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d:\Users\User\Desktop\Rudis_darbs\ZOC\9_T, BA - Izmaksu aprēķins, Būvdarbu apjomu saraksts\EXCEL\"/>
    </mc:Choice>
  </mc:AlternateContent>
  <bookViews>
    <workbookView xWindow="0" yWindow="0" windowWidth="28800" windowHeight="12435" tabRatio="920"/>
  </bookViews>
  <sheets>
    <sheet name="lapu saraksts" sheetId="134" r:id="rId1"/>
    <sheet name="paskaidrojuma" sheetId="133" r:id="rId2"/>
    <sheet name="PBK" sheetId="2" r:id="rId3"/>
    <sheet name="KOPS " sheetId="5" r:id="rId4"/>
    <sheet name="BS" sheetId="106" r:id="rId5"/>
    <sheet name="ST 1" sheetId="107" r:id="rId6"/>
    <sheet name="ST 2" sheetId="144" r:id="rId7"/>
    <sheet name="ST 3" sheetId="145" r:id="rId8"/>
    <sheet name="ST 4" sheetId="146" r:id="rId9"/>
    <sheet name="EL" sheetId="143" r:id="rId10"/>
    <sheet name="DARBA APJOMI" sheetId="142" r:id="rId11"/>
  </sheets>
  <definedNames>
    <definedName name="_xlnm._FilterDatabase" localSheetId="4" hidden="1">BS!#REF!</definedName>
    <definedName name="_xlnm._FilterDatabase" localSheetId="10" hidden="1">'DARBA APJOMI'!#REF!</definedName>
    <definedName name="_xlnm._FilterDatabase" localSheetId="9" hidden="1">EL!#REF!</definedName>
    <definedName name="_xlnm._FilterDatabase" localSheetId="1" hidden="1">paskaidrojuma!#REF!</definedName>
    <definedName name="_xlnm._FilterDatabase" localSheetId="5" hidden="1">'ST 1'!#REF!</definedName>
    <definedName name="_xlnm._FilterDatabase" localSheetId="6" hidden="1">'ST 2'!#REF!</definedName>
    <definedName name="_xlnm._FilterDatabase" localSheetId="7" hidden="1">'ST 3'!#REF!</definedName>
    <definedName name="_xlnm._FilterDatabase" localSheetId="8" hidden="1">'ST 4'!#REF!</definedName>
    <definedName name="_xlnm.Print_Area" localSheetId="4">BS!$A$1:$P$66</definedName>
    <definedName name="_xlnm.Print_Area" localSheetId="10">'DARBA APJOMI'!$A$1:$E$397</definedName>
    <definedName name="_xlnm.Print_Area" localSheetId="9">EL!$A$1:$P$77</definedName>
    <definedName name="_xlnm.Print_Area" localSheetId="3">'KOPS '!$A$1:$J$41</definedName>
    <definedName name="_xlnm.Print_Area" localSheetId="0">'lapu saraksts'!$A$1:$D$46</definedName>
    <definedName name="_xlnm.Print_Area" localSheetId="1">paskaidrojuma!$A$1:$A$55</definedName>
    <definedName name="_xlnm.Print_Area" localSheetId="2">PBK!$A$1:$D$45</definedName>
    <definedName name="_xlnm.Print_Area" localSheetId="5">'ST 1'!$A$1:$P$76</definedName>
    <definedName name="_xlnm.Print_Area" localSheetId="6">'ST 2'!$A$1:$P$76</definedName>
    <definedName name="_xlnm.Print_Area" localSheetId="7">'ST 3'!$A$1:$P$76</definedName>
    <definedName name="_xlnm.Print_Area" localSheetId="8">'ST 4'!$A$1:$P$106</definedName>
    <definedName name="_xlnm.Print_Titles" localSheetId="4">BS!$16:$17</definedName>
    <definedName name="_xlnm.Print_Titles" localSheetId="9">EL!$16:$17</definedName>
    <definedName name="_xlnm.Print_Titles" localSheetId="5">'ST 1'!$17:$18</definedName>
    <definedName name="_xlnm.Print_Titles" localSheetId="6">'ST 2'!$17:$18</definedName>
    <definedName name="_xlnm.Print_Titles" localSheetId="7">'ST 3'!$17:$18</definedName>
    <definedName name="_xlnm.Print_Titles" localSheetId="8">'ST 4'!$16:$17</definedName>
  </definedNames>
  <calcPr calcId="152511"/>
</workbook>
</file>

<file path=xl/calcChain.xml><?xml version="1.0" encoding="utf-8"?>
<calcChain xmlns="http://schemas.openxmlformats.org/spreadsheetml/2006/main">
  <c r="H67" i="143" l="1"/>
  <c r="J67" i="143" s="1"/>
  <c r="L67" i="143"/>
  <c r="N67" i="143"/>
  <c r="H68" i="143"/>
  <c r="J68" i="143" s="1"/>
  <c r="L68" i="143"/>
  <c r="N68" i="143"/>
  <c r="H69" i="143"/>
  <c r="J69" i="143" s="1"/>
  <c r="L69" i="143"/>
  <c r="N69" i="143"/>
  <c r="H70" i="143"/>
  <c r="J70" i="143" s="1"/>
  <c r="L70" i="143"/>
  <c r="N70" i="143"/>
  <c r="N66" i="143"/>
  <c r="L66" i="143"/>
  <c r="H66" i="143"/>
  <c r="M66" i="143" s="1"/>
  <c r="H52" i="143"/>
  <c r="J52" i="143" s="1"/>
  <c r="L52" i="143"/>
  <c r="N52" i="143"/>
  <c r="H53" i="143"/>
  <c r="J53" i="143" s="1"/>
  <c r="L53" i="143"/>
  <c r="N53" i="143"/>
  <c r="H54" i="143"/>
  <c r="J54" i="143" s="1"/>
  <c r="L54" i="143"/>
  <c r="N54" i="143"/>
  <c r="H55" i="143"/>
  <c r="J55" i="143" s="1"/>
  <c r="L55" i="143"/>
  <c r="N55" i="143"/>
  <c r="H56" i="143"/>
  <c r="J56" i="143" s="1"/>
  <c r="L56" i="143"/>
  <c r="N56" i="143"/>
  <c r="H57" i="143"/>
  <c r="J57" i="143" s="1"/>
  <c r="L57" i="143"/>
  <c r="N57" i="143"/>
  <c r="H58" i="143"/>
  <c r="J58" i="143" s="1"/>
  <c r="L58" i="143"/>
  <c r="N58" i="143"/>
  <c r="H59" i="143"/>
  <c r="J59" i="143" s="1"/>
  <c r="L59" i="143"/>
  <c r="N59" i="143"/>
  <c r="H60" i="143"/>
  <c r="J60" i="143" s="1"/>
  <c r="L60" i="143"/>
  <c r="N60" i="143"/>
  <c r="H61" i="143"/>
  <c r="J61" i="143" s="1"/>
  <c r="O61" i="143" s="1"/>
  <c r="L61" i="143"/>
  <c r="N61" i="143"/>
  <c r="H62" i="143"/>
  <c r="J62" i="143" s="1"/>
  <c r="O62" i="143" s="1"/>
  <c r="L62" i="143"/>
  <c r="N62" i="143"/>
  <c r="H63" i="143"/>
  <c r="J63" i="143" s="1"/>
  <c r="O63" i="143" s="1"/>
  <c r="L63" i="143"/>
  <c r="N63" i="143"/>
  <c r="H64" i="143"/>
  <c r="J64" i="143" s="1"/>
  <c r="O64" i="143" s="1"/>
  <c r="L64" i="143"/>
  <c r="N64" i="143"/>
  <c r="N51" i="143"/>
  <c r="L51" i="143"/>
  <c r="H51" i="143"/>
  <c r="M51" i="143" s="1"/>
  <c r="N50" i="143"/>
  <c r="L50" i="143"/>
  <c r="H50" i="143"/>
  <c r="M50" i="143" s="1"/>
  <c r="N49" i="143"/>
  <c r="L49" i="143"/>
  <c r="H49" i="143"/>
  <c r="M49" i="143" s="1"/>
  <c r="N48" i="143"/>
  <c r="L48" i="143"/>
  <c r="H48" i="143"/>
  <c r="M48" i="143" s="1"/>
  <c r="L31" i="143"/>
  <c r="M31" i="143"/>
  <c r="N31" i="143"/>
  <c r="P31" i="143" s="1"/>
  <c r="O31" i="143"/>
  <c r="K32" i="143"/>
  <c r="L32" i="143"/>
  <c r="M32" i="143"/>
  <c r="N32" i="143"/>
  <c r="O32" i="143"/>
  <c r="K33" i="143"/>
  <c r="L33" i="143"/>
  <c r="M33" i="143"/>
  <c r="N33" i="143"/>
  <c r="O33" i="143"/>
  <c r="K34" i="143"/>
  <c r="L34" i="143"/>
  <c r="M34" i="143"/>
  <c r="N34" i="143"/>
  <c r="O34" i="143"/>
  <c r="P34" i="143"/>
  <c r="K35" i="143"/>
  <c r="L35" i="143"/>
  <c r="M35" i="143"/>
  <c r="N35" i="143"/>
  <c r="P35" i="143" s="1"/>
  <c r="O35" i="143"/>
  <c r="K36" i="143"/>
  <c r="L36" i="143"/>
  <c r="M36" i="143"/>
  <c r="N36" i="143"/>
  <c r="O36" i="143"/>
  <c r="L37" i="143"/>
  <c r="M37" i="143"/>
  <c r="N37" i="143"/>
  <c r="O37" i="143"/>
  <c r="P37" i="143"/>
  <c r="L38" i="143"/>
  <c r="M38" i="143"/>
  <c r="N38" i="143"/>
  <c r="P38" i="143" s="1"/>
  <c r="O38" i="143"/>
  <c r="K39" i="143"/>
  <c r="L39" i="143"/>
  <c r="M39" i="143"/>
  <c r="N39" i="143"/>
  <c r="O39" i="143"/>
  <c r="K40" i="143"/>
  <c r="L40" i="143"/>
  <c r="M40" i="143"/>
  <c r="N40" i="143"/>
  <c r="O40" i="143"/>
  <c r="K41" i="143"/>
  <c r="L41" i="143"/>
  <c r="M41" i="143"/>
  <c r="N41" i="143"/>
  <c r="P41" i="143" s="1"/>
  <c r="O41" i="143"/>
  <c r="K42" i="143"/>
  <c r="L42" i="143"/>
  <c r="M42" i="143"/>
  <c r="N42" i="143"/>
  <c r="P42" i="143" s="1"/>
  <c r="O42" i="143"/>
  <c r="K43" i="143"/>
  <c r="L43" i="143"/>
  <c r="M43" i="143"/>
  <c r="N43" i="143"/>
  <c r="O43" i="143"/>
  <c r="L44" i="143"/>
  <c r="M44" i="143"/>
  <c r="N44" i="143"/>
  <c r="P44" i="143" s="1"/>
  <c r="O44" i="143"/>
  <c r="L45" i="143"/>
  <c r="M45" i="143"/>
  <c r="N45" i="143"/>
  <c r="P45" i="143" s="1"/>
  <c r="O45" i="143"/>
  <c r="K46" i="143"/>
  <c r="L46" i="143"/>
  <c r="M46" i="143"/>
  <c r="P46" i="143" s="1"/>
  <c r="N46" i="143"/>
  <c r="O46" i="143"/>
  <c r="P30" i="143"/>
  <c r="O30" i="143"/>
  <c r="N30" i="143"/>
  <c r="M30" i="143"/>
  <c r="L30" i="143"/>
  <c r="O29" i="143"/>
  <c r="P29" i="143" s="1"/>
  <c r="N29" i="143"/>
  <c r="M29" i="143"/>
  <c r="L29" i="143"/>
  <c r="K29" i="143"/>
  <c r="O28" i="143"/>
  <c r="N28" i="143"/>
  <c r="P28" i="143" s="1"/>
  <c r="M28" i="143"/>
  <c r="L28" i="143"/>
  <c r="K28" i="143"/>
  <c r="O27" i="143"/>
  <c r="P27" i="143" s="1"/>
  <c r="N27" i="143"/>
  <c r="M27" i="143"/>
  <c r="L27" i="143"/>
  <c r="K27" i="143"/>
  <c r="O26" i="143"/>
  <c r="P26" i="143" s="1"/>
  <c r="N26" i="143"/>
  <c r="M26" i="143"/>
  <c r="L26" i="143"/>
  <c r="K26" i="143"/>
  <c r="O25" i="143"/>
  <c r="N25" i="143"/>
  <c r="M25" i="143"/>
  <c r="L25" i="143"/>
  <c r="K25" i="143"/>
  <c r="P24" i="143"/>
  <c r="O24" i="143"/>
  <c r="N24" i="143"/>
  <c r="M24" i="143"/>
  <c r="L24" i="143"/>
  <c r="P23" i="143"/>
  <c r="O23" i="143"/>
  <c r="N23" i="143"/>
  <c r="M23" i="143"/>
  <c r="L23" i="143"/>
  <c r="K23" i="143"/>
  <c r="O22" i="143"/>
  <c r="N22" i="143"/>
  <c r="M22" i="143"/>
  <c r="L22" i="143"/>
  <c r="K22" i="143"/>
  <c r="O21" i="143"/>
  <c r="N21" i="143"/>
  <c r="M21" i="143"/>
  <c r="L21" i="143"/>
  <c r="K21" i="143"/>
  <c r="O20" i="143"/>
  <c r="N20" i="143"/>
  <c r="M20" i="143"/>
  <c r="L20" i="143"/>
  <c r="K20" i="143"/>
  <c r="M70" i="143" l="1"/>
  <c r="M69" i="143"/>
  <c r="M68" i="143"/>
  <c r="M67" i="143"/>
  <c r="K69" i="143"/>
  <c r="O69" i="143"/>
  <c r="K70" i="143"/>
  <c r="O70" i="143"/>
  <c r="K68" i="143"/>
  <c r="O68" i="143"/>
  <c r="P68" i="143" s="1"/>
  <c r="O67" i="143"/>
  <c r="K67" i="143"/>
  <c r="J66" i="143"/>
  <c r="O66" i="143" s="1"/>
  <c r="P66" i="143" s="1"/>
  <c r="K54" i="143"/>
  <c r="O54" i="143"/>
  <c r="K56" i="143"/>
  <c r="O56" i="143"/>
  <c r="K53" i="143"/>
  <c r="O53" i="143"/>
  <c r="K55" i="143"/>
  <c r="O55" i="143"/>
  <c r="K57" i="143"/>
  <c r="O57" i="143"/>
  <c r="K59" i="143"/>
  <c r="O59" i="143"/>
  <c r="K58" i="143"/>
  <c r="O58" i="143"/>
  <c r="K60" i="143"/>
  <c r="O60" i="143"/>
  <c r="K52" i="143"/>
  <c r="O52" i="143"/>
  <c r="M64" i="143"/>
  <c r="P64" i="143" s="1"/>
  <c r="M63" i="143"/>
  <c r="P63" i="143" s="1"/>
  <c r="M62" i="143"/>
  <c r="P62" i="143" s="1"/>
  <c r="M61" i="143"/>
  <c r="P61" i="143" s="1"/>
  <c r="M60" i="143"/>
  <c r="M59" i="143"/>
  <c r="M58" i="143"/>
  <c r="M57" i="143"/>
  <c r="M56" i="143"/>
  <c r="M55" i="143"/>
  <c r="M54" i="143"/>
  <c r="M53" i="143"/>
  <c r="M52" i="143"/>
  <c r="K64" i="143"/>
  <c r="K63" i="143"/>
  <c r="K62" i="143"/>
  <c r="K61" i="143"/>
  <c r="J48" i="143"/>
  <c r="O48" i="143" s="1"/>
  <c r="P48" i="143" s="1"/>
  <c r="J49" i="143"/>
  <c r="O49" i="143" s="1"/>
  <c r="P49" i="143" s="1"/>
  <c r="J50" i="143"/>
  <c r="O50" i="143" s="1"/>
  <c r="P50" i="143" s="1"/>
  <c r="J51" i="143"/>
  <c r="O51" i="143" s="1"/>
  <c r="P51" i="143" s="1"/>
  <c r="P20" i="143"/>
  <c r="P21" i="143"/>
  <c r="P43" i="143"/>
  <c r="P32" i="143"/>
  <c r="P33" i="143"/>
  <c r="P36" i="143"/>
  <c r="P22" i="143"/>
  <c r="P25" i="143"/>
  <c r="P39" i="143"/>
  <c r="P40" i="143"/>
  <c r="P70" i="143" l="1"/>
  <c r="P69" i="143"/>
  <c r="P67" i="143"/>
  <c r="K66" i="143"/>
  <c r="P59" i="143"/>
  <c r="P53" i="143"/>
  <c r="P52" i="143"/>
  <c r="P60" i="143"/>
  <c r="P56" i="143"/>
  <c r="P55" i="143"/>
  <c r="P58" i="143"/>
  <c r="P54" i="143"/>
  <c r="P57" i="143"/>
  <c r="K49" i="143"/>
  <c r="K51" i="143"/>
  <c r="K50" i="143"/>
  <c r="K48" i="143"/>
  <c r="E325" i="142" l="1"/>
  <c r="E326" i="142" s="1"/>
  <c r="E323" i="142"/>
  <c r="E324" i="142" s="1"/>
  <c r="E318" i="142"/>
  <c r="E322" i="142" s="1"/>
  <c r="E312" i="142"/>
  <c r="E319" i="142" s="1"/>
  <c r="E308" i="142"/>
  <c r="E309" i="142" s="1"/>
  <c r="E303" i="142"/>
  <c r="E307" i="142" s="1"/>
  <c r="E299" i="142"/>
  <c r="E301" i="142" s="1"/>
  <c r="E302" i="142" s="1"/>
  <c r="E297" i="142"/>
  <c r="E296" i="142"/>
  <c r="E290" i="142"/>
  <c r="E291" i="142" s="1"/>
  <c r="E281" i="142"/>
  <c r="E285" i="142" s="1"/>
  <c r="E276" i="142"/>
  <c r="E280" i="142" s="1"/>
  <c r="E272" i="142"/>
  <c r="E273" i="142" s="1"/>
  <c r="E268" i="142"/>
  <c r="E270" i="142" s="1"/>
  <c r="E271" i="142" s="1"/>
  <c r="E263" i="142"/>
  <c r="E262" i="142"/>
  <c r="E265" i="142" s="1"/>
  <c r="E253" i="142"/>
  <c r="E258" i="142" s="1"/>
  <c r="E251" i="142"/>
  <c r="E256" i="142" s="1"/>
  <c r="E237" i="142"/>
  <c r="E236" i="142"/>
  <c r="E230" i="142"/>
  <c r="E231" i="142" s="1"/>
  <c r="E221" i="142"/>
  <c r="E224" i="142" s="1"/>
  <c r="E216" i="142"/>
  <c r="E218" i="142" s="1"/>
  <c r="E212" i="142"/>
  <c r="E213" i="142" s="1"/>
  <c r="E208" i="142"/>
  <c r="E223" i="142" s="1"/>
  <c r="E203" i="142"/>
  <c r="E202" i="142"/>
  <c r="E204" i="142" s="1"/>
  <c r="E193" i="142"/>
  <c r="E198" i="142" s="1"/>
  <c r="E191" i="142"/>
  <c r="E192" i="142" s="1"/>
  <c r="E177" i="142"/>
  <c r="E176" i="142"/>
  <c r="E170" i="142"/>
  <c r="E171" i="142" s="1"/>
  <c r="E161" i="142"/>
  <c r="E165" i="142" s="1"/>
  <c r="E156" i="142"/>
  <c r="E159" i="142" s="1"/>
  <c r="E152" i="142"/>
  <c r="E153" i="142" s="1"/>
  <c r="E148" i="142"/>
  <c r="E150" i="142" s="1"/>
  <c r="E151" i="142" s="1"/>
  <c r="E143" i="142"/>
  <c r="E142" i="142"/>
  <c r="E145" i="142" s="1"/>
  <c r="E133" i="142"/>
  <c r="E134" i="142" s="1"/>
  <c r="E131" i="142"/>
  <c r="E132" i="142" s="1"/>
  <c r="E117" i="142"/>
  <c r="E116" i="142"/>
  <c r="E110" i="142"/>
  <c r="E111" i="142" s="1"/>
  <c r="E101" i="142"/>
  <c r="E105" i="142" s="1"/>
  <c r="E96" i="142"/>
  <c r="E100" i="142" s="1"/>
  <c r="E92" i="142"/>
  <c r="E93" i="142" s="1"/>
  <c r="E88" i="142"/>
  <c r="E103" i="142" s="1"/>
  <c r="E83" i="142"/>
  <c r="E82" i="142"/>
  <c r="E85" i="142" s="1"/>
  <c r="E73" i="142"/>
  <c r="E71" i="142"/>
  <c r="E72" i="142" s="1"/>
  <c r="E29" i="142"/>
  <c r="E28" i="142"/>
  <c r="E27" i="142"/>
  <c r="E30" i="142" s="1"/>
  <c r="E18" i="142"/>
  <c r="E219" i="142" l="1"/>
  <c r="E252" i="142"/>
  <c r="E220" i="142"/>
  <c r="E196" i="142"/>
  <c r="E321" i="142"/>
  <c r="E264" i="142"/>
  <c r="E275" i="142"/>
  <c r="E274" i="142"/>
  <c r="E84" i="142"/>
  <c r="E320" i="142"/>
  <c r="E282" i="142"/>
  <c r="E304" i="142"/>
  <c r="E283" i="142"/>
  <c r="E305" i="142"/>
  <c r="E328" i="142"/>
  <c r="E327" i="142"/>
  <c r="E293" i="142"/>
  <c r="E292" i="142"/>
  <c r="E311" i="142"/>
  <c r="E310" i="142"/>
  <c r="E254" i="142"/>
  <c r="E255" i="142" s="1"/>
  <c r="E257" i="142" s="1"/>
  <c r="E313" i="142"/>
  <c r="E284" i="142"/>
  <c r="E306" i="142"/>
  <c r="E314" i="142"/>
  <c r="E269" i="142"/>
  <c r="E277" i="142"/>
  <c r="E315" i="142"/>
  <c r="E278" i="142"/>
  <c r="E300" i="142"/>
  <c r="E316" i="142"/>
  <c r="E279" i="142"/>
  <c r="E317" i="142"/>
  <c r="E160" i="142"/>
  <c r="E210" i="142"/>
  <c r="E211" i="142" s="1"/>
  <c r="E222" i="142"/>
  <c r="E225" i="142"/>
  <c r="E90" i="142"/>
  <c r="E91" i="142" s="1"/>
  <c r="E209" i="142"/>
  <c r="E162" i="142"/>
  <c r="E104" i="142"/>
  <c r="E163" i="142"/>
  <c r="E217" i="142"/>
  <c r="E214" i="142"/>
  <c r="E215" i="142"/>
  <c r="E233" i="142"/>
  <c r="E232" i="142"/>
  <c r="E194" i="142"/>
  <c r="E195" i="142" s="1"/>
  <c r="E197" i="142" s="1"/>
  <c r="E205" i="142"/>
  <c r="E102" i="142"/>
  <c r="E89" i="142"/>
  <c r="E97" i="142"/>
  <c r="E98" i="142"/>
  <c r="E173" i="142"/>
  <c r="E172" i="142"/>
  <c r="E155" i="142"/>
  <c r="E154" i="142"/>
  <c r="E144" i="142"/>
  <c r="E135" i="142"/>
  <c r="E137" i="142" s="1"/>
  <c r="E164" i="142"/>
  <c r="E136" i="142"/>
  <c r="E149" i="142"/>
  <c r="E157" i="142"/>
  <c r="E158" i="142"/>
  <c r="E138" i="142"/>
  <c r="E76" i="142"/>
  <c r="E99" i="142"/>
  <c r="E113" i="142"/>
  <c r="E112" i="142"/>
  <c r="E95" i="142"/>
  <c r="E94" i="142"/>
  <c r="E78" i="142"/>
  <c r="E74" i="142"/>
  <c r="E75" i="142" s="1"/>
  <c r="E77" i="142" s="1"/>
  <c r="K47" i="107"/>
  <c r="K46" i="107"/>
  <c r="J45" i="107"/>
  <c r="K45" i="107" s="1"/>
  <c r="H44" i="107"/>
  <c r="K44" i="107" s="1"/>
  <c r="K47" i="144"/>
  <c r="K46" i="144"/>
  <c r="J45" i="144"/>
  <c r="K45" i="144" s="1"/>
  <c r="H44" i="144"/>
  <c r="K44" i="144" s="1"/>
  <c r="K47" i="145"/>
  <c r="K46" i="145"/>
  <c r="J45" i="145"/>
  <c r="K45" i="145" s="1"/>
  <c r="H44" i="145"/>
  <c r="K44" i="145" s="1"/>
  <c r="K46" i="146"/>
  <c r="K45" i="146"/>
  <c r="J44" i="146"/>
  <c r="K44" i="146" s="1"/>
  <c r="J43" i="146"/>
  <c r="H43" i="146"/>
  <c r="K43" i="146" s="1"/>
  <c r="E43" i="146"/>
  <c r="N43" i="146" s="1"/>
  <c r="O43" i="146" l="1"/>
  <c r="E44" i="146"/>
  <c r="M43" i="146"/>
  <c r="L43" i="146"/>
  <c r="E52" i="146"/>
  <c r="E53" i="145"/>
  <c r="O60" i="146"/>
  <c r="N60" i="146"/>
  <c r="M60" i="146"/>
  <c r="L60" i="146"/>
  <c r="K60" i="146"/>
  <c r="O59" i="146"/>
  <c r="N59" i="146"/>
  <c r="M59" i="146"/>
  <c r="L59" i="146"/>
  <c r="K59" i="146"/>
  <c r="O58" i="146"/>
  <c r="N58" i="146"/>
  <c r="M58" i="146"/>
  <c r="L58" i="146"/>
  <c r="K58" i="146"/>
  <c r="N57" i="146"/>
  <c r="L57" i="146"/>
  <c r="H57" i="146"/>
  <c r="M57" i="146" s="1"/>
  <c r="O61" i="145"/>
  <c r="P61" i="145" s="1"/>
  <c r="N61" i="145"/>
  <c r="M61" i="145"/>
  <c r="L61" i="145"/>
  <c r="K61" i="145"/>
  <c r="O60" i="145"/>
  <c r="N60" i="145"/>
  <c r="M60" i="145"/>
  <c r="L60" i="145"/>
  <c r="K60" i="145"/>
  <c r="O59" i="145"/>
  <c r="N59" i="145"/>
  <c r="M59" i="145"/>
  <c r="L59" i="145"/>
  <c r="K59" i="145"/>
  <c r="N58" i="145"/>
  <c r="L58" i="145"/>
  <c r="J58" i="145"/>
  <c r="O58" i="145" s="1"/>
  <c r="H58" i="145"/>
  <c r="M58" i="145" s="1"/>
  <c r="E44" i="145"/>
  <c r="E44" i="144"/>
  <c r="E44" i="107"/>
  <c r="M44" i="145" l="1"/>
  <c r="O44" i="145"/>
  <c r="N44" i="145"/>
  <c r="L44" i="145"/>
  <c r="P59" i="145"/>
  <c r="P58" i="145"/>
  <c r="E45" i="144"/>
  <c r="L44" i="144"/>
  <c r="O44" i="144"/>
  <c r="N44" i="144"/>
  <c r="M44" i="144"/>
  <c r="P44" i="144" s="1"/>
  <c r="O44" i="107"/>
  <c r="N44" i="107"/>
  <c r="M44" i="107"/>
  <c r="P44" i="107" s="1"/>
  <c r="L44" i="107"/>
  <c r="E45" i="107"/>
  <c r="P43" i="146"/>
  <c r="P58" i="146"/>
  <c r="N44" i="146"/>
  <c r="E46" i="146"/>
  <c r="O44" i="146"/>
  <c r="M44" i="146"/>
  <c r="L44" i="146"/>
  <c r="E45" i="146"/>
  <c r="P59" i="146"/>
  <c r="J57" i="146"/>
  <c r="O57" i="146" s="1"/>
  <c r="P57" i="146" s="1"/>
  <c r="P60" i="146"/>
  <c r="E45" i="145"/>
  <c r="P60" i="145"/>
  <c r="K58" i="145"/>
  <c r="E47" i="145"/>
  <c r="E46" i="145"/>
  <c r="E23" i="145"/>
  <c r="O61" i="144"/>
  <c r="N61" i="144"/>
  <c r="M61" i="144"/>
  <c r="L61" i="144"/>
  <c r="K61" i="144"/>
  <c r="O60" i="144"/>
  <c r="N60" i="144"/>
  <c r="M60" i="144"/>
  <c r="L60" i="144"/>
  <c r="K60" i="144"/>
  <c r="O59" i="144"/>
  <c r="N59" i="144"/>
  <c r="M59" i="144"/>
  <c r="L59" i="144"/>
  <c r="K59" i="144"/>
  <c r="N58" i="144"/>
  <c r="L58" i="144"/>
  <c r="H58" i="144"/>
  <c r="J58" i="144" s="1"/>
  <c r="E47" i="144"/>
  <c r="E46" i="144"/>
  <c r="O61" i="107"/>
  <c r="N61" i="107"/>
  <c r="M61" i="107"/>
  <c r="L61" i="107"/>
  <c r="K61" i="107"/>
  <c r="O60" i="107"/>
  <c r="N60" i="107"/>
  <c r="M60" i="107"/>
  <c r="L60" i="107"/>
  <c r="K60" i="107"/>
  <c r="E25" i="107"/>
  <c r="I55" i="106"/>
  <c r="N55" i="106" s="1"/>
  <c r="L55" i="106"/>
  <c r="J55" i="106"/>
  <c r="O55" i="106" s="1"/>
  <c r="H55" i="106"/>
  <c r="M55" i="106" s="1"/>
  <c r="I59" i="106"/>
  <c r="N59" i="106" s="1"/>
  <c r="L59" i="106"/>
  <c r="J59" i="106"/>
  <c r="O59" i="106" s="1"/>
  <c r="H59" i="106"/>
  <c r="M59" i="106" s="1"/>
  <c r="I49" i="106"/>
  <c r="N49" i="106" s="1"/>
  <c r="L49" i="106"/>
  <c r="J49" i="106"/>
  <c r="O49" i="106" s="1"/>
  <c r="H49" i="106"/>
  <c r="M49" i="106" s="1"/>
  <c r="I42" i="106"/>
  <c r="I37" i="106"/>
  <c r="I43" i="106"/>
  <c r="N43" i="106" s="1"/>
  <c r="L43" i="106"/>
  <c r="J43" i="106"/>
  <c r="O43" i="106" s="1"/>
  <c r="H43" i="106"/>
  <c r="M43" i="106" s="1"/>
  <c r="I38" i="106"/>
  <c r="N38" i="106"/>
  <c r="O38" i="106"/>
  <c r="L38" i="106"/>
  <c r="J38" i="106"/>
  <c r="H38" i="106"/>
  <c r="M38" i="106" s="1"/>
  <c r="N46" i="145" l="1"/>
  <c r="O46" i="145"/>
  <c r="M46" i="145"/>
  <c r="L46" i="145"/>
  <c r="M45" i="145"/>
  <c r="O45" i="145"/>
  <c r="N45" i="145"/>
  <c r="L45" i="145"/>
  <c r="P44" i="145"/>
  <c r="O47" i="145"/>
  <c r="P47" i="145" s="1"/>
  <c r="N47" i="145"/>
  <c r="M47" i="145"/>
  <c r="L47" i="145"/>
  <c r="P59" i="144"/>
  <c r="P61" i="144"/>
  <c r="L46" i="144"/>
  <c r="O46" i="144"/>
  <c r="N46" i="144"/>
  <c r="M46" i="144"/>
  <c r="N47" i="144"/>
  <c r="M47" i="144"/>
  <c r="L47" i="144"/>
  <c r="O47" i="144"/>
  <c r="P60" i="144"/>
  <c r="N45" i="144"/>
  <c r="M45" i="144"/>
  <c r="L45" i="144"/>
  <c r="O45" i="144"/>
  <c r="P45" i="144" s="1"/>
  <c r="L45" i="107"/>
  <c r="M45" i="107"/>
  <c r="O45" i="107"/>
  <c r="N45" i="107"/>
  <c r="P60" i="107"/>
  <c r="K57" i="146"/>
  <c r="L46" i="146"/>
  <c r="O46" i="146"/>
  <c r="N46" i="146"/>
  <c r="M46" i="146"/>
  <c r="O45" i="146"/>
  <c r="M45" i="146"/>
  <c r="L45" i="146"/>
  <c r="N45" i="146"/>
  <c r="P44" i="146"/>
  <c r="K58" i="144"/>
  <c r="O58" i="144"/>
  <c r="M58" i="144"/>
  <c r="P61" i="107"/>
  <c r="K55" i="106"/>
  <c r="P55" i="106"/>
  <c r="P59" i="106"/>
  <c r="K59" i="106"/>
  <c r="P49" i="106"/>
  <c r="K49" i="106"/>
  <c r="P43" i="106"/>
  <c r="K43" i="106"/>
  <c r="P38" i="106"/>
  <c r="K38" i="106"/>
  <c r="P45" i="145" l="1"/>
  <c r="P46" i="145"/>
  <c r="P46" i="144"/>
  <c r="P47" i="144"/>
  <c r="P45" i="107"/>
  <c r="P45" i="146"/>
  <c r="P46" i="146"/>
  <c r="P58" i="144"/>
  <c r="E48" i="107" l="1"/>
  <c r="E34" i="107"/>
  <c r="E46" i="107" l="1"/>
  <c r="E47" i="107"/>
  <c r="E96" i="146"/>
  <c r="N96" i="146" s="1"/>
  <c r="E94" i="146"/>
  <c r="L94" i="146" s="1"/>
  <c r="E83" i="146"/>
  <c r="E86" i="146" s="1"/>
  <c r="E89" i="146"/>
  <c r="L89" i="146" s="1"/>
  <c r="K86" i="146"/>
  <c r="K99" i="146"/>
  <c r="K98" i="146"/>
  <c r="J97" i="146"/>
  <c r="K97" i="146" s="1"/>
  <c r="H96" i="146"/>
  <c r="K96" i="146" s="1"/>
  <c r="K95" i="146"/>
  <c r="H94" i="146"/>
  <c r="K93" i="146"/>
  <c r="K92" i="146"/>
  <c r="K91" i="146"/>
  <c r="K90" i="146"/>
  <c r="H89" i="146"/>
  <c r="K89" i="146" s="1"/>
  <c r="K88" i="146"/>
  <c r="K87" i="146"/>
  <c r="I85" i="146"/>
  <c r="K85" i="146" s="1"/>
  <c r="K84" i="146"/>
  <c r="H83" i="146"/>
  <c r="K83" i="146" s="1"/>
  <c r="E79" i="146"/>
  <c r="E91" i="146" s="1"/>
  <c r="E74" i="146"/>
  <c r="O74" i="146" s="1"/>
  <c r="H74" i="146"/>
  <c r="K74" i="146" s="1"/>
  <c r="E70" i="146"/>
  <c r="K82" i="146"/>
  <c r="K81" i="146"/>
  <c r="K80" i="146"/>
  <c r="H79" i="146"/>
  <c r="K79" i="146" s="1"/>
  <c r="K78" i="146"/>
  <c r="K77" i="146"/>
  <c r="I76" i="146"/>
  <c r="K76" i="146" s="1"/>
  <c r="K75" i="146"/>
  <c r="H72" i="146"/>
  <c r="K72" i="146" s="1"/>
  <c r="J70" i="146"/>
  <c r="H70" i="146"/>
  <c r="E24" i="146"/>
  <c r="L24" i="146" s="1"/>
  <c r="E22" i="146"/>
  <c r="E24" i="145"/>
  <c r="E62" i="145"/>
  <c r="E57" i="145"/>
  <c r="E53" i="144"/>
  <c r="O53" i="144" s="1"/>
  <c r="E53" i="107"/>
  <c r="E48" i="145"/>
  <c r="L48" i="145" s="1"/>
  <c r="E40" i="145"/>
  <c r="I106" i="146"/>
  <c r="C106" i="146"/>
  <c r="I103" i="146"/>
  <c r="D103" i="146"/>
  <c r="N103" i="146" s="1"/>
  <c r="C103" i="146"/>
  <c r="E68" i="146"/>
  <c r="M68" i="146" s="1"/>
  <c r="E67" i="146"/>
  <c r="O67" i="146" s="1"/>
  <c r="N66" i="146"/>
  <c r="J66" i="146"/>
  <c r="O66" i="146" s="1"/>
  <c r="F66" i="146"/>
  <c r="H66" i="146" s="1"/>
  <c r="K64" i="146"/>
  <c r="K63" i="146"/>
  <c r="J62" i="146"/>
  <c r="K62" i="146" s="1"/>
  <c r="H61" i="146"/>
  <c r="K61" i="146" s="1"/>
  <c r="E61" i="146"/>
  <c r="E62" i="146" s="1"/>
  <c r="K56" i="146"/>
  <c r="K55" i="146"/>
  <c r="K54" i="146"/>
  <c r="K53" i="146"/>
  <c r="H52" i="146"/>
  <c r="K52" i="146" s="1"/>
  <c r="K51" i="146"/>
  <c r="K50" i="146"/>
  <c r="I49" i="146"/>
  <c r="K49" i="146" s="1"/>
  <c r="K48" i="146"/>
  <c r="H47" i="146"/>
  <c r="K47" i="146" s="1"/>
  <c r="E47" i="146"/>
  <c r="E48" i="146" s="1"/>
  <c r="O48" i="146" s="1"/>
  <c r="H41" i="146"/>
  <c r="K41" i="146" s="1"/>
  <c r="J39" i="146"/>
  <c r="H39" i="146"/>
  <c r="E39" i="146"/>
  <c r="O37" i="146"/>
  <c r="N37" i="146"/>
  <c r="L37" i="146"/>
  <c r="H37" i="146"/>
  <c r="M37" i="146" s="1"/>
  <c r="K36" i="146"/>
  <c r="K35" i="146"/>
  <c r="K34" i="146"/>
  <c r="E34" i="146"/>
  <c r="N34" i="146" s="1"/>
  <c r="J33" i="146"/>
  <c r="K33" i="146" s="1"/>
  <c r="E33" i="146"/>
  <c r="M33" i="146" s="1"/>
  <c r="N32" i="146"/>
  <c r="L32" i="146"/>
  <c r="J32" i="146"/>
  <c r="O32" i="146" s="1"/>
  <c r="H32" i="146"/>
  <c r="M32" i="146" s="1"/>
  <c r="O31" i="146"/>
  <c r="N31" i="146"/>
  <c r="L31" i="146"/>
  <c r="H31" i="146"/>
  <c r="M31" i="146" s="1"/>
  <c r="K29" i="146"/>
  <c r="J28" i="146"/>
  <c r="F28" i="146"/>
  <c r="H28" i="146" s="1"/>
  <c r="H27" i="146"/>
  <c r="J27" i="146" s="1"/>
  <c r="K27" i="146" s="1"/>
  <c r="J26" i="146"/>
  <c r="K26" i="146" s="1"/>
  <c r="H25" i="146"/>
  <c r="K25" i="146" s="1"/>
  <c r="H24" i="146"/>
  <c r="K24" i="146" s="1"/>
  <c r="K23" i="146"/>
  <c r="J22" i="146"/>
  <c r="F22" i="146"/>
  <c r="H22" i="146" s="1"/>
  <c r="O21" i="146"/>
  <c r="N21" i="146"/>
  <c r="L21" i="146"/>
  <c r="H21" i="146"/>
  <c r="K21" i="146" s="1"/>
  <c r="O20" i="146"/>
  <c r="N20" i="146"/>
  <c r="L20" i="146"/>
  <c r="H20" i="146"/>
  <c r="K20" i="146" s="1"/>
  <c r="O14" i="146"/>
  <c r="N14" i="146"/>
  <c r="C10" i="146"/>
  <c r="C9" i="146"/>
  <c r="C8" i="146"/>
  <c r="C7" i="146"/>
  <c r="C6" i="146"/>
  <c r="C5" i="146"/>
  <c r="E69" i="107"/>
  <c r="O69" i="107" s="1"/>
  <c r="E68" i="107"/>
  <c r="N68" i="107" s="1"/>
  <c r="N67" i="107"/>
  <c r="J67" i="107"/>
  <c r="O67" i="107" s="1"/>
  <c r="F67" i="107"/>
  <c r="H67" i="107" s="1"/>
  <c r="M69" i="144"/>
  <c r="E69" i="144"/>
  <c r="L69" i="144" s="1"/>
  <c r="E68" i="144"/>
  <c r="N68" i="144" s="1"/>
  <c r="N67" i="144"/>
  <c r="J67" i="144"/>
  <c r="O67" i="144" s="1"/>
  <c r="F67" i="144"/>
  <c r="H67" i="144" s="1"/>
  <c r="F67" i="145"/>
  <c r="H67" i="145" s="1"/>
  <c r="M67" i="145" s="1"/>
  <c r="J67" i="145"/>
  <c r="E68" i="145"/>
  <c r="E69" i="145"/>
  <c r="N67" i="145"/>
  <c r="I76" i="145"/>
  <c r="C76" i="145"/>
  <c r="I73" i="145"/>
  <c r="D73" i="145"/>
  <c r="N73" i="145" s="1"/>
  <c r="C73" i="145"/>
  <c r="K65" i="145"/>
  <c r="K64" i="145"/>
  <c r="J63" i="145"/>
  <c r="K63" i="145" s="1"/>
  <c r="H62" i="145"/>
  <c r="K62" i="145" s="1"/>
  <c r="L62" i="145"/>
  <c r="K57" i="145"/>
  <c r="K56" i="145"/>
  <c r="K55" i="145"/>
  <c r="K54" i="145"/>
  <c r="O53" i="145"/>
  <c r="N53" i="145"/>
  <c r="H53" i="145"/>
  <c r="K53" i="145" s="1"/>
  <c r="K52" i="145"/>
  <c r="K51" i="145"/>
  <c r="I50" i="145"/>
  <c r="K50" i="145" s="1"/>
  <c r="K49" i="145"/>
  <c r="O48" i="145"/>
  <c r="K48" i="145"/>
  <c r="H48" i="145"/>
  <c r="H42" i="145"/>
  <c r="K42" i="145" s="1"/>
  <c r="J40" i="145"/>
  <c r="H40" i="145"/>
  <c r="K40" i="145" s="1"/>
  <c r="O38" i="145"/>
  <c r="N38" i="145"/>
  <c r="L38" i="145"/>
  <c r="H38" i="145"/>
  <c r="K38" i="145" s="1"/>
  <c r="K37" i="145"/>
  <c r="K36" i="145"/>
  <c r="N35" i="145"/>
  <c r="K35" i="145"/>
  <c r="E35" i="145"/>
  <c r="J34" i="145"/>
  <c r="K34" i="145" s="1"/>
  <c r="E34" i="145"/>
  <c r="N33" i="145"/>
  <c r="L33" i="145"/>
  <c r="J33" i="145"/>
  <c r="O33" i="145" s="1"/>
  <c r="H33" i="145"/>
  <c r="M33" i="145" s="1"/>
  <c r="O32" i="145"/>
  <c r="N32" i="145"/>
  <c r="L32" i="145"/>
  <c r="H32" i="145"/>
  <c r="K32" i="145" s="1"/>
  <c r="K30" i="145"/>
  <c r="J29" i="145"/>
  <c r="H29" i="145"/>
  <c r="K29" i="145" s="1"/>
  <c r="F29" i="145"/>
  <c r="H28" i="145"/>
  <c r="J27" i="145"/>
  <c r="K27" i="145" s="1"/>
  <c r="H26" i="145"/>
  <c r="K26" i="145" s="1"/>
  <c r="H25" i="145"/>
  <c r="K25" i="145" s="1"/>
  <c r="E25" i="145"/>
  <c r="N25" i="145" s="1"/>
  <c r="K24" i="145"/>
  <c r="J23" i="145"/>
  <c r="F23" i="145"/>
  <c r="H23" i="145" s="1"/>
  <c r="K23" i="145" s="1"/>
  <c r="O22" i="145"/>
  <c r="N22" i="145"/>
  <c r="L22" i="145"/>
  <c r="H22" i="145"/>
  <c r="M22" i="145" s="1"/>
  <c r="O21" i="145"/>
  <c r="N21" i="145"/>
  <c r="L21" i="145"/>
  <c r="H21" i="145"/>
  <c r="O15" i="145"/>
  <c r="N15" i="145"/>
  <c r="C11" i="145"/>
  <c r="C10" i="145"/>
  <c r="C9" i="145"/>
  <c r="C8" i="145"/>
  <c r="C7" i="145"/>
  <c r="C6" i="145"/>
  <c r="I76" i="144"/>
  <c r="C76" i="144"/>
  <c r="I73" i="144"/>
  <c r="D73" i="144"/>
  <c r="N73" i="144" s="1"/>
  <c r="C73" i="144"/>
  <c r="K65" i="144"/>
  <c r="K64" i="144"/>
  <c r="J63" i="144"/>
  <c r="K63" i="144" s="1"/>
  <c r="H62" i="144"/>
  <c r="K62" i="144" s="1"/>
  <c r="E62" i="144"/>
  <c r="L62" i="144" s="1"/>
  <c r="K57" i="144"/>
  <c r="K56" i="144"/>
  <c r="E56" i="144"/>
  <c r="M56" i="144" s="1"/>
  <c r="K55" i="144"/>
  <c r="K54" i="144"/>
  <c r="H53" i="144"/>
  <c r="K53" i="144" s="1"/>
  <c r="K52" i="144"/>
  <c r="K51" i="144"/>
  <c r="I50" i="144"/>
  <c r="K50" i="144" s="1"/>
  <c r="E50" i="144"/>
  <c r="L50" i="144" s="1"/>
  <c r="K49" i="144"/>
  <c r="O48" i="144"/>
  <c r="L48" i="144"/>
  <c r="H48" i="144"/>
  <c r="K48" i="144" s="1"/>
  <c r="E48" i="144"/>
  <c r="E54" i="144" s="1"/>
  <c r="H42" i="144"/>
  <c r="K42" i="144" s="1"/>
  <c r="J40" i="144"/>
  <c r="H40" i="144"/>
  <c r="K40" i="144" s="1"/>
  <c r="E40" i="144"/>
  <c r="E42" i="144" s="1"/>
  <c r="O38" i="144"/>
  <c r="N38" i="144"/>
  <c r="L38" i="144"/>
  <c r="H38" i="144"/>
  <c r="K38" i="144" s="1"/>
  <c r="K37" i="144"/>
  <c r="K36" i="144"/>
  <c r="K35" i="144"/>
  <c r="E35" i="144"/>
  <c r="N35" i="144" s="1"/>
  <c r="O34" i="144"/>
  <c r="N34" i="144"/>
  <c r="J34" i="144"/>
  <c r="K34" i="144" s="1"/>
  <c r="E34" i="144"/>
  <c r="E37" i="144" s="1"/>
  <c r="N33" i="144"/>
  <c r="L33" i="144"/>
  <c r="J33" i="144"/>
  <c r="O33" i="144" s="1"/>
  <c r="H33" i="144"/>
  <c r="M33" i="144" s="1"/>
  <c r="O32" i="144"/>
  <c r="N32" i="144"/>
  <c r="L32" i="144"/>
  <c r="H32" i="144"/>
  <c r="M32" i="144" s="1"/>
  <c r="K30" i="144"/>
  <c r="J29" i="144"/>
  <c r="F29" i="144"/>
  <c r="H29" i="144" s="1"/>
  <c r="K29" i="144" s="1"/>
  <c r="H28" i="144"/>
  <c r="J28" i="144" s="1"/>
  <c r="J27" i="144"/>
  <c r="K27" i="144" s="1"/>
  <c r="H26" i="144"/>
  <c r="K26" i="144" s="1"/>
  <c r="H25" i="144"/>
  <c r="K25" i="144" s="1"/>
  <c r="E25" i="144"/>
  <c r="E30" i="144" s="1"/>
  <c r="M30" i="144" s="1"/>
  <c r="K24" i="144"/>
  <c r="J23" i="144"/>
  <c r="F23" i="144"/>
  <c r="H23" i="144" s="1"/>
  <c r="K23" i="144" s="1"/>
  <c r="E23" i="144"/>
  <c r="N23" i="144" s="1"/>
  <c r="O22" i="144"/>
  <c r="N22" i="144"/>
  <c r="L22" i="144"/>
  <c r="H22" i="144"/>
  <c r="K22" i="144" s="1"/>
  <c r="O21" i="144"/>
  <c r="N21" i="144"/>
  <c r="L21" i="144"/>
  <c r="H21" i="144"/>
  <c r="M21" i="144" s="1"/>
  <c r="O15" i="144"/>
  <c r="N15" i="144"/>
  <c r="C11" i="144"/>
  <c r="C10" i="144"/>
  <c r="C9" i="144"/>
  <c r="C8" i="144"/>
  <c r="C7" i="144"/>
  <c r="C6" i="144"/>
  <c r="K37" i="107"/>
  <c r="K36" i="107"/>
  <c r="J63" i="107"/>
  <c r="K63" i="107" s="1"/>
  <c r="E62" i="107"/>
  <c r="E63" i="107" s="1"/>
  <c r="E65" i="107" s="1"/>
  <c r="J40" i="107"/>
  <c r="M59" i="107"/>
  <c r="K59" i="107"/>
  <c r="L59" i="107"/>
  <c r="L58" i="107"/>
  <c r="H58" i="107"/>
  <c r="E54" i="107"/>
  <c r="E40" i="107"/>
  <c r="E41" i="107" s="1"/>
  <c r="J33" i="107"/>
  <c r="J34" i="107"/>
  <c r="E35" i="107"/>
  <c r="N35" i="107" s="1"/>
  <c r="N34" i="107"/>
  <c r="N38" i="107"/>
  <c r="L38" i="107"/>
  <c r="H38" i="107"/>
  <c r="N33" i="107"/>
  <c r="L33" i="107"/>
  <c r="H33" i="107"/>
  <c r="N32" i="107"/>
  <c r="L32" i="107"/>
  <c r="H32" i="107"/>
  <c r="K65" i="107"/>
  <c r="K64" i="107"/>
  <c r="H62" i="107"/>
  <c r="K62" i="107" s="1"/>
  <c r="K57" i="107"/>
  <c r="K56" i="107"/>
  <c r="K55" i="107"/>
  <c r="K54" i="107"/>
  <c r="H53" i="107"/>
  <c r="K53" i="107" s="1"/>
  <c r="K52" i="107"/>
  <c r="K51" i="107"/>
  <c r="I50" i="107"/>
  <c r="K50" i="107" s="1"/>
  <c r="K49" i="107"/>
  <c r="H48" i="107"/>
  <c r="K48" i="107" s="1"/>
  <c r="H42" i="107"/>
  <c r="K42" i="107" s="1"/>
  <c r="H40" i="107"/>
  <c r="E23" i="107"/>
  <c r="E28" i="107" s="1"/>
  <c r="H21" i="107"/>
  <c r="M21" i="107" s="1"/>
  <c r="K30" i="107"/>
  <c r="J29" i="107"/>
  <c r="F29" i="107"/>
  <c r="H29" i="107" s="1"/>
  <c r="H28" i="107"/>
  <c r="J27" i="107"/>
  <c r="K27" i="107" s="1"/>
  <c r="H26" i="107"/>
  <c r="K26" i="107" s="1"/>
  <c r="H25" i="107"/>
  <c r="K25" i="107" s="1"/>
  <c r="E26" i="107"/>
  <c r="K24" i="107"/>
  <c r="J23" i="107"/>
  <c r="F23" i="107"/>
  <c r="H23" i="107" s="1"/>
  <c r="O22" i="107"/>
  <c r="N22" i="107"/>
  <c r="L22" i="107"/>
  <c r="H22" i="107"/>
  <c r="M22" i="107" s="1"/>
  <c r="O21" i="107"/>
  <c r="N21" i="107"/>
  <c r="L21" i="107"/>
  <c r="P33" i="145" l="1"/>
  <c r="L25" i="145"/>
  <c r="M22" i="144"/>
  <c r="P22" i="144" s="1"/>
  <c r="P33" i="144"/>
  <c r="L47" i="107"/>
  <c r="O47" i="107"/>
  <c r="N47" i="107"/>
  <c r="M47" i="107"/>
  <c r="O46" i="107"/>
  <c r="N46" i="107"/>
  <c r="M46" i="107"/>
  <c r="L46" i="107"/>
  <c r="N70" i="146"/>
  <c r="E72" i="146"/>
  <c r="O72" i="146" s="1"/>
  <c r="E54" i="146"/>
  <c r="N54" i="146" s="1"/>
  <c r="E41" i="146"/>
  <c r="N79" i="146"/>
  <c r="K28" i="146"/>
  <c r="O96" i="146"/>
  <c r="E29" i="146"/>
  <c r="L29" i="146" s="1"/>
  <c r="N83" i="146"/>
  <c r="O47" i="146"/>
  <c r="E85" i="146"/>
  <c r="E84" i="146"/>
  <c r="M84" i="146" s="1"/>
  <c r="K22" i="146"/>
  <c r="E90" i="146"/>
  <c r="M90" i="146" s="1"/>
  <c r="K22" i="145"/>
  <c r="M38" i="145"/>
  <c r="P38" i="145" s="1"/>
  <c r="L67" i="145"/>
  <c r="M32" i="145"/>
  <c r="P32" i="145" s="1"/>
  <c r="E52" i="145"/>
  <c r="O52" i="145" s="1"/>
  <c r="E51" i="145"/>
  <c r="M51" i="145" s="1"/>
  <c r="E56" i="145"/>
  <c r="M56" i="145" s="1"/>
  <c r="P22" i="145"/>
  <c r="E50" i="145"/>
  <c r="L50" i="145" s="1"/>
  <c r="K33" i="145"/>
  <c r="L40" i="145"/>
  <c r="E42" i="145"/>
  <c r="E41" i="145"/>
  <c r="K21" i="144"/>
  <c r="K33" i="144"/>
  <c r="M53" i="144"/>
  <c r="E57" i="144"/>
  <c r="N57" i="144" s="1"/>
  <c r="L25" i="144"/>
  <c r="N25" i="144"/>
  <c r="K28" i="144"/>
  <c r="L35" i="144"/>
  <c r="M38" i="144"/>
  <c r="P38" i="144" s="1"/>
  <c r="E51" i="144"/>
  <c r="M51" i="144" s="1"/>
  <c r="N53" i="144"/>
  <c r="O25" i="144"/>
  <c r="O35" i="144"/>
  <c r="E41" i="144"/>
  <c r="K32" i="144"/>
  <c r="E36" i="144"/>
  <c r="E52" i="144"/>
  <c r="N69" i="107"/>
  <c r="L40" i="107"/>
  <c r="E42" i="107"/>
  <c r="L69" i="107"/>
  <c r="E55" i="107"/>
  <c r="M69" i="107"/>
  <c r="E35" i="146"/>
  <c r="L35" i="146" s="1"/>
  <c r="O41" i="146"/>
  <c r="M20" i="146"/>
  <c r="P20" i="146" s="1"/>
  <c r="L33" i="146"/>
  <c r="N39" i="146"/>
  <c r="E40" i="146"/>
  <c r="L40" i="146" s="1"/>
  <c r="O91" i="146"/>
  <c r="N91" i="146"/>
  <c r="L61" i="146"/>
  <c r="M94" i="146"/>
  <c r="E95" i="146"/>
  <c r="M95" i="146" s="1"/>
  <c r="K31" i="146"/>
  <c r="L67" i="146"/>
  <c r="M67" i="146"/>
  <c r="L34" i="146"/>
  <c r="N94" i="146"/>
  <c r="O86" i="146"/>
  <c r="L86" i="146"/>
  <c r="N86" i="146"/>
  <c r="M86" i="146"/>
  <c r="O83" i="146"/>
  <c r="E88" i="146"/>
  <c r="N89" i="146"/>
  <c r="L91" i="146"/>
  <c r="E93" i="146"/>
  <c r="J94" i="146"/>
  <c r="O94" i="146" s="1"/>
  <c r="L96" i="146"/>
  <c r="L83" i="146"/>
  <c r="E87" i="146"/>
  <c r="O89" i="146"/>
  <c r="M91" i="146"/>
  <c r="E92" i="146"/>
  <c r="M96" i="146"/>
  <c r="E97" i="146"/>
  <c r="M89" i="146"/>
  <c r="M83" i="146"/>
  <c r="O24" i="146"/>
  <c r="K32" i="146"/>
  <c r="N33" i="146"/>
  <c r="N61" i="146"/>
  <c r="N68" i="146"/>
  <c r="E71" i="146"/>
  <c r="M21" i="146"/>
  <c r="P21" i="146" s="1"/>
  <c r="O33" i="146"/>
  <c r="M34" i="146"/>
  <c r="K37" i="146"/>
  <c r="E51" i="146"/>
  <c r="O51" i="146" s="1"/>
  <c r="M52" i="146"/>
  <c r="O61" i="146"/>
  <c r="O70" i="146"/>
  <c r="L79" i="146"/>
  <c r="O34" i="146"/>
  <c r="E36" i="146"/>
  <c r="L36" i="146" s="1"/>
  <c r="M39" i="146"/>
  <c r="N47" i="146"/>
  <c r="E53" i="146"/>
  <c r="M53" i="146" s="1"/>
  <c r="O79" i="146"/>
  <c r="M74" i="146"/>
  <c r="E75" i="146"/>
  <c r="M75" i="146" s="1"/>
  <c r="N74" i="146"/>
  <c r="L74" i="146"/>
  <c r="E78" i="146"/>
  <c r="L78" i="146" s="1"/>
  <c r="L70" i="146"/>
  <c r="N72" i="146"/>
  <c r="E76" i="146"/>
  <c r="E77" i="146"/>
  <c r="M79" i="146"/>
  <c r="E80" i="146"/>
  <c r="E82" i="146" s="1"/>
  <c r="K70" i="146"/>
  <c r="E73" i="146"/>
  <c r="M70" i="146"/>
  <c r="O57" i="144"/>
  <c r="E28" i="145"/>
  <c r="M28" i="145" s="1"/>
  <c r="P37" i="146"/>
  <c r="N62" i="146"/>
  <c r="E64" i="146"/>
  <c r="E63" i="146"/>
  <c r="M62" i="146"/>
  <c r="L62" i="146"/>
  <c r="O62" i="146"/>
  <c r="K66" i="146"/>
  <c r="M66" i="146"/>
  <c r="P66" i="146" s="1"/>
  <c r="N22" i="146"/>
  <c r="E27" i="146"/>
  <c r="E23" i="146"/>
  <c r="M22" i="146"/>
  <c r="L22" i="146"/>
  <c r="M54" i="146"/>
  <c r="L52" i="146"/>
  <c r="E56" i="146"/>
  <c r="N52" i="146"/>
  <c r="E55" i="146"/>
  <c r="O52" i="146"/>
  <c r="O22" i="146"/>
  <c r="P32" i="146"/>
  <c r="P31" i="146"/>
  <c r="N36" i="146"/>
  <c r="K39" i="146"/>
  <c r="O39" i="146"/>
  <c r="N48" i="146"/>
  <c r="M48" i="146"/>
  <c r="L48" i="146"/>
  <c r="M24" i="146"/>
  <c r="N24" i="146"/>
  <c r="L39" i="146"/>
  <c r="L47" i="146"/>
  <c r="E49" i="146"/>
  <c r="E50" i="146"/>
  <c r="M61" i="146"/>
  <c r="N67" i="146"/>
  <c r="L68" i="146"/>
  <c r="L66" i="146"/>
  <c r="E25" i="146"/>
  <c r="E26" i="146" s="1"/>
  <c r="O68" i="146"/>
  <c r="M47" i="146"/>
  <c r="M67" i="107"/>
  <c r="P67" i="107" s="1"/>
  <c r="K67" i="107"/>
  <c r="O68" i="107"/>
  <c r="L67" i="107"/>
  <c r="L68" i="107"/>
  <c r="M68" i="107"/>
  <c r="M67" i="144"/>
  <c r="P67" i="144" s="1"/>
  <c r="K67" i="144"/>
  <c r="L67" i="144"/>
  <c r="L68" i="144"/>
  <c r="N69" i="144"/>
  <c r="O68" i="144"/>
  <c r="P68" i="144" s="1"/>
  <c r="M68" i="144"/>
  <c r="O69" i="144"/>
  <c r="M68" i="145"/>
  <c r="N68" i="145"/>
  <c r="K67" i="145"/>
  <c r="O67" i="145"/>
  <c r="P67" i="145" s="1"/>
  <c r="M24" i="145"/>
  <c r="L24" i="145"/>
  <c r="O24" i="145"/>
  <c r="M21" i="145"/>
  <c r="P21" i="145" s="1"/>
  <c r="K21" i="145"/>
  <c r="N57" i="145"/>
  <c r="O57" i="145"/>
  <c r="M57" i="145"/>
  <c r="L57" i="145"/>
  <c r="E36" i="145"/>
  <c r="L34" i="145"/>
  <c r="E37" i="145"/>
  <c r="O34" i="145"/>
  <c r="N34" i="145"/>
  <c r="N24" i="145"/>
  <c r="M34" i="145"/>
  <c r="M52" i="145"/>
  <c r="O40" i="145"/>
  <c r="N40" i="145"/>
  <c r="E55" i="145"/>
  <c r="M40" i="145"/>
  <c r="N28" i="145"/>
  <c r="M23" i="145"/>
  <c r="J28" i="145"/>
  <c r="O28" i="145" s="1"/>
  <c r="M35" i="145"/>
  <c r="L35" i="145"/>
  <c r="O35" i="145"/>
  <c r="N23" i="145"/>
  <c r="O25" i="145"/>
  <c r="M48" i="145"/>
  <c r="E49" i="145"/>
  <c r="N50" i="145"/>
  <c r="L53" i="145"/>
  <c r="N62" i="145"/>
  <c r="E30" i="145"/>
  <c r="N48" i="145"/>
  <c r="O50" i="145"/>
  <c r="M53" i="145"/>
  <c r="P53" i="145" s="1"/>
  <c r="E54" i="145"/>
  <c r="O62" i="145"/>
  <c r="M50" i="145"/>
  <c r="N51" i="145"/>
  <c r="M62" i="145"/>
  <c r="E63" i="145"/>
  <c r="O23" i="145"/>
  <c r="L23" i="145"/>
  <c r="M25" i="145"/>
  <c r="E26" i="145"/>
  <c r="P21" i="144"/>
  <c r="E43" i="144"/>
  <c r="M42" i="144"/>
  <c r="L42" i="144"/>
  <c r="N42" i="144"/>
  <c r="O42" i="144"/>
  <c r="O54" i="144"/>
  <c r="N54" i="144"/>
  <c r="M54" i="144"/>
  <c r="L54" i="144"/>
  <c r="P32" i="144"/>
  <c r="O37" i="144"/>
  <c r="N37" i="144"/>
  <c r="L37" i="144"/>
  <c r="M37" i="144"/>
  <c r="P53" i="144"/>
  <c r="N30" i="144"/>
  <c r="L23" i="144"/>
  <c r="M25" i="144"/>
  <c r="P25" i="144" s="1"/>
  <c r="E26" i="144"/>
  <c r="E27" i="144" s="1"/>
  <c r="E28" i="144"/>
  <c r="O30" i="144"/>
  <c r="L34" i="144"/>
  <c r="M35" i="144"/>
  <c r="L36" i="144"/>
  <c r="M40" i="144"/>
  <c r="M48" i="144"/>
  <c r="E49" i="144"/>
  <c r="N50" i="144"/>
  <c r="L52" i="144"/>
  <c r="L53" i="144"/>
  <c r="E55" i="144"/>
  <c r="O56" i="144"/>
  <c r="L57" i="144"/>
  <c r="N62" i="144"/>
  <c r="O23" i="144"/>
  <c r="M50" i="144"/>
  <c r="N51" i="144"/>
  <c r="N56" i="144"/>
  <c r="M62" i="144"/>
  <c r="E63" i="144"/>
  <c r="M23" i="144"/>
  <c r="E24" i="144"/>
  <c r="L30" i="144"/>
  <c r="M34" i="144"/>
  <c r="P34" i="144" s="1"/>
  <c r="M36" i="144"/>
  <c r="N40" i="144"/>
  <c r="N48" i="144"/>
  <c r="O50" i="144"/>
  <c r="M52" i="144"/>
  <c r="L56" i="144"/>
  <c r="M57" i="144"/>
  <c r="O62" i="144"/>
  <c r="L40" i="144"/>
  <c r="O40" i="144"/>
  <c r="E50" i="107"/>
  <c r="E52" i="107"/>
  <c r="J58" i="107"/>
  <c r="O58" i="107" s="1"/>
  <c r="L35" i="107"/>
  <c r="E36" i="107"/>
  <c r="E37" i="107"/>
  <c r="O37" i="107" s="1"/>
  <c r="N58" i="107"/>
  <c r="O59" i="107"/>
  <c r="M58" i="107"/>
  <c r="N59" i="107"/>
  <c r="K23" i="107"/>
  <c r="L34" i="107"/>
  <c r="K29" i="107"/>
  <c r="N40" i="107"/>
  <c r="K34" i="107"/>
  <c r="M32" i="107"/>
  <c r="M33" i="107"/>
  <c r="M35" i="107"/>
  <c r="M38" i="107"/>
  <c r="O32" i="107"/>
  <c r="O33" i="107"/>
  <c r="O34" i="107"/>
  <c r="O35" i="107"/>
  <c r="O38" i="107"/>
  <c r="M34" i="107"/>
  <c r="M41" i="107"/>
  <c r="M40" i="107"/>
  <c r="L62" i="107"/>
  <c r="O62" i="107"/>
  <c r="N62" i="107"/>
  <c r="M62" i="107"/>
  <c r="N54" i="107"/>
  <c r="M54" i="107"/>
  <c r="L54" i="107"/>
  <c r="O54" i="107"/>
  <c r="E51" i="107"/>
  <c r="K40" i="107"/>
  <c r="O40" i="107"/>
  <c r="M48" i="107"/>
  <c r="E49" i="107"/>
  <c r="L48" i="107"/>
  <c r="N48" i="107"/>
  <c r="O48" i="107"/>
  <c r="K21" i="107"/>
  <c r="P21" i="107"/>
  <c r="O23" i="107"/>
  <c r="N25" i="107"/>
  <c r="E30" i="107"/>
  <c r="M30" i="107" s="1"/>
  <c r="O25" i="107"/>
  <c r="E27" i="107"/>
  <c r="M26" i="107"/>
  <c r="L26" i="107"/>
  <c r="N26" i="107"/>
  <c r="O26" i="107"/>
  <c r="N28" i="107"/>
  <c r="L28" i="107"/>
  <c r="M28" i="107"/>
  <c r="P22" i="107"/>
  <c r="J28" i="107"/>
  <c r="K28" i="107" s="1"/>
  <c r="K22" i="107"/>
  <c r="L23" i="107"/>
  <c r="L25" i="107"/>
  <c r="M23" i="107"/>
  <c r="E24" i="107"/>
  <c r="M25" i="107"/>
  <c r="N23" i="107"/>
  <c r="M72" i="146" l="1"/>
  <c r="L72" i="146"/>
  <c r="O54" i="146"/>
  <c r="P54" i="146" s="1"/>
  <c r="L54" i="146"/>
  <c r="O51" i="145"/>
  <c r="P51" i="145" s="1"/>
  <c r="L52" i="145"/>
  <c r="P25" i="145"/>
  <c r="L28" i="145"/>
  <c r="N52" i="145"/>
  <c r="P57" i="144"/>
  <c r="L51" i="144"/>
  <c r="P56" i="144"/>
  <c r="O51" i="144"/>
  <c r="P47" i="107"/>
  <c r="P46" i="107"/>
  <c r="P69" i="107"/>
  <c r="N37" i="107"/>
  <c r="L90" i="146"/>
  <c r="O29" i="146"/>
  <c r="M36" i="146"/>
  <c r="M29" i="146"/>
  <c r="O36" i="146"/>
  <c r="O75" i="146"/>
  <c r="P96" i="146"/>
  <c r="N29" i="146"/>
  <c r="O90" i="146"/>
  <c r="N90" i="146"/>
  <c r="O35" i="146"/>
  <c r="L75" i="146"/>
  <c r="L84" i="146"/>
  <c r="P68" i="146"/>
  <c r="E42" i="146"/>
  <c r="M42" i="146" s="1"/>
  <c r="N51" i="146"/>
  <c r="M41" i="146"/>
  <c r="M35" i="146"/>
  <c r="L41" i="146"/>
  <c r="N84" i="146"/>
  <c r="N35" i="146"/>
  <c r="O40" i="146"/>
  <c r="O84" i="146"/>
  <c r="N41" i="146"/>
  <c r="P91" i="146"/>
  <c r="N40" i="146"/>
  <c r="P47" i="146"/>
  <c r="P67" i="146"/>
  <c r="M40" i="146"/>
  <c r="L56" i="145"/>
  <c r="O56" i="145"/>
  <c r="P57" i="145"/>
  <c r="P48" i="145"/>
  <c r="L51" i="145"/>
  <c r="N56" i="145"/>
  <c r="P56" i="145" s="1"/>
  <c r="N52" i="144"/>
  <c r="O52" i="144"/>
  <c r="P48" i="144"/>
  <c r="P30" i="144"/>
  <c r="P69" i="144"/>
  <c r="N36" i="144"/>
  <c r="O36" i="144"/>
  <c r="P36" i="144" s="1"/>
  <c r="P23" i="144"/>
  <c r="P42" i="144"/>
  <c r="P40" i="144"/>
  <c r="P35" i="144"/>
  <c r="P52" i="144"/>
  <c r="O30" i="107"/>
  <c r="P40" i="107"/>
  <c r="P38" i="107"/>
  <c r="P68" i="107"/>
  <c r="E29" i="107"/>
  <c r="L30" i="107"/>
  <c r="N30" i="107"/>
  <c r="N53" i="146"/>
  <c r="L53" i="146"/>
  <c r="P33" i="146"/>
  <c r="P94" i="146"/>
  <c r="P86" i="146"/>
  <c r="P48" i="146"/>
  <c r="P52" i="146"/>
  <c r="P34" i="146"/>
  <c r="N78" i="146"/>
  <c r="P39" i="146"/>
  <c r="N95" i="146"/>
  <c r="L95" i="146"/>
  <c r="O95" i="146"/>
  <c r="K94" i="146"/>
  <c r="P89" i="146"/>
  <c r="L93" i="146"/>
  <c r="M93" i="146"/>
  <c r="O93" i="146"/>
  <c r="N93" i="146"/>
  <c r="L88" i="146"/>
  <c r="O88" i="146"/>
  <c r="N88" i="146"/>
  <c r="M88" i="146"/>
  <c r="P74" i="146"/>
  <c r="O92" i="146"/>
  <c r="L92" i="146"/>
  <c r="N92" i="146"/>
  <c r="M92" i="146"/>
  <c r="O87" i="146"/>
  <c r="N87" i="146"/>
  <c r="L87" i="146"/>
  <c r="M87" i="146"/>
  <c r="P83" i="146"/>
  <c r="N97" i="146"/>
  <c r="E98" i="146"/>
  <c r="M97" i="146"/>
  <c r="O97" i="146"/>
  <c r="E99" i="146"/>
  <c r="L97" i="146"/>
  <c r="N85" i="146"/>
  <c r="O85" i="146"/>
  <c r="M85" i="146"/>
  <c r="L85" i="146"/>
  <c r="P79" i="146"/>
  <c r="O53" i="146"/>
  <c r="P62" i="146"/>
  <c r="P70" i="146"/>
  <c r="M78" i="146"/>
  <c r="P61" i="146"/>
  <c r="O78" i="146"/>
  <c r="L51" i="146"/>
  <c r="M51" i="146"/>
  <c r="N75" i="146"/>
  <c r="P72" i="146"/>
  <c r="O71" i="146"/>
  <c r="M71" i="146"/>
  <c r="L71" i="146"/>
  <c r="N71" i="146"/>
  <c r="N80" i="146"/>
  <c r="L80" i="146"/>
  <c r="O80" i="146"/>
  <c r="E81" i="146"/>
  <c r="M80" i="146"/>
  <c r="N76" i="146"/>
  <c r="O76" i="146"/>
  <c r="M76" i="146"/>
  <c r="L76" i="146"/>
  <c r="M73" i="146"/>
  <c r="O73" i="146"/>
  <c r="N73" i="146"/>
  <c r="L73" i="146"/>
  <c r="O77" i="146"/>
  <c r="L77" i="146"/>
  <c r="N77" i="146"/>
  <c r="M77" i="146"/>
  <c r="P28" i="145"/>
  <c r="O55" i="146"/>
  <c r="N55" i="146"/>
  <c r="M55" i="146"/>
  <c r="L55" i="146"/>
  <c r="O26" i="146"/>
  <c r="N26" i="146"/>
  <c r="M26" i="146"/>
  <c r="L26" i="146"/>
  <c r="O50" i="146"/>
  <c r="N50" i="146"/>
  <c r="M50" i="146"/>
  <c r="L50" i="146"/>
  <c r="P22" i="146"/>
  <c r="N27" i="146"/>
  <c r="M27" i="146"/>
  <c r="L27" i="146"/>
  <c r="O27" i="146"/>
  <c r="L64" i="146"/>
  <c r="O64" i="146"/>
  <c r="N64" i="146"/>
  <c r="M64" i="146"/>
  <c r="P24" i="146"/>
  <c r="O25" i="146"/>
  <c r="N25" i="146"/>
  <c r="M25" i="146"/>
  <c r="L25" i="146"/>
  <c r="N49" i="146"/>
  <c r="M49" i="146"/>
  <c r="L49" i="146"/>
  <c r="O49" i="146"/>
  <c r="L56" i="146"/>
  <c r="O56" i="146"/>
  <c r="N56" i="146"/>
  <c r="M56" i="146"/>
  <c r="O23" i="146"/>
  <c r="E28" i="146"/>
  <c r="N23" i="146"/>
  <c r="M23" i="146"/>
  <c r="L23" i="146"/>
  <c r="O63" i="146"/>
  <c r="N63" i="146"/>
  <c r="M63" i="146"/>
  <c r="L63" i="146"/>
  <c r="O68" i="145"/>
  <c r="L68" i="145"/>
  <c r="P68" i="145"/>
  <c r="O30" i="145"/>
  <c r="N30" i="145"/>
  <c r="M30" i="145"/>
  <c r="L30" i="145"/>
  <c r="L55" i="145"/>
  <c r="M55" i="145"/>
  <c r="O55" i="145"/>
  <c r="N55" i="145"/>
  <c r="P62" i="145"/>
  <c r="P34" i="145"/>
  <c r="P24" i="145"/>
  <c r="M26" i="145"/>
  <c r="L26" i="145"/>
  <c r="O26" i="145"/>
  <c r="N26" i="145"/>
  <c r="P50" i="145"/>
  <c r="L49" i="145"/>
  <c r="M49" i="145"/>
  <c r="O49" i="145"/>
  <c r="N49" i="145"/>
  <c r="P35" i="145"/>
  <c r="K28" i="145"/>
  <c r="P40" i="145"/>
  <c r="O37" i="145"/>
  <c r="N37" i="145"/>
  <c r="M37" i="145"/>
  <c r="L37" i="145"/>
  <c r="E65" i="145"/>
  <c r="L63" i="145"/>
  <c r="E64" i="145"/>
  <c r="M63" i="145"/>
  <c r="O63" i="145"/>
  <c r="N63" i="145"/>
  <c r="N36" i="145"/>
  <c r="M36" i="145"/>
  <c r="L36" i="145"/>
  <c r="O36" i="145"/>
  <c r="P23" i="145"/>
  <c r="O54" i="145"/>
  <c r="L54" i="145"/>
  <c r="N54" i="145"/>
  <c r="M54" i="145"/>
  <c r="E27" i="145"/>
  <c r="E29" i="145" s="1"/>
  <c r="M41" i="145"/>
  <c r="N41" i="145"/>
  <c r="L41" i="145"/>
  <c r="O41" i="145"/>
  <c r="E43" i="145"/>
  <c r="M42" i="145"/>
  <c r="N42" i="145"/>
  <c r="L42" i="145"/>
  <c r="O42" i="145"/>
  <c r="P52" i="145"/>
  <c r="O27" i="144"/>
  <c r="L27" i="144"/>
  <c r="N27" i="144"/>
  <c r="M27" i="144"/>
  <c r="L55" i="144"/>
  <c r="O55" i="144"/>
  <c r="N55" i="144"/>
  <c r="M55" i="144"/>
  <c r="O43" i="144"/>
  <c r="N43" i="144"/>
  <c r="L43" i="144"/>
  <c r="M43" i="144"/>
  <c r="O24" i="144"/>
  <c r="E29" i="144"/>
  <c r="N24" i="144"/>
  <c r="M24" i="144"/>
  <c r="L24" i="144"/>
  <c r="L49" i="144"/>
  <c r="O49" i="144"/>
  <c r="N49" i="144"/>
  <c r="M49" i="144"/>
  <c r="N28" i="144"/>
  <c r="O28" i="144"/>
  <c r="M28" i="144"/>
  <c r="L28" i="144"/>
  <c r="P62" i="144"/>
  <c r="O26" i="144"/>
  <c r="N26" i="144"/>
  <c r="L26" i="144"/>
  <c r="M26" i="144"/>
  <c r="P50" i="144"/>
  <c r="E65" i="144"/>
  <c r="L63" i="144"/>
  <c r="O63" i="144"/>
  <c r="E64" i="144"/>
  <c r="M63" i="144"/>
  <c r="N63" i="144"/>
  <c r="P51" i="144"/>
  <c r="M41" i="144"/>
  <c r="L41" i="144"/>
  <c r="N41" i="144"/>
  <c r="O41" i="144"/>
  <c r="P37" i="144"/>
  <c r="P54" i="144"/>
  <c r="N41" i="107"/>
  <c r="O36" i="107"/>
  <c r="L36" i="107"/>
  <c r="P35" i="107"/>
  <c r="M36" i="107"/>
  <c r="N36" i="107"/>
  <c r="M37" i="107"/>
  <c r="L37" i="107"/>
  <c r="K58" i="107"/>
  <c r="P58" i="107"/>
  <c r="P59" i="107"/>
  <c r="P25" i="107"/>
  <c r="P48" i="107"/>
  <c r="P34" i="107"/>
  <c r="P32" i="107"/>
  <c r="K35" i="107"/>
  <c r="P33" i="107"/>
  <c r="K32" i="107"/>
  <c r="K38" i="107"/>
  <c r="K33" i="107"/>
  <c r="O41" i="107"/>
  <c r="P41" i="107" s="1"/>
  <c r="L41" i="107"/>
  <c r="L50" i="107"/>
  <c r="O50" i="107"/>
  <c r="N50" i="107"/>
  <c r="M50" i="107"/>
  <c r="M53" i="107"/>
  <c r="L53" i="107"/>
  <c r="N53" i="107"/>
  <c r="E56" i="107"/>
  <c r="O53" i="107"/>
  <c r="E57" i="107"/>
  <c r="P62" i="107"/>
  <c r="O55" i="107"/>
  <c r="N55" i="107"/>
  <c r="L55" i="107"/>
  <c r="M55" i="107"/>
  <c r="L49" i="107"/>
  <c r="O49" i="107"/>
  <c r="N49" i="107"/>
  <c r="M49" i="107"/>
  <c r="P54" i="107"/>
  <c r="N52" i="107"/>
  <c r="M52" i="107"/>
  <c r="L52" i="107"/>
  <c r="O52" i="107"/>
  <c r="N42" i="107"/>
  <c r="E43" i="107"/>
  <c r="M42" i="107"/>
  <c r="O42" i="107"/>
  <c r="L42" i="107"/>
  <c r="M51" i="107"/>
  <c r="L51" i="107"/>
  <c r="O51" i="107"/>
  <c r="N51" i="107"/>
  <c r="E64" i="107"/>
  <c r="M63" i="107"/>
  <c r="L63" i="107"/>
  <c r="O63" i="107"/>
  <c r="N63" i="107"/>
  <c r="P23" i="107"/>
  <c r="O28" i="107"/>
  <c r="P28" i="107" s="1"/>
  <c r="P26" i="107"/>
  <c r="M27" i="107"/>
  <c r="L27" i="107"/>
  <c r="O27" i="107"/>
  <c r="N27" i="107"/>
  <c r="O24" i="107"/>
  <c r="N24" i="107"/>
  <c r="L24" i="107"/>
  <c r="M24" i="107"/>
  <c r="P24" i="144" l="1"/>
  <c r="P37" i="107"/>
  <c r="P35" i="146"/>
  <c r="P36" i="146"/>
  <c r="P95" i="146"/>
  <c r="P29" i="146"/>
  <c r="P90" i="146"/>
  <c r="P53" i="146"/>
  <c r="P75" i="146"/>
  <c r="O42" i="146"/>
  <c r="P84" i="146"/>
  <c r="P41" i="146"/>
  <c r="N42" i="146"/>
  <c r="L42" i="146"/>
  <c r="P51" i="146"/>
  <c r="P40" i="146"/>
  <c r="P78" i="146"/>
  <c r="P37" i="145"/>
  <c r="P26" i="145"/>
  <c r="P27" i="144"/>
  <c r="P28" i="144"/>
  <c r="P43" i="144"/>
  <c r="P30" i="107"/>
  <c r="L99" i="146"/>
  <c r="O99" i="146"/>
  <c r="N99" i="146"/>
  <c r="M99" i="146"/>
  <c r="P85" i="146"/>
  <c r="P93" i="146"/>
  <c r="P87" i="146"/>
  <c r="P92" i="146"/>
  <c r="P88" i="146"/>
  <c r="P97" i="146"/>
  <c r="O98" i="146"/>
  <c r="L98" i="146"/>
  <c r="N98" i="146"/>
  <c r="M98" i="146"/>
  <c r="P41" i="145"/>
  <c r="P73" i="146"/>
  <c r="P76" i="146"/>
  <c r="P80" i="146"/>
  <c r="L82" i="146"/>
  <c r="M82" i="146"/>
  <c r="O82" i="146"/>
  <c r="N82" i="146"/>
  <c r="O81" i="146"/>
  <c r="M81" i="146"/>
  <c r="L81" i="146"/>
  <c r="N81" i="146"/>
  <c r="P71" i="146"/>
  <c r="P77" i="146"/>
  <c r="P63" i="145"/>
  <c r="P54" i="145"/>
  <c r="P25" i="146"/>
  <c r="P49" i="146"/>
  <c r="P50" i="146"/>
  <c r="P26" i="146"/>
  <c r="P55" i="146"/>
  <c r="P23" i="146"/>
  <c r="P64" i="146"/>
  <c r="P63" i="146"/>
  <c r="L28" i="146"/>
  <c r="O28" i="146"/>
  <c r="N28" i="146"/>
  <c r="M28" i="146"/>
  <c r="P56" i="146"/>
  <c r="P27" i="146"/>
  <c r="L69" i="145"/>
  <c r="N69" i="145"/>
  <c r="M69" i="145"/>
  <c r="O69" i="145"/>
  <c r="M27" i="145"/>
  <c r="L27" i="145"/>
  <c r="O27" i="145"/>
  <c r="N27" i="145"/>
  <c r="N65" i="145"/>
  <c r="O65" i="145"/>
  <c r="M65" i="145"/>
  <c r="L65" i="145"/>
  <c r="P49" i="145"/>
  <c r="P30" i="145"/>
  <c r="P36" i="145"/>
  <c r="M64" i="145"/>
  <c r="N64" i="145"/>
  <c r="L64" i="145"/>
  <c r="O64" i="145"/>
  <c r="P42" i="145"/>
  <c r="O43" i="145"/>
  <c r="L43" i="145"/>
  <c r="N43" i="145"/>
  <c r="M43" i="145"/>
  <c r="P55" i="145"/>
  <c r="P41" i="144"/>
  <c r="P63" i="144"/>
  <c r="P26" i="144"/>
  <c r="P49" i="144"/>
  <c r="M64" i="144"/>
  <c r="L64" i="144"/>
  <c r="N64" i="144"/>
  <c r="O64" i="144"/>
  <c r="P64" i="144" s="1"/>
  <c r="N65" i="144"/>
  <c r="M65" i="144"/>
  <c r="O65" i="144"/>
  <c r="L65" i="144"/>
  <c r="L71" i="144" s="1"/>
  <c r="J22" i="5" s="1"/>
  <c r="L29" i="144"/>
  <c r="O29" i="144"/>
  <c r="N29" i="144"/>
  <c r="M29" i="144"/>
  <c r="P55" i="144"/>
  <c r="P36" i="107"/>
  <c r="P51" i="107"/>
  <c r="P42" i="107"/>
  <c r="P52" i="107"/>
  <c r="P55" i="107"/>
  <c r="O65" i="107"/>
  <c r="N65" i="107"/>
  <c r="L65" i="107"/>
  <c r="M65" i="107"/>
  <c r="L56" i="107"/>
  <c r="O56" i="107"/>
  <c r="N56" i="107"/>
  <c r="M56" i="107"/>
  <c r="P63" i="107"/>
  <c r="N64" i="107"/>
  <c r="M64" i="107"/>
  <c r="O64" i="107"/>
  <c r="L64" i="107"/>
  <c r="L43" i="107"/>
  <c r="O43" i="107"/>
  <c r="M43" i="107"/>
  <c r="N43" i="107"/>
  <c r="M57" i="107"/>
  <c r="L57" i="107"/>
  <c r="O57" i="107"/>
  <c r="N57" i="107"/>
  <c r="P50" i="107"/>
  <c r="P49" i="107"/>
  <c r="P53" i="107"/>
  <c r="P27" i="107"/>
  <c r="P24" i="107"/>
  <c r="L29" i="107"/>
  <c r="O29" i="107"/>
  <c r="N29" i="107"/>
  <c r="M29" i="107"/>
  <c r="P64" i="145" l="1"/>
  <c r="P42" i="146"/>
  <c r="N101" i="146"/>
  <c r="H24" i="5" s="1"/>
  <c r="O101" i="146"/>
  <c r="I24" i="5" s="1"/>
  <c r="L101" i="146"/>
  <c r="J24" i="5" s="1"/>
  <c r="M101" i="146"/>
  <c r="G24" i="5" s="1"/>
  <c r="P69" i="145"/>
  <c r="N71" i="144"/>
  <c r="H22" i="5" s="1"/>
  <c r="M71" i="144"/>
  <c r="G22" i="5" s="1"/>
  <c r="P98" i="146"/>
  <c r="P99" i="146"/>
  <c r="P81" i="146"/>
  <c r="P82" i="146"/>
  <c r="P28" i="146"/>
  <c r="P43" i="145"/>
  <c r="N29" i="145"/>
  <c r="N71" i="145" s="1"/>
  <c r="H23" i="5" s="1"/>
  <c r="M29" i="145"/>
  <c r="M71" i="145" s="1"/>
  <c r="G23" i="5" s="1"/>
  <c r="L29" i="145"/>
  <c r="L71" i="145" s="1"/>
  <c r="J23" i="5" s="1"/>
  <c r="O29" i="145"/>
  <c r="O71" i="145" s="1"/>
  <c r="I23" i="5" s="1"/>
  <c r="P65" i="145"/>
  <c r="P27" i="145"/>
  <c r="P29" i="144"/>
  <c r="P65" i="144"/>
  <c r="O71" i="144"/>
  <c r="I22" i="5" s="1"/>
  <c r="P57" i="107"/>
  <c r="P64" i="107"/>
  <c r="P56" i="107"/>
  <c r="P43" i="107"/>
  <c r="P65" i="107"/>
  <c r="P29" i="107"/>
  <c r="P101" i="146" l="1"/>
  <c r="N12" i="146" s="1"/>
  <c r="P71" i="144"/>
  <c r="N13" i="144" s="1"/>
  <c r="P29" i="145"/>
  <c r="P71" i="145" s="1"/>
  <c r="N13" i="145" s="1"/>
  <c r="O44" i="106" l="1"/>
  <c r="N44" i="106"/>
  <c r="L44" i="106"/>
  <c r="H44" i="106"/>
  <c r="K44" i="106" s="1"/>
  <c r="L42" i="106"/>
  <c r="J42" i="106"/>
  <c r="O42" i="106" s="1"/>
  <c r="N42" i="106"/>
  <c r="H42" i="106"/>
  <c r="H41" i="106"/>
  <c r="K41" i="106" s="1"/>
  <c r="L41" i="106"/>
  <c r="L47" i="106"/>
  <c r="O50" i="106"/>
  <c r="N50" i="106"/>
  <c r="L50" i="106"/>
  <c r="H50" i="106"/>
  <c r="K50" i="106" s="1"/>
  <c r="L48" i="106"/>
  <c r="J48" i="106"/>
  <c r="O48" i="106" s="1"/>
  <c r="I48" i="106"/>
  <c r="N48" i="106" s="1"/>
  <c r="H48" i="106"/>
  <c r="H47" i="106"/>
  <c r="K47" i="106" s="1"/>
  <c r="O46" i="106"/>
  <c r="N46" i="106"/>
  <c r="L46" i="106"/>
  <c r="H46" i="106"/>
  <c r="K46" i="106" s="1"/>
  <c r="O54" i="106"/>
  <c r="O57" i="106"/>
  <c r="N57" i="106"/>
  <c r="L57" i="106"/>
  <c r="H57" i="106"/>
  <c r="K57" i="106" s="1"/>
  <c r="L56" i="106"/>
  <c r="J56" i="106"/>
  <c r="O56" i="106" s="1"/>
  <c r="I56" i="106"/>
  <c r="N56" i="106" s="1"/>
  <c r="H56" i="106"/>
  <c r="M56" i="106" s="1"/>
  <c r="H54" i="106"/>
  <c r="K54" i="106" s="1"/>
  <c r="L53" i="106"/>
  <c r="H53" i="106"/>
  <c r="K53" i="106" s="1"/>
  <c r="O53" i="106"/>
  <c r="O52" i="106"/>
  <c r="N52" i="106"/>
  <c r="L52" i="106"/>
  <c r="H52" i="106"/>
  <c r="K52" i="106" s="1"/>
  <c r="O39" i="106"/>
  <c r="N39" i="106"/>
  <c r="L39" i="106"/>
  <c r="H39" i="106"/>
  <c r="K39" i="106" s="1"/>
  <c r="J37" i="106"/>
  <c r="O37" i="106" s="1"/>
  <c r="N37" i="106"/>
  <c r="E20" i="106"/>
  <c r="H36" i="106"/>
  <c r="M36" i="106" s="1"/>
  <c r="O36" i="106"/>
  <c r="L37" i="106"/>
  <c r="H37" i="106"/>
  <c r="M37" i="106" s="1"/>
  <c r="N36" i="106"/>
  <c r="L36" i="106"/>
  <c r="O35" i="106"/>
  <c r="N35" i="106"/>
  <c r="L35" i="106"/>
  <c r="H35" i="106"/>
  <c r="K35" i="106" s="1"/>
  <c r="H34" i="106"/>
  <c r="K34" i="106" s="1"/>
  <c r="L34" i="106"/>
  <c r="M46" i="106" l="1"/>
  <c r="P46" i="106" s="1"/>
  <c r="K48" i="106"/>
  <c r="L54" i="106"/>
  <c r="K56" i="106"/>
  <c r="M44" i="106"/>
  <c r="P44" i="106" s="1"/>
  <c r="M50" i="106"/>
  <c r="P50" i="106" s="1"/>
  <c r="K42" i="106"/>
  <c r="N41" i="106"/>
  <c r="M42" i="106"/>
  <c r="P42" i="106" s="1"/>
  <c r="O41" i="106"/>
  <c r="M41" i="106"/>
  <c r="M47" i="106"/>
  <c r="N47" i="106"/>
  <c r="M48" i="106"/>
  <c r="P48" i="106" s="1"/>
  <c r="O47" i="106"/>
  <c r="P56" i="106"/>
  <c r="M52" i="106"/>
  <c r="P52" i="106" s="1"/>
  <c r="M53" i="106"/>
  <c r="M54" i="106"/>
  <c r="M57" i="106"/>
  <c r="P57" i="106" s="1"/>
  <c r="N53" i="106"/>
  <c r="N54" i="106"/>
  <c r="M39" i="106"/>
  <c r="P39" i="106" s="1"/>
  <c r="P37" i="106"/>
  <c r="K37" i="106"/>
  <c r="M35" i="106"/>
  <c r="P35" i="106" s="1"/>
  <c r="P36" i="106"/>
  <c r="N34" i="106"/>
  <c r="K36" i="106"/>
  <c r="O34" i="106"/>
  <c r="M34" i="106"/>
  <c r="P54" i="106" l="1"/>
  <c r="P41" i="106"/>
  <c r="P47" i="106"/>
  <c r="P53" i="106"/>
  <c r="P34" i="106"/>
  <c r="C77" i="143" l="1"/>
  <c r="D74" i="143"/>
  <c r="N74" i="143" s="1"/>
  <c r="C74" i="143"/>
  <c r="O14" i="143"/>
  <c r="N14" i="143"/>
  <c r="C10" i="143"/>
  <c r="C9" i="143"/>
  <c r="C8" i="143"/>
  <c r="C7" i="143"/>
  <c r="C5" i="143"/>
  <c r="O72" i="143" l="1"/>
  <c r="I26" i="5" s="1"/>
  <c r="N72" i="143"/>
  <c r="H26" i="5" s="1"/>
  <c r="M72" i="143" l="1"/>
  <c r="G26" i="5" s="1"/>
  <c r="F26" i="5" s="1"/>
  <c r="L72" i="143"/>
  <c r="J26" i="5" s="1"/>
  <c r="P72" i="143"/>
  <c r="N12" i="143" s="1"/>
  <c r="C4" i="142" l="1"/>
  <c r="C5" i="142"/>
  <c r="C6" i="142"/>
  <c r="C2" i="142"/>
  <c r="B3" i="142"/>
  <c r="B4" i="142"/>
  <c r="B5" i="142"/>
  <c r="B6" i="142"/>
  <c r="B2" i="142"/>
  <c r="C396" i="142"/>
  <c r="D393" i="142"/>
  <c r="C393" i="142"/>
  <c r="K32" i="106" l="1"/>
  <c r="E31" i="106"/>
  <c r="E30" i="106"/>
  <c r="E29" i="106"/>
  <c r="E32" i="106" s="1"/>
  <c r="L32" i="106" s="1"/>
  <c r="J29" i="106"/>
  <c r="M32" i="106" l="1"/>
  <c r="N32" i="106"/>
  <c r="O32" i="106"/>
  <c r="P32" i="106" l="1"/>
  <c r="F24" i="5" l="1"/>
  <c r="C8" i="134" l="1"/>
  <c r="C6" i="134"/>
  <c r="C7" i="134"/>
  <c r="C4" i="134"/>
  <c r="C44" i="134"/>
  <c r="B18" i="133"/>
  <c r="I25" i="106" l="1"/>
  <c r="J30" i="106"/>
  <c r="I74" i="143" l="1"/>
  <c r="I77" i="143"/>
  <c r="H21" i="106" l="1"/>
  <c r="H22" i="106"/>
  <c r="H23" i="106"/>
  <c r="H24" i="106"/>
  <c r="H25" i="106"/>
  <c r="H26" i="106"/>
  <c r="H20" i="106"/>
  <c r="C76" i="107" l="1"/>
  <c r="D73" i="107"/>
  <c r="N73" i="107" s="1"/>
  <c r="C73" i="107"/>
  <c r="O15" i="107"/>
  <c r="N15" i="107"/>
  <c r="C11" i="107"/>
  <c r="C10" i="107"/>
  <c r="C9" i="107"/>
  <c r="C8" i="107"/>
  <c r="C6" i="107"/>
  <c r="K31" i="106"/>
  <c r="N31" i="106"/>
  <c r="K30" i="106"/>
  <c r="L30" i="106"/>
  <c r="K29" i="106"/>
  <c r="L29" i="106"/>
  <c r="N28" i="106"/>
  <c r="M28" i="106"/>
  <c r="L28" i="106"/>
  <c r="O28" i="106"/>
  <c r="N26" i="106"/>
  <c r="L26" i="106"/>
  <c r="N24" i="106"/>
  <c r="L24" i="106"/>
  <c r="M24" i="106"/>
  <c r="N23" i="106"/>
  <c r="L23" i="106"/>
  <c r="M23" i="106"/>
  <c r="N22" i="106"/>
  <c r="L22" i="106"/>
  <c r="M22" i="106"/>
  <c r="N21" i="106"/>
  <c r="L21" i="106"/>
  <c r="N20" i="106"/>
  <c r="L20" i="106"/>
  <c r="M20" i="106"/>
  <c r="C66" i="106"/>
  <c r="D63" i="106"/>
  <c r="N63" i="106" s="1"/>
  <c r="C63" i="106"/>
  <c r="O14" i="106"/>
  <c r="N14" i="106"/>
  <c r="C10" i="106"/>
  <c r="C9" i="106"/>
  <c r="C8" i="106"/>
  <c r="C7" i="106"/>
  <c r="C5" i="106"/>
  <c r="N71" i="107" l="1"/>
  <c r="H21" i="5" s="1"/>
  <c r="L71" i="107"/>
  <c r="O23" i="106"/>
  <c r="P23" i="106" s="1"/>
  <c r="L25" i="106"/>
  <c r="O22" i="106"/>
  <c r="P22" i="106" s="1"/>
  <c r="M29" i="106"/>
  <c r="L31" i="106"/>
  <c r="P28" i="106"/>
  <c r="M31" i="106"/>
  <c r="O30" i="106"/>
  <c r="O31" i="106"/>
  <c r="O20" i="106"/>
  <c r="P20" i="106" s="1"/>
  <c r="O24" i="106"/>
  <c r="P24" i="106" s="1"/>
  <c r="K25" i="106"/>
  <c r="M25" i="106"/>
  <c r="O21" i="106"/>
  <c r="K21" i="106"/>
  <c r="M26" i="106"/>
  <c r="M21" i="106"/>
  <c r="O26" i="106"/>
  <c r="N29" i="106"/>
  <c r="M30" i="106"/>
  <c r="N25" i="106"/>
  <c r="K28" i="106"/>
  <c r="O29" i="106"/>
  <c r="N30" i="106"/>
  <c r="O71" i="107" l="1"/>
  <c r="I21" i="5" s="1"/>
  <c r="M71" i="107"/>
  <c r="G21" i="5" s="1"/>
  <c r="J21" i="5"/>
  <c r="K22" i="106"/>
  <c r="K23" i="106"/>
  <c r="P31" i="106"/>
  <c r="P29" i="106"/>
  <c r="P30" i="106"/>
  <c r="P26" i="106"/>
  <c r="K24" i="106"/>
  <c r="O25" i="106"/>
  <c r="P25" i="106" s="1"/>
  <c r="M61" i="106"/>
  <c r="G20" i="5" s="1"/>
  <c r="L61" i="106"/>
  <c r="J20" i="5" s="1"/>
  <c r="N61" i="106"/>
  <c r="H20" i="5" s="1"/>
  <c r="P21" i="106"/>
  <c r="K20" i="106"/>
  <c r="K26" i="106"/>
  <c r="P71" i="107" l="1"/>
  <c r="N13" i="107" s="1"/>
  <c r="O61" i="106"/>
  <c r="I20" i="5" s="1"/>
  <c r="P61" i="106"/>
  <c r="N12" i="106" s="1"/>
  <c r="F22" i="5" l="1"/>
  <c r="I76" i="107" l="1"/>
  <c r="I66" i="106"/>
  <c r="F23" i="5"/>
  <c r="I73" i="107" l="1"/>
  <c r="I63" i="106"/>
  <c r="C6" i="143" l="1"/>
  <c r="C3" i="142"/>
  <c r="C5" i="134"/>
  <c r="C7" i="107"/>
  <c r="C6" i="106"/>
  <c r="F21" i="5"/>
  <c r="C26" i="2" l="1"/>
  <c r="D5" i="5" l="1"/>
  <c r="D7" i="5"/>
  <c r="D8" i="5"/>
  <c r="D9" i="5"/>
  <c r="D10" i="5"/>
  <c r="F27" i="5"/>
  <c r="D34" i="5"/>
  <c r="F34" i="5"/>
  <c r="F38" i="5" s="1"/>
  <c r="D36" i="5"/>
  <c r="D38" i="5"/>
  <c r="D41" i="5"/>
  <c r="D41" i="2"/>
  <c r="D6" i="5" l="1"/>
  <c r="F20" i="5" l="1"/>
  <c r="H28" i="5" l="1"/>
  <c r="J28" i="5"/>
  <c r="E13" i="5" l="1"/>
  <c r="B20" i="133"/>
  <c r="G28" i="5"/>
  <c r="I28" i="5"/>
  <c r="F28" i="5" l="1"/>
  <c r="F31" i="5" l="1"/>
  <c r="F29" i="5"/>
  <c r="F32" i="5" l="1"/>
  <c r="D26" i="2" l="1"/>
  <c r="E12" i="5"/>
  <c r="D30" i="2" l="1"/>
  <c r="D28" i="2"/>
  <c r="D31" i="2" l="1"/>
  <c r="D32" i="2" s="1"/>
  <c r="D33" i="2" s="1"/>
</calcChain>
</file>

<file path=xl/sharedStrings.xml><?xml version="1.0" encoding="utf-8"?>
<sst xmlns="http://schemas.openxmlformats.org/spreadsheetml/2006/main" count="2035" uniqueCount="318">
  <si>
    <t>APSTIPRINU</t>
  </si>
  <si>
    <t>Nr.p.k.</t>
  </si>
  <si>
    <t>Objekta nosaukums</t>
  </si>
  <si>
    <t>Būves nosaukums:</t>
  </si>
  <si>
    <t>Objekta nosaukums:</t>
  </si>
  <si>
    <t>Objekta adrese:</t>
  </si>
  <si>
    <t>Pasūtījuma Nr.:</t>
  </si>
  <si>
    <t>(pasūtītāja paraksts un tā atsifrējums)</t>
  </si>
  <si>
    <t>Z.v.</t>
  </si>
  <si>
    <t>Būves adrese:</t>
  </si>
  <si>
    <t>Nr. P.k.</t>
  </si>
  <si>
    <t>Kopā:</t>
  </si>
  <si>
    <t>Pavisam būvniecības izmaksas:</t>
  </si>
  <si>
    <t>Kopā ar finanšu rezerve neparedzētiem darbiem</t>
  </si>
  <si>
    <t>Sastādija:</t>
  </si>
  <si>
    <t>Sertifikāta Nr.:</t>
  </si>
  <si>
    <t>Pārbaudīja:</t>
  </si>
  <si>
    <t>Kopsavilkuma aprēķini pa darbu veidiem vai konstruktīvajiem elementiem</t>
  </si>
  <si>
    <t>(Darba veids vai konstruktīvā elementa nosaukums)</t>
  </si>
  <si>
    <t>Kods, tāmes Nr.</t>
  </si>
  <si>
    <t>Saisinājums</t>
  </si>
  <si>
    <t>Darba veids vai konstruktīvā elementa nosaukums</t>
  </si>
  <si>
    <t>Tai skaitā</t>
  </si>
  <si>
    <t>Darbietilpība (c/h)</t>
  </si>
  <si>
    <t>t.sk.darba aizsardzība</t>
  </si>
  <si>
    <t xml:space="preserve">Peļņa </t>
  </si>
  <si>
    <t>Pavisam kopā</t>
  </si>
  <si>
    <t>Kopējā darbietilpība, c/h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</si>
  <si>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</si>
  <si>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</si>
  <si>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</si>
  <si>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</si>
  <si>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</si>
  <si>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</si>
  <si>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</si>
  <si>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darbietilpība (c/h)</t>
  </si>
  <si>
    <t>1</t>
  </si>
  <si>
    <t>2</t>
  </si>
  <si>
    <t>Pārbaudija:</t>
  </si>
  <si>
    <t>LOKĀLĀ TĀME Nr.</t>
  </si>
  <si>
    <t>Pretendents:</t>
  </si>
  <si>
    <t>Tāmes izmaksas:</t>
  </si>
  <si>
    <t>gada</t>
  </si>
  <si>
    <t>Tāme sastādīta:</t>
  </si>
  <si>
    <t>(paraksts un tā atšifrējums, datums)</t>
  </si>
  <si>
    <t>m2</t>
  </si>
  <si>
    <t xml:space="preserve"> BŪVNIECĪBAS KOPTĀME</t>
  </si>
  <si>
    <t>Pasūtītājs:</t>
  </si>
  <si>
    <t>EUR</t>
  </si>
  <si>
    <t>darba samaksas likme (EUR/h)</t>
  </si>
  <si>
    <t>darba alga (EUR)</t>
  </si>
  <si>
    <t>materiāli (EUR)</t>
  </si>
  <si>
    <t>mehānismi (EUR)</t>
  </si>
  <si>
    <t>Kopā (EUR)</t>
  </si>
  <si>
    <t>summa (EUR)</t>
  </si>
  <si>
    <t>Par kopejo summu, EUR</t>
  </si>
  <si>
    <t>Tāmes izmaksas (EUR)</t>
  </si>
  <si>
    <t>Virsizdevumi</t>
  </si>
  <si>
    <t>Objekta izmaksas (EURO)</t>
  </si>
  <si>
    <t xml:space="preserve">PVN 21% </t>
  </si>
  <si>
    <t>(PVN likums, p.142)</t>
  </si>
  <si>
    <t>1--1</t>
  </si>
  <si>
    <t>būvistrādājumi (EUR)</t>
  </si>
  <si>
    <t>LBN 501-17, 6 pielikums</t>
  </si>
  <si>
    <t>LBN 501-17, 5 pielikums</t>
  </si>
  <si>
    <t>gab</t>
  </si>
  <si>
    <t>Vadims ĻETKO</t>
  </si>
  <si>
    <t>LBN 501-17, 3 pielikums</t>
  </si>
  <si>
    <t>Līgumcena</t>
  </si>
  <si>
    <t>kompl</t>
  </si>
  <si>
    <t>m3</t>
  </si>
  <si>
    <t>tek.m</t>
  </si>
  <si>
    <t>1--2</t>
  </si>
  <si>
    <t>l</t>
  </si>
  <si>
    <t>1--3</t>
  </si>
  <si>
    <t>1--4</t>
  </si>
  <si>
    <t>1. BŪVLAUKUMA SAGATAVOŠANA</t>
  </si>
  <si>
    <t>Pagaidu žoga ar vārtiem montāža, demontāža</t>
  </si>
  <si>
    <t>Bio tualetes montāža, demontāža</t>
  </si>
  <si>
    <t>Būvtāfeles montāža</t>
  </si>
  <si>
    <t>Beramo materiālu noliktavas izveide</t>
  </si>
  <si>
    <t>Citi būvlaukuma izveides darbi</t>
  </si>
  <si>
    <t>2. BŪVLAUKUMA UZTURĒŠANA</t>
  </si>
  <si>
    <t>Bio tualetes apkalpošana 4 reizes mēnesi un noma</t>
  </si>
  <si>
    <t>mēn</t>
  </si>
  <si>
    <t>Pagaidu žoga ar vārtiem noma</t>
  </si>
  <si>
    <t>Elektrības izmaksas</t>
  </si>
  <si>
    <t>BŪVLAUKUMA SAGATAVOŠANA UN UZTURĒŠANA</t>
  </si>
  <si>
    <t>BS</t>
  </si>
  <si>
    <t>1--5</t>
  </si>
  <si>
    <t>1. Būvdarbi</t>
  </si>
  <si>
    <t>Finanšu rezerve neparedzētiem darbiem,  1 %</t>
  </si>
  <si>
    <t xml:space="preserve">Tāme sastādīta atbilstoši finanšu piedāvajuma formai, saskaņā ar 27.05.2017. Ministru kabineta </t>
  </si>
  <si>
    <t>Noteikumiem Nr.239 "Noteikumi par Latvijas Būvnormatīvu LBN 501-17 "Būvizmaksu noteikšanas kartība"</t>
  </si>
  <si>
    <t>Darbaspēka izmaksas</t>
  </si>
  <si>
    <t>EUR/mēn</t>
  </si>
  <si>
    <t>Mehānismu izmaksas</t>
  </si>
  <si>
    <t xml:space="preserve">Mehānismu un iekārtu nomas pieņemtas pēc  SIA ''Stats noma" piedāvājumiem. </t>
  </si>
  <si>
    <t>Nolietojums ietver dažādu instrumentu un sīku mehānismu amortizāciju.</t>
  </si>
  <si>
    <t>Būvizmaksas ietver:</t>
  </si>
  <si>
    <t>*** virsizdevumi (t.sk. Darba aizsardzība) - 10% no tiešām izmaksām;</t>
  </si>
  <si>
    <t>*** peļņa - 5% no tiešām izmaksām;</t>
  </si>
  <si>
    <t>*** pievienotās vertības nodoklis (PVN) - 21%</t>
  </si>
  <si>
    <t>PROJEKTA  T (TĀMES) DAĻAS SATURS</t>
  </si>
  <si>
    <t>Lpp.</t>
  </si>
  <si>
    <t>Titullapa</t>
  </si>
  <si>
    <t>Projekta saturs</t>
  </si>
  <si>
    <t>Tāme</t>
  </si>
  <si>
    <t>Vadims ĻETKO                                                       tel. 29701250,  partiya@inbox.lv</t>
  </si>
  <si>
    <t>JELGAVA</t>
  </si>
  <si>
    <t>SIA ''LESTROJ''</t>
  </si>
  <si>
    <t>Moduļa tipa konteinera montāža, demontāža</t>
  </si>
  <si>
    <t>Modula tipa konteinera noma</t>
  </si>
  <si>
    <t>DARBA APJOMI</t>
  </si>
  <si>
    <t>*** pasūtītāja finanšu rezerve neparedzētiem darbiem - 0% no kopējas summas bez PVN.</t>
  </si>
  <si>
    <t>2021.g</t>
  </si>
  <si>
    <t>Tāme sastādīta 2021. gada</t>
  </si>
  <si>
    <t>Tāme sastādīta 2021. gada tirgus cenās, pamatojoties uz TP DOP daļas rasējumiem</t>
  </si>
  <si>
    <t>Tiešas izmaksas kopā, t.sk. Darba dēvēja socialais nodoklis (23.59%)</t>
  </si>
  <si>
    <t>Pasūtītajs:</t>
  </si>
  <si>
    <t>LOKĀLĀ TĀME Nr. 1--1</t>
  </si>
  <si>
    <t>LOKĀLĀ TĀME Nr. 1--2</t>
  </si>
  <si>
    <t>LOKĀLĀ TĀME Nr. 1--3</t>
  </si>
  <si>
    <t>LOKĀLĀ TĀME Nr. 1--4</t>
  </si>
  <si>
    <t>LOKĀLĀ TĀME Nr. 1--5</t>
  </si>
  <si>
    <t>FUTBOLA LAUKUMA APGAISMOJUMA MASTI</t>
  </si>
  <si>
    <t>ZEMGALAS OLIMPISKAIS CENTRS</t>
  </si>
  <si>
    <t>KRONVALDA IELA 24,  JELGAVA</t>
  </si>
  <si>
    <t>SIA ''ZEMGALES OLIMPISKAIS CENTRS''</t>
  </si>
  <si>
    <t>Nr. 01/02/2021</t>
  </si>
  <si>
    <t>29_10_2021</t>
  </si>
  <si>
    <t>20-6832</t>
  </si>
  <si>
    <t>29.</t>
  </si>
  <si>
    <t>oktobrī</t>
  </si>
  <si>
    <t>Pagaidu EL sadalnes un tīklu izbūve</t>
  </si>
  <si>
    <t>3. SAGATAVOŠANAS DARBI PIE APGAISMOJUMA STABA Nr.1</t>
  </si>
  <si>
    <t>Pasūtītājs - SIA ''ZEMGALES OLIMPISKAIS CENTRS''</t>
  </si>
  <si>
    <t>*** sociālais nodoklis - 23,59 % no darba algas;</t>
  </si>
  <si>
    <t>Vadims LETKO                                          29/10/2021</t>
  </si>
  <si>
    <t>*** transporta izdevumi - 5% no materialu izmaksām;</t>
  </si>
  <si>
    <t>*** SIA ''MB BETONS" -   betons</t>
  </si>
  <si>
    <t>*** SIA ''BŪVNIECĪBAS NAMS KURŠI" -   elektromontāžas materiāli</t>
  </si>
  <si>
    <t>ELT kabeļu tranšejas darbu zonas norobežošana ar brīdinājuma lentām</t>
  </si>
  <si>
    <t>Būvniecības darbu zonas norobežošana ar brīdinājuma lentām</t>
  </si>
  <si>
    <t>ELEKTROMONTĀŽAS DARBI</t>
  </si>
  <si>
    <t>2--1</t>
  </si>
  <si>
    <t>Tāme sastādīta 2021. gada tirgus cenās, pamatojoties uz TP EL daļas rasējumiem</t>
  </si>
  <si>
    <t>EL</t>
  </si>
  <si>
    <t>1. ZEMES DARBI</t>
  </si>
  <si>
    <t>Koka konstrukcija būvasu atzīmēšanai</t>
  </si>
  <si>
    <t>Augsnes kārtas 400 mm noņemšana</t>
  </si>
  <si>
    <t>Augsnes kārtas transportēšana līdz 10 km</t>
  </si>
  <si>
    <t>Pamatu rakšana (mehanizēti)</t>
  </si>
  <si>
    <t>Pamatu rakšana (roku darbs), 3%</t>
  </si>
  <si>
    <t>Nederīgas grunts transportēšana līdz 10 km</t>
  </si>
  <si>
    <t>Grunts pamatnes līdzināšana, blietēšana</t>
  </si>
  <si>
    <t>Būvbedres aizberšana ar pievesto smilti, blietējot pa kārtām</t>
  </si>
  <si>
    <t>Smilts ar piegādi</t>
  </si>
  <si>
    <t>Šķembas ar piegādi</t>
  </si>
  <si>
    <t>PVC plēve</t>
  </si>
  <si>
    <t>Mitrumizturīgs finieris 21 mm</t>
  </si>
  <si>
    <t>Kokmateriāls</t>
  </si>
  <si>
    <t>Veidņu eļļa</t>
  </si>
  <si>
    <t>Skrūves</t>
  </si>
  <si>
    <t>t</t>
  </si>
  <si>
    <t>Distanceri ''saulīte''</t>
  </si>
  <si>
    <t>Distanceri ''sēnes''</t>
  </si>
  <si>
    <t>Stiegrojums B500B dažādi diametri</t>
  </si>
  <si>
    <t>Sienamais materiāls</t>
  </si>
  <si>
    <t>Betona piegāde</t>
  </si>
  <si>
    <t>reiss</t>
  </si>
  <si>
    <t>Betona sūknis</t>
  </si>
  <si>
    <t>m/st</t>
  </si>
  <si>
    <t>PAMATU IZBŪVE  APGAISMOJUMA  STABAM Nr.1</t>
  </si>
  <si>
    <t>ST 1</t>
  </si>
  <si>
    <t>2. PĀĻU MONTĀŽA</t>
  </si>
  <si>
    <t>3. REŽĢOGA dzPR-1 BETONĒŠANA</t>
  </si>
  <si>
    <t>Pāļu montāžas iekārtas mobilizācija un demobilizācija</t>
  </si>
  <si>
    <t>Pāļu dzSP-1, L=8480 mm, d=300 mm montāža</t>
  </si>
  <si>
    <t>Betons  C30/37 XC2 XF1</t>
  </si>
  <si>
    <t>Pāļu statiskā pārbaude</t>
  </si>
  <si>
    <t>Šķembu kārtas pieberšana ar blietēšanu, 200 mm</t>
  </si>
  <si>
    <t>Veidņu noma, montāža, demontāža režģogam, H=600 mm</t>
  </si>
  <si>
    <t>Režģoga  armēšana</t>
  </si>
  <si>
    <t>Betons C30/37 XC2 XF3</t>
  </si>
  <si>
    <t>Režģoga betonēšana, 3000*3000*600 + d.1250*405 mm</t>
  </si>
  <si>
    <t>Ieliekamā enkura montāža</t>
  </si>
  <si>
    <t>Tāme sastādīta 2021. gada tirgus cenās, pamatojoties uz BK daļas rasējumiem</t>
  </si>
  <si>
    <t>PAMATU IZBŪVE  APGAISMOJUMA  STABAM Nr.2</t>
  </si>
  <si>
    <t>ST 2</t>
  </si>
  <si>
    <t>PAMATU IZBŪVE  APGAISMOJUMA  STABAM Nr.3</t>
  </si>
  <si>
    <t>ST 3</t>
  </si>
  <si>
    <t>ST 4</t>
  </si>
  <si>
    <t>PAMATU IZBŪVE  APGAISMOJUMA  STABAM Nr.4</t>
  </si>
  <si>
    <t>4. APGAISMOJUMA  STABS</t>
  </si>
  <si>
    <t>Futbola laukuma apgaismojuma staba piegāde un montāža</t>
  </si>
  <si>
    <t>Pašbriestošais betons</t>
  </si>
  <si>
    <t>Stiprinajumi un palīgmateriāli</t>
  </si>
  <si>
    <t>3. REŽĢOGA dzPR-2 BETONĒŠANA</t>
  </si>
  <si>
    <t>Režģoga betonēšana, 3000*3000*600/2+1816*4250*600 + d.1250*405 mm</t>
  </si>
  <si>
    <t>5. ATBALSTSIENAS dzAS-1 BETONĒŠANA</t>
  </si>
  <si>
    <t>Šķembu kārtas pieberšana ar blietēšanu, 100 mm</t>
  </si>
  <si>
    <t>Pabetonējuma betonēšana, h=100 mm</t>
  </si>
  <si>
    <t>Betons C7,5/10</t>
  </si>
  <si>
    <t>Veidņu noma, montāža, demontāža pabetonējumam, H=100 mm</t>
  </si>
  <si>
    <t>Veidņu noma, montāža, demontāža atbalstsienai</t>
  </si>
  <si>
    <t>Inventāro veidņu noma</t>
  </si>
  <si>
    <t>Atbalstsienas  armēšana</t>
  </si>
  <si>
    <t>Deformācijas šuves aizpildīšana</t>
  </si>
  <si>
    <t>EPS 20 mm</t>
  </si>
  <si>
    <t>Atbalstsienas betonēšana, b=200 mm</t>
  </si>
  <si>
    <t>SKAIDROJOŠAIS APRAKSTS</t>
  </si>
  <si>
    <t>Skaidrojošais apraksts</t>
  </si>
  <si>
    <t xml:space="preserve">Tāme sastadīta, pamatojoties uz arhitektes IVETAS LĀČAUNIECES, SIA ''ARHITEKTŪRA UN VIDE'' izstrādāto </t>
  </si>
  <si>
    <t>un akceptēto būvprojektu "FUTBOLA LAUKUMA APGAISMOJUMA MASTI, KRONVALDA IELĀ 24, JELGAVĀ''</t>
  </si>
  <si>
    <t>prasībām. Tāme norāda kopējo cenu, par kādu tiks veikti būvprojektam atbilstoši būvdarbi.</t>
  </si>
  <si>
    <t>Strādnieka vidēja stundu likme pieņemta, pamatojoties uz situāciju darba tirgū 2021.gadā - 11.63 euro/stundā,</t>
  </si>
  <si>
    <t>laika normas pieņemtas pēc BIK kataloga un pēc apakšuzņēmēju firmu finanšu piedāvajumiem</t>
  </si>
  <si>
    <t>Materiālu izmaksas</t>
  </si>
  <si>
    <t>Materiāli izcenoti 2021. gada tirgus cenās</t>
  </si>
  <si>
    <t>Piegādātāja iekārtas tāmes cenā ieskaitīta palaišana, regulēšana un tās apgūšana.</t>
  </si>
  <si>
    <t>Būvdarbu ietilpība pieņemta pēc BIK 2008.gada kataloga un būvniecības ilgums sastāda 3 mēnešus.</t>
  </si>
  <si>
    <t>Parbaudīja:</t>
  </si>
  <si>
    <t>Būvgružu konteineru īres, izvešanas un utilizācijas izmaksas</t>
  </si>
  <si>
    <t>Pamatu gabarītu un būvasu nospraušana pēc koordinātām</t>
  </si>
  <si>
    <t>Būvbedres aizbēršana ar pievesto smilti, blietējot pa kārtām</t>
  </si>
  <si>
    <t>Šķembu kārtas piebēršana ar blietēšanu, 200 mm</t>
  </si>
  <si>
    <t>Armatūra B500B, dažādi diametri</t>
  </si>
  <si>
    <t>Hidroizolācijas kārtas ieklāšana (sagataves kārtai un pamatiem)</t>
  </si>
  <si>
    <t>Betona sagataves kārtas izveide zem režģoga</t>
  </si>
  <si>
    <t>Betons  C7.5/10</t>
  </si>
  <si>
    <t>Darba apjomi</t>
  </si>
  <si>
    <t xml:space="preserve">Esošā žoga demontāža un pēc būvdarbu pabeigšanas montāža atpakaļ (tanī skaitā bojāto elementu izbūve no jauna) </t>
  </si>
  <si>
    <t xml:space="preserve">Zālāja atjaunošana pēc pāļu urbšanas iekārtas demobilizācijas, ~600m2 (tanī skaitā pārvietošanās ceļš līdz apgaismes stabam Nr.4)  </t>
  </si>
  <si>
    <t>4. SAGATAVOŠANAS UN ATJAUNOŠANAS DARBI PIE APGAISMOJUMA STABA Nr.2</t>
  </si>
  <si>
    <t>5. SAGATAVOŠANAS UN ATJAUNOŠANAS DARBI PIE APGAISMOJUMA STABA Nr.3</t>
  </si>
  <si>
    <t>6. SAGATAVOŠANAS UN ATJAUNOŠANAS DARBI PIE APGAISMOJUMA STABA Nr.4</t>
  </si>
  <si>
    <t xml:space="preserve">Betona bruģakmens atjaunošana pēc ELT kabeļa izbūves un urb.iekārtas.iebraukšanas darba zonā (tanī skaitā pēc pāļu urbšanas iekārtas pārvietošanas uz stabu Nr.4), ~80m2 </t>
  </si>
  <si>
    <t>Zālāja atjaunošana pēc pāļu urbšanas iekārtas demobilizācijas, ~220m2</t>
  </si>
  <si>
    <t>Betona bruģakmens atjaunošana pēc pāļu urbšanas iekārtas demobilizācijas, ~15m2</t>
  </si>
  <si>
    <t>Zālāja atjaunošana pēc pāļu urbšanas iekārtas demobilizācijas, ~200m2</t>
  </si>
  <si>
    <t>Darbu veikšanas projekta izstrāde un tā saskaņošana ar atbildīgajām instancēm</t>
  </si>
  <si>
    <t>Betona bruģakmens atjaunošana pēc pāļu urbšanas iekārtas demobilizācijas un ELT kabeļa izbūves, ~115m2</t>
  </si>
  <si>
    <t>Zemes darbi, norakt uzbērumu ~45m3 un sagatavot vietu pāļa urbšanas iekārtai. Tanī skaitā uzbēruma atjaunošana</t>
  </si>
  <si>
    <t>Zālāja atjaunošana pēc pāļu urbšanas iekārtas demobilizācijas, ~300m2</t>
  </si>
  <si>
    <t>Vītņstienis d.27 L=1100 mm, S355J0</t>
  </si>
  <si>
    <t xml:space="preserve">augsnes, atvešana, zālāja iesēšana?! It kā kaut kāds apjoms norādīts pie BS, bet ne detalizēts. Kaut kā jāpieraksta, ka augsne vedama atpakaļ?! </t>
  </si>
  <si>
    <t>Paplāksnes, M27/6, S355J0</t>
  </si>
  <si>
    <t>Uzgriežņi M27/7, S355J0</t>
  </si>
  <si>
    <t>4. APGAISMOJUMA STABS</t>
  </si>
  <si>
    <t>Hidroizolācijas kārtas ieklāšana (sagataves kārtai un atbalstsienai)</t>
  </si>
  <si>
    <t>AVS sadalne korpusā 1800x800x400mm IP55 (pēc shēmas)</t>
  </si>
  <si>
    <t>Pamatne P9</t>
  </si>
  <si>
    <t>Apgaismojuma balsts H=24m (skat. Specifikāciju)</t>
  </si>
  <si>
    <t>kpl.</t>
  </si>
  <si>
    <t>Prožektori GMR ENLIGHTS Woltron 03 Sport</t>
  </si>
  <si>
    <t>DDBC120-DALI Controller</t>
  </si>
  <si>
    <t>DDNP1501 Dynalite Network Device</t>
  </si>
  <si>
    <t>PDEG Ethernet Gateway</t>
  </si>
  <si>
    <t>PADPE-MW-X Dynalite User Interface</t>
  </si>
  <si>
    <t xml:space="preserve">DACM-DyNet </t>
  </si>
  <si>
    <t>DyNet-STP-CABLE-LSZH</t>
  </si>
  <si>
    <t>m</t>
  </si>
  <si>
    <t>FTP cat5e kabelis OUTDOOR</t>
  </si>
  <si>
    <t xml:space="preserve">Automātslēdzis 3F C16A </t>
  </si>
  <si>
    <t xml:space="preserve">Automātslēdzis 1F C10A </t>
  </si>
  <si>
    <t>Kabelis CYKY 5x2.5mm2</t>
  </si>
  <si>
    <t>Aizsargcaurule EVOCAB HARD 450N d=40mm</t>
  </si>
  <si>
    <t>Caurule‚ caurdures 1250N‚ d=125</t>
  </si>
  <si>
    <t>Kabeļu gala apdare 0.4kV kabelim 5x2.5mm2</t>
  </si>
  <si>
    <t>Metāla kabeļu kanāls 30x16mm ar vāku</t>
  </si>
  <si>
    <t>Sadalnes dzesēšanas sistēma</t>
  </si>
  <si>
    <t>Tērauda trose cinkota d=8mm</t>
  </si>
  <si>
    <t>Tērauda troses stiprinājumi, spriegotāji, fiksatori</t>
  </si>
  <si>
    <t>Signāllenta kabeļlīnijai, platums 125 mm</t>
  </si>
  <si>
    <t>Smilts</t>
  </si>
  <si>
    <t>m³</t>
  </si>
  <si>
    <t>Grants 4/8 (AVS sadalnei)</t>
  </si>
  <si>
    <t>Grants 0/3 (AVS sadalnei)</t>
  </si>
  <si>
    <t>Keramzīts (AVS sadalnei)</t>
  </si>
  <si>
    <t>Papildmateriāli</t>
  </si>
  <si>
    <t>kpl</t>
  </si>
  <si>
    <t>1. ELEKTROMONTĀŽAS MATERIĀLU SARAKSTS</t>
  </si>
  <si>
    <t>2. ELEKTROMONTĀŽAS GALVENO DARBU SARAKSTS</t>
  </si>
  <si>
    <t>Apgaismes vadības sadalnes (AVS tipa) montāža (ar pamatni un vadības automātiku atbilstoši projekta prasībām)</t>
  </si>
  <si>
    <t>Prožektoru montāža mastā</t>
  </si>
  <si>
    <t>Prožektoru regulēšana</t>
  </si>
  <si>
    <t>Kabeļu montāža mastā</t>
  </si>
  <si>
    <t>Automātslēdžu montāža</t>
  </si>
  <si>
    <t>Kabeļu kanāla montāža</t>
  </si>
  <si>
    <t>Pazemes komunikāciju atšurfēšana</t>
  </si>
  <si>
    <t>vieta</t>
  </si>
  <si>
    <t>Tranšejas rakšana un aizbēršana viena līdz divu kabeļu (caurules) gūldīšanai 0.7m dziļumā</t>
  </si>
  <si>
    <t xml:space="preserve">Tranšejas rakšana un aizbēršana piecu līdz astoņu kabeļu (caurules) gūldīšanai 0.7m dziļumā </t>
  </si>
  <si>
    <t>PEHD caurules d=110 līdz 160 mm horizontāla urbšana-caurvilkšana</t>
  </si>
  <si>
    <t>Plastmasas caurules guldīšana gatavā tranšejā</t>
  </si>
  <si>
    <t>Tranšejas gultnes sagatavošana ar smilts pievešanu</t>
  </si>
  <si>
    <t>ZS kabeļa ievēršana aizsargcaurulē</t>
  </si>
  <si>
    <t>Kabeļa brīdinājuma lentas ieklāšana</t>
  </si>
  <si>
    <t>Kabeļa gala apdares līdz 50mm2 montāža</t>
  </si>
  <si>
    <t>Bruģa seguma atjaunošana</t>
  </si>
  <si>
    <t>Teritorijas labiekārtošana</t>
  </si>
  <si>
    <t>Trases nospraušana</t>
  </si>
  <si>
    <t>objekts</t>
  </si>
  <si>
    <t>Trases uzmērīšana</t>
  </si>
  <si>
    <t>Rakšanas atļaujas saņemšana</t>
  </si>
  <si>
    <t>Tehniskās dokumentācijas izgatavošana</t>
  </si>
  <si>
    <t>Objekta sagatavošana nodošanai - pieņemšanai ekspluatācijā</t>
  </si>
  <si>
    <t>3. SAGATAVOŠANAS UN ATJAUNOŠANAS DARBI PIE APGAISMOJUMA STABA Nr.1</t>
  </si>
  <si>
    <t xml:space="preserve">Futbola laukuma apgaismojuma staba piegāde un montāža (tanī skaitā autoceltņa īre) </t>
  </si>
  <si>
    <t>LOKĀLĀ TĀME Nr. 2-1</t>
  </si>
  <si>
    <t>3. ELEKTROMONTĀŽAS ORGANIZATORISKIE PAKALPOJUMI</t>
  </si>
  <si>
    <t>7. ORGANIZATORISKIE PAKALPOJUMI</t>
  </si>
  <si>
    <t>Bio tualetes apkalpošana 4 reizes mēnesī un noma</t>
  </si>
  <si>
    <t>Moduļa tipa konteinera noma</t>
  </si>
  <si>
    <t>Zemes darbi, norakt uzbērumu ~45m3 un sagatavot vietu pāļa urbšanas iekārtai. Tanī skaitā uzbēruma atjaunošana pēc būvdarbiem</t>
  </si>
  <si>
    <t>Atbalstsienas armēšana</t>
  </si>
  <si>
    <t>Kopēja darbietilpība sastāda 3 046,76 cilvēk/stundas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</si>
</sst>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"/>
  </numFmts>
  <fonts count="44">
    <font>
      <sz val="10"/>
      <name val="Arial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0"/>
      <name val="Helv"/>
      <family val="2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8"/>
      <name val="Times New Roman"/>
      <family val="1"/>
    </font>
    <font>
      <sz val="10"/>
      <color indexed="9"/>
      <name val="Times New Roman"/>
      <family val="1"/>
    </font>
    <font>
      <sz val="10"/>
      <name val="Arial"/>
      <family val="2"/>
      <charset val="186"/>
    </font>
    <font>
      <sz val="9"/>
      <name val="Times New Roman"/>
      <family val="1"/>
    </font>
    <font>
      <sz val="10"/>
      <name val="Times New Roman"/>
      <family val="1"/>
      <charset val="204"/>
    </font>
    <font>
      <i/>
      <sz val="10"/>
      <name val="Times New Roman"/>
      <family val="1"/>
      <charset val="186"/>
    </font>
    <font>
      <b/>
      <sz val="10"/>
      <name val="Times New Roman"/>
      <family val="1"/>
      <charset val="204"/>
    </font>
    <font>
      <sz val="10"/>
      <name val="Times New Roman"/>
      <family val="1"/>
      <charset val="186"/>
    </font>
    <font>
      <sz val="8"/>
      <name val="LVHelvetica"/>
      <charset val="204"/>
    </font>
    <font>
      <sz val="10"/>
      <color rgb="FF000000"/>
      <name val="Arial"/>
      <family val="2"/>
      <charset val="186"/>
    </font>
    <font>
      <sz val="10"/>
      <color rgb="FF000000"/>
      <name val="Helv"/>
      <charset val="186"/>
    </font>
    <font>
      <b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name val="Arial"/>
      <family val="2"/>
      <charset val="204"/>
    </font>
    <font>
      <sz val="10"/>
      <name val="Arial"/>
      <family val="2"/>
    </font>
    <font>
      <b/>
      <sz val="10"/>
      <color rgb="FFFF0000"/>
      <name val="Times New Roman"/>
      <family val="1"/>
    </font>
    <font>
      <sz val="10"/>
      <color rgb="FF000000"/>
      <name val="Arial"/>
      <family val="2"/>
    </font>
    <font>
      <sz val="8"/>
      <name val="Times New Roman"/>
      <family val="1"/>
      <charset val="186"/>
    </font>
    <font>
      <sz val="10"/>
      <name val="Times New Roman"/>
      <family val="1"/>
      <charset val="1"/>
    </font>
    <font>
      <b/>
      <sz val="10"/>
      <color indexed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"/>
    </font>
    <font>
      <b/>
      <sz val="14"/>
      <name val="Times New Roman"/>
      <family val="1"/>
    </font>
    <font>
      <b/>
      <u/>
      <sz val="10"/>
      <name val="Times New Roman"/>
      <family val="1"/>
    </font>
    <font>
      <b/>
      <sz val="8"/>
      <name val="Times New Roman"/>
      <family val="1"/>
    </font>
    <font>
      <sz val="11"/>
      <color indexed="10"/>
      <name val="Times New Roman"/>
      <family val="1"/>
    </font>
    <font>
      <sz val="8"/>
      <name val="Arial"/>
      <family val="2"/>
    </font>
    <font>
      <b/>
      <sz val="20"/>
      <color rgb="FFFF0000"/>
      <name val="Times New Roman"/>
      <family val="1"/>
    </font>
    <font>
      <sz val="11"/>
      <name val="Times New Roman"/>
      <family val="1"/>
      <charset val="186"/>
    </font>
  </fonts>
  <fills count="2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5" fillId="0" borderId="0"/>
    <xf numFmtId="0" fontId="15" fillId="0" borderId="0"/>
    <xf numFmtId="0" fontId="22" fillId="0" borderId="0" applyNumberFormat="0" applyBorder="0" applyProtection="0"/>
    <xf numFmtId="0" fontId="1" fillId="0" borderId="0"/>
    <xf numFmtId="0" fontId="4" fillId="0" borderId="1" applyNumberFormat="0" applyFill="0" applyAlignment="0" applyProtection="0"/>
    <xf numFmtId="0" fontId="23" fillId="0" borderId="0" applyNumberFormat="0" applyBorder="0" applyProtection="0"/>
    <xf numFmtId="0" fontId="1" fillId="0" borderId="0"/>
    <xf numFmtId="0" fontId="21" fillId="0" borderId="0">
      <alignment horizontal="left"/>
    </xf>
    <xf numFmtId="0" fontId="15" fillId="0" borderId="0"/>
    <xf numFmtId="0" fontId="15" fillId="0" borderId="0"/>
    <xf numFmtId="0" fontId="15" fillId="20" borderId="0">
      <alignment vertical="center" wrapText="1"/>
    </xf>
    <xf numFmtId="0" fontId="1" fillId="0" borderId="0"/>
    <xf numFmtId="0" fontId="27" fillId="0" borderId="0"/>
    <xf numFmtId="0" fontId="35" fillId="0" borderId="0"/>
    <xf numFmtId="0" fontId="35" fillId="0" borderId="0"/>
    <xf numFmtId="0" fontId="1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36" fillId="0" borderId="0"/>
    <xf numFmtId="0" fontId="36" fillId="0" borderId="0"/>
    <xf numFmtId="0" fontId="26" fillId="0" borderId="0"/>
  </cellStyleXfs>
  <cellXfs count="401">
    <xf numFmtId="0" fontId="0" fillId="0" borderId="0" xfId="0"/>
    <xf numFmtId="49" fontId="17" fillId="0" borderId="11" xfId="29" applyNumberFormat="1" applyFont="1" applyFill="1" applyBorder="1" applyAlignment="1">
      <alignment horizontal="center" vertical="center"/>
    </xf>
    <xf numFmtId="49" fontId="17" fillId="0" borderId="12" xfId="29" applyNumberFormat="1" applyFont="1" applyFill="1" applyBorder="1" applyAlignment="1">
      <alignment horizontal="center" vertical="center"/>
    </xf>
    <xf numFmtId="4" fontId="8" fillId="0" borderId="12" xfId="29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 applyProtection="1">
      <alignment horizontal="center" vertical="center" wrapText="1"/>
    </xf>
    <xf numFmtId="4" fontId="8" fillId="0" borderId="5" xfId="0" applyNumberFormat="1" applyFont="1" applyFill="1" applyBorder="1" applyAlignment="1" applyProtection="1">
      <alignment horizontal="center" vertical="center" wrapText="1"/>
    </xf>
    <xf numFmtId="0" fontId="8" fillId="0" borderId="12" xfId="29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20" fillId="0" borderId="0" xfId="29" applyFont="1" applyFill="1" applyAlignment="1">
      <alignment vertical="center"/>
    </xf>
    <xf numFmtId="0" fontId="20" fillId="0" borderId="15" xfId="34" applyFont="1" applyFill="1" applyBorder="1" applyAlignment="1">
      <alignment horizontal="center" vertical="center" textRotation="90" wrapText="1"/>
    </xf>
    <xf numFmtId="0" fontId="20" fillId="0" borderId="16" xfId="34" applyFont="1" applyFill="1" applyBorder="1" applyAlignment="1">
      <alignment horizontal="center" vertical="center" textRotation="90" wrapText="1"/>
    </xf>
    <xf numFmtId="49" fontId="20" fillId="0" borderId="31" xfId="29" applyNumberFormat="1" applyFont="1" applyFill="1" applyBorder="1" applyAlignment="1">
      <alignment horizontal="center" vertical="center"/>
    </xf>
    <xf numFmtId="49" fontId="20" fillId="0" borderId="28" xfId="29" applyNumberFormat="1" applyFont="1" applyFill="1" applyBorder="1" applyAlignment="1">
      <alignment horizontal="center" vertical="center"/>
    </xf>
    <xf numFmtId="0" fontId="20" fillId="0" borderId="28" xfId="29" applyFont="1" applyFill="1" applyBorder="1" applyAlignment="1">
      <alignment horizontal="center" vertical="center"/>
    </xf>
    <xf numFmtId="0" fontId="20" fillId="0" borderId="28" xfId="29" applyFont="1" applyFill="1" applyBorder="1" applyAlignment="1">
      <alignment horizontal="center" vertical="center" wrapText="1"/>
    </xf>
    <xf numFmtId="0" fontId="20" fillId="0" borderId="35" xfId="29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4" fontId="8" fillId="0" borderId="20" xfId="0" applyNumberFormat="1" applyFont="1" applyFill="1" applyBorder="1" applyAlignment="1" applyProtection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4" fontId="17" fillId="0" borderId="22" xfId="29" applyNumberFormat="1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 wrapText="1"/>
    </xf>
    <xf numFmtId="4" fontId="8" fillId="0" borderId="27" xfId="0" applyNumberFormat="1" applyFont="1" applyFill="1" applyBorder="1" applyAlignment="1" applyProtection="1">
      <alignment horizontal="center" vertical="center" wrapText="1"/>
    </xf>
    <xf numFmtId="4" fontId="8" fillId="0" borderId="36" xfId="0" applyNumberFormat="1" applyFont="1" applyFill="1" applyBorder="1" applyAlignment="1" applyProtection="1">
      <alignment horizontal="center" vertical="center" wrapText="1"/>
    </xf>
    <xf numFmtId="4" fontId="8" fillId="0" borderId="41" xfId="29" applyNumberFormat="1" applyFont="1" applyFill="1" applyBorder="1" applyAlignment="1">
      <alignment horizontal="center" vertical="center"/>
    </xf>
    <xf numFmtId="4" fontId="8" fillId="0" borderId="43" xfId="0" applyNumberFormat="1" applyFont="1" applyFill="1" applyBorder="1" applyAlignment="1" applyProtection="1">
      <alignment horizontal="center" vertical="center" wrapText="1"/>
    </xf>
    <xf numFmtId="4" fontId="8" fillId="0" borderId="45" xfId="0" applyNumberFormat="1" applyFont="1" applyFill="1" applyBorder="1" applyAlignment="1" applyProtection="1">
      <alignment horizontal="center" vertical="center" wrapText="1"/>
    </xf>
    <xf numFmtId="4" fontId="8" fillId="0" borderId="46" xfId="0" applyNumberFormat="1" applyFont="1" applyFill="1" applyBorder="1" applyAlignment="1" applyProtection="1">
      <alignment horizontal="center" vertical="center" wrapText="1"/>
    </xf>
    <xf numFmtId="4" fontId="20" fillId="0" borderId="12" xfId="35" applyNumberFormat="1" applyFont="1" applyFill="1" applyBorder="1" applyAlignment="1" applyProtection="1">
      <alignment horizontal="center" vertical="center"/>
    </xf>
    <xf numFmtId="4" fontId="20" fillId="0" borderId="12" xfId="0" applyNumberFormat="1" applyFont="1" applyFill="1" applyBorder="1" applyAlignment="1" applyProtection="1">
      <alignment horizontal="center" vertical="center"/>
    </xf>
    <xf numFmtId="4" fontId="20" fillId="0" borderId="14" xfId="35" applyNumberFormat="1" applyFont="1" applyFill="1" applyBorder="1" applyAlignment="1" applyProtection="1">
      <alignment horizontal="center" vertical="center"/>
    </xf>
    <xf numFmtId="0" fontId="20" fillId="0" borderId="0" xfId="34" applyFont="1" applyFill="1" applyBorder="1" applyAlignment="1">
      <alignment vertical="center"/>
    </xf>
    <xf numFmtId="0" fontId="20" fillId="0" borderId="0" xfId="34" applyFont="1" applyFill="1" applyBorder="1" applyAlignment="1">
      <alignment vertical="center" wrapText="1"/>
    </xf>
    <xf numFmtId="49" fontId="24" fillId="0" borderId="0" xfId="34" applyNumberFormat="1" applyFont="1" applyFill="1" applyBorder="1" applyAlignment="1">
      <alignment horizontal="center" vertical="center"/>
    </xf>
    <xf numFmtId="0" fontId="24" fillId="0" borderId="0" xfId="34" applyFont="1" applyFill="1" applyBorder="1" applyAlignment="1">
      <alignment horizontal="center" vertical="center"/>
    </xf>
    <xf numFmtId="0" fontId="20" fillId="0" borderId="0" xfId="34" applyFont="1" applyFill="1" applyAlignment="1">
      <alignment vertical="center"/>
    </xf>
    <xf numFmtId="0" fontId="24" fillId="0" borderId="0" xfId="34" applyFont="1" applyFill="1" applyAlignment="1">
      <alignment horizontal="center" vertical="center"/>
    </xf>
    <xf numFmtId="0" fontId="20" fillId="0" borderId="12" xfId="34" applyFont="1" applyFill="1" applyBorder="1" applyAlignment="1">
      <alignment vertical="center"/>
    </xf>
    <xf numFmtId="0" fontId="20" fillId="0" borderId="2" xfId="34" applyFont="1" applyFill="1" applyBorder="1" applyAlignment="1">
      <alignment vertical="center" wrapText="1"/>
    </xf>
    <xf numFmtId="0" fontId="20" fillId="0" borderId="0" xfId="0" applyFont="1" applyFill="1" applyAlignment="1">
      <alignment horizontal="center" vertical="center"/>
    </xf>
    <xf numFmtId="0" fontId="20" fillId="0" borderId="12" xfId="34" applyFont="1" applyFill="1" applyBorder="1" applyAlignment="1">
      <alignment vertical="center" wrapText="1"/>
    </xf>
    <xf numFmtId="0" fontId="8" fillId="0" borderId="0" xfId="0" applyFont="1" applyFill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4" fontId="14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34" applyFont="1" applyFill="1" applyBorder="1" applyAlignment="1">
      <alignment vertical="center" wrapText="1"/>
    </xf>
    <xf numFmtId="4" fontId="8" fillId="0" borderId="14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4" fontId="8" fillId="0" borderId="21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right" vertical="center"/>
    </xf>
    <xf numFmtId="4" fontId="8" fillId="0" borderId="1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" fontId="8" fillId="0" borderId="13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19" fillId="0" borderId="34" xfId="0" applyFont="1" applyFill="1" applyBorder="1" applyAlignment="1">
      <alignment horizontal="right" vertical="center"/>
    </xf>
    <xf numFmtId="4" fontId="6" fillId="0" borderId="15" xfId="0" applyNumberFormat="1" applyFont="1" applyFill="1" applyBorder="1" applyAlignment="1" applyProtection="1">
      <alignment horizontal="center" vertical="center"/>
    </xf>
    <xf numFmtId="4" fontId="6" fillId="0" borderId="42" xfId="0" applyNumberFormat="1" applyFont="1" applyFill="1" applyBorder="1" applyAlignment="1" applyProtection="1">
      <alignment horizontal="center" vertical="center"/>
    </xf>
    <xf numFmtId="4" fontId="6" fillId="0" borderId="9" xfId="0" applyNumberFormat="1" applyFont="1" applyFill="1" applyBorder="1" applyAlignment="1" applyProtection="1">
      <alignment horizontal="center" vertical="center"/>
    </xf>
    <xf numFmtId="4" fontId="6" fillId="0" borderId="10" xfId="0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Fill="1" applyAlignment="1">
      <alignment vertical="center"/>
    </xf>
    <xf numFmtId="9" fontId="12" fillId="0" borderId="23" xfId="0" applyNumberFormat="1" applyFont="1" applyFill="1" applyBorder="1" applyAlignment="1">
      <alignment horizontal="center" vertical="center"/>
    </xf>
    <xf numFmtId="4" fontId="8" fillId="0" borderId="45" xfId="0" applyNumberFormat="1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4" fontId="8" fillId="0" borderId="46" xfId="0" applyNumberFormat="1" applyFont="1" applyFill="1" applyBorder="1" applyAlignment="1">
      <alignment horizontal="center" vertical="center"/>
    </xf>
    <xf numFmtId="9" fontId="12" fillId="0" borderId="22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vertical="center"/>
    </xf>
    <xf numFmtId="2" fontId="8" fillId="0" borderId="0" xfId="0" applyNumberFormat="1" applyFont="1" applyFill="1" applyAlignment="1">
      <alignment vertical="center"/>
    </xf>
    <xf numFmtId="0" fontId="20" fillId="0" borderId="0" xfId="34" applyFont="1" applyFill="1" applyAlignment="1">
      <alignment horizontal="center" vertical="center"/>
    </xf>
    <xf numFmtId="0" fontId="24" fillId="0" borderId="0" xfId="34" applyFont="1" applyFill="1" applyAlignment="1">
      <alignment vertical="center"/>
    </xf>
    <xf numFmtId="0" fontId="7" fillId="0" borderId="2" xfId="0" applyFont="1" applyFill="1" applyBorder="1" applyAlignment="1">
      <alignment vertical="center"/>
    </xf>
    <xf numFmtId="0" fontId="24" fillId="0" borderId="0" xfId="34" applyFont="1" applyFill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29" fillId="0" borderId="0" xfId="0" applyFont="1"/>
    <xf numFmtId="4" fontId="20" fillId="0" borderId="17" xfId="35" applyNumberFormat="1" applyFont="1" applyFill="1" applyBorder="1" applyAlignment="1" applyProtection="1">
      <alignment horizontal="center" vertical="center"/>
    </xf>
    <xf numFmtId="0" fontId="20" fillId="0" borderId="48" xfId="34" applyFont="1" applyFill="1" applyBorder="1" applyAlignment="1">
      <alignment horizontal="center" vertical="center" textRotation="90" wrapText="1"/>
    </xf>
    <xf numFmtId="0" fontId="20" fillId="0" borderId="54" xfId="29" applyFont="1" applyFill="1" applyBorder="1" applyAlignment="1">
      <alignment horizontal="center" vertical="center" wrapText="1"/>
    </xf>
    <xf numFmtId="2" fontId="20" fillId="0" borderId="41" xfId="0" applyNumberFormat="1" applyFont="1" applyFill="1" applyBorder="1" applyAlignment="1">
      <alignment horizontal="center" vertical="center"/>
    </xf>
    <xf numFmtId="0" fontId="20" fillId="0" borderId="35" xfId="29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20" fillId="0" borderId="8" xfId="34" applyFont="1" applyFill="1" applyBorder="1" applyAlignment="1">
      <alignment horizontal="center" vertical="center"/>
    </xf>
    <xf numFmtId="0" fontId="20" fillId="0" borderId="9" xfId="34" applyFont="1" applyFill="1" applyBorder="1" applyAlignment="1">
      <alignment horizontal="center" vertical="center"/>
    </xf>
    <xf numFmtId="4" fontId="20" fillId="0" borderId="9" xfId="34" applyNumberFormat="1" applyFont="1" applyFill="1" applyBorder="1" applyAlignment="1" applyProtection="1">
      <alignment horizontal="center" vertical="center"/>
    </xf>
    <xf numFmtId="4" fontId="20" fillId="0" borderId="10" xfId="34" applyNumberFormat="1" applyFont="1" applyFill="1" applyBorder="1" applyAlignment="1" applyProtection="1">
      <alignment horizontal="center" vertical="center"/>
    </xf>
    <xf numFmtId="0" fontId="20" fillId="0" borderId="3" xfId="34" applyFont="1" applyFill="1" applyBorder="1" applyAlignment="1">
      <alignment horizontal="center" vertical="center"/>
    </xf>
    <xf numFmtId="0" fontId="20" fillId="0" borderId="4" xfId="34" applyFont="1" applyFill="1" applyBorder="1" applyAlignment="1">
      <alignment vertical="center"/>
    </xf>
    <xf numFmtId="0" fontId="32" fillId="0" borderId="4" xfId="34" applyFont="1" applyFill="1" applyBorder="1" applyAlignment="1">
      <alignment horizontal="center" vertical="center" wrapText="1"/>
    </xf>
    <xf numFmtId="0" fontId="20" fillId="0" borderId="4" xfId="34" applyFont="1" applyFill="1" applyBorder="1" applyAlignment="1">
      <alignment horizontal="center" vertical="center" wrapText="1"/>
    </xf>
    <xf numFmtId="4" fontId="20" fillId="0" borderId="4" xfId="34" applyNumberFormat="1" applyFont="1" applyFill="1" applyBorder="1" applyAlignment="1" applyProtection="1">
      <alignment horizontal="center" vertical="center"/>
    </xf>
    <xf numFmtId="4" fontId="20" fillId="0" borderId="5" xfId="34" applyNumberFormat="1" applyFont="1" applyFill="1" applyBorder="1" applyAlignment="1" applyProtection="1">
      <alignment horizontal="center" vertical="center"/>
    </xf>
    <xf numFmtId="0" fontId="20" fillId="0" borderId="24" xfId="34" applyFont="1" applyFill="1" applyBorder="1" applyAlignment="1">
      <alignment horizontal="center" vertical="center"/>
    </xf>
    <xf numFmtId="0" fontId="20" fillId="0" borderId="17" xfId="34" applyFont="1" applyFill="1" applyBorder="1" applyAlignment="1">
      <alignment vertical="center"/>
    </xf>
    <xf numFmtId="0" fontId="32" fillId="0" borderId="17" xfId="34" applyFont="1" applyFill="1" applyBorder="1" applyAlignment="1">
      <alignment horizontal="center" vertical="center" wrapText="1"/>
    </xf>
    <xf numFmtId="0" fontId="20" fillId="0" borderId="17" xfId="34" applyFont="1" applyFill="1" applyBorder="1" applyAlignment="1">
      <alignment horizontal="center" vertical="center" wrapText="1"/>
    </xf>
    <xf numFmtId="4" fontId="20" fillId="0" borderId="17" xfId="34" applyNumberFormat="1" applyFont="1" applyFill="1" applyBorder="1" applyAlignment="1" applyProtection="1">
      <alignment horizontal="center" vertical="center"/>
    </xf>
    <xf numFmtId="4" fontId="20" fillId="0" borderId="27" xfId="34" applyNumberFormat="1" applyFont="1" applyFill="1" applyBorder="1" applyAlignment="1" applyProtection="1">
      <alignment horizontal="center" vertical="center"/>
    </xf>
    <xf numFmtId="2" fontId="33" fillId="0" borderId="5" xfId="34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 applyProtection="1">
      <alignment horizontal="center" vertical="center" wrapText="1"/>
    </xf>
    <xf numFmtId="2" fontId="20" fillId="0" borderId="12" xfId="0" applyNumberFormat="1" applyFont="1" applyFill="1" applyBorder="1" applyAlignment="1">
      <alignment vertical="center" wrapText="1"/>
    </xf>
    <xf numFmtId="2" fontId="20" fillId="0" borderId="12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2" fontId="20" fillId="0" borderId="0" xfId="0" applyNumberFormat="1" applyFont="1" applyFill="1" applyAlignment="1">
      <alignment vertical="center"/>
    </xf>
    <xf numFmtId="2" fontId="25" fillId="0" borderId="14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 applyProtection="1">
      <alignment horizontal="center" vertical="center" wrapText="1"/>
    </xf>
    <xf numFmtId="0" fontId="20" fillId="0" borderId="50" xfId="34" applyFont="1" applyFill="1" applyBorder="1" applyAlignment="1">
      <alignment horizontal="center" vertical="center"/>
    </xf>
    <xf numFmtId="0" fontId="20" fillId="0" borderId="51" xfId="34" applyFont="1" applyFill="1" applyBorder="1" applyAlignment="1">
      <alignment horizontal="center" vertical="center"/>
    </xf>
    <xf numFmtId="4" fontId="20" fillId="0" borderId="51" xfId="34" applyNumberFormat="1" applyFont="1" applyFill="1" applyBorder="1" applyAlignment="1" applyProtection="1">
      <alignment horizontal="center" vertical="center"/>
    </xf>
    <xf numFmtId="4" fontId="20" fillId="0" borderId="53" xfId="34" applyNumberFormat="1" applyFont="1" applyFill="1" applyBorder="1" applyAlignment="1" applyProtection="1">
      <alignment horizontal="center" vertical="center"/>
    </xf>
    <xf numFmtId="0" fontId="20" fillId="0" borderId="18" xfId="0" applyFont="1" applyFill="1" applyBorder="1" applyAlignment="1" applyProtection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25" fillId="0" borderId="19" xfId="0" applyFont="1" applyFill="1" applyBorder="1" applyAlignment="1" applyProtection="1">
      <alignment horizontal="center" vertical="center" wrapText="1"/>
    </xf>
    <xf numFmtId="0" fontId="20" fillId="0" borderId="19" xfId="0" applyFont="1" applyFill="1" applyBorder="1" applyAlignment="1" applyProtection="1">
      <alignment horizontal="center" vertical="center" wrapText="1"/>
    </xf>
    <xf numFmtId="4" fontId="20" fillId="0" borderId="19" xfId="35" applyNumberFormat="1" applyFont="1" applyFill="1" applyBorder="1" applyAlignment="1" applyProtection="1">
      <alignment horizontal="center" vertical="center"/>
    </xf>
    <xf numFmtId="4" fontId="20" fillId="0" borderId="19" xfId="0" applyNumberFormat="1" applyFont="1" applyFill="1" applyBorder="1" applyAlignment="1" applyProtection="1">
      <alignment horizontal="center" vertical="center"/>
    </xf>
    <xf numFmtId="4" fontId="20" fillId="0" borderId="13" xfId="35" applyNumberFormat="1" applyFont="1" applyFill="1" applyBorder="1" applyAlignment="1" applyProtection="1">
      <alignment horizontal="center" vertical="center"/>
    </xf>
    <xf numFmtId="2" fontId="20" fillId="0" borderId="56" xfId="0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 applyProtection="1">
      <alignment horizontal="center" vertical="center" wrapText="1"/>
    </xf>
    <xf numFmtId="4" fontId="20" fillId="0" borderId="36" xfId="34" applyNumberFormat="1" applyFont="1" applyFill="1" applyBorder="1" applyAlignment="1" applyProtection="1">
      <alignment horizontal="center" vertical="center"/>
    </xf>
    <xf numFmtId="2" fontId="33" fillId="0" borderId="20" xfId="34" applyNumberFormat="1" applyFont="1" applyFill="1" applyBorder="1" applyAlignment="1">
      <alignment horizontal="center" vertical="center"/>
    </xf>
    <xf numFmtId="0" fontId="30" fillId="0" borderId="19" xfId="19" applyFont="1" applyFill="1" applyBorder="1" applyAlignment="1">
      <alignment horizontal="center" vertical="center"/>
    </xf>
    <xf numFmtId="0" fontId="20" fillId="0" borderId="19" xfId="0" applyFont="1" applyFill="1" applyBorder="1" applyAlignment="1" applyProtection="1">
      <alignment horizontal="left" vertical="center" wrapText="1"/>
    </xf>
    <xf numFmtId="0" fontId="31" fillId="0" borderId="19" xfId="19" applyFont="1" applyFill="1" applyBorder="1" applyAlignment="1">
      <alignment horizontal="center" vertical="center" wrapText="1"/>
    </xf>
    <xf numFmtId="2" fontId="28" fillId="0" borderId="19" xfId="19" applyNumberFormat="1" applyFont="1" applyFill="1" applyBorder="1" applyAlignment="1">
      <alignment horizontal="center" vertical="center" wrapText="1"/>
    </xf>
    <xf numFmtId="2" fontId="20" fillId="0" borderId="19" xfId="0" applyNumberFormat="1" applyFont="1" applyFill="1" applyBorder="1" applyAlignment="1">
      <alignment horizontal="center" vertical="center"/>
    </xf>
    <xf numFmtId="0" fontId="20" fillId="0" borderId="0" xfId="34" applyFont="1" applyFill="1" applyBorder="1" applyAlignment="1">
      <alignment horizontal="center" vertical="center"/>
    </xf>
    <xf numFmtId="0" fontId="20" fillId="0" borderId="0" xfId="34" applyFont="1" applyFill="1" applyBorder="1" applyAlignment="1">
      <alignment horizontal="center" vertical="center" wrapText="1"/>
    </xf>
    <xf numFmtId="0" fontId="24" fillId="0" borderId="0" xfId="34" applyFont="1" applyFill="1" applyAlignment="1">
      <alignment horizontal="right" vertical="center"/>
    </xf>
    <xf numFmtId="0" fontId="24" fillId="0" borderId="0" xfId="34" applyFont="1" applyFill="1" applyBorder="1" applyAlignment="1">
      <alignment horizontal="left" vertical="center"/>
    </xf>
    <xf numFmtId="0" fontId="24" fillId="0" borderId="0" xfId="34" applyFont="1" applyFill="1" applyBorder="1" applyAlignment="1">
      <alignment horizontal="center" vertical="center" wrapText="1"/>
    </xf>
    <xf numFmtId="4" fontId="24" fillId="0" borderId="0" xfId="34" applyNumberFormat="1" applyFont="1" applyFill="1" applyBorder="1" applyAlignment="1">
      <alignment horizontal="center" vertical="center" wrapText="1"/>
    </xf>
    <xf numFmtId="0" fontId="20" fillId="0" borderId="12" xfId="34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vertical="center" wrapText="1"/>
    </xf>
    <xf numFmtId="2" fontId="8" fillId="0" borderId="0" xfId="0" applyNumberFormat="1" applyFont="1" applyFill="1" applyAlignment="1">
      <alignment horizontal="center" vertical="center"/>
    </xf>
    <xf numFmtId="0" fontId="24" fillId="0" borderId="0" xfId="34" applyFont="1" applyFill="1" applyBorder="1" applyAlignment="1">
      <alignment horizontal="left" vertical="center"/>
    </xf>
    <xf numFmtId="0" fontId="24" fillId="0" borderId="0" xfId="34" applyFont="1" applyFill="1" applyBorder="1" applyAlignment="1">
      <alignment horizontal="center" vertical="center" wrapText="1"/>
    </xf>
    <xf numFmtId="4" fontId="24" fillId="0" borderId="0" xfId="34" applyNumberFormat="1" applyFont="1" applyFill="1" applyBorder="1" applyAlignment="1">
      <alignment horizontal="center" vertical="center" wrapText="1"/>
    </xf>
    <xf numFmtId="0" fontId="24" fillId="0" borderId="0" xfId="34" applyFont="1" applyFill="1" applyAlignment="1">
      <alignment horizontal="right" vertical="center"/>
    </xf>
    <xf numFmtId="0" fontId="20" fillId="0" borderId="0" xfId="34" applyFont="1" applyFill="1" applyBorder="1" applyAlignment="1">
      <alignment horizontal="center" vertical="center"/>
    </xf>
    <xf numFmtId="0" fontId="20" fillId="0" borderId="0" xfId="34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left" vertical="center" wrapText="1"/>
    </xf>
    <xf numFmtId="4" fontId="20" fillId="0" borderId="8" xfId="34" applyNumberFormat="1" applyFont="1" applyFill="1" applyBorder="1" applyAlignment="1" applyProtection="1">
      <alignment horizontal="center" vertical="center"/>
    </xf>
    <xf numFmtId="0" fontId="32" fillId="0" borderId="12" xfId="34" applyFont="1" applyFill="1" applyBorder="1" applyAlignment="1">
      <alignment horizontal="center" vertical="center" wrapText="1"/>
    </xf>
    <xf numFmtId="0" fontId="20" fillId="0" borderId="12" xfId="34" applyFont="1" applyFill="1" applyBorder="1" applyAlignment="1">
      <alignment horizontal="center" vertical="center" wrapText="1"/>
    </xf>
    <xf numFmtId="4" fontId="20" fillId="0" borderId="12" xfId="34" applyNumberFormat="1" applyFont="1" applyFill="1" applyBorder="1" applyAlignment="1" applyProtection="1">
      <alignment horizontal="center" vertical="center"/>
    </xf>
    <xf numFmtId="0" fontId="20" fillId="0" borderId="11" xfId="34" applyFont="1" applyFill="1" applyBorder="1" applyAlignment="1">
      <alignment horizontal="center" vertical="center"/>
    </xf>
    <xf numFmtId="4" fontId="20" fillId="0" borderId="41" xfId="34" applyNumberFormat="1" applyFont="1" applyFill="1" applyBorder="1" applyAlignment="1" applyProtection="1">
      <alignment horizontal="center" vertical="center"/>
    </xf>
    <xf numFmtId="2" fontId="33" fillId="0" borderId="14" xfId="34" applyNumberFormat="1" applyFont="1" applyFill="1" applyBorder="1" applyAlignment="1">
      <alignment horizontal="center" vertical="center"/>
    </xf>
    <xf numFmtId="0" fontId="8" fillId="0" borderId="0" xfId="48" applyFont="1" applyFill="1" applyBorder="1"/>
    <xf numFmtId="0" fontId="13" fillId="0" borderId="0" xfId="48" applyFont="1" applyFill="1" applyBorder="1"/>
    <xf numFmtId="0" fontId="8" fillId="0" borderId="0" xfId="48" applyFont="1" applyFill="1" applyBorder="1" applyAlignment="1">
      <alignment wrapText="1"/>
    </xf>
    <xf numFmtId="0" fontId="37" fillId="0" borderId="0" xfId="48" applyFont="1" applyFill="1" applyBorder="1" applyAlignment="1">
      <alignment horizontal="center"/>
    </xf>
    <xf numFmtId="0" fontId="16" fillId="0" borderId="0" xfId="48" applyFont="1" applyFill="1" applyBorder="1"/>
    <xf numFmtId="0" fontId="38" fillId="0" borderId="0" xfId="48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48" applyFont="1" applyFill="1"/>
    <xf numFmtId="0" fontId="13" fillId="0" borderId="12" xfId="48" applyFont="1" applyFill="1" applyBorder="1"/>
    <xf numFmtId="0" fontId="8" fillId="0" borderId="12" xfId="48" applyFont="1" applyFill="1" applyBorder="1" applyAlignment="1">
      <alignment wrapText="1"/>
    </xf>
    <xf numFmtId="0" fontId="13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vertical="center"/>
    </xf>
    <xf numFmtId="2" fontId="25" fillId="0" borderId="14" xfId="0" applyNumberFormat="1" applyFont="1" applyFill="1" applyBorder="1" applyAlignment="1">
      <alignment horizontal="center" vertical="center" wrapText="1"/>
    </xf>
    <xf numFmtId="2" fontId="28" fillId="0" borderId="14" xfId="0" applyNumberFormat="1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center" vertical="center"/>
    </xf>
    <xf numFmtId="4" fontId="20" fillId="0" borderId="14" xfId="34" applyNumberFormat="1" applyFont="1" applyFill="1" applyBorder="1" applyAlignment="1" applyProtection="1">
      <alignment horizontal="center" vertical="center"/>
    </xf>
    <xf numFmtId="0" fontId="42" fillId="0" borderId="0" xfId="34" applyFont="1" applyFill="1" applyBorder="1" applyAlignment="1">
      <alignment horizontal="center" vertical="center" wrapText="1"/>
    </xf>
    <xf numFmtId="4" fontId="25" fillId="0" borderId="17" xfId="34" applyNumberFormat="1" applyFont="1" applyFill="1" applyBorder="1" applyAlignment="1" applyProtection="1">
      <alignment horizontal="center" vertical="center"/>
    </xf>
    <xf numFmtId="4" fontId="34" fillId="0" borderId="20" xfId="34" applyNumberFormat="1" applyFont="1" applyFill="1" applyBorder="1" applyAlignment="1" applyProtection="1">
      <alignment horizontal="center" vertical="center"/>
    </xf>
    <xf numFmtId="0" fontId="8" fillId="0" borderId="17" xfId="0" applyFont="1" applyFill="1" applyBorder="1" applyAlignment="1">
      <alignment horizontal="right" vertical="center" wrapText="1"/>
    </xf>
    <xf numFmtId="49" fontId="20" fillId="0" borderId="8" xfId="29" applyNumberFormat="1" applyFont="1" applyFill="1" applyBorder="1" applyAlignment="1">
      <alignment horizontal="center" vertical="center"/>
    </xf>
    <xf numFmtId="49" fontId="20" fillId="0" borderId="9" xfId="29" applyNumberFormat="1" applyFont="1" applyFill="1" applyBorder="1" applyAlignment="1">
      <alignment horizontal="center" vertical="center"/>
    </xf>
    <xf numFmtId="0" fontId="20" fillId="0" borderId="9" xfId="29" applyFont="1" applyFill="1" applyBorder="1" applyAlignment="1">
      <alignment horizontal="center" vertical="center"/>
    </xf>
    <xf numFmtId="0" fontId="20" fillId="0" borderId="9" xfId="29" applyFont="1" applyFill="1" applyBorder="1" applyAlignment="1">
      <alignment horizontal="center" vertical="center" wrapText="1"/>
    </xf>
    <xf numFmtId="0" fontId="20" fillId="0" borderId="10" xfId="29" applyFont="1" applyFill="1" applyBorder="1" applyAlignment="1">
      <alignment horizontal="center" vertical="center"/>
    </xf>
    <xf numFmtId="0" fontId="20" fillId="0" borderId="42" xfId="29" applyFont="1" applyFill="1" applyBorder="1" applyAlignment="1">
      <alignment horizontal="center" vertical="center" wrapText="1"/>
    </xf>
    <xf numFmtId="0" fontId="20" fillId="0" borderId="10" xfId="29" applyFont="1" applyFill="1" applyBorder="1" applyAlignment="1">
      <alignment horizontal="center" vertical="center" wrapText="1"/>
    </xf>
    <xf numFmtId="14" fontId="10" fillId="0" borderId="0" xfId="0" applyNumberFormat="1" applyFont="1" applyFill="1" applyAlignment="1">
      <alignment vertical="center"/>
    </xf>
    <xf numFmtId="0" fontId="20" fillId="0" borderId="0" xfId="34" applyFont="1" applyFill="1" applyBorder="1" applyAlignment="1">
      <alignment horizontal="right" vertical="center"/>
    </xf>
    <xf numFmtId="0" fontId="6" fillId="0" borderId="0" xfId="34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center" vertical="center"/>
    </xf>
    <xf numFmtId="0" fontId="20" fillId="0" borderId="0" xfId="34" applyFont="1" applyFill="1" applyBorder="1" applyAlignment="1">
      <alignment horizontal="center" vertical="center" wrapText="1"/>
    </xf>
    <xf numFmtId="0" fontId="24" fillId="0" borderId="0" xfId="34" applyFont="1" applyFill="1" applyAlignment="1">
      <alignment horizontal="right" vertical="center"/>
    </xf>
    <xf numFmtId="0" fontId="24" fillId="0" borderId="0" xfId="34" applyFont="1" applyFill="1" applyBorder="1" applyAlignment="1">
      <alignment horizontal="left" vertical="center"/>
    </xf>
    <xf numFmtId="0" fontId="24" fillId="0" borderId="0" xfId="34" applyFont="1" applyFill="1" applyBorder="1" applyAlignment="1">
      <alignment horizontal="center" vertical="center" wrapText="1"/>
    </xf>
    <xf numFmtId="4" fontId="24" fillId="0" borderId="0" xfId="34" applyNumberFormat="1" applyFont="1" applyFill="1" applyBorder="1" applyAlignment="1">
      <alignment horizontal="center" vertical="center" wrapText="1"/>
    </xf>
    <xf numFmtId="4" fontId="20" fillId="0" borderId="20" xfId="34" applyNumberFormat="1" applyFont="1" applyFill="1" applyBorder="1" applyAlignment="1" applyProtection="1">
      <alignment horizontal="center" vertical="center"/>
    </xf>
    <xf numFmtId="2" fontId="28" fillId="0" borderId="13" xfId="19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center" vertical="center"/>
    </xf>
    <xf numFmtId="0" fontId="20" fillId="0" borderId="0" xfId="34" applyFont="1" applyFill="1" applyBorder="1" applyAlignment="1">
      <alignment horizontal="center" vertical="center" wrapText="1"/>
    </xf>
    <xf numFmtId="0" fontId="24" fillId="0" borderId="0" xfId="34" applyFont="1" applyFill="1" applyAlignment="1">
      <alignment horizontal="right" vertical="center"/>
    </xf>
    <xf numFmtId="0" fontId="24" fillId="0" borderId="0" xfId="34" applyFont="1" applyFill="1" applyBorder="1" applyAlignment="1">
      <alignment horizontal="left" vertical="center"/>
    </xf>
    <xf numFmtId="0" fontId="24" fillId="0" borderId="0" xfId="34" applyFont="1" applyFill="1" applyBorder="1" applyAlignment="1">
      <alignment horizontal="center" vertical="center" wrapText="1"/>
    </xf>
    <xf numFmtId="4" fontId="24" fillId="0" borderId="0" xfId="34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14" fontId="8" fillId="0" borderId="0" xfId="0" applyNumberFormat="1" applyFont="1" applyFill="1" applyAlignment="1">
      <alignment horizontal="center" vertical="center"/>
    </xf>
    <xf numFmtId="4" fontId="13" fillId="0" borderId="0" xfId="48" applyNumberFormat="1" applyFont="1" applyFill="1" applyBorder="1"/>
    <xf numFmtId="0" fontId="20" fillId="0" borderId="47" xfId="34" applyFont="1" applyFill="1" applyBorder="1" applyAlignment="1">
      <alignment horizontal="center" vertical="center" textRotation="90" wrapText="1"/>
    </xf>
    <xf numFmtId="0" fontId="20" fillId="0" borderId="38" xfId="29" applyFont="1" applyFill="1" applyBorder="1" applyAlignment="1">
      <alignment horizontal="center" vertical="center"/>
    </xf>
    <xf numFmtId="4" fontId="20" fillId="0" borderId="37" xfId="34" applyNumberFormat="1" applyFont="1" applyFill="1" applyBorder="1" applyAlignment="1" applyProtection="1">
      <alignment horizontal="center" vertical="center"/>
    </xf>
    <xf numFmtId="4" fontId="20" fillId="0" borderId="22" xfId="35" applyNumberFormat="1" applyFont="1" applyFill="1" applyBorder="1" applyAlignment="1" applyProtection="1">
      <alignment horizontal="center" vertical="center"/>
    </xf>
    <xf numFmtId="4" fontId="20" fillId="0" borderId="22" xfId="34" applyNumberFormat="1" applyFont="1" applyFill="1" applyBorder="1" applyAlignment="1" applyProtection="1">
      <alignment horizontal="center" vertical="center"/>
    </xf>
    <xf numFmtId="4" fontId="20" fillId="0" borderId="23" xfId="34" applyNumberFormat="1" applyFont="1" applyFill="1" applyBorder="1" applyAlignment="1" applyProtection="1">
      <alignment horizontal="center" vertical="center"/>
    </xf>
    <xf numFmtId="4" fontId="20" fillId="0" borderId="57" xfId="35" applyNumberFormat="1" applyFont="1" applyFill="1" applyBorder="1" applyAlignment="1" applyProtection="1">
      <alignment horizontal="center" vertical="center"/>
    </xf>
    <xf numFmtId="0" fontId="20" fillId="0" borderId="31" xfId="29" applyFont="1" applyFill="1" applyBorder="1" applyAlignment="1">
      <alignment horizontal="center" vertical="center"/>
    </xf>
    <xf numFmtId="4" fontId="20" fillId="0" borderId="3" xfId="34" applyNumberFormat="1" applyFont="1" applyFill="1" applyBorder="1" applyAlignment="1" applyProtection="1">
      <alignment horizontal="center" vertical="center"/>
    </xf>
    <xf numFmtId="4" fontId="20" fillId="0" borderId="11" xfId="35" applyNumberFormat="1" applyFont="1" applyFill="1" applyBorder="1" applyAlignment="1" applyProtection="1">
      <alignment horizontal="center" vertical="center"/>
    </xf>
    <xf numFmtId="4" fontId="20" fillId="0" borderId="11" xfId="34" applyNumberFormat="1" applyFont="1" applyFill="1" applyBorder="1" applyAlignment="1" applyProtection="1">
      <alignment horizontal="center" vertical="center"/>
    </xf>
    <xf numFmtId="4" fontId="20" fillId="0" borderId="24" xfId="34" applyNumberFormat="1" applyFont="1" applyFill="1" applyBorder="1" applyAlignment="1" applyProtection="1">
      <alignment horizontal="center" vertical="center"/>
    </xf>
    <xf numFmtId="4" fontId="20" fillId="0" borderId="18" xfId="35" applyNumberFormat="1" applyFont="1" applyFill="1" applyBorder="1" applyAlignment="1" applyProtection="1">
      <alignment horizontal="center" vertical="center"/>
    </xf>
    <xf numFmtId="4" fontId="20" fillId="0" borderId="50" xfId="34" applyNumberFormat="1" applyFont="1" applyFill="1" applyBorder="1" applyAlignment="1" applyProtection="1">
      <alignment horizontal="center" vertical="center"/>
    </xf>
    <xf numFmtId="49" fontId="20" fillId="0" borderId="0" xfId="29" applyNumberFormat="1" applyFont="1" applyFill="1" applyBorder="1" applyAlignment="1">
      <alignment horizontal="center" vertical="center"/>
    </xf>
    <xf numFmtId="0" fontId="20" fillId="0" borderId="0" xfId="29" applyFont="1" applyFill="1" applyBorder="1" applyAlignment="1">
      <alignment horizontal="center" vertical="center"/>
    </xf>
    <xf numFmtId="0" fontId="20" fillId="0" borderId="0" xfId="29" applyFont="1" applyFill="1" applyBorder="1" applyAlignment="1">
      <alignment horizontal="center" vertical="center" wrapText="1"/>
    </xf>
    <xf numFmtId="0" fontId="8" fillId="0" borderId="12" xfId="34" applyFont="1" applyFill="1" applyBorder="1" applyAlignment="1">
      <alignment horizontal="left" vertical="center" wrapText="1"/>
    </xf>
    <xf numFmtId="2" fontId="12" fillId="0" borderId="14" xfId="34" applyNumberFormat="1" applyFont="1" applyFill="1" applyBorder="1" applyAlignment="1">
      <alignment horizontal="center" vertical="center"/>
    </xf>
    <xf numFmtId="2" fontId="20" fillId="0" borderId="0" xfId="34" applyNumberFormat="1" applyFont="1" applyFill="1" applyAlignment="1">
      <alignment vertical="center"/>
    </xf>
    <xf numFmtId="2" fontId="20" fillId="0" borderId="41" xfId="26" applyNumberFormat="1" applyFont="1" applyFill="1" applyBorder="1" applyAlignment="1">
      <alignment horizontal="center" vertical="center"/>
    </xf>
    <xf numFmtId="4" fontId="20" fillId="0" borderId="12" xfId="26" applyNumberFormat="1" applyFont="1" applyFill="1" applyBorder="1" applyAlignment="1" applyProtection="1">
      <alignment horizontal="center" vertical="center"/>
    </xf>
    <xf numFmtId="0" fontId="8" fillId="0" borderId="12" xfId="34" applyFont="1" applyFill="1" applyBorder="1" applyAlignment="1">
      <alignment horizontal="right" vertical="center" wrapText="1"/>
    </xf>
    <xf numFmtId="0" fontId="20" fillId="0" borderId="11" xfId="26" applyFont="1" applyFill="1" applyBorder="1" applyAlignment="1" applyProtection="1">
      <alignment horizontal="center" vertical="center" wrapText="1"/>
    </xf>
    <xf numFmtId="0" fontId="20" fillId="0" borderId="12" xfId="26" applyFont="1" applyFill="1" applyBorder="1" applyAlignment="1" applyProtection="1">
      <alignment horizontal="center" vertical="center" wrapText="1"/>
    </xf>
    <xf numFmtId="0" fontId="20" fillId="0" borderId="12" xfId="26" applyFont="1" applyFill="1" applyBorder="1" applyAlignment="1">
      <alignment vertical="center" wrapText="1"/>
    </xf>
    <xf numFmtId="2" fontId="20" fillId="0" borderId="12" xfId="26" applyNumberFormat="1" applyFont="1" applyFill="1" applyBorder="1" applyAlignment="1">
      <alignment horizontal="center" vertical="center" wrapText="1"/>
    </xf>
    <xf numFmtId="2" fontId="28" fillId="0" borderId="14" xfId="26" applyNumberFormat="1" applyFont="1" applyFill="1" applyBorder="1" applyAlignment="1">
      <alignment horizontal="center" vertical="center" wrapText="1"/>
    </xf>
    <xf numFmtId="0" fontId="20" fillId="0" borderId="0" xfId="26" applyFont="1" applyFill="1" applyAlignment="1">
      <alignment vertical="center"/>
    </xf>
    <xf numFmtId="0" fontId="15" fillId="0" borderId="0" xfId="26" applyFont="1" applyFill="1" applyAlignment="1">
      <alignment vertical="center"/>
    </xf>
    <xf numFmtId="2" fontId="20" fillId="0" borderId="12" xfId="26" applyNumberFormat="1" applyFont="1" applyFill="1" applyBorder="1" applyAlignment="1">
      <alignment horizontal="right" vertical="center" wrapText="1"/>
    </xf>
    <xf numFmtId="2" fontId="20" fillId="0" borderId="12" xfId="26" applyNumberFormat="1" applyFont="1" applyFill="1" applyBorder="1" applyAlignment="1">
      <alignment vertical="center" wrapText="1"/>
    </xf>
    <xf numFmtId="165" fontId="28" fillId="0" borderId="14" xfId="26" applyNumberFormat="1" applyFont="1" applyFill="1" applyBorder="1" applyAlignment="1">
      <alignment horizontal="center" vertical="center" wrapText="1"/>
    </xf>
    <xf numFmtId="4" fontId="20" fillId="0" borderId="0" xfId="0" applyNumberFormat="1" applyFont="1" applyFill="1" applyAlignment="1">
      <alignment vertical="center"/>
    </xf>
    <xf numFmtId="0" fontId="20" fillId="0" borderId="32" xfId="26" applyFont="1" applyFill="1" applyBorder="1" applyAlignment="1" applyProtection="1">
      <alignment horizontal="center" vertical="center" wrapText="1"/>
    </xf>
    <xf numFmtId="0" fontId="20" fillId="0" borderId="29" xfId="26" applyFont="1" applyFill="1" applyBorder="1" applyAlignment="1" applyProtection="1">
      <alignment horizontal="center" vertical="center" wrapText="1"/>
    </xf>
    <xf numFmtId="4" fontId="20" fillId="0" borderId="32" xfId="35" applyNumberFormat="1" applyFont="1" applyFill="1" applyBorder="1" applyAlignment="1" applyProtection="1">
      <alignment horizontal="center" vertical="center"/>
    </xf>
    <xf numFmtId="4" fontId="20" fillId="0" borderId="29" xfId="35" applyNumberFormat="1" applyFont="1" applyFill="1" applyBorder="1" applyAlignment="1" applyProtection="1">
      <alignment horizontal="center" vertical="center"/>
    </xf>
    <xf numFmtId="4" fontId="20" fillId="0" borderId="58" xfId="35" applyNumberFormat="1" applyFont="1" applyFill="1" applyBorder="1" applyAlignment="1" applyProtection="1">
      <alignment horizontal="center" vertical="center"/>
    </xf>
    <xf numFmtId="4" fontId="20" fillId="0" borderId="15" xfId="34" applyNumberFormat="1" applyFont="1" applyFill="1" applyBorder="1" applyAlignment="1" applyProtection="1">
      <alignment horizontal="center" vertical="center"/>
    </xf>
    <xf numFmtId="0" fontId="20" fillId="0" borderId="8" xfId="29" applyFont="1" applyFill="1" applyBorder="1" applyAlignment="1">
      <alignment horizontal="center" vertical="center" wrapText="1"/>
    </xf>
    <xf numFmtId="0" fontId="20" fillId="0" borderId="34" xfId="29" applyFont="1" applyFill="1" applyBorder="1" applyAlignment="1">
      <alignment horizontal="center" vertical="center"/>
    </xf>
    <xf numFmtId="0" fontId="20" fillId="0" borderId="8" xfId="29" applyFont="1" applyFill="1" applyBorder="1" applyAlignment="1">
      <alignment horizontal="center" vertical="center"/>
    </xf>
    <xf numFmtId="0" fontId="20" fillId="0" borderId="6" xfId="0" applyFont="1" applyFill="1" applyBorder="1" applyAlignment="1" applyProtection="1">
      <alignment horizontal="center" vertical="center" wrapText="1"/>
    </xf>
    <xf numFmtId="0" fontId="20" fillId="0" borderId="7" xfId="0" applyFont="1" applyFill="1" applyBorder="1" applyAlignment="1" applyProtection="1">
      <alignment horizontal="center" vertical="center" wrapText="1"/>
    </xf>
    <xf numFmtId="2" fontId="20" fillId="0" borderId="7" xfId="0" applyNumberFormat="1" applyFont="1" applyFill="1" applyBorder="1" applyAlignment="1">
      <alignment horizontal="center" vertical="center" wrapText="1"/>
    </xf>
    <xf numFmtId="2" fontId="28" fillId="0" borderId="21" xfId="0" applyNumberFormat="1" applyFont="1" applyFill="1" applyBorder="1" applyAlignment="1">
      <alignment horizontal="center" vertical="center" wrapText="1"/>
    </xf>
    <xf numFmtId="2" fontId="20" fillId="0" borderId="40" xfId="0" applyNumberFormat="1" applyFont="1" applyFill="1" applyBorder="1" applyAlignment="1">
      <alignment horizontal="center" vertical="center"/>
    </xf>
    <xf numFmtId="4" fontId="20" fillId="0" borderId="7" xfId="35" applyNumberFormat="1" applyFont="1" applyFill="1" applyBorder="1" applyAlignment="1" applyProtection="1">
      <alignment horizontal="center" vertical="center"/>
    </xf>
    <xf numFmtId="4" fontId="20" fillId="0" borderId="7" xfId="0" applyNumberFormat="1" applyFont="1" applyFill="1" applyBorder="1" applyAlignment="1" applyProtection="1">
      <alignment horizontal="center" vertical="center"/>
    </xf>
    <xf numFmtId="4" fontId="20" fillId="0" borderId="59" xfId="35" applyNumberFormat="1" applyFont="1" applyFill="1" applyBorder="1" applyAlignment="1" applyProtection="1">
      <alignment horizontal="center" vertical="center"/>
    </xf>
    <xf numFmtId="4" fontId="20" fillId="0" borderId="6" xfId="35" applyNumberFormat="1" applyFont="1" applyFill="1" applyBorder="1" applyAlignment="1" applyProtection="1">
      <alignment horizontal="center" vertical="center"/>
    </xf>
    <xf numFmtId="4" fontId="20" fillId="0" borderId="21" xfId="35" applyNumberFormat="1" applyFont="1" applyFill="1" applyBorder="1" applyAlignment="1" applyProtection="1">
      <alignment horizontal="center" vertical="center"/>
    </xf>
    <xf numFmtId="0" fontId="20" fillId="0" borderId="0" xfId="34" applyFont="1" applyFill="1" applyAlignment="1">
      <alignment vertical="center" wrapText="1"/>
    </xf>
    <xf numFmtId="0" fontId="20" fillId="0" borderId="0" xfId="34" applyFont="1" applyFill="1" applyBorder="1" applyAlignment="1">
      <alignment horizontal="center" vertical="center" wrapText="1"/>
    </xf>
    <xf numFmtId="0" fontId="20" fillId="21" borderId="12" xfId="27" applyFont="1" applyFill="1" applyBorder="1" applyAlignment="1">
      <alignment horizontal="left" vertical="center" wrapText="1"/>
    </xf>
    <xf numFmtId="0" fontId="20" fillId="0" borderId="12" xfId="27" applyFont="1" applyFill="1" applyBorder="1" applyAlignment="1">
      <alignment horizontal="center" vertical="center"/>
    </xf>
    <xf numFmtId="0" fontId="20" fillId="0" borderId="12" xfId="27" applyFont="1" applyFill="1" applyBorder="1" applyAlignment="1">
      <alignment horizontal="left" vertical="center"/>
    </xf>
    <xf numFmtId="0" fontId="20" fillId="0" borderId="12" xfId="27" applyFont="1" applyFill="1" applyBorder="1" applyAlignment="1">
      <alignment horizontal="left" vertical="center" wrapText="1"/>
    </xf>
    <xf numFmtId="0" fontId="20" fillId="0" borderId="12" xfId="36" applyFont="1" applyFill="1" applyBorder="1" applyAlignment="1">
      <alignment horizontal="left" vertical="center" wrapText="1"/>
    </xf>
    <xf numFmtId="0" fontId="20" fillId="0" borderId="12" xfId="27" applyFont="1" applyFill="1" applyBorder="1" applyAlignment="1">
      <alignment horizontal="center" vertical="center" wrapText="1"/>
    </xf>
    <xf numFmtId="0" fontId="20" fillId="21" borderId="12" xfId="27" applyFont="1" applyFill="1" applyBorder="1" applyAlignment="1">
      <alignment horizontal="center" vertical="center"/>
    </xf>
    <xf numFmtId="0" fontId="25" fillId="21" borderId="14" xfId="0" applyFont="1" applyFill="1" applyBorder="1" applyAlignment="1">
      <alignment horizontal="center" vertical="center"/>
    </xf>
    <xf numFmtId="4" fontId="20" fillId="0" borderId="41" xfId="35" applyNumberFormat="1" applyFont="1" applyFill="1" applyBorder="1" applyAlignment="1" applyProtection="1">
      <alignment horizontal="center" vertical="center"/>
    </xf>
    <xf numFmtId="4" fontId="20" fillId="0" borderId="56" xfId="35" applyNumberFormat="1" applyFont="1" applyFill="1" applyBorder="1" applyAlignment="1" applyProtection="1">
      <alignment horizontal="center" vertical="center"/>
    </xf>
    <xf numFmtId="0" fontId="20" fillId="0" borderId="42" xfId="29" applyFont="1" applyFill="1" applyBorder="1" applyAlignment="1">
      <alignment horizontal="center" vertical="center"/>
    </xf>
    <xf numFmtId="2" fontId="43" fillId="0" borderId="12" xfId="0" applyNumberFormat="1" applyFont="1" applyFill="1" applyBorder="1" applyAlignment="1">
      <alignment horizont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/>
    </xf>
    <xf numFmtId="1" fontId="25" fillId="0" borderId="14" xfId="0" applyNumberFormat="1" applyFont="1" applyFill="1" applyBorder="1" applyAlignment="1">
      <alignment horizontal="center"/>
    </xf>
    <xf numFmtId="2" fontId="25" fillId="0" borderId="14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41" fillId="0" borderId="0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right" vertical="center"/>
    </xf>
    <xf numFmtId="0" fontId="8" fillId="0" borderId="27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26" fillId="0" borderId="0" xfId="0" applyFont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14" fontId="16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textRotation="90" wrapText="1"/>
    </xf>
    <xf numFmtId="0" fontId="8" fillId="0" borderId="29" xfId="0" applyFont="1" applyFill="1" applyBorder="1" applyAlignment="1">
      <alignment horizontal="center" vertical="center" textRotation="90" wrapText="1"/>
    </xf>
    <xf numFmtId="1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/>
    </xf>
    <xf numFmtId="0" fontId="18" fillId="0" borderId="11" xfId="0" applyFont="1" applyFill="1" applyBorder="1" applyAlignment="1">
      <alignment horizontal="right" vertical="center"/>
    </xf>
    <xf numFmtId="0" fontId="18" fillId="0" borderId="12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" fontId="10" fillId="0" borderId="30" xfId="0" applyNumberFormat="1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right" vertical="center"/>
    </xf>
    <xf numFmtId="0" fontId="8" fillId="0" borderId="31" xfId="0" applyFont="1" applyFill="1" applyBorder="1" applyAlignment="1">
      <alignment horizontal="center" vertical="center" textRotation="90" wrapText="1"/>
    </xf>
    <xf numFmtId="0" fontId="8" fillId="0" borderId="32" xfId="0" applyFont="1" applyFill="1" applyBorder="1" applyAlignment="1">
      <alignment horizontal="center" vertical="center" textRotation="90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center" vertical="center"/>
    </xf>
    <xf numFmtId="0" fontId="20" fillId="0" borderId="47" xfId="34" applyFont="1" applyFill="1" applyBorder="1" applyAlignment="1">
      <alignment horizontal="center" vertical="center"/>
    </xf>
    <xf numFmtId="0" fontId="20" fillId="0" borderId="49" xfId="34" applyFont="1" applyFill="1" applyBorder="1" applyAlignment="1">
      <alignment horizontal="center" vertical="center"/>
    </xf>
    <xf numFmtId="0" fontId="20" fillId="0" borderId="48" xfId="34" applyFont="1" applyFill="1" applyBorder="1" applyAlignment="1">
      <alignment horizontal="center" vertical="center"/>
    </xf>
    <xf numFmtId="4" fontId="20" fillId="0" borderId="55" xfId="34" applyNumberFormat="1" applyFont="1" applyFill="1" applyBorder="1" applyAlignment="1">
      <alignment horizontal="right" vertical="center"/>
    </xf>
    <xf numFmtId="4" fontId="20" fillId="0" borderId="52" xfId="34" applyNumberFormat="1" applyFont="1" applyFill="1" applyBorder="1" applyAlignment="1">
      <alignment horizontal="right" vertical="center"/>
    </xf>
    <xf numFmtId="14" fontId="20" fillId="0" borderId="0" xfId="34" applyNumberFormat="1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center" vertical="center" wrapText="1"/>
    </xf>
    <xf numFmtId="0" fontId="20" fillId="0" borderId="2" xfId="34" applyFont="1" applyFill="1" applyBorder="1" applyAlignment="1">
      <alignment horizontal="right" vertical="center"/>
    </xf>
    <xf numFmtId="14" fontId="20" fillId="0" borderId="0" xfId="34" applyNumberFormat="1" applyFont="1" applyFill="1" applyBorder="1" applyAlignment="1">
      <alignment horizontal="center" vertical="center"/>
    </xf>
    <xf numFmtId="0" fontId="24" fillId="0" borderId="0" xfId="34" applyFont="1" applyFill="1" applyAlignment="1">
      <alignment horizontal="right" vertical="center"/>
    </xf>
    <xf numFmtId="0" fontId="20" fillId="0" borderId="25" xfId="34" applyFont="1" applyFill="1" applyBorder="1" applyAlignment="1">
      <alignment horizontal="center" vertical="center" textRotation="90"/>
    </xf>
    <xf numFmtId="0" fontId="20" fillId="0" borderId="16" xfId="34" applyFont="1" applyFill="1" applyBorder="1" applyAlignment="1">
      <alignment horizontal="center" vertical="center" textRotation="90"/>
    </xf>
    <xf numFmtId="0" fontId="20" fillId="0" borderId="25" xfId="34" applyFont="1" applyFill="1" applyBorder="1" applyAlignment="1">
      <alignment horizontal="center" vertical="center"/>
    </xf>
    <xf numFmtId="0" fontId="20" fillId="0" borderId="16" xfId="34" applyFont="1" applyFill="1" applyBorder="1" applyAlignment="1">
      <alignment horizontal="center" vertical="center"/>
    </xf>
    <xf numFmtId="0" fontId="24" fillId="0" borderId="0" xfId="34" applyFont="1" applyFill="1" applyBorder="1" applyAlignment="1">
      <alignment horizontal="left" vertical="center"/>
    </xf>
    <xf numFmtId="0" fontId="24" fillId="0" borderId="0" xfId="34" applyFont="1" applyFill="1" applyBorder="1" applyAlignment="1">
      <alignment horizontal="center" vertical="center" wrapText="1"/>
    </xf>
    <xf numFmtId="4" fontId="24" fillId="0" borderId="0" xfId="34" applyNumberFormat="1" applyFont="1" applyFill="1" applyBorder="1" applyAlignment="1">
      <alignment horizontal="center" vertical="center" wrapText="1"/>
    </xf>
    <xf numFmtId="0" fontId="24" fillId="0" borderId="0" xfId="34" applyFont="1" applyFill="1" applyBorder="1" applyAlignment="1">
      <alignment horizontal="right" vertical="center" wrapText="1"/>
    </xf>
    <xf numFmtId="0" fontId="24" fillId="0" borderId="2" xfId="34" applyFont="1" applyFill="1" applyBorder="1" applyAlignment="1">
      <alignment horizontal="center" vertical="center" wrapText="1"/>
    </xf>
    <xf numFmtId="0" fontId="20" fillId="0" borderId="33" xfId="34" applyFont="1" applyFill="1" applyBorder="1" applyAlignment="1">
      <alignment horizontal="center" vertical="center" wrapText="1"/>
    </xf>
    <xf numFmtId="4" fontId="20" fillId="0" borderId="34" xfId="34" applyNumberFormat="1" applyFont="1" applyFill="1" applyBorder="1" applyAlignment="1">
      <alignment horizontal="right" vertical="center"/>
    </xf>
    <xf numFmtId="4" fontId="20" fillId="0" borderId="49" xfId="34" applyNumberFormat="1" applyFont="1" applyFill="1" applyBorder="1" applyAlignment="1">
      <alignment horizontal="right" vertical="center"/>
    </xf>
    <xf numFmtId="4" fontId="20" fillId="0" borderId="42" xfId="34" applyNumberFormat="1" applyFont="1" applyFill="1" applyBorder="1" applyAlignment="1">
      <alignment horizontal="right" vertical="center"/>
    </xf>
    <xf numFmtId="4" fontId="20" fillId="0" borderId="48" xfId="34" applyNumberFormat="1" applyFont="1" applyFill="1" applyBorder="1" applyAlignment="1">
      <alignment horizontal="right" vertical="center"/>
    </xf>
  </cellXfs>
  <cellStyles count="49">
    <cellStyle name="20% - Izcēlums1" xfId="1"/>
    <cellStyle name="20% - Izcēlums2" xfId="2"/>
    <cellStyle name="20% - Izcēlums3" xfId="3"/>
    <cellStyle name="20% - Izcēlums4" xfId="4"/>
    <cellStyle name="20% - Izcēlums5" xfId="5"/>
    <cellStyle name="20% - Izcēlums6" xfId="6"/>
    <cellStyle name="40% - Izcēlums1" xfId="7"/>
    <cellStyle name="40% - Izcēlums2" xfId="8"/>
    <cellStyle name="40% - Izcēlums3" xfId="9"/>
    <cellStyle name="40% - Izcēlums4" xfId="10"/>
    <cellStyle name="40% - Izcēlums5" xfId="11"/>
    <cellStyle name="40% - Izcēlums6" xfId="12"/>
    <cellStyle name="60% - Izcēlums1" xfId="13"/>
    <cellStyle name="60% - Izcēlums2" xfId="14"/>
    <cellStyle name="60% - Izcēlums3" xfId="15"/>
    <cellStyle name="60% - Izcēlums4" xfId="16"/>
    <cellStyle name="60% - Izcēlums5" xfId="17"/>
    <cellStyle name="60% - Izcēlums6" xfId="18"/>
    <cellStyle name="Excel Built-in Normal" xfId="19"/>
    <cellStyle name="Excel Built-in Normal 1" xfId="46"/>
    <cellStyle name="Excel Built-in Normal_00.NH_BAZES TAMES UZ KLIENTA ZEMES__280_185_156_112_100_88_EURO_2014-01-16" xfId="47"/>
    <cellStyle name="Izcēlums1" xfId="20"/>
    <cellStyle name="Izcēlums2" xfId="21"/>
    <cellStyle name="Izcēlums3" xfId="22"/>
    <cellStyle name="Izcēlums4" xfId="23"/>
    <cellStyle name="Izcēlums5" xfId="24"/>
    <cellStyle name="Izcēlums6" xfId="25"/>
    <cellStyle name="Normal" xfId="0" builtinId="0"/>
    <cellStyle name="Normal 10" xfId="41"/>
    <cellStyle name="Normal 2" xfId="26"/>
    <cellStyle name="Normal 3" xfId="27"/>
    <cellStyle name="Normal 4" xfId="28"/>
    <cellStyle name="Normal 45" xfId="44"/>
    <cellStyle name="Normal 47" xfId="45"/>
    <cellStyle name="Normal 5" xfId="38"/>
    <cellStyle name="Normal 52" xfId="40"/>
    <cellStyle name="Normal 57" xfId="43"/>
    <cellStyle name="Normal 60" xfId="42"/>
    <cellStyle name="Normal 61" xfId="39"/>
    <cellStyle name="Normal_Viinkalni" xfId="29"/>
    <cellStyle name="Parasts 2" xfId="36"/>
    <cellStyle name="Saistīta šūna" xfId="30"/>
    <cellStyle name="Stils 1" xfId="31"/>
    <cellStyle name="Stils 1 2" xfId="37"/>
    <cellStyle name="Style 1" xfId="32"/>
    <cellStyle name="Обычный 2" xfId="33"/>
    <cellStyle name="Обычный_01.DPN_PINKI_TIPOGRAFIJA_KONTROLTAME_VADIMS-na sertifikat 2" xfId="48"/>
    <cellStyle name="Обычный_33. OZOLNIEKU NOVADA DOME_OZO SKOLA_TELPU, GAITENU, KAPNU TELPU REMONTS_TAME_VADIMS_2011_02_25_melnraksts" xfId="34"/>
    <cellStyle name="Обычный_33. OZOLNIEKU NOVADA DOME_OZO SKOLA_TELPU, GAITENU, KAPNU TELPU REMONTS_TAME_VADIMS_2011_02_25_melnraksts_09. ELITE BRAIN_ZIKI_KUTS BUVNIECIBA_TAME_2013_08_01+EL labots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ēma">
  <a:themeElements>
    <a:clrScheme name="Iestād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Iestād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estād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V107"/>
  <sheetViews>
    <sheetView showZeros="0" tabSelected="1" view="pageBreakPreview" zoomScaleNormal="100" workbookViewId="0">
      <selection activeCell="F29" sqref="F29"/>
    </sheetView>
  </sheetViews>
  <sheetFormatPr defaultRowHeight="12.75"/>
  <cols>
    <col min="1" max="1" width="5.42578125" style="115" customWidth="1"/>
    <col min="2" max="2" width="14.28515625" style="115" customWidth="1"/>
    <col min="3" max="3" width="61.5703125" style="115" customWidth="1"/>
    <col min="4" max="4" width="12.42578125" style="115" customWidth="1"/>
    <col min="5" max="5" width="16.5703125" style="115" customWidth="1"/>
    <col min="6" max="6" width="21" style="115" customWidth="1"/>
    <col min="7" max="7" width="4.7109375" style="115" customWidth="1"/>
    <col min="8" max="11" width="6.85546875" style="115" customWidth="1"/>
    <col min="12" max="12" width="7" style="115" customWidth="1"/>
    <col min="13" max="13" width="9" style="115" customWidth="1"/>
    <col min="14" max="14" width="7.85546875" style="115" customWidth="1"/>
    <col min="15" max="15" width="9" style="115" customWidth="1"/>
    <col min="16" max="16" width="9.7109375" style="115" customWidth="1"/>
    <col min="17" max="256" width="9.140625" style="115"/>
    <col min="257" max="257" width="5.42578125" style="115" customWidth="1"/>
    <col min="258" max="258" width="14.28515625" style="115" customWidth="1"/>
    <col min="259" max="259" width="61.5703125" style="115" customWidth="1"/>
    <col min="260" max="260" width="12.42578125" style="115" customWidth="1"/>
    <col min="261" max="261" width="16.5703125" style="115" customWidth="1"/>
    <col min="262" max="262" width="21" style="115" customWidth="1"/>
    <col min="263" max="263" width="4.7109375" style="115" customWidth="1"/>
    <col min="264" max="267" width="6.85546875" style="115" customWidth="1"/>
    <col min="268" max="268" width="7" style="115" customWidth="1"/>
    <col min="269" max="269" width="9" style="115" customWidth="1"/>
    <col min="270" max="270" width="7.85546875" style="115" customWidth="1"/>
    <col min="271" max="271" width="9" style="115" customWidth="1"/>
    <col min="272" max="272" width="9.7109375" style="115" customWidth="1"/>
    <col min="273" max="512" width="9.140625" style="115"/>
    <col min="513" max="513" width="5.42578125" style="115" customWidth="1"/>
    <col min="514" max="514" width="14.28515625" style="115" customWidth="1"/>
    <col min="515" max="515" width="61.5703125" style="115" customWidth="1"/>
    <col min="516" max="516" width="12.42578125" style="115" customWidth="1"/>
    <col min="517" max="517" width="16.5703125" style="115" customWidth="1"/>
    <col min="518" max="518" width="21" style="115" customWidth="1"/>
    <col min="519" max="519" width="4.7109375" style="115" customWidth="1"/>
    <col min="520" max="523" width="6.85546875" style="115" customWidth="1"/>
    <col min="524" max="524" width="7" style="115" customWidth="1"/>
    <col min="525" max="525" width="9" style="115" customWidth="1"/>
    <col min="526" max="526" width="7.85546875" style="115" customWidth="1"/>
    <col min="527" max="527" width="9" style="115" customWidth="1"/>
    <col min="528" max="528" width="9.7109375" style="115" customWidth="1"/>
    <col min="529" max="768" width="9.140625" style="115"/>
    <col min="769" max="769" width="5.42578125" style="115" customWidth="1"/>
    <col min="770" max="770" width="14.28515625" style="115" customWidth="1"/>
    <col min="771" max="771" width="61.5703125" style="115" customWidth="1"/>
    <col min="772" max="772" width="12.42578125" style="115" customWidth="1"/>
    <col min="773" max="773" width="16.5703125" style="115" customWidth="1"/>
    <col min="774" max="774" width="21" style="115" customWidth="1"/>
    <col min="775" max="775" width="4.7109375" style="115" customWidth="1"/>
    <col min="776" max="779" width="6.85546875" style="115" customWidth="1"/>
    <col min="780" max="780" width="7" style="115" customWidth="1"/>
    <col min="781" max="781" width="9" style="115" customWidth="1"/>
    <col min="782" max="782" width="7.85546875" style="115" customWidth="1"/>
    <col min="783" max="783" width="9" style="115" customWidth="1"/>
    <col min="784" max="784" width="9.7109375" style="115" customWidth="1"/>
    <col min="785" max="1024" width="9.140625" style="115"/>
    <col min="1025" max="1025" width="5.42578125" style="115" customWidth="1"/>
    <col min="1026" max="1026" width="14.28515625" style="115" customWidth="1"/>
    <col min="1027" max="1027" width="61.5703125" style="115" customWidth="1"/>
    <col min="1028" max="1028" width="12.42578125" style="115" customWidth="1"/>
    <col min="1029" max="1029" width="16.5703125" style="115" customWidth="1"/>
    <col min="1030" max="1030" width="21" style="115" customWidth="1"/>
    <col min="1031" max="1031" width="4.7109375" style="115" customWidth="1"/>
    <col min="1032" max="1035" width="6.85546875" style="115" customWidth="1"/>
    <col min="1036" max="1036" width="7" style="115" customWidth="1"/>
    <col min="1037" max="1037" width="9" style="115" customWidth="1"/>
    <col min="1038" max="1038" width="7.85546875" style="115" customWidth="1"/>
    <col min="1039" max="1039" width="9" style="115" customWidth="1"/>
    <col min="1040" max="1040" width="9.7109375" style="115" customWidth="1"/>
    <col min="1041" max="1280" width="9.140625" style="115"/>
    <col min="1281" max="1281" width="5.42578125" style="115" customWidth="1"/>
    <col min="1282" max="1282" width="14.28515625" style="115" customWidth="1"/>
    <col min="1283" max="1283" width="61.5703125" style="115" customWidth="1"/>
    <col min="1284" max="1284" width="12.42578125" style="115" customWidth="1"/>
    <col min="1285" max="1285" width="16.5703125" style="115" customWidth="1"/>
    <col min="1286" max="1286" width="21" style="115" customWidth="1"/>
    <col min="1287" max="1287" width="4.7109375" style="115" customWidth="1"/>
    <col min="1288" max="1291" width="6.85546875" style="115" customWidth="1"/>
    <col min="1292" max="1292" width="7" style="115" customWidth="1"/>
    <col min="1293" max="1293" width="9" style="115" customWidth="1"/>
    <col min="1294" max="1294" width="7.85546875" style="115" customWidth="1"/>
    <col min="1295" max="1295" width="9" style="115" customWidth="1"/>
    <col min="1296" max="1296" width="9.7109375" style="115" customWidth="1"/>
    <col min="1297" max="1536" width="9.140625" style="115"/>
    <col min="1537" max="1537" width="5.42578125" style="115" customWidth="1"/>
    <col min="1538" max="1538" width="14.28515625" style="115" customWidth="1"/>
    <col min="1539" max="1539" width="61.5703125" style="115" customWidth="1"/>
    <col min="1540" max="1540" width="12.42578125" style="115" customWidth="1"/>
    <col min="1541" max="1541" width="16.5703125" style="115" customWidth="1"/>
    <col min="1542" max="1542" width="21" style="115" customWidth="1"/>
    <col min="1543" max="1543" width="4.7109375" style="115" customWidth="1"/>
    <col min="1544" max="1547" width="6.85546875" style="115" customWidth="1"/>
    <col min="1548" max="1548" width="7" style="115" customWidth="1"/>
    <col min="1549" max="1549" width="9" style="115" customWidth="1"/>
    <col min="1550" max="1550" width="7.85546875" style="115" customWidth="1"/>
    <col min="1551" max="1551" width="9" style="115" customWidth="1"/>
    <col min="1552" max="1552" width="9.7109375" style="115" customWidth="1"/>
    <col min="1553" max="1792" width="9.140625" style="115"/>
    <col min="1793" max="1793" width="5.42578125" style="115" customWidth="1"/>
    <col min="1794" max="1794" width="14.28515625" style="115" customWidth="1"/>
    <col min="1795" max="1795" width="61.5703125" style="115" customWidth="1"/>
    <col min="1796" max="1796" width="12.42578125" style="115" customWidth="1"/>
    <col min="1797" max="1797" width="16.5703125" style="115" customWidth="1"/>
    <col min="1798" max="1798" width="21" style="115" customWidth="1"/>
    <col min="1799" max="1799" width="4.7109375" style="115" customWidth="1"/>
    <col min="1800" max="1803" width="6.85546875" style="115" customWidth="1"/>
    <col min="1804" max="1804" width="7" style="115" customWidth="1"/>
    <col min="1805" max="1805" width="9" style="115" customWidth="1"/>
    <col min="1806" max="1806" width="7.85546875" style="115" customWidth="1"/>
    <col min="1807" max="1807" width="9" style="115" customWidth="1"/>
    <col min="1808" max="1808" width="9.7109375" style="115" customWidth="1"/>
    <col min="1809" max="2048" width="9.140625" style="115"/>
    <col min="2049" max="2049" width="5.42578125" style="115" customWidth="1"/>
    <col min="2050" max="2050" width="14.28515625" style="115" customWidth="1"/>
    <col min="2051" max="2051" width="61.5703125" style="115" customWidth="1"/>
    <col min="2052" max="2052" width="12.42578125" style="115" customWidth="1"/>
    <col min="2053" max="2053" width="16.5703125" style="115" customWidth="1"/>
    <col min="2054" max="2054" width="21" style="115" customWidth="1"/>
    <col min="2055" max="2055" width="4.7109375" style="115" customWidth="1"/>
    <col min="2056" max="2059" width="6.85546875" style="115" customWidth="1"/>
    <col min="2060" max="2060" width="7" style="115" customWidth="1"/>
    <col min="2061" max="2061" width="9" style="115" customWidth="1"/>
    <col min="2062" max="2062" width="7.85546875" style="115" customWidth="1"/>
    <col min="2063" max="2063" width="9" style="115" customWidth="1"/>
    <col min="2064" max="2064" width="9.7109375" style="115" customWidth="1"/>
    <col min="2065" max="2304" width="9.140625" style="115"/>
    <col min="2305" max="2305" width="5.42578125" style="115" customWidth="1"/>
    <col min="2306" max="2306" width="14.28515625" style="115" customWidth="1"/>
    <col min="2307" max="2307" width="61.5703125" style="115" customWidth="1"/>
    <col min="2308" max="2308" width="12.42578125" style="115" customWidth="1"/>
    <col min="2309" max="2309" width="16.5703125" style="115" customWidth="1"/>
    <col min="2310" max="2310" width="21" style="115" customWidth="1"/>
    <col min="2311" max="2311" width="4.7109375" style="115" customWidth="1"/>
    <col min="2312" max="2315" width="6.85546875" style="115" customWidth="1"/>
    <col min="2316" max="2316" width="7" style="115" customWidth="1"/>
    <col min="2317" max="2317" width="9" style="115" customWidth="1"/>
    <col min="2318" max="2318" width="7.85546875" style="115" customWidth="1"/>
    <col min="2319" max="2319" width="9" style="115" customWidth="1"/>
    <col min="2320" max="2320" width="9.7109375" style="115" customWidth="1"/>
    <col min="2321" max="2560" width="9.140625" style="115"/>
    <col min="2561" max="2561" width="5.42578125" style="115" customWidth="1"/>
    <col min="2562" max="2562" width="14.28515625" style="115" customWidth="1"/>
    <col min="2563" max="2563" width="61.5703125" style="115" customWidth="1"/>
    <col min="2564" max="2564" width="12.42578125" style="115" customWidth="1"/>
    <col min="2565" max="2565" width="16.5703125" style="115" customWidth="1"/>
    <col min="2566" max="2566" width="21" style="115" customWidth="1"/>
    <col min="2567" max="2567" width="4.7109375" style="115" customWidth="1"/>
    <col min="2568" max="2571" width="6.85546875" style="115" customWidth="1"/>
    <col min="2572" max="2572" width="7" style="115" customWidth="1"/>
    <col min="2573" max="2573" width="9" style="115" customWidth="1"/>
    <col min="2574" max="2574" width="7.85546875" style="115" customWidth="1"/>
    <col min="2575" max="2575" width="9" style="115" customWidth="1"/>
    <col min="2576" max="2576" width="9.7109375" style="115" customWidth="1"/>
    <col min="2577" max="2816" width="9.140625" style="115"/>
    <col min="2817" max="2817" width="5.42578125" style="115" customWidth="1"/>
    <col min="2818" max="2818" width="14.28515625" style="115" customWidth="1"/>
    <col min="2819" max="2819" width="61.5703125" style="115" customWidth="1"/>
    <col min="2820" max="2820" width="12.42578125" style="115" customWidth="1"/>
    <col min="2821" max="2821" width="16.5703125" style="115" customWidth="1"/>
    <col min="2822" max="2822" width="21" style="115" customWidth="1"/>
    <col min="2823" max="2823" width="4.7109375" style="115" customWidth="1"/>
    <col min="2824" max="2827" width="6.85546875" style="115" customWidth="1"/>
    <col min="2828" max="2828" width="7" style="115" customWidth="1"/>
    <col min="2829" max="2829" width="9" style="115" customWidth="1"/>
    <col min="2830" max="2830" width="7.85546875" style="115" customWidth="1"/>
    <col min="2831" max="2831" width="9" style="115" customWidth="1"/>
    <col min="2832" max="2832" width="9.7109375" style="115" customWidth="1"/>
    <col min="2833" max="3072" width="9.140625" style="115"/>
    <col min="3073" max="3073" width="5.42578125" style="115" customWidth="1"/>
    <col min="3074" max="3074" width="14.28515625" style="115" customWidth="1"/>
    <col min="3075" max="3075" width="61.5703125" style="115" customWidth="1"/>
    <col min="3076" max="3076" width="12.42578125" style="115" customWidth="1"/>
    <col min="3077" max="3077" width="16.5703125" style="115" customWidth="1"/>
    <col min="3078" max="3078" width="21" style="115" customWidth="1"/>
    <col min="3079" max="3079" width="4.7109375" style="115" customWidth="1"/>
    <col min="3080" max="3083" width="6.85546875" style="115" customWidth="1"/>
    <col min="3084" max="3084" width="7" style="115" customWidth="1"/>
    <col min="3085" max="3085" width="9" style="115" customWidth="1"/>
    <col min="3086" max="3086" width="7.85546875" style="115" customWidth="1"/>
    <col min="3087" max="3087" width="9" style="115" customWidth="1"/>
    <col min="3088" max="3088" width="9.7109375" style="115" customWidth="1"/>
    <col min="3089" max="3328" width="9.140625" style="115"/>
    <col min="3329" max="3329" width="5.42578125" style="115" customWidth="1"/>
    <col min="3330" max="3330" width="14.28515625" style="115" customWidth="1"/>
    <col min="3331" max="3331" width="61.5703125" style="115" customWidth="1"/>
    <col min="3332" max="3332" width="12.42578125" style="115" customWidth="1"/>
    <col min="3333" max="3333" width="16.5703125" style="115" customWidth="1"/>
    <col min="3334" max="3334" width="21" style="115" customWidth="1"/>
    <col min="3335" max="3335" width="4.7109375" style="115" customWidth="1"/>
    <col min="3336" max="3339" width="6.85546875" style="115" customWidth="1"/>
    <col min="3340" max="3340" width="7" style="115" customWidth="1"/>
    <col min="3341" max="3341" width="9" style="115" customWidth="1"/>
    <col min="3342" max="3342" width="7.85546875" style="115" customWidth="1"/>
    <col min="3343" max="3343" width="9" style="115" customWidth="1"/>
    <col min="3344" max="3344" width="9.7109375" style="115" customWidth="1"/>
    <col min="3345" max="3584" width="9.140625" style="115"/>
    <col min="3585" max="3585" width="5.42578125" style="115" customWidth="1"/>
    <col min="3586" max="3586" width="14.28515625" style="115" customWidth="1"/>
    <col min="3587" max="3587" width="61.5703125" style="115" customWidth="1"/>
    <col min="3588" max="3588" width="12.42578125" style="115" customWidth="1"/>
    <col min="3589" max="3589" width="16.5703125" style="115" customWidth="1"/>
    <col min="3590" max="3590" width="21" style="115" customWidth="1"/>
    <col min="3591" max="3591" width="4.7109375" style="115" customWidth="1"/>
    <col min="3592" max="3595" width="6.85546875" style="115" customWidth="1"/>
    <col min="3596" max="3596" width="7" style="115" customWidth="1"/>
    <col min="3597" max="3597" width="9" style="115" customWidth="1"/>
    <col min="3598" max="3598" width="7.85546875" style="115" customWidth="1"/>
    <col min="3599" max="3599" width="9" style="115" customWidth="1"/>
    <col min="3600" max="3600" width="9.7109375" style="115" customWidth="1"/>
    <col min="3601" max="3840" width="9.140625" style="115"/>
    <col min="3841" max="3841" width="5.42578125" style="115" customWidth="1"/>
    <col min="3842" max="3842" width="14.28515625" style="115" customWidth="1"/>
    <col min="3843" max="3843" width="61.5703125" style="115" customWidth="1"/>
    <col min="3844" max="3844" width="12.42578125" style="115" customWidth="1"/>
    <col min="3845" max="3845" width="16.5703125" style="115" customWidth="1"/>
    <col min="3846" max="3846" width="21" style="115" customWidth="1"/>
    <col min="3847" max="3847" width="4.7109375" style="115" customWidth="1"/>
    <col min="3848" max="3851" width="6.85546875" style="115" customWidth="1"/>
    <col min="3852" max="3852" width="7" style="115" customWidth="1"/>
    <col min="3853" max="3853" width="9" style="115" customWidth="1"/>
    <col min="3854" max="3854" width="7.85546875" style="115" customWidth="1"/>
    <col min="3855" max="3855" width="9" style="115" customWidth="1"/>
    <col min="3856" max="3856" width="9.7109375" style="115" customWidth="1"/>
    <col min="3857" max="4096" width="9.140625" style="115"/>
    <col min="4097" max="4097" width="5.42578125" style="115" customWidth="1"/>
    <col min="4098" max="4098" width="14.28515625" style="115" customWidth="1"/>
    <col min="4099" max="4099" width="61.5703125" style="115" customWidth="1"/>
    <col min="4100" max="4100" width="12.42578125" style="115" customWidth="1"/>
    <col min="4101" max="4101" width="16.5703125" style="115" customWidth="1"/>
    <col min="4102" max="4102" width="21" style="115" customWidth="1"/>
    <col min="4103" max="4103" width="4.7109375" style="115" customWidth="1"/>
    <col min="4104" max="4107" width="6.85546875" style="115" customWidth="1"/>
    <col min="4108" max="4108" width="7" style="115" customWidth="1"/>
    <col min="4109" max="4109" width="9" style="115" customWidth="1"/>
    <col min="4110" max="4110" width="7.85546875" style="115" customWidth="1"/>
    <col min="4111" max="4111" width="9" style="115" customWidth="1"/>
    <col min="4112" max="4112" width="9.7109375" style="115" customWidth="1"/>
    <col min="4113" max="4352" width="9.140625" style="115"/>
    <col min="4353" max="4353" width="5.42578125" style="115" customWidth="1"/>
    <col min="4354" max="4354" width="14.28515625" style="115" customWidth="1"/>
    <col min="4355" max="4355" width="61.5703125" style="115" customWidth="1"/>
    <col min="4356" max="4356" width="12.42578125" style="115" customWidth="1"/>
    <col min="4357" max="4357" width="16.5703125" style="115" customWidth="1"/>
    <col min="4358" max="4358" width="21" style="115" customWidth="1"/>
    <col min="4359" max="4359" width="4.7109375" style="115" customWidth="1"/>
    <col min="4360" max="4363" width="6.85546875" style="115" customWidth="1"/>
    <col min="4364" max="4364" width="7" style="115" customWidth="1"/>
    <col min="4365" max="4365" width="9" style="115" customWidth="1"/>
    <col min="4366" max="4366" width="7.85546875" style="115" customWidth="1"/>
    <col min="4367" max="4367" width="9" style="115" customWidth="1"/>
    <col min="4368" max="4368" width="9.7109375" style="115" customWidth="1"/>
    <col min="4369" max="4608" width="9.140625" style="115"/>
    <col min="4609" max="4609" width="5.42578125" style="115" customWidth="1"/>
    <col min="4610" max="4610" width="14.28515625" style="115" customWidth="1"/>
    <col min="4611" max="4611" width="61.5703125" style="115" customWidth="1"/>
    <col min="4612" max="4612" width="12.42578125" style="115" customWidth="1"/>
    <col min="4613" max="4613" width="16.5703125" style="115" customWidth="1"/>
    <col min="4614" max="4614" width="21" style="115" customWidth="1"/>
    <col min="4615" max="4615" width="4.7109375" style="115" customWidth="1"/>
    <col min="4616" max="4619" width="6.85546875" style="115" customWidth="1"/>
    <col min="4620" max="4620" width="7" style="115" customWidth="1"/>
    <col min="4621" max="4621" width="9" style="115" customWidth="1"/>
    <col min="4622" max="4622" width="7.85546875" style="115" customWidth="1"/>
    <col min="4623" max="4623" width="9" style="115" customWidth="1"/>
    <col min="4624" max="4624" width="9.7109375" style="115" customWidth="1"/>
    <col min="4625" max="4864" width="9.140625" style="115"/>
    <col min="4865" max="4865" width="5.42578125" style="115" customWidth="1"/>
    <col min="4866" max="4866" width="14.28515625" style="115" customWidth="1"/>
    <col min="4867" max="4867" width="61.5703125" style="115" customWidth="1"/>
    <col min="4868" max="4868" width="12.42578125" style="115" customWidth="1"/>
    <col min="4869" max="4869" width="16.5703125" style="115" customWidth="1"/>
    <col min="4870" max="4870" width="21" style="115" customWidth="1"/>
    <col min="4871" max="4871" width="4.7109375" style="115" customWidth="1"/>
    <col min="4872" max="4875" width="6.85546875" style="115" customWidth="1"/>
    <col min="4876" max="4876" width="7" style="115" customWidth="1"/>
    <col min="4877" max="4877" width="9" style="115" customWidth="1"/>
    <col min="4878" max="4878" width="7.85546875" style="115" customWidth="1"/>
    <col min="4879" max="4879" width="9" style="115" customWidth="1"/>
    <col min="4880" max="4880" width="9.7109375" style="115" customWidth="1"/>
    <col min="4881" max="5120" width="9.140625" style="115"/>
    <col min="5121" max="5121" width="5.42578125" style="115" customWidth="1"/>
    <col min="5122" max="5122" width="14.28515625" style="115" customWidth="1"/>
    <col min="5123" max="5123" width="61.5703125" style="115" customWidth="1"/>
    <col min="5124" max="5124" width="12.42578125" style="115" customWidth="1"/>
    <col min="5125" max="5125" width="16.5703125" style="115" customWidth="1"/>
    <col min="5126" max="5126" width="21" style="115" customWidth="1"/>
    <col min="5127" max="5127" width="4.7109375" style="115" customWidth="1"/>
    <col min="5128" max="5131" width="6.85546875" style="115" customWidth="1"/>
    <col min="5132" max="5132" width="7" style="115" customWidth="1"/>
    <col min="5133" max="5133" width="9" style="115" customWidth="1"/>
    <col min="5134" max="5134" width="7.85546875" style="115" customWidth="1"/>
    <col min="5135" max="5135" width="9" style="115" customWidth="1"/>
    <col min="5136" max="5136" width="9.7109375" style="115" customWidth="1"/>
    <col min="5137" max="5376" width="9.140625" style="115"/>
    <col min="5377" max="5377" width="5.42578125" style="115" customWidth="1"/>
    <col min="5378" max="5378" width="14.28515625" style="115" customWidth="1"/>
    <col min="5379" max="5379" width="61.5703125" style="115" customWidth="1"/>
    <col min="5380" max="5380" width="12.42578125" style="115" customWidth="1"/>
    <col min="5381" max="5381" width="16.5703125" style="115" customWidth="1"/>
    <col min="5382" max="5382" width="21" style="115" customWidth="1"/>
    <col min="5383" max="5383" width="4.7109375" style="115" customWidth="1"/>
    <col min="5384" max="5387" width="6.85546875" style="115" customWidth="1"/>
    <col min="5388" max="5388" width="7" style="115" customWidth="1"/>
    <col min="5389" max="5389" width="9" style="115" customWidth="1"/>
    <col min="5390" max="5390" width="7.85546875" style="115" customWidth="1"/>
    <col min="5391" max="5391" width="9" style="115" customWidth="1"/>
    <col min="5392" max="5392" width="9.7109375" style="115" customWidth="1"/>
    <col min="5393" max="5632" width="9.140625" style="115"/>
    <col min="5633" max="5633" width="5.42578125" style="115" customWidth="1"/>
    <col min="5634" max="5634" width="14.28515625" style="115" customWidth="1"/>
    <col min="5635" max="5635" width="61.5703125" style="115" customWidth="1"/>
    <col min="5636" max="5636" width="12.42578125" style="115" customWidth="1"/>
    <col min="5637" max="5637" width="16.5703125" style="115" customWidth="1"/>
    <col min="5638" max="5638" width="21" style="115" customWidth="1"/>
    <col min="5639" max="5639" width="4.7109375" style="115" customWidth="1"/>
    <col min="5640" max="5643" width="6.85546875" style="115" customWidth="1"/>
    <col min="5644" max="5644" width="7" style="115" customWidth="1"/>
    <col min="5645" max="5645" width="9" style="115" customWidth="1"/>
    <col min="5646" max="5646" width="7.85546875" style="115" customWidth="1"/>
    <col min="5647" max="5647" width="9" style="115" customWidth="1"/>
    <col min="5648" max="5648" width="9.7109375" style="115" customWidth="1"/>
    <col min="5649" max="5888" width="9.140625" style="115"/>
    <col min="5889" max="5889" width="5.42578125" style="115" customWidth="1"/>
    <col min="5890" max="5890" width="14.28515625" style="115" customWidth="1"/>
    <col min="5891" max="5891" width="61.5703125" style="115" customWidth="1"/>
    <col min="5892" max="5892" width="12.42578125" style="115" customWidth="1"/>
    <col min="5893" max="5893" width="16.5703125" style="115" customWidth="1"/>
    <col min="5894" max="5894" width="21" style="115" customWidth="1"/>
    <col min="5895" max="5895" width="4.7109375" style="115" customWidth="1"/>
    <col min="5896" max="5899" width="6.85546875" style="115" customWidth="1"/>
    <col min="5900" max="5900" width="7" style="115" customWidth="1"/>
    <col min="5901" max="5901" width="9" style="115" customWidth="1"/>
    <col min="5902" max="5902" width="7.85546875" style="115" customWidth="1"/>
    <col min="5903" max="5903" width="9" style="115" customWidth="1"/>
    <col min="5904" max="5904" width="9.7109375" style="115" customWidth="1"/>
    <col min="5905" max="6144" width="9.140625" style="115"/>
    <col min="6145" max="6145" width="5.42578125" style="115" customWidth="1"/>
    <col min="6146" max="6146" width="14.28515625" style="115" customWidth="1"/>
    <col min="6147" max="6147" width="61.5703125" style="115" customWidth="1"/>
    <col min="6148" max="6148" width="12.42578125" style="115" customWidth="1"/>
    <col min="6149" max="6149" width="16.5703125" style="115" customWidth="1"/>
    <col min="6150" max="6150" width="21" style="115" customWidth="1"/>
    <col min="6151" max="6151" width="4.7109375" style="115" customWidth="1"/>
    <col min="6152" max="6155" width="6.85546875" style="115" customWidth="1"/>
    <col min="6156" max="6156" width="7" style="115" customWidth="1"/>
    <col min="6157" max="6157" width="9" style="115" customWidth="1"/>
    <col min="6158" max="6158" width="7.85546875" style="115" customWidth="1"/>
    <col min="6159" max="6159" width="9" style="115" customWidth="1"/>
    <col min="6160" max="6160" width="9.7109375" style="115" customWidth="1"/>
    <col min="6161" max="6400" width="9.140625" style="115"/>
    <col min="6401" max="6401" width="5.42578125" style="115" customWidth="1"/>
    <col min="6402" max="6402" width="14.28515625" style="115" customWidth="1"/>
    <col min="6403" max="6403" width="61.5703125" style="115" customWidth="1"/>
    <col min="6404" max="6404" width="12.42578125" style="115" customWidth="1"/>
    <col min="6405" max="6405" width="16.5703125" style="115" customWidth="1"/>
    <col min="6406" max="6406" width="21" style="115" customWidth="1"/>
    <col min="6407" max="6407" width="4.7109375" style="115" customWidth="1"/>
    <col min="6408" max="6411" width="6.85546875" style="115" customWidth="1"/>
    <col min="6412" max="6412" width="7" style="115" customWidth="1"/>
    <col min="6413" max="6413" width="9" style="115" customWidth="1"/>
    <col min="6414" max="6414" width="7.85546875" style="115" customWidth="1"/>
    <col min="6415" max="6415" width="9" style="115" customWidth="1"/>
    <col min="6416" max="6416" width="9.7109375" style="115" customWidth="1"/>
    <col min="6417" max="6656" width="9.140625" style="115"/>
    <col min="6657" max="6657" width="5.42578125" style="115" customWidth="1"/>
    <col min="6658" max="6658" width="14.28515625" style="115" customWidth="1"/>
    <col min="6659" max="6659" width="61.5703125" style="115" customWidth="1"/>
    <col min="6660" max="6660" width="12.42578125" style="115" customWidth="1"/>
    <col min="6661" max="6661" width="16.5703125" style="115" customWidth="1"/>
    <col min="6662" max="6662" width="21" style="115" customWidth="1"/>
    <col min="6663" max="6663" width="4.7109375" style="115" customWidth="1"/>
    <col min="6664" max="6667" width="6.85546875" style="115" customWidth="1"/>
    <col min="6668" max="6668" width="7" style="115" customWidth="1"/>
    <col min="6669" max="6669" width="9" style="115" customWidth="1"/>
    <col min="6670" max="6670" width="7.85546875" style="115" customWidth="1"/>
    <col min="6671" max="6671" width="9" style="115" customWidth="1"/>
    <col min="6672" max="6672" width="9.7109375" style="115" customWidth="1"/>
    <col min="6673" max="6912" width="9.140625" style="115"/>
    <col min="6913" max="6913" width="5.42578125" style="115" customWidth="1"/>
    <col min="6914" max="6914" width="14.28515625" style="115" customWidth="1"/>
    <col min="6915" max="6915" width="61.5703125" style="115" customWidth="1"/>
    <col min="6916" max="6916" width="12.42578125" style="115" customWidth="1"/>
    <col min="6917" max="6917" width="16.5703125" style="115" customWidth="1"/>
    <col min="6918" max="6918" width="21" style="115" customWidth="1"/>
    <col min="6919" max="6919" width="4.7109375" style="115" customWidth="1"/>
    <col min="6920" max="6923" width="6.85546875" style="115" customWidth="1"/>
    <col min="6924" max="6924" width="7" style="115" customWidth="1"/>
    <col min="6925" max="6925" width="9" style="115" customWidth="1"/>
    <col min="6926" max="6926" width="7.85546875" style="115" customWidth="1"/>
    <col min="6927" max="6927" width="9" style="115" customWidth="1"/>
    <col min="6928" max="6928" width="9.7109375" style="115" customWidth="1"/>
    <col min="6929" max="7168" width="9.140625" style="115"/>
    <col min="7169" max="7169" width="5.42578125" style="115" customWidth="1"/>
    <col min="7170" max="7170" width="14.28515625" style="115" customWidth="1"/>
    <col min="7171" max="7171" width="61.5703125" style="115" customWidth="1"/>
    <col min="7172" max="7172" width="12.42578125" style="115" customWidth="1"/>
    <col min="7173" max="7173" width="16.5703125" style="115" customWidth="1"/>
    <col min="7174" max="7174" width="21" style="115" customWidth="1"/>
    <col min="7175" max="7175" width="4.7109375" style="115" customWidth="1"/>
    <col min="7176" max="7179" width="6.85546875" style="115" customWidth="1"/>
    <col min="7180" max="7180" width="7" style="115" customWidth="1"/>
    <col min="7181" max="7181" width="9" style="115" customWidth="1"/>
    <col min="7182" max="7182" width="7.85546875" style="115" customWidth="1"/>
    <col min="7183" max="7183" width="9" style="115" customWidth="1"/>
    <col min="7184" max="7184" width="9.7109375" style="115" customWidth="1"/>
    <col min="7185" max="7424" width="9.140625" style="115"/>
    <col min="7425" max="7425" width="5.42578125" style="115" customWidth="1"/>
    <col min="7426" max="7426" width="14.28515625" style="115" customWidth="1"/>
    <col min="7427" max="7427" width="61.5703125" style="115" customWidth="1"/>
    <col min="7428" max="7428" width="12.42578125" style="115" customWidth="1"/>
    <col min="7429" max="7429" width="16.5703125" style="115" customWidth="1"/>
    <col min="7430" max="7430" width="21" style="115" customWidth="1"/>
    <col min="7431" max="7431" width="4.7109375" style="115" customWidth="1"/>
    <col min="7432" max="7435" width="6.85546875" style="115" customWidth="1"/>
    <col min="7436" max="7436" width="7" style="115" customWidth="1"/>
    <col min="7437" max="7437" width="9" style="115" customWidth="1"/>
    <col min="7438" max="7438" width="7.85546875" style="115" customWidth="1"/>
    <col min="7439" max="7439" width="9" style="115" customWidth="1"/>
    <col min="7440" max="7440" width="9.7109375" style="115" customWidth="1"/>
    <col min="7441" max="7680" width="9.140625" style="115"/>
    <col min="7681" max="7681" width="5.42578125" style="115" customWidth="1"/>
    <col min="7682" max="7682" width="14.28515625" style="115" customWidth="1"/>
    <col min="7683" max="7683" width="61.5703125" style="115" customWidth="1"/>
    <col min="7684" max="7684" width="12.42578125" style="115" customWidth="1"/>
    <col min="7685" max="7685" width="16.5703125" style="115" customWidth="1"/>
    <col min="7686" max="7686" width="21" style="115" customWidth="1"/>
    <col min="7687" max="7687" width="4.7109375" style="115" customWidth="1"/>
    <col min="7688" max="7691" width="6.85546875" style="115" customWidth="1"/>
    <col min="7692" max="7692" width="7" style="115" customWidth="1"/>
    <col min="7693" max="7693" width="9" style="115" customWidth="1"/>
    <col min="7694" max="7694" width="7.85546875" style="115" customWidth="1"/>
    <col min="7695" max="7695" width="9" style="115" customWidth="1"/>
    <col min="7696" max="7696" width="9.7109375" style="115" customWidth="1"/>
    <col min="7697" max="7936" width="9.140625" style="115"/>
    <col min="7937" max="7937" width="5.42578125" style="115" customWidth="1"/>
    <col min="7938" max="7938" width="14.28515625" style="115" customWidth="1"/>
    <col min="7939" max="7939" width="61.5703125" style="115" customWidth="1"/>
    <col min="7940" max="7940" width="12.42578125" style="115" customWidth="1"/>
    <col min="7941" max="7941" width="16.5703125" style="115" customWidth="1"/>
    <col min="7942" max="7942" width="21" style="115" customWidth="1"/>
    <col min="7943" max="7943" width="4.7109375" style="115" customWidth="1"/>
    <col min="7944" max="7947" width="6.85546875" style="115" customWidth="1"/>
    <col min="7948" max="7948" width="7" style="115" customWidth="1"/>
    <col min="7949" max="7949" width="9" style="115" customWidth="1"/>
    <col min="7950" max="7950" width="7.85546875" style="115" customWidth="1"/>
    <col min="7951" max="7951" width="9" style="115" customWidth="1"/>
    <col min="7952" max="7952" width="9.7109375" style="115" customWidth="1"/>
    <col min="7953" max="8192" width="9.140625" style="115"/>
    <col min="8193" max="8193" width="5.42578125" style="115" customWidth="1"/>
    <col min="8194" max="8194" width="14.28515625" style="115" customWidth="1"/>
    <col min="8195" max="8195" width="61.5703125" style="115" customWidth="1"/>
    <col min="8196" max="8196" width="12.42578125" style="115" customWidth="1"/>
    <col min="8197" max="8197" width="16.5703125" style="115" customWidth="1"/>
    <col min="8198" max="8198" width="21" style="115" customWidth="1"/>
    <col min="8199" max="8199" width="4.7109375" style="115" customWidth="1"/>
    <col min="8200" max="8203" width="6.85546875" style="115" customWidth="1"/>
    <col min="8204" max="8204" width="7" style="115" customWidth="1"/>
    <col min="8205" max="8205" width="9" style="115" customWidth="1"/>
    <col min="8206" max="8206" width="7.85546875" style="115" customWidth="1"/>
    <col min="8207" max="8207" width="9" style="115" customWidth="1"/>
    <col min="8208" max="8208" width="9.7109375" style="115" customWidth="1"/>
    <col min="8209" max="8448" width="9.140625" style="115"/>
    <col min="8449" max="8449" width="5.42578125" style="115" customWidth="1"/>
    <col min="8450" max="8450" width="14.28515625" style="115" customWidth="1"/>
    <col min="8451" max="8451" width="61.5703125" style="115" customWidth="1"/>
    <col min="8452" max="8452" width="12.42578125" style="115" customWidth="1"/>
    <col min="8453" max="8453" width="16.5703125" style="115" customWidth="1"/>
    <col min="8454" max="8454" width="21" style="115" customWidth="1"/>
    <col min="8455" max="8455" width="4.7109375" style="115" customWidth="1"/>
    <col min="8456" max="8459" width="6.85546875" style="115" customWidth="1"/>
    <col min="8460" max="8460" width="7" style="115" customWidth="1"/>
    <col min="8461" max="8461" width="9" style="115" customWidth="1"/>
    <col min="8462" max="8462" width="7.85546875" style="115" customWidth="1"/>
    <col min="8463" max="8463" width="9" style="115" customWidth="1"/>
    <col min="8464" max="8464" width="9.7109375" style="115" customWidth="1"/>
    <col min="8465" max="8704" width="9.140625" style="115"/>
    <col min="8705" max="8705" width="5.42578125" style="115" customWidth="1"/>
    <col min="8706" max="8706" width="14.28515625" style="115" customWidth="1"/>
    <col min="8707" max="8707" width="61.5703125" style="115" customWidth="1"/>
    <col min="8708" max="8708" width="12.42578125" style="115" customWidth="1"/>
    <col min="8709" max="8709" width="16.5703125" style="115" customWidth="1"/>
    <col min="8710" max="8710" width="21" style="115" customWidth="1"/>
    <col min="8711" max="8711" width="4.7109375" style="115" customWidth="1"/>
    <col min="8712" max="8715" width="6.85546875" style="115" customWidth="1"/>
    <col min="8716" max="8716" width="7" style="115" customWidth="1"/>
    <col min="8717" max="8717" width="9" style="115" customWidth="1"/>
    <col min="8718" max="8718" width="7.85546875" style="115" customWidth="1"/>
    <col min="8719" max="8719" width="9" style="115" customWidth="1"/>
    <col min="8720" max="8720" width="9.7109375" style="115" customWidth="1"/>
    <col min="8721" max="8960" width="9.140625" style="115"/>
    <col min="8961" max="8961" width="5.42578125" style="115" customWidth="1"/>
    <col min="8962" max="8962" width="14.28515625" style="115" customWidth="1"/>
    <col min="8963" max="8963" width="61.5703125" style="115" customWidth="1"/>
    <col min="8964" max="8964" width="12.42578125" style="115" customWidth="1"/>
    <col min="8965" max="8965" width="16.5703125" style="115" customWidth="1"/>
    <col min="8966" max="8966" width="21" style="115" customWidth="1"/>
    <col min="8967" max="8967" width="4.7109375" style="115" customWidth="1"/>
    <col min="8968" max="8971" width="6.85546875" style="115" customWidth="1"/>
    <col min="8972" max="8972" width="7" style="115" customWidth="1"/>
    <col min="8973" max="8973" width="9" style="115" customWidth="1"/>
    <col min="8974" max="8974" width="7.85546875" style="115" customWidth="1"/>
    <col min="8975" max="8975" width="9" style="115" customWidth="1"/>
    <col min="8976" max="8976" width="9.7109375" style="115" customWidth="1"/>
    <col min="8977" max="9216" width="9.140625" style="115"/>
    <col min="9217" max="9217" width="5.42578125" style="115" customWidth="1"/>
    <col min="9218" max="9218" width="14.28515625" style="115" customWidth="1"/>
    <col min="9219" max="9219" width="61.5703125" style="115" customWidth="1"/>
    <col min="9220" max="9220" width="12.42578125" style="115" customWidth="1"/>
    <col min="9221" max="9221" width="16.5703125" style="115" customWidth="1"/>
    <col min="9222" max="9222" width="21" style="115" customWidth="1"/>
    <col min="9223" max="9223" width="4.7109375" style="115" customWidth="1"/>
    <col min="9224" max="9227" width="6.85546875" style="115" customWidth="1"/>
    <col min="9228" max="9228" width="7" style="115" customWidth="1"/>
    <col min="9229" max="9229" width="9" style="115" customWidth="1"/>
    <col min="9230" max="9230" width="7.85546875" style="115" customWidth="1"/>
    <col min="9231" max="9231" width="9" style="115" customWidth="1"/>
    <col min="9232" max="9232" width="9.7109375" style="115" customWidth="1"/>
    <col min="9233" max="9472" width="9.140625" style="115"/>
    <col min="9473" max="9473" width="5.42578125" style="115" customWidth="1"/>
    <col min="9474" max="9474" width="14.28515625" style="115" customWidth="1"/>
    <col min="9475" max="9475" width="61.5703125" style="115" customWidth="1"/>
    <col min="9476" max="9476" width="12.42578125" style="115" customWidth="1"/>
    <col min="9477" max="9477" width="16.5703125" style="115" customWidth="1"/>
    <col min="9478" max="9478" width="21" style="115" customWidth="1"/>
    <col min="9479" max="9479" width="4.7109375" style="115" customWidth="1"/>
    <col min="9480" max="9483" width="6.85546875" style="115" customWidth="1"/>
    <col min="9484" max="9484" width="7" style="115" customWidth="1"/>
    <col min="9485" max="9485" width="9" style="115" customWidth="1"/>
    <col min="9486" max="9486" width="7.85546875" style="115" customWidth="1"/>
    <col min="9487" max="9487" width="9" style="115" customWidth="1"/>
    <col min="9488" max="9488" width="9.7109375" style="115" customWidth="1"/>
    <col min="9489" max="9728" width="9.140625" style="115"/>
    <col min="9729" max="9729" width="5.42578125" style="115" customWidth="1"/>
    <col min="9730" max="9730" width="14.28515625" style="115" customWidth="1"/>
    <col min="9731" max="9731" width="61.5703125" style="115" customWidth="1"/>
    <col min="9732" max="9732" width="12.42578125" style="115" customWidth="1"/>
    <col min="9733" max="9733" width="16.5703125" style="115" customWidth="1"/>
    <col min="9734" max="9734" width="21" style="115" customWidth="1"/>
    <col min="9735" max="9735" width="4.7109375" style="115" customWidth="1"/>
    <col min="9736" max="9739" width="6.85546875" style="115" customWidth="1"/>
    <col min="9740" max="9740" width="7" style="115" customWidth="1"/>
    <col min="9741" max="9741" width="9" style="115" customWidth="1"/>
    <col min="9742" max="9742" width="7.85546875" style="115" customWidth="1"/>
    <col min="9743" max="9743" width="9" style="115" customWidth="1"/>
    <col min="9744" max="9744" width="9.7109375" style="115" customWidth="1"/>
    <col min="9745" max="9984" width="9.140625" style="115"/>
    <col min="9985" max="9985" width="5.42578125" style="115" customWidth="1"/>
    <col min="9986" max="9986" width="14.28515625" style="115" customWidth="1"/>
    <col min="9987" max="9987" width="61.5703125" style="115" customWidth="1"/>
    <col min="9988" max="9988" width="12.42578125" style="115" customWidth="1"/>
    <col min="9989" max="9989" width="16.5703125" style="115" customWidth="1"/>
    <col min="9990" max="9990" width="21" style="115" customWidth="1"/>
    <col min="9991" max="9991" width="4.7109375" style="115" customWidth="1"/>
    <col min="9992" max="9995" width="6.85546875" style="115" customWidth="1"/>
    <col min="9996" max="9996" width="7" style="115" customWidth="1"/>
    <col min="9997" max="9997" width="9" style="115" customWidth="1"/>
    <col min="9998" max="9998" width="7.85546875" style="115" customWidth="1"/>
    <col min="9999" max="9999" width="9" style="115" customWidth="1"/>
    <col min="10000" max="10000" width="9.7109375" style="115" customWidth="1"/>
    <col min="10001" max="10240" width="9.140625" style="115"/>
    <col min="10241" max="10241" width="5.42578125" style="115" customWidth="1"/>
    <col min="10242" max="10242" width="14.28515625" style="115" customWidth="1"/>
    <col min="10243" max="10243" width="61.5703125" style="115" customWidth="1"/>
    <col min="10244" max="10244" width="12.42578125" style="115" customWidth="1"/>
    <col min="10245" max="10245" width="16.5703125" style="115" customWidth="1"/>
    <col min="10246" max="10246" width="21" style="115" customWidth="1"/>
    <col min="10247" max="10247" width="4.7109375" style="115" customWidth="1"/>
    <col min="10248" max="10251" width="6.85546875" style="115" customWidth="1"/>
    <col min="10252" max="10252" width="7" style="115" customWidth="1"/>
    <col min="10253" max="10253" width="9" style="115" customWidth="1"/>
    <col min="10254" max="10254" width="7.85546875" style="115" customWidth="1"/>
    <col min="10255" max="10255" width="9" style="115" customWidth="1"/>
    <col min="10256" max="10256" width="9.7109375" style="115" customWidth="1"/>
    <col min="10257" max="10496" width="9.140625" style="115"/>
    <col min="10497" max="10497" width="5.42578125" style="115" customWidth="1"/>
    <col min="10498" max="10498" width="14.28515625" style="115" customWidth="1"/>
    <col min="10499" max="10499" width="61.5703125" style="115" customWidth="1"/>
    <col min="10500" max="10500" width="12.42578125" style="115" customWidth="1"/>
    <col min="10501" max="10501" width="16.5703125" style="115" customWidth="1"/>
    <col min="10502" max="10502" width="21" style="115" customWidth="1"/>
    <col min="10503" max="10503" width="4.7109375" style="115" customWidth="1"/>
    <col min="10504" max="10507" width="6.85546875" style="115" customWidth="1"/>
    <col min="10508" max="10508" width="7" style="115" customWidth="1"/>
    <col min="10509" max="10509" width="9" style="115" customWidth="1"/>
    <col min="10510" max="10510" width="7.85546875" style="115" customWidth="1"/>
    <col min="10511" max="10511" width="9" style="115" customWidth="1"/>
    <col min="10512" max="10512" width="9.7109375" style="115" customWidth="1"/>
    <col min="10513" max="10752" width="9.140625" style="115"/>
    <col min="10753" max="10753" width="5.42578125" style="115" customWidth="1"/>
    <col min="10754" max="10754" width="14.28515625" style="115" customWidth="1"/>
    <col min="10755" max="10755" width="61.5703125" style="115" customWidth="1"/>
    <col min="10756" max="10756" width="12.42578125" style="115" customWidth="1"/>
    <col min="10757" max="10757" width="16.5703125" style="115" customWidth="1"/>
    <col min="10758" max="10758" width="21" style="115" customWidth="1"/>
    <col min="10759" max="10759" width="4.7109375" style="115" customWidth="1"/>
    <col min="10760" max="10763" width="6.85546875" style="115" customWidth="1"/>
    <col min="10764" max="10764" width="7" style="115" customWidth="1"/>
    <col min="10765" max="10765" width="9" style="115" customWidth="1"/>
    <col min="10766" max="10766" width="7.85546875" style="115" customWidth="1"/>
    <col min="10767" max="10767" width="9" style="115" customWidth="1"/>
    <col min="10768" max="10768" width="9.7109375" style="115" customWidth="1"/>
    <col min="10769" max="11008" width="9.140625" style="115"/>
    <col min="11009" max="11009" width="5.42578125" style="115" customWidth="1"/>
    <col min="11010" max="11010" width="14.28515625" style="115" customWidth="1"/>
    <col min="11011" max="11011" width="61.5703125" style="115" customWidth="1"/>
    <col min="11012" max="11012" width="12.42578125" style="115" customWidth="1"/>
    <col min="11013" max="11013" width="16.5703125" style="115" customWidth="1"/>
    <col min="11014" max="11014" width="21" style="115" customWidth="1"/>
    <col min="11015" max="11015" width="4.7109375" style="115" customWidth="1"/>
    <col min="11016" max="11019" width="6.85546875" style="115" customWidth="1"/>
    <col min="11020" max="11020" width="7" style="115" customWidth="1"/>
    <col min="11021" max="11021" width="9" style="115" customWidth="1"/>
    <col min="11022" max="11022" width="7.85546875" style="115" customWidth="1"/>
    <col min="11023" max="11023" width="9" style="115" customWidth="1"/>
    <col min="11024" max="11024" width="9.7109375" style="115" customWidth="1"/>
    <col min="11025" max="11264" width="9.140625" style="115"/>
    <col min="11265" max="11265" width="5.42578125" style="115" customWidth="1"/>
    <col min="11266" max="11266" width="14.28515625" style="115" customWidth="1"/>
    <col min="11267" max="11267" width="61.5703125" style="115" customWidth="1"/>
    <col min="11268" max="11268" width="12.42578125" style="115" customWidth="1"/>
    <col min="11269" max="11269" width="16.5703125" style="115" customWidth="1"/>
    <col min="11270" max="11270" width="21" style="115" customWidth="1"/>
    <col min="11271" max="11271" width="4.7109375" style="115" customWidth="1"/>
    <col min="11272" max="11275" width="6.85546875" style="115" customWidth="1"/>
    <col min="11276" max="11276" width="7" style="115" customWidth="1"/>
    <col min="11277" max="11277" width="9" style="115" customWidth="1"/>
    <col min="11278" max="11278" width="7.85546875" style="115" customWidth="1"/>
    <col min="11279" max="11279" width="9" style="115" customWidth="1"/>
    <col min="11280" max="11280" width="9.7109375" style="115" customWidth="1"/>
    <col min="11281" max="11520" width="9.140625" style="115"/>
    <col min="11521" max="11521" width="5.42578125" style="115" customWidth="1"/>
    <col min="11522" max="11522" width="14.28515625" style="115" customWidth="1"/>
    <col min="11523" max="11523" width="61.5703125" style="115" customWidth="1"/>
    <col min="11524" max="11524" width="12.42578125" style="115" customWidth="1"/>
    <col min="11525" max="11525" width="16.5703125" style="115" customWidth="1"/>
    <col min="11526" max="11526" width="21" style="115" customWidth="1"/>
    <col min="11527" max="11527" width="4.7109375" style="115" customWidth="1"/>
    <col min="11528" max="11531" width="6.85546875" style="115" customWidth="1"/>
    <col min="11532" max="11532" width="7" style="115" customWidth="1"/>
    <col min="11533" max="11533" width="9" style="115" customWidth="1"/>
    <col min="11534" max="11534" width="7.85546875" style="115" customWidth="1"/>
    <col min="11535" max="11535" width="9" style="115" customWidth="1"/>
    <col min="11536" max="11536" width="9.7109375" style="115" customWidth="1"/>
    <col min="11537" max="11776" width="9.140625" style="115"/>
    <col min="11777" max="11777" width="5.42578125" style="115" customWidth="1"/>
    <col min="11778" max="11778" width="14.28515625" style="115" customWidth="1"/>
    <col min="11779" max="11779" width="61.5703125" style="115" customWidth="1"/>
    <col min="11780" max="11780" width="12.42578125" style="115" customWidth="1"/>
    <col min="11781" max="11781" width="16.5703125" style="115" customWidth="1"/>
    <col min="11782" max="11782" width="21" style="115" customWidth="1"/>
    <col min="11783" max="11783" width="4.7109375" style="115" customWidth="1"/>
    <col min="11784" max="11787" width="6.85546875" style="115" customWidth="1"/>
    <col min="11788" max="11788" width="7" style="115" customWidth="1"/>
    <col min="11789" max="11789" width="9" style="115" customWidth="1"/>
    <col min="11790" max="11790" width="7.85546875" style="115" customWidth="1"/>
    <col min="11791" max="11791" width="9" style="115" customWidth="1"/>
    <col min="11792" max="11792" width="9.7109375" style="115" customWidth="1"/>
    <col min="11793" max="12032" width="9.140625" style="115"/>
    <col min="12033" max="12033" width="5.42578125" style="115" customWidth="1"/>
    <col min="12034" max="12034" width="14.28515625" style="115" customWidth="1"/>
    <col min="12035" max="12035" width="61.5703125" style="115" customWidth="1"/>
    <col min="12036" max="12036" width="12.42578125" style="115" customWidth="1"/>
    <col min="12037" max="12037" width="16.5703125" style="115" customWidth="1"/>
    <col min="12038" max="12038" width="21" style="115" customWidth="1"/>
    <col min="12039" max="12039" width="4.7109375" style="115" customWidth="1"/>
    <col min="12040" max="12043" width="6.85546875" style="115" customWidth="1"/>
    <col min="12044" max="12044" width="7" style="115" customWidth="1"/>
    <col min="12045" max="12045" width="9" style="115" customWidth="1"/>
    <col min="12046" max="12046" width="7.85546875" style="115" customWidth="1"/>
    <col min="12047" max="12047" width="9" style="115" customWidth="1"/>
    <col min="12048" max="12048" width="9.7109375" style="115" customWidth="1"/>
    <col min="12049" max="12288" width="9.140625" style="115"/>
    <col min="12289" max="12289" width="5.42578125" style="115" customWidth="1"/>
    <col min="12290" max="12290" width="14.28515625" style="115" customWidth="1"/>
    <col min="12291" max="12291" width="61.5703125" style="115" customWidth="1"/>
    <col min="12292" max="12292" width="12.42578125" style="115" customWidth="1"/>
    <col min="12293" max="12293" width="16.5703125" style="115" customWidth="1"/>
    <col min="12294" max="12294" width="21" style="115" customWidth="1"/>
    <col min="12295" max="12295" width="4.7109375" style="115" customWidth="1"/>
    <col min="12296" max="12299" width="6.85546875" style="115" customWidth="1"/>
    <col min="12300" max="12300" width="7" style="115" customWidth="1"/>
    <col min="12301" max="12301" width="9" style="115" customWidth="1"/>
    <col min="12302" max="12302" width="7.85546875" style="115" customWidth="1"/>
    <col min="12303" max="12303" width="9" style="115" customWidth="1"/>
    <col min="12304" max="12304" width="9.7109375" style="115" customWidth="1"/>
    <col min="12305" max="12544" width="9.140625" style="115"/>
    <col min="12545" max="12545" width="5.42578125" style="115" customWidth="1"/>
    <col min="12546" max="12546" width="14.28515625" style="115" customWidth="1"/>
    <col min="12547" max="12547" width="61.5703125" style="115" customWidth="1"/>
    <col min="12548" max="12548" width="12.42578125" style="115" customWidth="1"/>
    <col min="12549" max="12549" width="16.5703125" style="115" customWidth="1"/>
    <col min="12550" max="12550" width="21" style="115" customWidth="1"/>
    <col min="12551" max="12551" width="4.7109375" style="115" customWidth="1"/>
    <col min="12552" max="12555" width="6.85546875" style="115" customWidth="1"/>
    <col min="12556" max="12556" width="7" style="115" customWidth="1"/>
    <col min="12557" max="12557" width="9" style="115" customWidth="1"/>
    <col min="12558" max="12558" width="7.85546875" style="115" customWidth="1"/>
    <col min="12559" max="12559" width="9" style="115" customWidth="1"/>
    <col min="12560" max="12560" width="9.7109375" style="115" customWidth="1"/>
    <col min="12561" max="12800" width="9.140625" style="115"/>
    <col min="12801" max="12801" width="5.42578125" style="115" customWidth="1"/>
    <col min="12802" max="12802" width="14.28515625" style="115" customWidth="1"/>
    <col min="12803" max="12803" width="61.5703125" style="115" customWidth="1"/>
    <col min="12804" max="12804" width="12.42578125" style="115" customWidth="1"/>
    <col min="12805" max="12805" width="16.5703125" style="115" customWidth="1"/>
    <col min="12806" max="12806" width="21" style="115" customWidth="1"/>
    <col min="12807" max="12807" width="4.7109375" style="115" customWidth="1"/>
    <col min="12808" max="12811" width="6.85546875" style="115" customWidth="1"/>
    <col min="12812" max="12812" width="7" style="115" customWidth="1"/>
    <col min="12813" max="12813" width="9" style="115" customWidth="1"/>
    <col min="12814" max="12814" width="7.85546875" style="115" customWidth="1"/>
    <col min="12815" max="12815" width="9" style="115" customWidth="1"/>
    <col min="12816" max="12816" width="9.7109375" style="115" customWidth="1"/>
    <col min="12817" max="13056" width="9.140625" style="115"/>
    <col min="13057" max="13057" width="5.42578125" style="115" customWidth="1"/>
    <col min="13058" max="13058" width="14.28515625" style="115" customWidth="1"/>
    <col min="13059" max="13059" width="61.5703125" style="115" customWidth="1"/>
    <col min="13060" max="13060" width="12.42578125" style="115" customWidth="1"/>
    <col min="13061" max="13061" width="16.5703125" style="115" customWidth="1"/>
    <col min="13062" max="13062" width="21" style="115" customWidth="1"/>
    <col min="13063" max="13063" width="4.7109375" style="115" customWidth="1"/>
    <col min="13064" max="13067" width="6.85546875" style="115" customWidth="1"/>
    <col min="13068" max="13068" width="7" style="115" customWidth="1"/>
    <col min="13069" max="13069" width="9" style="115" customWidth="1"/>
    <col min="13070" max="13070" width="7.85546875" style="115" customWidth="1"/>
    <col min="13071" max="13071" width="9" style="115" customWidth="1"/>
    <col min="13072" max="13072" width="9.7109375" style="115" customWidth="1"/>
    <col min="13073" max="13312" width="9.140625" style="115"/>
    <col min="13313" max="13313" width="5.42578125" style="115" customWidth="1"/>
    <col min="13314" max="13314" width="14.28515625" style="115" customWidth="1"/>
    <col min="13315" max="13315" width="61.5703125" style="115" customWidth="1"/>
    <col min="13316" max="13316" width="12.42578125" style="115" customWidth="1"/>
    <col min="13317" max="13317" width="16.5703125" style="115" customWidth="1"/>
    <col min="13318" max="13318" width="21" style="115" customWidth="1"/>
    <col min="13319" max="13319" width="4.7109375" style="115" customWidth="1"/>
    <col min="13320" max="13323" width="6.85546875" style="115" customWidth="1"/>
    <col min="13324" max="13324" width="7" style="115" customWidth="1"/>
    <col min="13325" max="13325" width="9" style="115" customWidth="1"/>
    <col min="13326" max="13326" width="7.85546875" style="115" customWidth="1"/>
    <col min="13327" max="13327" width="9" style="115" customWidth="1"/>
    <col min="13328" max="13328" width="9.7109375" style="115" customWidth="1"/>
    <col min="13329" max="13568" width="9.140625" style="115"/>
    <col min="13569" max="13569" width="5.42578125" style="115" customWidth="1"/>
    <col min="13570" max="13570" width="14.28515625" style="115" customWidth="1"/>
    <col min="13571" max="13571" width="61.5703125" style="115" customWidth="1"/>
    <col min="13572" max="13572" width="12.42578125" style="115" customWidth="1"/>
    <col min="13573" max="13573" width="16.5703125" style="115" customWidth="1"/>
    <col min="13574" max="13574" width="21" style="115" customWidth="1"/>
    <col min="13575" max="13575" width="4.7109375" style="115" customWidth="1"/>
    <col min="13576" max="13579" width="6.85546875" style="115" customWidth="1"/>
    <col min="13580" max="13580" width="7" style="115" customWidth="1"/>
    <col min="13581" max="13581" width="9" style="115" customWidth="1"/>
    <col min="13582" max="13582" width="7.85546875" style="115" customWidth="1"/>
    <col min="13583" max="13583" width="9" style="115" customWidth="1"/>
    <col min="13584" max="13584" width="9.7109375" style="115" customWidth="1"/>
    <col min="13585" max="13824" width="9.140625" style="115"/>
    <col min="13825" max="13825" width="5.42578125" style="115" customWidth="1"/>
    <col min="13826" max="13826" width="14.28515625" style="115" customWidth="1"/>
    <col min="13827" max="13827" width="61.5703125" style="115" customWidth="1"/>
    <col min="13828" max="13828" width="12.42578125" style="115" customWidth="1"/>
    <col min="13829" max="13829" width="16.5703125" style="115" customWidth="1"/>
    <col min="13830" max="13830" width="21" style="115" customWidth="1"/>
    <col min="13831" max="13831" width="4.7109375" style="115" customWidth="1"/>
    <col min="13832" max="13835" width="6.85546875" style="115" customWidth="1"/>
    <col min="13836" max="13836" width="7" style="115" customWidth="1"/>
    <col min="13837" max="13837" width="9" style="115" customWidth="1"/>
    <col min="13838" max="13838" width="7.85546875" style="115" customWidth="1"/>
    <col min="13839" max="13839" width="9" style="115" customWidth="1"/>
    <col min="13840" max="13840" width="9.7109375" style="115" customWidth="1"/>
    <col min="13841" max="14080" width="9.140625" style="115"/>
    <col min="14081" max="14081" width="5.42578125" style="115" customWidth="1"/>
    <col min="14082" max="14082" width="14.28515625" style="115" customWidth="1"/>
    <col min="14083" max="14083" width="61.5703125" style="115" customWidth="1"/>
    <col min="14084" max="14084" width="12.42578125" style="115" customWidth="1"/>
    <col min="14085" max="14085" width="16.5703125" style="115" customWidth="1"/>
    <col min="14086" max="14086" width="21" style="115" customWidth="1"/>
    <col min="14087" max="14087" width="4.7109375" style="115" customWidth="1"/>
    <col min="14088" max="14091" width="6.85546875" style="115" customWidth="1"/>
    <col min="14092" max="14092" width="7" style="115" customWidth="1"/>
    <col min="14093" max="14093" width="9" style="115" customWidth="1"/>
    <col min="14094" max="14094" width="7.85546875" style="115" customWidth="1"/>
    <col min="14095" max="14095" width="9" style="115" customWidth="1"/>
    <col min="14096" max="14096" width="9.7109375" style="115" customWidth="1"/>
    <col min="14097" max="14336" width="9.140625" style="115"/>
    <col min="14337" max="14337" width="5.42578125" style="115" customWidth="1"/>
    <col min="14338" max="14338" width="14.28515625" style="115" customWidth="1"/>
    <col min="14339" max="14339" width="61.5703125" style="115" customWidth="1"/>
    <col min="14340" max="14340" width="12.42578125" style="115" customWidth="1"/>
    <col min="14341" max="14341" width="16.5703125" style="115" customWidth="1"/>
    <col min="14342" max="14342" width="21" style="115" customWidth="1"/>
    <col min="14343" max="14343" width="4.7109375" style="115" customWidth="1"/>
    <col min="14344" max="14347" width="6.85546875" style="115" customWidth="1"/>
    <col min="14348" max="14348" width="7" style="115" customWidth="1"/>
    <col min="14349" max="14349" width="9" style="115" customWidth="1"/>
    <col min="14350" max="14350" width="7.85546875" style="115" customWidth="1"/>
    <col min="14351" max="14351" width="9" style="115" customWidth="1"/>
    <col min="14352" max="14352" width="9.7109375" style="115" customWidth="1"/>
    <col min="14353" max="14592" width="9.140625" style="115"/>
    <col min="14593" max="14593" width="5.42578125" style="115" customWidth="1"/>
    <col min="14594" max="14594" width="14.28515625" style="115" customWidth="1"/>
    <col min="14595" max="14595" width="61.5703125" style="115" customWidth="1"/>
    <col min="14596" max="14596" width="12.42578125" style="115" customWidth="1"/>
    <col min="14597" max="14597" width="16.5703125" style="115" customWidth="1"/>
    <col min="14598" max="14598" width="21" style="115" customWidth="1"/>
    <col min="14599" max="14599" width="4.7109375" style="115" customWidth="1"/>
    <col min="14600" max="14603" width="6.85546875" style="115" customWidth="1"/>
    <col min="14604" max="14604" width="7" style="115" customWidth="1"/>
    <col min="14605" max="14605" width="9" style="115" customWidth="1"/>
    <col min="14606" max="14606" width="7.85546875" style="115" customWidth="1"/>
    <col min="14607" max="14607" width="9" style="115" customWidth="1"/>
    <col min="14608" max="14608" width="9.7109375" style="115" customWidth="1"/>
    <col min="14609" max="14848" width="9.140625" style="115"/>
    <col min="14849" max="14849" width="5.42578125" style="115" customWidth="1"/>
    <col min="14850" max="14850" width="14.28515625" style="115" customWidth="1"/>
    <col min="14851" max="14851" width="61.5703125" style="115" customWidth="1"/>
    <col min="14852" max="14852" width="12.42578125" style="115" customWidth="1"/>
    <col min="14853" max="14853" width="16.5703125" style="115" customWidth="1"/>
    <col min="14854" max="14854" width="21" style="115" customWidth="1"/>
    <col min="14855" max="14855" width="4.7109375" style="115" customWidth="1"/>
    <col min="14856" max="14859" width="6.85546875" style="115" customWidth="1"/>
    <col min="14860" max="14860" width="7" style="115" customWidth="1"/>
    <col min="14861" max="14861" width="9" style="115" customWidth="1"/>
    <col min="14862" max="14862" width="7.85546875" style="115" customWidth="1"/>
    <col min="14863" max="14863" width="9" style="115" customWidth="1"/>
    <col min="14864" max="14864" width="9.7109375" style="115" customWidth="1"/>
    <col min="14865" max="15104" width="9.140625" style="115"/>
    <col min="15105" max="15105" width="5.42578125" style="115" customWidth="1"/>
    <col min="15106" max="15106" width="14.28515625" style="115" customWidth="1"/>
    <col min="15107" max="15107" width="61.5703125" style="115" customWidth="1"/>
    <col min="15108" max="15108" width="12.42578125" style="115" customWidth="1"/>
    <col min="15109" max="15109" width="16.5703125" style="115" customWidth="1"/>
    <col min="15110" max="15110" width="21" style="115" customWidth="1"/>
    <col min="15111" max="15111" width="4.7109375" style="115" customWidth="1"/>
    <col min="15112" max="15115" width="6.85546875" style="115" customWidth="1"/>
    <col min="15116" max="15116" width="7" style="115" customWidth="1"/>
    <col min="15117" max="15117" width="9" style="115" customWidth="1"/>
    <col min="15118" max="15118" width="7.85546875" style="115" customWidth="1"/>
    <col min="15119" max="15119" width="9" style="115" customWidth="1"/>
    <col min="15120" max="15120" width="9.7109375" style="115" customWidth="1"/>
    <col min="15121" max="15360" width="9.140625" style="115"/>
    <col min="15361" max="15361" width="5.42578125" style="115" customWidth="1"/>
    <col min="15362" max="15362" width="14.28515625" style="115" customWidth="1"/>
    <col min="15363" max="15363" width="61.5703125" style="115" customWidth="1"/>
    <col min="15364" max="15364" width="12.42578125" style="115" customWidth="1"/>
    <col min="15365" max="15365" width="16.5703125" style="115" customWidth="1"/>
    <col min="15366" max="15366" width="21" style="115" customWidth="1"/>
    <col min="15367" max="15367" width="4.7109375" style="115" customWidth="1"/>
    <col min="15368" max="15371" width="6.85546875" style="115" customWidth="1"/>
    <col min="15372" max="15372" width="7" style="115" customWidth="1"/>
    <col min="15373" max="15373" width="9" style="115" customWidth="1"/>
    <col min="15374" max="15374" width="7.85546875" style="115" customWidth="1"/>
    <col min="15375" max="15375" width="9" style="115" customWidth="1"/>
    <col min="15376" max="15376" width="9.7109375" style="115" customWidth="1"/>
    <col min="15377" max="15616" width="9.140625" style="115"/>
    <col min="15617" max="15617" width="5.42578125" style="115" customWidth="1"/>
    <col min="15618" max="15618" width="14.28515625" style="115" customWidth="1"/>
    <col min="15619" max="15619" width="61.5703125" style="115" customWidth="1"/>
    <col min="15620" max="15620" width="12.42578125" style="115" customWidth="1"/>
    <col min="15621" max="15621" width="16.5703125" style="115" customWidth="1"/>
    <col min="15622" max="15622" width="21" style="115" customWidth="1"/>
    <col min="15623" max="15623" width="4.7109375" style="115" customWidth="1"/>
    <col min="15624" max="15627" width="6.85546875" style="115" customWidth="1"/>
    <col min="15628" max="15628" width="7" style="115" customWidth="1"/>
    <col min="15629" max="15629" width="9" style="115" customWidth="1"/>
    <col min="15630" max="15630" width="7.85546875" style="115" customWidth="1"/>
    <col min="15631" max="15631" width="9" style="115" customWidth="1"/>
    <col min="15632" max="15632" width="9.7109375" style="115" customWidth="1"/>
    <col min="15633" max="15872" width="9.140625" style="115"/>
    <col min="15873" max="15873" width="5.42578125" style="115" customWidth="1"/>
    <col min="15874" max="15874" width="14.28515625" style="115" customWidth="1"/>
    <col min="15875" max="15875" width="61.5703125" style="115" customWidth="1"/>
    <col min="15876" max="15876" width="12.42578125" style="115" customWidth="1"/>
    <col min="15877" max="15877" width="16.5703125" style="115" customWidth="1"/>
    <col min="15878" max="15878" width="21" style="115" customWidth="1"/>
    <col min="15879" max="15879" width="4.7109375" style="115" customWidth="1"/>
    <col min="15880" max="15883" width="6.85546875" style="115" customWidth="1"/>
    <col min="15884" max="15884" width="7" style="115" customWidth="1"/>
    <col min="15885" max="15885" width="9" style="115" customWidth="1"/>
    <col min="15886" max="15886" width="7.85546875" style="115" customWidth="1"/>
    <col min="15887" max="15887" width="9" style="115" customWidth="1"/>
    <col min="15888" max="15888" width="9.7109375" style="115" customWidth="1"/>
    <col min="15889" max="16128" width="9.140625" style="115"/>
    <col min="16129" max="16129" width="5.42578125" style="115" customWidth="1"/>
    <col min="16130" max="16130" width="14.28515625" style="115" customWidth="1"/>
    <col min="16131" max="16131" width="61.5703125" style="115" customWidth="1"/>
    <col min="16132" max="16132" width="12.42578125" style="115" customWidth="1"/>
    <col min="16133" max="16133" width="16.5703125" style="115" customWidth="1"/>
    <col min="16134" max="16134" width="21" style="115" customWidth="1"/>
    <col min="16135" max="16135" width="4.7109375" style="115" customWidth="1"/>
    <col min="16136" max="16139" width="6.85546875" style="115" customWidth="1"/>
    <col min="16140" max="16140" width="7" style="115" customWidth="1"/>
    <col min="16141" max="16141" width="9" style="115" customWidth="1"/>
    <col min="16142" max="16142" width="7.85546875" style="115" customWidth="1"/>
    <col min="16143" max="16143" width="9" style="115" customWidth="1"/>
    <col min="16144" max="16144" width="9.7109375" style="115" customWidth="1"/>
    <col min="16145" max="16384" width="9.140625" style="115"/>
  </cols>
  <sheetData>
    <row r="1" spans="1:256" s="82" customFormat="1" ht="15" customHeight="1">
      <c r="A1" s="198"/>
      <c r="B1" s="198"/>
      <c r="C1" s="199" t="s">
        <v>110</v>
      </c>
      <c r="D1" s="200"/>
      <c r="E1" s="200"/>
      <c r="F1" s="200"/>
    </row>
    <row r="2" spans="1:256" s="201" customFormat="1" ht="15" customHeight="1">
      <c r="C2" s="199"/>
      <c r="D2" s="202"/>
      <c r="E2" s="202"/>
    </row>
    <row r="3" spans="1:256" s="201" customFormat="1" ht="15" customHeight="1">
      <c r="C3" s="202"/>
      <c r="D3" s="202"/>
      <c r="E3" s="202"/>
    </row>
    <row r="4" spans="1:256" s="201" customFormat="1" ht="15" customHeight="1">
      <c r="A4" s="324" t="s">
        <v>3</v>
      </c>
      <c r="B4" s="324"/>
      <c r="C4" s="203" t="str">
        <f>PBK!C15</f>
        <v>FUTBOLA LAUKUMA APGAISMOJUMA MASTI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3"/>
      <c r="DO4" s="83"/>
      <c r="DP4" s="83"/>
      <c r="DQ4" s="83"/>
      <c r="DR4" s="83"/>
      <c r="DS4" s="83"/>
      <c r="DT4" s="83"/>
      <c r="DU4" s="83"/>
      <c r="DV4" s="83"/>
      <c r="DW4" s="83"/>
      <c r="DX4" s="83"/>
      <c r="DY4" s="83"/>
      <c r="DZ4" s="83"/>
      <c r="EA4" s="83"/>
      <c r="EB4" s="83"/>
      <c r="EC4" s="83"/>
      <c r="ED4" s="83"/>
      <c r="EE4" s="83"/>
      <c r="EF4" s="83"/>
      <c r="EG4" s="83"/>
      <c r="EH4" s="83"/>
      <c r="EI4" s="83"/>
      <c r="EJ4" s="83"/>
      <c r="EK4" s="83"/>
      <c r="EL4" s="83"/>
      <c r="EM4" s="83"/>
      <c r="EN4" s="83"/>
      <c r="EO4" s="83"/>
      <c r="EP4" s="83"/>
      <c r="EQ4" s="83"/>
      <c r="ER4" s="83"/>
      <c r="ES4" s="83"/>
      <c r="ET4" s="83"/>
      <c r="EU4" s="83"/>
      <c r="EV4" s="83"/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  <c r="FU4" s="83"/>
      <c r="FV4" s="83"/>
      <c r="FW4" s="83"/>
      <c r="FX4" s="83"/>
      <c r="FY4" s="83"/>
      <c r="FZ4" s="83"/>
      <c r="GA4" s="83"/>
      <c r="GB4" s="83"/>
      <c r="GC4" s="83"/>
      <c r="GD4" s="83"/>
      <c r="GE4" s="83"/>
      <c r="GF4" s="83"/>
      <c r="GG4" s="83"/>
      <c r="GH4" s="83"/>
      <c r="GI4" s="83"/>
      <c r="GJ4" s="83"/>
      <c r="GK4" s="83"/>
      <c r="GL4" s="83"/>
      <c r="GM4" s="83"/>
      <c r="GN4" s="83"/>
      <c r="GO4" s="83"/>
      <c r="GP4" s="83"/>
      <c r="GQ4" s="83"/>
      <c r="GR4" s="83"/>
      <c r="GS4" s="83"/>
      <c r="GT4" s="83"/>
      <c r="GU4" s="83"/>
      <c r="GV4" s="83"/>
      <c r="GW4" s="83"/>
      <c r="GX4" s="83"/>
      <c r="GY4" s="83"/>
      <c r="GZ4" s="83"/>
      <c r="HA4" s="83"/>
      <c r="HB4" s="83"/>
      <c r="HC4" s="83"/>
      <c r="HD4" s="83"/>
      <c r="HE4" s="83"/>
      <c r="HF4" s="83"/>
      <c r="HG4" s="83"/>
      <c r="HH4" s="83"/>
      <c r="HI4" s="83"/>
      <c r="HJ4" s="83"/>
      <c r="HK4" s="83"/>
      <c r="HL4" s="83"/>
      <c r="HM4" s="83"/>
      <c r="HN4" s="83"/>
      <c r="HO4" s="83"/>
      <c r="HP4" s="83"/>
      <c r="HQ4" s="83"/>
      <c r="HR4" s="83"/>
      <c r="HS4" s="83"/>
      <c r="HT4" s="83"/>
      <c r="HU4" s="83"/>
      <c r="HV4" s="83"/>
      <c r="HW4" s="83"/>
      <c r="HX4" s="83"/>
      <c r="HY4" s="83"/>
      <c r="HZ4" s="83"/>
      <c r="IA4" s="83"/>
      <c r="IB4" s="83"/>
      <c r="IC4" s="83"/>
      <c r="ID4" s="83"/>
      <c r="IE4" s="83"/>
      <c r="IF4" s="83"/>
      <c r="IG4" s="83"/>
      <c r="IH4" s="83"/>
      <c r="II4" s="83"/>
      <c r="IJ4" s="83"/>
      <c r="IK4" s="83"/>
      <c r="IL4" s="83"/>
      <c r="IM4" s="83"/>
      <c r="IN4" s="83"/>
      <c r="IO4" s="83"/>
      <c r="IP4" s="83"/>
      <c r="IQ4" s="83"/>
      <c r="IR4" s="83"/>
      <c r="IS4" s="83"/>
      <c r="IT4" s="83"/>
      <c r="IU4" s="83"/>
      <c r="IV4" s="83"/>
    </row>
    <row r="5" spans="1:256" s="201" customFormat="1" ht="15" customHeight="1">
      <c r="A5" s="324" t="s">
        <v>4</v>
      </c>
      <c r="B5" s="324"/>
      <c r="C5" s="203" t="str">
        <f>PBK!C16</f>
        <v>ZEMGALAS OLIMPISKAIS CENTRS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83"/>
      <c r="DJ5" s="83"/>
      <c r="DK5" s="83"/>
      <c r="DL5" s="83"/>
      <c r="DM5" s="83"/>
      <c r="DN5" s="83"/>
      <c r="DO5" s="83"/>
      <c r="DP5" s="83"/>
      <c r="DQ5" s="83"/>
      <c r="DR5" s="83"/>
      <c r="DS5" s="83"/>
      <c r="DT5" s="83"/>
      <c r="DU5" s="83"/>
      <c r="DV5" s="83"/>
      <c r="DW5" s="83"/>
      <c r="DX5" s="83"/>
      <c r="DY5" s="83"/>
      <c r="DZ5" s="83"/>
      <c r="EA5" s="83"/>
      <c r="EB5" s="83"/>
      <c r="EC5" s="83"/>
      <c r="ED5" s="83"/>
      <c r="EE5" s="83"/>
      <c r="EF5" s="83"/>
      <c r="EG5" s="83"/>
      <c r="EH5" s="83"/>
      <c r="EI5" s="8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  <c r="FU5" s="83"/>
      <c r="FV5" s="83"/>
      <c r="FW5" s="83"/>
      <c r="FX5" s="83"/>
      <c r="FY5" s="83"/>
      <c r="FZ5" s="83"/>
      <c r="GA5" s="83"/>
      <c r="GB5" s="83"/>
      <c r="GC5" s="83"/>
      <c r="GD5" s="83"/>
      <c r="GE5" s="83"/>
      <c r="GF5" s="83"/>
      <c r="GG5" s="83"/>
      <c r="GH5" s="83"/>
      <c r="GI5" s="83"/>
      <c r="GJ5" s="83"/>
      <c r="GK5" s="83"/>
      <c r="GL5" s="83"/>
      <c r="GM5" s="83"/>
      <c r="GN5" s="83"/>
      <c r="GO5" s="83"/>
      <c r="GP5" s="83"/>
      <c r="GQ5" s="83"/>
      <c r="GR5" s="83"/>
      <c r="GS5" s="83"/>
      <c r="GT5" s="83"/>
      <c r="GU5" s="83"/>
      <c r="GV5" s="83"/>
      <c r="GW5" s="83"/>
      <c r="GX5" s="83"/>
      <c r="GY5" s="83"/>
      <c r="GZ5" s="83"/>
      <c r="HA5" s="83"/>
      <c r="HB5" s="83"/>
      <c r="HC5" s="83"/>
      <c r="HD5" s="83"/>
      <c r="HE5" s="83"/>
      <c r="HF5" s="83"/>
      <c r="HG5" s="83"/>
      <c r="HH5" s="83"/>
      <c r="HI5" s="83"/>
      <c r="HJ5" s="83"/>
      <c r="HK5" s="83"/>
      <c r="HL5" s="83"/>
      <c r="HM5" s="83"/>
      <c r="HN5" s="83"/>
      <c r="HO5" s="83"/>
      <c r="HP5" s="83"/>
      <c r="HQ5" s="83"/>
      <c r="HR5" s="83"/>
      <c r="HS5" s="83"/>
      <c r="HT5" s="83"/>
      <c r="HU5" s="83"/>
      <c r="HV5" s="83"/>
      <c r="HW5" s="83"/>
      <c r="HX5" s="83"/>
      <c r="HY5" s="83"/>
      <c r="HZ5" s="83"/>
      <c r="IA5" s="83"/>
      <c r="IB5" s="83"/>
      <c r="IC5" s="83"/>
      <c r="ID5" s="83"/>
      <c r="IE5" s="83"/>
      <c r="IF5" s="83"/>
      <c r="IG5" s="83"/>
      <c r="IH5" s="83"/>
      <c r="II5" s="83"/>
      <c r="IJ5" s="83"/>
      <c r="IK5" s="83"/>
      <c r="IL5" s="83"/>
      <c r="IM5" s="83"/>
      <c r="IN5" s="83"/>
      <c r="IO5" s="83"/>
      <c r="IP5" s="83"/>
      <c r="IQ5" s="83"/>
      <c r="IR5" s="83"/>
      <c r="IS5" s="83"/>
      <c r="IT5" s="83"/>
      <c r="IU5" s="83"/>
      <c r="IV5" s="83"/>
    </row>
    <row r="6" spans="1:256" s="201" customFormat="1" ht="15" customHeight="1">
      <c r="A6" s="324" t="s">
        <v>5</v>
      </c>
      <c r="B6" s="324"/>
      <c r="C6" s="203" t="str">
        <f>PBK!C17</f>
        <v>KRONVALDA IELA 24,  JELGAVA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83"/>
      <c r="EH6" s="83"/>
      <c r="EI6" s="83"/>
      <c r="EJ6" s="83"/>
      <c r="EK6" s="83"/>
      <c r="EL6" s="83"/>
      <c r="EM6" s="83"/>
      <c r="EN6" s="83"/>
      <c r="EO6" s="83"/>
      <c r="EP6" s="83"/>
      <c r="EQ6" s="83"/>
      <c r="ER6" s="83"/>
      <c r="ES6" s="83"/>
      <c r="ET6" s="83"/>
      <c r="EU6" s="83"/>
      <c r="EV6" s="83"/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  <c r="FU6" s="83"/>
      <c r="FV6" s="83"/>
      <c r="FW6" s="83"/>
      <c r="FX6" s="83"/>
      <c r="FY6" s="83"/>
      <c r="FZ6" s="83"/>
      <c r="GA6" s="83"/>
      <c r="GB6" s="83"/>
      <c r="GC6" s="83"/>
      <c r="GD6" s="83"/>
      <c r="GE6" s="83"/>
      <c r="GF6" s="83"/>
      <c r="GG6" s="83"/>
      <c r="GH6" s="83"/>
      <c r="GI6" s="83"/>
      <c r="GJ6" s="83"/>
      <c r="GK6" s="83"/>
      <c r="GL6" s="83"/>
      <c r="GM6" s="83"/>
      <c r="GN6" s="83"/>
      <c r="GO6" s="83"/>
      <c r="GP6" s="83"/>
      <c r="GQ6" s="83"/>
      <c r="GR6" s="83"/>
      <c r="GS6" s="83"/>
      <c r="GT6" s="83"/>
      <c r="GU6" s="83"/>
      <c r="GV6" s="83"/>
      <c r="GW6" s="83"/>
      <c r="GX6" s="83"/>
      <c r="GY6" s="83"/>
      <c r="GZ6" s="83"/>
      <c r="HA6" s="83"/>
      <c r="HB6" s="83"/>
      <c r="HC6" s="83"/>
      <c r="HD6" s="83"/>
      <c r="HE6" s="83"/>
      <c r="HF6" s="83"/>
      <c r="HG6" s="83"/>
      <c r="HH6" s="83"/>
      <c r="HI6" s="83"/>
      <c r="HJ6" s="83"/>
      <c r="HK6" s="83"/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</row>
    <row r="7" spans="1:256" s="201" customFormat="1" ht="15" customHeight="1">
      <c r="A7" s="324" t="s">
        <v>119</v>
      </c>
      <c r="B7" s="324"/>
      <c r="C7" s="203" t="str">
        <f>PBK!C18</f>
        <v>SIA ''ZEMGALES OLIMPISKAIS CENTRS''</v>
      </c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/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3"/>
      <c r="FW7" s="83"/>
      <c r="FX7" s="83"/>
      <c r="FY7" s="83"/>
      <c r="FZ7" s="83"/>
      <c r="GA7" s="83"/>
      <c r="GB7" s="83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3"/>
      <c r="HW7" s="83"/>
      <c r="HX7" s="83"/>
      <c r="HY7" s="83"/>
      <c r="HZ7" s="83"/>
      <c r="IA7" s="83"/>
      <c r="IB7" s="83"/>
      <c r="IC7" s="83"/>
      <c r="ID7" s="83"/>
      <c r="IE7" s="83"/>
      <c r="IF7" s="83"/>
      <c r="IG7" s="83"/>
      <c r="IH7" s="83"/>
      <c r="II7" s="83"/>
      <c r="IJ7" s="83"/>
      <c r="IK7" s="83"/>
      <c r="IL7" s="83"/>
      <c r="IM7" s="83"/>
      <c r="IN7" s="83"/>
      <c r="IO7" s="83"/>
      <c r="IP7" s="83"/>
      <c r="IQ7" s="83"/>
      <c r="IR7" s="83"/>
      <c r="IS7" s="83"/>
      <c r="IT7" s="83"/>
      <c r="IU7" s="83"/>
      <c r="IV7" s="83"/>
    </row>
    <row r="8" spans="1:256" s="201" customFormat="1" ht="15" customHeight="1">
      <c r="A8" s="324" t="s">
        <v>6</v>
      </c>
      <c r="B8" s="324"/>
      <c r="C8" s="226" t="str">
        <f>PBK!C19</f>
        <v>Nr. 01/02/2021</v>
      </c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  <c r="DT8" s="83"/>
      <c r="DU8" s="83"/>
      <c r="DV8" s="83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  <c r="FU8" s="83"/>
      <c r="FV8" s="83"/>
      <c r="FW8" s="83"/>
      <c r="FX8" s="83"/>
      <c r="FY8" s="83"/>
      <c r="FZ8" s="83"/>
      <c r="GA8" s="83"/>
      <c r="GB8" s="83"/>
      <c r="GC8" s="83"/>
      <c r="GD8" s="83"/>
      <c r="GE8" s="83"/>
      <c r="GF8" s="83"/>
      <c r="GG8" s="83"/>
      <c r="GH8" s="83"/>
      <c r="GI8" s="83"/>
      <c r="GJ8" s="83"/>
      <c r="GK8" s="83"/>
      <c r="GL8" s="83"/>
      <c r="GM8" s="83"/>
      <c r="GN8" s="83"/>
      <c r="GO8" s="83"/>
      <c r="GP8" s="83"/>
      <c r="GQ8" s="83"/>
      <c r="GR8" s="83"/>
      <c r="GS8" s="83"/>
      <c r="GT8" s="83"/>
      <c r="GU8" s="83"/>
      <c r="GV8" s="83"/>
      <c r="GW8" s="83"/>
      <c r="GX8" s="83"/>
      <c r="GY8" s="83"/>
      <c r="GZ8" s="83"/>
      <c r="HA8" s="83"/>
      <c r="HB8" s="83"/>
      <c r="HC8" s="83"/>
      <c r="HD8" s="83"/>
      <c r="HE8" s="83"/>
      <c r="HF8" s="83"/>
      <c r="HG8" s="83"/>
      <c r="HH8" s="83"/>
      <c r="HI8" s="83"/>
      <c r="HJ8" s="83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3"/>
      <c r="IO8" s="83"/>
      <c r="IP8" s="83"/>
      <c r="IQ8" s="83"/>
      <c r="IR8" s="83"/>
      <c r="IS8" s="83"/>
      <c r="IT8" s="83"/>
      <c r="IU8" s="83"/>
      <c r="IV8" s="83"/>
    </row>
    <row r="9" spans="1:256" s="201" customFormat="1" ht="15">
      <c r="C9" s="202"/>
      <c r="D9" s="202"/>
      <c r="E9" s="202"/>
    </row>
    <row r="10" spans="1:256" s="201" customFormat="1" ht="15">
      <c r="C10" s="202"/>
      <c r="D10" s="202"/>
      <c r="E10" s="202"/>
    </row>
    <row r="11" spans="1:256" s="201" customFormat="1" ht="15">
      <c r="A11" s="83"/>
      <c r="B11" s="83"/>
      <c r="C11" s="83"/>
      <c r="D11" s="83"/>
      <c r="E11" s="83"/>
      <c r="F11" s="84"/>
      <c r="G11" s="84"/>
      <c r="H11" s="84"/>
      <c r="I11" s="84"/>
      <c r="J11" s="84"/>
    </row>
    <row r="12" spans="1:256" s="201" customFormat="1" ht="15">
      <c r="C12" s="204" t="s">
        <v>103</v>
      </c>
      <c r="D12" s="202"/>
      <c r="E12" s="202"/>
    </row>
    <row r="13" spans="1:256" s="201" customFormat="1" ht="15">
      <c r="C13" s="202"/>
      <c r="D13" s="202"/>
      <c r="E13" s="202"/>
    </row>
    <row r="14" spans="1:256" s="201" customFormat="1" ht="15">
      <c r="A14" s="84"/>
      <c r="B14" s="84" t="s">
        <v>1</v>
      </c>
      <c r="C14" s="205"/>
      <c r="D14" s="205" t="s">
        <v>104</v>
      </c>
      <c r="E14" s="202"/>
    </row>
    <row r="15" spans="1:256" s="201" customFormat="1" ht="15">
      <c r="A15" s="84"/>
      <c r="B15" s="84"/>
      <c r="C15" s="205"/>
      <c r="D15" s="205"/>
      <c r="E15" s="202"/>
    </row>
    <row r="16" spans="1:256" s="201" customFormat="1" ht="15.75" customHeight="1">
      <c r="A16" s="84"/>
      <c r="B16" s="84">
        <v>1</v>
      </c>
      <c r="C16" s="202" t="s">
        <v>105</v>
      </c>
      <c r="D16" s="205">
        <v>1</v>
      </c>
      <c r="E16" s="202"/>
    </row>
    <row r="17" spans="1:5" s="201" customFormat="1" ht="15.75" customHeight="1">
      <c r="A17" s="84"/>
      <c r="B17" s="84">
        <v>2</v>
      </c>
      <c r="C17" s="202" t="s">
        <v>106</v>
      </c>
      <c r="D17" s="205">
        <v>2</v>
      </c>
      <c r="E17" s="202"/>
    </row>
    <row r="18" spans="1:5" s="201" customFormat="1" ht="15.75" customHeight="1">
      <c r="A18" s="84"/>
      <c r="B18" s="84">
        <v>3</v>
      </c>
      <c r="C18" s="202" t="s">
        <v>212</v>
      </c>
      <c r="D18" s="205">
        <v>3</v>
      </c>
      <c r="E18" s="202"/>
    </row>
    <row r="19" spans="1:5" s="201" customFormat="1" ht="15.75" customHeight="1">
      <c r="A19" s="84"/>
      <c r="B19" s="84">
        <v>4</v>
      </c>
      <c r="C19" s="202" t="s">
        <v>107</v>
      </c>
      <c r="D19" s="205">
        <v>4</v>
      </c>
      <c r="E19" s="202"/>
    </row>
    <row r="20" spans="1:5" s="201" customFormat="1" ht="15.75" customHeight="1">
      <c r="A20" s="84"/>
      <c r="B20" s="84">
        <v>5</v>
      </c>
      <c r="C20" s="202" t="s">
        <v>231</v>
      </c>
      <c r="D20" s="205">
        <v>25</v>
      </c>
      <c r="E20" s="202"/>
    </row>
    <row r="21" spans="1:5" s="201" customFormat="1" ht="15.75" customHeight="1">
      <c r="A21" s="84"/>
      <c r="B21" s="84"/>
      <c r="C21" s="202"/>
      <c r="D21" s="205"/>
      <c r="E21" s="202"/>
    </row>
    <row r="22" spans="1:5" s="201" customFormat="1" ht="16.5" customHeight="1">
      <c r="A22" s="84"/>
      <c r="B22" s="84"/>
      <c r="C22" s="202"/>
      <c r="D22" s="205"/>
      <c r="E22" s="202"/>
    </row>
    <row r="23" spans="1:5" s="201" customFormat="1" ht="18.75" customHeight="1">
      <c r="A23" s="84"/>
      <c r="B23" s="84"/>
      <c r="C23" s="202"/>
      <c r="D23" s="205"/>
      <c r="E23" s="202"/>
    </row>
    <row r="24" spans="1:5" s="201" customFormat="1" ht="17.25" customHeight="1">
      <c r="A24" s="84"/>
      <c r="B24" s="84"/>
      <c r="C24" s="202"/>
      <c r="D24" s="205"/>
      <c r="E24" s="202"/>
    </row>
    <row r="25" spans="1:5" s="201" customFormat="1" ht="20.25" customHeight="1">
      <c r="A25" s="84"/>
      <c r="B25" s="84"/>
      <c r="C25" s="202"/>
      <c r="D25" s="205"/>
      <c r="E25" s="202"/>
    </row>
    <row r="26" spans="1:5" s="201" customFormat="1" ht="19.5" customHeight="1">
      <c r="A26" s="84"/>
      <c r="B26" s="84"/>
      <c r="C26" s="202"/>
      <c r="D26" s="205"/>
      <c r="E26" s="202"/>
    </row>
    <row r="27" spans="1:5" s="201" customFormat="1" ht="15">
      <c r="C27" s="202"/>
      <c r="D27" s="206"/>
      <c r="E27" s="202"/>
    </row>
    <row r="28" spans="1:5" s="201" customFormat="1" ht="15">
      <c r="C28" s="202"/>
      <c r="D28" s="202"/>
      <c r="E28" s="202"/>
    </row>
    <row r="29" spans="1:5" s="201" customFormat="1" ht="15">
      <c r="C29" s="202"/>
      <c r="D29" s="202"/>
      <c r="E29" s="202"/>
    </row>
    <row r="30" spans="1:5" s="201" customFormat="1" ht="15">
      <c r="C30" s="202"/>
      <c r="D30" s="202"/>
      <c r="E30" s="202"/>
    </row>
    <row r="31" spans="1:5" s="201" customFormat="1" ht="15">
      <c r="C31" s="202"/>
      <c r="D31" s="202"/>
      <c r="E31" s="202"/>
    </row>
    <row r="32" spans="1:5" s="201" customFormat="1" ht="15">
      <c r="C32" s="202"/>
      <c r="D32" s="202"/>
      <c r="E32" s="202"/>
    </row>
    <row r="33" spans="1:16" s="201" customFormat="1" ht="15">
      <c r="C33" s="202"/>
      <c r="D33" s="202"/>
      <c r="E33" s="202"/>
    </row>
    <row r="34" spans="1:16" s="201" customFormat="1" ht="15">
      <c r="C34" s="202"/>
      <c r="D34" s="202"/>
      <c r="E34" s="202"/>
    </row>
    <row r="35" spans="1:16" s="201" customFormat="1" ht="15">
      <c r="C35" s="202"/>
      <c r="D35" s="202"/>
      <c r="E35" s="202"/>
    </row>
    <row r="36" spans="1:16" s="201" customFormat="1" ht="15">
      <c r="C36" s="202"/>
      <c r="D36" s="202"/>
      <c r="E36" s="202"/>
    </row>
    <row r="37" spans="1:16" s="201" customFormat="1" ht="15">
      <c r="C37" s="202"/>
      <c r="D37" s="202"/>
      <c r="E37" s="202"/>
    </row>
    <row r="38" spans="1:16" s="201" customFormat="1" ht="15">
      <c r="C38" s="202"/>
      <c r="D38" s="202"/>
      <c r="E38" s="202"/>
    </row>
    <row r="39" spans="1:16" s="201" customFormat="1" ht="15">
      <c r="C39" s="202"/>
      <c r="D39" s="202"/>
      <c r="E39" s="202"/>
    </row>
    <row r="40" spans="1:16" s="201" customFormat="1" ht="15">
      <c r="C40" s="202"/>
      <c r="D40" s="202"/>
      <c r="E40" s="202"/>
    </row>
    <row r="41" spans="1:16" s="201" customFormat="1" ht="15">
      <c r="C41" s="202"/>
      <c r="D41" s="202"/>
      <c r="E41" s="202"/>
    </row>
    <row r="42" spans="1:16" s="201" customFormat="1" ht="15">
      <c r="A42" s="207"/>
      <c r="B42" s="207"/>
      <c r="C42" s="208" t="s">
        <v>108</v>
      </c>
      <c r="D42" s="202"/>
      <c r="E42" s="202"/>
    </row>
    <row r="43" spans="1:16" s="201" customFormat="1" ht="15">
      <c r="C43" s="202"/>
      <c r="D43" s="202"/>
      <c r="E43" s="202"/>
    </row>
    <row r="44" spans="1:16" s="201" customFormat="1" ht="15">
      <c r="C44" s="209" t="str">
        <f>PBK!D36</f>
        <v>29_10_2021</v>
      </c>
      <c r="D44" s="202"/>
      <c r="E44" s="202"/>
    </row>
    <row r="45" spans="1:16" s="201" customFormat="1" ht="15">
      <c r="C45" s="205" t="s">
        <v>109</v>
      </c>
      <c r="D45" s="202"/>
      <c r="E45" s="202"/>
    </row>
    <row r="46" spans="1:16" s="201" customFormat="1" ht="15">
      <c r="C46" s="202"/>
      <c r="D46" s="202"/>
      <c r="E46" s="202"/>
    </row>
    <row r="47" spans="1:16" s="82" customFormat="1">
      <c r="A47" s="198"/>
      <c r="B47" s="198"/>
      <c r="C47" s="200"/>
      <c r="D47" s="200"/>
      <c r="E47" s="200"/>
      <c r="F47" s="200"/>
    </row>
    <row r="48" spans="1:16">
      <c r="A48" s="82"/>
      <c r="B48" s="82"/>
      <c r="C48" s="82"/>
      <c r="D48" s="82"/>
      <c r="E48" s="82"/>
      <c r="F48" s="82"/>
      <c r="G48" s="44"/>
      <c r="H48" s="44"/>
      <c r="I48" s="44"/>
      <c r="J48" s="44"/>
      <c r="K48" s="44"/>
      <c r="L48" s="44"/>
      <c r="M48" s="44"/>
      <c r="N48" s="44"/>
      <c r="O48" s="44"/>
      <c r="P48" s="44"/>
    </row>
    <row r="49" spans="1:16">
      <c r="A49" s="82"/>
      <c r="B49" s="82"/>
      <c r="C49" s="82"/>
      <c r="D49" s="82"/>
      <c r="E49" s="82"/>
      <c r="F49" s="82"/>
      <c r="G49" s="44"/>
      <c r="H49" s="44"/>
      <c r="I49" s="44"/>
      <c r="J49" s="44"/>
      <c r="K49" s="44"/>
      <c r="L49" s="44"/>
      <c r="M49" s="44"/>
      <c r="N49" s="44"/>
      <c r="O49" s="44"/>
      <c r="P49" s="44"/>
    </row>
    <row r="50" spans="1:16">
      <c r="A50" s="82"/>
      <c r="B50" s="82"/>
      <c r="C50" s="82"/>
      <c r="D50" s="82"/>
      <c r="E50" s="82"/>
      <c r="F50" s="82"/>
      <c r="G50" s="44"/>
      <c r="H50" s="44"/>
      <c r="I50" s="44"/>
      <c r="J50" s="44"/>
      <c r="K50" s="44"/>
      <c r="L50" s="44"/>
      <c r="M50" s="44"/>
      <c r="N50" s="44"/>
      <c r="O50" s="44"/>
      <c r="P50" s="44"/>
    </row>
    <row r="51" spans="1:16">
      <c r="A51" s="88"/>
      <c r="B51" s="88"/>
      <c r="C51" s="88"/>
      <c r="D51" s="88"/>
      <c r="E51" s="88"/>
      <c r="F51" s="88"/>
    </row>
    <row r="52" spans="1:16">
      <c r="A52" s="88"/>
      <c r="B52" s="88"/>
      <c r="C52" s="88"/>
      <c r="D52" s="88"/>
      <c r="E52" s="88"/>
      <c r="F52" s="88"/>
    </row>
    <row r="53" spans="1:16">
      <c r="A53" s="88"/>
      <c r="B53" s="88"/>
      <c r="C53" s="88"/>
      <c r="D53" s="88"/>
      <c r="E53" s="88"/>
      <c r="F53" s="88"/>
    </row>
    <row r="54" spans="1:16">
      <c r="A54" s="88"/>
      <c r="B54" s="88"/>
      <c r="C54" s="88"/>
      <c r="D54" s="88"/>
      <c r="E54" s="88"/>
      <c r="F54" s="88"/>
    </row>
    <row r="55" spans="1:16">
      <c r="A55" s="88"/>
      <c r="B55" s="88"/>
      <c r="C55" s="88"/>
      <c r="D55" s="88"/>
      <c r="E55" s="88"/>
      <c r="F55" s="88"/>
    </row>
    <row r="56" spans="1:16">
      <c r="A56" s="88"/>
      <c r="B56" s="88"/>
      <c r="C56" s="88"/>
      <c r="D56" s="88"/>
      <c r="E56" s="88"/>
      <c r="F56" s="88"/>
    </row>
    <row r="57" spans="1:16">
      <c r="A57" s="88"/>
      <c r="B57" s="88"/>
      <c r="C57" s="88"/>
      <c r="D57" s="88"/>
      <c r="E57" s="88"/>
      <c r="F57" s="88"/>
    </row>
    <row r="58" spans="1:16">
      <c r="A58" s="88"/>
      <c r="B58" s="88"/>
      <c r="C58" s="88"/>
      <c r="D58" s="88"/>
      <c r="E58" s="88"/>
      <c r="F58" s="88"/>
    </row>
    <row r="59" spans="1:16">
      <c r="A59" s="88"/>
      <c r="B59" s="88"/>
      <c r="C59" s="88"/>
      <c r="D59" s="88"/>
      <c r="E59" s="88"/>
      <c r="F59" s="88"/>
    </row>
    <row r="60" spans="1:16">
      <c r="A60" s="88"/>
      <c r="B60" s="88"/>
      <c r="C60" s="88"/>
      <c r="D60" s="88"/>
      <c r="E60" s="88"/>
      <c r="F60" s="88"/>
    </row>
    <row r="61" spans="1:16">
      <c r="A61" s="88"/>
      <c r="B61" s="88"/>
      <c r="C61" s="88"/>
      <c r="D61" s="88"/>
      <c r="E61" s="88"/>
      <c r="F61" s="88"/>
    </row>
    <row r="62" spans="1:16">
      <c r="A62" s="88"/>
      <c r="B62" s="88"/>
      <c r="C62" s="88"/>
      <c r="D62" s="88"/>
      <c r="E62" s="88"/>
      <c r="F62" s="88"/>
    </row>
    <row r="63" spans="1:16">
      <c r="A63" s="88"/>
      <c r="B63" s="88"/>
      <c r="C63" s="88"/>
      <c r="D63" s="88"/>
      <c r="E63" s="88"/>
      <c r="F63" s="88"/>
    </row>
    <row r="64" spans="1:16">
      <c r="A64" s="88"/>
      <c r="B64" s="88"/>
      <c r="C64" s="88"/>
      <c r="D64" s="88"/>
      <c r="E64" s="88"/>
      <c r="F64" s="88"/>
    </row>
    <row r="65" spans="1:6">
      <c r="A65" s="88"/>
      <c r="B65" s="88"/>
      <c r="C65" s="88"/>
      <c r="D65" s="88"/>
      <c r="E65" s="88"/>
      <c r="F65" s="88"/>
    </row>
    <row r="66" spans="1:6">
      <c r="A66" s="88"/>
      <c r="B66" s="88"/>
      <c r="C66" s="88"/>
      <c r="D66" s="88"/>
      <c r="E66" s="88"/>
      <c r="F66" s="88"/>
    </row>
    <row r="67" spans="1:6">
      <c r="A67" s="88"/>
      <c r="B67" s="88"/>
      <c r="C67" s="88"/>
      <c r="D67" s="88"/>
      <c r="E67" s="88"/>
      <c r="F67" s="88"/>
    </row>
    <row r="68" spans="1:6">
      <c r="A68" s="88"/>
      <c r="B68" s="88"/>
      <c r="C68" s="88"/>
      <c r="D68" s="88"/>
      <c r="E68" s="88"/>
      <c r="F68" s="88"/>
    </row>
    <row r="69" spans="1:6">
      <c r="A69" s="88"/>
      <c r="B69" s="88"/>
      <c r="C69" s="88"/>
      <c r="D69" s="88"/>
      <c r="E69" s="88"/>
      <c r="F69" s="88"/>
    </row>
    <row r="70" spans="1:6">
      <c r="A70" s="88"/>
      <c r="B70" s="88"/>
      <c r="C70" s="88"/>
      <c r="D70" s="88"/>
      <c r="E70" s="88"/>
      <c r="F70" s="88"/>
    </row>
    <row r="71" spans="1:6">
      <c r="A71" s="88"/>
      <c r="B71" s="88"/>
      <c r="C71" s="88"/>
      <c r="D71" s="88"/>
      <c r="E71" s="88"/>
      <c r="F71" s="88"/>
    </row>
    <row r="72" spans="1:6">
      <c r="A72" s="88"/>
      <c r="B72" s="88"/>
      <c r="C72" s="88"/>
      <c r="D72" s="88"/>
      <c r="E72" s="88"/>
      <c r="F72" s="88"/>
    </row>
    <row r="73" spans="1:6">
      <c r="A73" s="88"/>
      <c r="B73" s="88"/>
      <c r="C73" s="88"/>
      <c r="D73" s="88"/>
      <c r="E73" s="88"/>
      <c r="F73" s="88"/>
    </row>
    <row r="74" spans="1:6">
      <c r="A74" s="88"/>
      <c r="B74" s="88"/>
      <c r="C74" s="88"/>
      <c r="D74" s="88"/>
      <c r="E74" s="88"/>
      <c r="F74" s="88"/>
    </row>
    <row r="75" spans="1:6">
      <c r="A75" s="88"/>
      <c r="B75" s="88"/>
      <c r="C75" s="88"/>
      <c r="D75" s="88"/>
      <c r="E75" s="88"/>
      <c r="F75" s="88"/>
    </row>
    <row r="76" spans="1:6">
      <c r="A76" s="88"/>
      <c r="B76" s="88"/>
      <c r="C76" s="88"/>
      <c r="D76" s="88"/>
      <c r="E76" s="88"/>
      <c r="F76" s="88"/>
    </row>
    <row r="77" spans="1:6">
      <c r="A77" s="88"/>
      <c r="B77" s="88"/>
      <c r="C77" s="88"/>
      <c r="D77" s="88"/>
      <c r="E77" s="88"/>
      <c r="F77" s="88"/>
    </row>
    <row r="78" spans="1:6">
      <c r="A78" s="88"/>
      <c r="B78" s="88"/>
      <c r="C78" s="88"/>
      <c r="D78" s="88"/>
      <c r="E78" s="88"/>
      <c r="F78" s="88"/>
    </row>
    <row r="79" spans="1:6">
      <c r="A79" s="88"/>
      <c r="B79" s="88"/>
      <c r="C79" s="88"/>
      <c r="D79" s="88"/>
      <c r="E79" s="88"/>
      <c r="F79" s="88"/>
    </row>
    <row r="80" spans="1:6">
      <c r="A80" s="88"/>
      <c r="B80" s="88"/>
      <c r="C80" s="88"/>
      <c r="D80" s="88"/>
      <c r="E80" s="88"/>
      <c r="F80" s="88"/>
    </row>
    <row r="81" spans="1:6">
      <c r="A81" s="88"/>
      <c r="B81" s="88"/>
      <c r="C81" s="88"/>
      <c r="D81" s="88"/>
      <c r="E81" s="88"/>
      <c r="F81" s="88"/>
    </row>
    <row r="82" spans="1:6">
      <c r="A82" s="88"/>
      <c r="B82" s="88"/>
      <c r="C82" s="88"/>
      <c r="D82" s="88"/>
      <c r="E82" s="88"/>
      <c r="F82" s="88"/>
    </row>
    <row r="83" spans="1:6">
      <c r="A83" s="88"/>
      <c r="B83" s="88"/>
      <c r="C83" s="88"/>
      <c r="D83" s="88"/>
      <c r="E83" s="88"/>
      <c r="F83" s="88"/>
    </row>
    <row r="84" spans="1:6">
      <c r="A84" s="88"/>
      <c r="B84" s="88"/>
      <c r="C84" s="88"/>
      <c r="D84" s="88"/>
      <c r="E84" s="88"/>
      <c r="F84" s="88"/>
    </row>
    <row r="85" spans="1:6">
      <c r="A85" s="88"/>
      <c r="B85" s="88"/>
      <c r="C85" s="88"/>
      <c r="D85" s="88"/>
      <c r="E85" s="88"/>
      <c r="F85" s="88"/>
    </row>
    <row r="86" spans="1:6">
      <c r="A86" s="88"/>
      <c r="B86" s="88"/>
      <c r="C86" s="88"/>
      <c r="D86" s="88"/>
      <c r="E86" s="88"/>
      <c r="F86" s="88"/>
    </row>
    <row r="87" spans="1:6">
      <c r="A87" s="88"/>
      <c r="B87" s="88"/>
      <c r="C87" s="88"/>
      <c r="D87" s="88"/>
      <c r="E87" s="88"/>
      <c r="F87" s="88"/>
    </row>
    <row r="88" spans="1:6">
      <c r="A88" s="88"/>
      <c r="B88" s="88"/>
      <c r="C88" s="88"/>
      <c r="D88" s="88"/>
      <c r="E88" s="88"/>
      <c r="F88" s="88"/>
    </row>
    <row r="89" spans="1:6">
      <c r="A89" s="88"/>
      <c r="B89" s="88"/>
      <c r="C89" s="88"/>
      <c r="D89" s="88"/>
      <c r="E89" s="88"/>
      <c r="F89" s="88"/>
    </row>
    <row r="90" spans="1:6">
      <c r="A90" s="88"/>
      <c r="B90" s="88"/>
      <c r="C90" s="88"/>
      <c r="D90" s="88"/>
      <c r="E90" s="88"/>
      <c r="F90" s="88"/>
    </row>
    <row r="91" spans="1:6">
      <c r="A91" s="88"/>
      <c r="B91" s="88"/>
      <c r="C91" s="88"/>
      <c r="D91" s="88"/>
      <c r="E91" s="88"/>
      <c r="F91" s="88"/>
    </row>
    <row r="92" spans="1:6">
      <c r="A92" s="88"/>
      <c r="B92" s="88"/>
      <c r="C92" s="88"/>
      <c r="D92" s="88"/>
      <c r="E92" s="88"/>
      <c r="F92" s="88"/>
    </row>
    <row r="93" spans="1:6">
      <c r="A93" s="88"/>
      <c r="B93" s="88"/>
      <c r="C93" s="88"/>
      <c r="D93" s="88"/>
      <c r="E93" s="88"/>
      <c r="F93" s="88"/>
    </row>
    <row r="94" spans="1:6">
      <c r="A94" s="88"/>
      <c r="B94" s="88"/>
      <c r="C94" s="88"/>
      <c r="D94" s="88"/>
      <c r="E94" s="88"/>
      <c r="F94" s="88"/>
    </row>
    <row r="95" spans="1:6">
      <c r="A95" s="88"/>
      <c r="B95" s="88"/>
      <c r="C95" s="88"/>
      <c r="D95" s="88"/>
      <c r="E95" s="88"/>
      <c r="F95" s="88"/>
    </row>
    <row r="96" spans="1:6">
      <c r="A96" s="88"/>
      <c r="B96" s="88"/>
      <c r="C96" s="88"/>
      <c r="D96" s="88"/>
      <c r="E96" s="88"/>
      <c r="F96" s="88"/>
    </row>
    <row r="97" spans="1:6">
      <c r="A97" s="88"/>
      <c r="B97" s="88"/>
      <c r="C97" s="88"/>
      <c r="D97" s="88"/>
      <c r="E97" s="88"/>
      <c r="F97" s="88"/>
    </row>
    <row r="98" spans="1:6">
      <c r="A98" s="88"/>
      <c r="B98" s="88"/>
      <c r="C98" s="88"/>
      <c r="D98" s="88"/>
      <c r="E98" s="88"/>
      <c r="F98" s="88"/>
    </row>
    <row r="99" spans="1:6">
      <c r="A99" s="88"/>
      <c r="B99" s="88"/>
      <c r="C99" s="88"/>
      <c r="D99" s="88"/>
      <c r="E99" s="88"/>
      <c r="F99" s="88"/>
    </row>
    <row r="100" spans="1:6">
      <c r="A100" s="88"/>
      <c r="B100" s="88"/>
      <c r="C100" s="88"/>
      <c r="D100" s="88"/>
      <c r="E100" s="88"/>
      <c r="F100" s="88"/>
    </row>
    <row r="101" spans="1:6">
      <c r="A101" s="88"/>
      <c r="B101" s="88"/>
      <c r="C101" s="88"/>
      <c r="D101" s="88"/>
      <c r="E101" s="88"/>
      <c r="F101" s="88"/>
    </row>
    <row r="102" spans="1:6">
      <c r="A102" s="88"/>
      <c r="B102" s="88"/>
      <c r="C102" s="88"/>
      <c r="D102" s="88"/>
      <c r="E102" s="88"/>
      <c r="F102" s="88"/>
    </row>
    <row r="103" spans="1:6">
      <c r="A103" s="88"/>
      <c r="B103" s="88"/>
      <c r="C103" s="88"/>
      <c r="D103" s="88"/>
      <c r="E103" s="88"/>
      <c r="F103" s="88"/>
    </row>
    <row r="104" spans="1:6">
      <c r="A104" s="229"/>
      <c r="B104" s="229"/>
      <c r="C104" s="325"/>
      <c r="D104" s="325"/>
      <c r="E104" s="325"/>
      <c r="F104" s="325"/>
    </row>
    <row r="105" spans="1:6">
      <c r="A105" s="229"/>
      <c r="B105" s="229"/>
      <c r="C105" s="88"/>
      <c r="D105" s="88"/>
      <c r="E105" s="210"/>
      <c r="F105" s="88"/>
    </row>
    <row r="106" spans="1:6">
      <c r="A106" s="229"/>
      <c r="B106" s="229"/>
      <c r="C106" s="323"/>
      <c r="D106" s="323"/>
      <c r="E106" s="323"/>
      <c r="F106" s="88"/>
    </row>
    <row r="107" spans="1:6">
      <c r="A107" s="229"/>
      <c r="B107" s="229"/>
      <c r="C107" s="88"/>
      <c r="D107" s="323"/>
      <c r="E107" s="323"/>
      <c r="F107" s="323"/>
    </row>
  </sheetData>
  <mergeCells count="8">
    <mergeCell ref="D107:F107"/>
    <mergeCell ref="A4:B4"/>
    <mergeCell ref="A5:B5"/>
    <mergeCell ref="A6:B6"/>
    <mergeCell ref="A7:B7"/>
    <mergeCell ref="C104:F104"/>
    <mergeCell ref="C106:E106"/>
    <mergeCell ref="A8:B8"/>
  </mergeCells>
  <pageMargins left="0.46" right="0.38" top="0.55000000000000004" bottom="0.39" header="0.5" footer="0.27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449"/>
  <sheetViews>
    <sheetView view="pageBreakPreview" topLeftCell="A13" zoomScaleNormal="100" workbookViewId="0">
      <selection activeCell="A20" sqref="A20"/>
    </sheetView>
  </sheetViews>
  <sheetFormatPr defaultRowHeight="12.75"/>
  <cols>
    <col min="1" max="1" width="89.7109375" style="195" customWidth="1"/>
    <col min="2" max="2" width="8.5703125" style="196" customWidth="1"/>
    <col min="3" max="3" width="8.5703125" style="197" customWidth="1"/>
    <col min="4" max="4" width="26.140625" style="197" customWidth="1"/>
    <col min="5" max="5" width="7" style="195" customWidth="1"/>
    <col min="6" max="7" width="6.7109375" style="195" customWidth="1"/>
    <col min="8" max="8" width="6" style="195" customWidth="1"/>
    <col min="9" max="9" width="7" style="195" customWidth="1"/>
    <col min="10" max="11" width="8.28515625" style="195" customWidth="1"/>
    <col min="12" max="12" width="7.85546875" style="195" customWidth="1"/>
    <col min="13" max="13" width="7" style="195" customWidth="1"/>
    <col min="14" max="256" width="9.140625" style="195"/>
    <col min="257" max="257" width="89.7109375" style="195" customWidth="1"/>
    <col min="258" max="258" width="16.28515625" style="195" customWidth="1"/>
    <col min="259" max="259" width="34.5703125" style="195" customWidth="1"/>
    <col min="260" max="260" width="26.140625" style="195" customWidth="1"/>
    <col min="261" max="261" width="7" style="195" customWidth="1"/>
    <col min="262" max="263" width="6.7109375" style="195" customWidth="1"/>
    <col min="264" max="264" width="6" style="195" customWidth="1"/>
    <col min="265" max="265" width="7" style="195" customWidth="1"/>
    <col min="266" max="267" width="8.28515625" style="195" customWidth="1"/>
    <col min="268" max="268" width="7.85546875" style="195" customWidth="1"/>
    <col min="269" max="269" width="7" style="195" customWidth="1"/>
    <col min="270" max="512" width="9.140625" style="195"/>
    <col min="513" max="513" width="89.7109375" style="195" customWidth="1"/>
    <col min="514" max="514" width="16.28515625" style="195" customWidth="1"/>
    <col min="515" max="515" width="34.5703125" style="195" customWidth="1"/>
    <col min="516" max="516" width="26.140625" style="195" customWidth="1"/>
    <col min="517" max="517" width="7" style="195" customWidth="1"/>
    <col min="518" max="519" width="6.7109375" style="195" customWidth="1"/>
    <col min="520" max="520" width="6" style="195" customWidth="1"/>
    <col min="521" max="521" width="7" style="195" customWidth="1"/>
    <col min="522" max="523" width="8.28515625" style="195" customWidth="1"/>
    <col min="524" max="524" width="7.85546875" style="195" customWidth="1"/>
    <col min="525" max="525" width="7" style="195" customWidth="1"/>
    <col min="526" max="768" width="9.140625" style="195"/>
    <col min="769" max="769" width="89.7109375" style="195" customWidth="1"/>
    <col min="770" max="770" width="16.28515625" style="195" customWidth="1"/>
    <col min="771" max="771" width="34.5703125" style="195" customWidth="1"/>
    <col min="772" max="772" width="26.140625" style="195" customWidth="1"/>
    <col min="773" max="773" width="7" style="195" customWidth="1"/>
    <col min="774" max="775" width="6.7109375" style="195" customWidth="1"/>
    <col min="776" max="776" width="6" style="195" customWidth="1"/>
    <col min="777" max="777" width="7" style="195" customWidth="1"/>
    <col min="778" max="779" width="8.28515625" style="195" customWidth="1"/>
    <col min="780" max="780" width="7.85546875" style="195" customWidth="1"/>
    <col min="781" max="781" width="7" style="195" customWidth="1"/>
    <col min="782" max="1024" width="9.140625" style="195"/>
    <col min="1025" max="1025" width="89.7109375" style="195" customWidth="1"/>
    <col min="1026" max="1026" width="16.28515625" style="195" customWidth="1"/>
    <col min="1027" max="1027" width="34.5703125" style="195" customWidth="1"/>
    <col min="1028" max="1028" width="26.140625" style="195" customWidth="1"/>
    <col min="1029" max="1029" width="7" style="195" customWidth="1"/>
    <col min="1030" max="1031" width="6.7109375" style="195" customWidth="1"/>
    <col min="1032" max="1032" width="6" style="195" customWidth="1"/>
    <col min="1033" max="1033" width="7" style="195" customWidth="1"/>
    <col min="1034" max="1035" width="8.28515625" style="195" customWidth="1"/>
    <col min="1036" max="1036" width="7.85546875" style="195" customWidth="1"/>
    <col min="1037" max="1037" width="7" style="195" customWidth="1"/>
    <col min="1038" max="1280" width="9.140625" style="195"/>
    <col min="1281" max="1281" width="89.7109375" style="195" customWidth="1"/>
    <col min="1282" max="1282" width="16.28515625" style="195" customWidth="1"/>
    <col min="1283" max="1283" width="34.5703125" style="195" customWidth="1"/>
    <col min="1284" max="1284" width="26.140625" style="195" customWidth="1"/>
    <col min="1285" max="1285" width="7" style="195" customWidth="1"/>
    <col min="1286" max="1287" width="6.7109375" style="195" customWidth="1"/>
    <col min="1288" max="1288" width="6" style="195" customWidth="1"/>
    <col min="1289" max="1289" width="7" style="195" customWidth="1"/>
    <col min="1290" max="1291" width="8.28515625" style="195" customWidth="1"/>
    <col min="1292" max="1292" width="7.85546875" style="195" customWidth="1"/>
    <col min="1293" max="1293" width="7" style="195" customWidth="1"/>
    <col min="1294" max="1536" width="9.140625" style="195"/>
    <col min="1537" max="1537" width="89.7109375" style="195" customWidth="1"/>
    <col min="1538" max="1538" width="16.28515625" style="195" customWidth="1"/>
    <col min="1539" max="1539" width="34.5703125" style="195" customWidth="1"/>
    <col min="1540" max="1540" width="26.140625" style="195" customWidth="1"/>
    <col min="1541" max="1541" width="7" style="195" customWidth="1"/>
    <col min="1542" max="1543" width="6.7109375" style="195" customWidth="1"/>
    <col min="1544" max="1544" width="6" style="195" customWidth="1"/>
    <col min="1545" max="1545" width="7" style="195" customWidth="1"/>
    <col min="1546" max="1547" width="8.28515625" style="195" customWidth="1"/>
    <col min="1548" max="1548" width="7.85546875" style="195" customWidth="1"/>
    <col min="1549" max="1549" width="7" style="195" customWidth="1"/>
    <col min="1550" max="1792" width="9.140625" style="195"/>
    <col min="1793" max="1793" width="89.7109375" style="195" customWidth="1"/>
    <col min="1794" max="1794" width="16.28515625" style="195" customWidth="1"/>
    <col min="1795" max="1795" width="34.5703125" style="195" customWidth="1"/>
    <col min="1796" max="1796" width="26.140625" style="195" customWidth="1"/>
    <col min="1797" max="1797" width="7" style="195" customWidth="1"/>
    <col min="1798" max="1799" width="6.7109375" style="195" customWidth="1"/>
    <col min="1800" max="1800" width="6" style="195" customWidth="1"/>
    <col min="1801" max="1801" width="7" style="195" customWidth="1"/>
    <col min="1802" max="1803" width="8.28515625" style="195" customWidth="1"/>
    <col min="1804" max="1804" width="7.85546875" style="195" customWidth="1"/>
    <col min="1805" max="1805" width="7" style="195" customWidth="1"/>
    <col min="1806" max="2048" width="9.140625" style="195"/>
    <col min="2049" max="2049" width="89.7109375" style="195" customWidth="1"/>
    <col min="2050" max="2050" width="16.28515625" style="195" customWidth="1"/>
    <col min="2051" max="2051" width="34.5703125" style="195" customWidth="1"/>
    <col min="2052" max="2052" width="26.140625" style="195" customWidth="1"/>
    <col min="2053" max="2053" width="7" style="195" customWidth="1"/>
    <col min="2054" max="2055" width="6.7109375" style="195" customWidth="1"/>
    <col min="2056" max="2056" width="6" style="195" customWidth="1"/>
    <col min="2057" max="2057" width="7" style="195" customWidth="1"/>
    <col min="2058" max="2059" width="8.28515625" style="195" customWidth="1"/>
    <col min="2060" max="2060" width="7.85546875" style="195" customWidth="1"/>
    <col min="2061" max="2061" width="7" style="195" customWidth="1"/>
    <col min="2062" max="2304" width="9.140625" style="195"/>
    <col min="2305" max="2305" width="89.7109375" style="195" customWidth="1"/>
    <col min="2306" max="2306" width="16.28515625" style="195" customWidth="1"/>
    <col min="2307" max="2307" width="34.5703125" style="195" customWidth="1"/>
    <col min="2308" max="2308" width="26.140625" style="195" customWidth="1"/>
    <col min="2309" max="2309" width="7" style="195" customWidth="1"/>
    <col min="2310" max="2311" width="6.7109375" style="195" customWidth="1"/>
    <col min="2312" max="2312" width="6" style="195" customWidth="1"/>
    <col min="2313" max="2313" width="7" style="195" customWidth="1"/>
    <col min="2314" max="2315" width="8.28515625" style="195" customWidth="1"/>
    <col min="2316" max="2316" width="7.85546875" style="195" customWidth="1"/>
    <col min="2317" max="2317" width="7" style="195" customWidth="1"/>
    <col min="2318" max="2560" width="9.140625" style="195"/>
    <col min="2561" max="2561" width="89.7109375" style="195" customWidth="1"/>
    <col min="2562" max="2562" width="16.28515625" style="195" customWidth="1"/>
    <col min="2563" max="2563" width="34.5703125" style="195" customWidth="1"/>
    <col min="2564" max="2564" width="26.140625" style="195" customWidth="1"/>
    <col min="2565" max="2565" width="7" style="195" customWidth="1"/>
    <col min="2566" max="2567" width="6.7109375" style="195" customWidth="1"/>
    <col min="2568" max="2568" width="6" style="195" customWidth="1"/>
    <col min="2569" max="2569" width="7" style="195" customWidth="1"/>
    <col min="2570" max="2571" width="8.28515625" style="195" customWidth="1"/>
    <col min="2572" max="2572" width="7.85546875" style="195" customWidth="1"/>
    <col min="2573" max="2573" width="7" style="195" customWidth="1"/>
    <col min="2574" max="2816" width="9.140625" style="195"/>
    <col min="2817" max="2817" width="89.7109375" style="195" customWidth="1"/>
    <col min="2818" max="2818" width="16.28515625" style="195" customWidth="1"/>
    <col min="2819" max="2819" width="34.5703125" style="195" customWidth="1"/>
    <col min="2820" max="2820" width="26.140625" style="195" customWidth="1"/>
    <col min="2821" max="2821" width="7" style="195" customWidth="1"/>
    <col min="2822" max="2823" width="6.7109375" style="195" customWidth="1"/>
    <col min="2824" max="2824" width="6" style="195" customWidth="1"/>
    <col min="2825" max="2825" width="7" style="195" customWidth="1"/>
    <col min="2826" max="2827" width="8.28515625" style="195" customWidth="1"/>
    <col min="2828" max="2828" width="7.85546875" style="195" customWidth="1"/>
    <col min="2829" max="2829" width="7" style="195" customWidth="1"/>
    <col min="2830" max="3072" width="9.140625" style="195"/>
    <col min="3073" max="3073" width="89.7109375" style="195" customWidth="1"/>
    <col min="3074" max="3074" width="16.28515625" style="195" customWidth="1"/>
    <col min="3075" max="3075" width="34.5703125" style="195" customWidth="1"/>
    <col min="3076" max="3076" width="26.140625" style="195" customWidth="1"/>
    <col min="3077" max="3077" width="7" style="195" customWidth="1"/>
    <col min="3078" max="3079" width="6.7109375" style="195" customWidth="1"/>
    <col min="3080" max="3080" width="6" style="195" customWidth="1"/>
    <col min="3081" max="3081" width="7" style="195" customWidth="1"/>
    <col min="3082" max="3083" width="8.28515625" style="195" customWidth="1"/>
    <col min="3084" max="3084" width="7.85546875" style="195" customWidth="1"/>
    <col min="3085" max="3085" width="7" style="195" customWidth="1"/>
    <col min="3086" max="3328" width="9.140625" style="195"/>
    <col min="3329" max="3329" width="89.7109375" style="195" customWidth="1"/>
    <col min="3330" max="3330" width="16.28515625" style="195" customWidth="1"/>
    <col min="3331" max="3331" width="34.5703125" style="195" customWidth="1"/>
    <col min="3332" max="3332" width="26.140625" style="195" customWidth="1"/>
    <col min="3333" max="3333" width="7" style="195" customWidth="1"/>
    <col min="3334" max="3335" width="6.7109375" style="195" customWidth="1"/>
    <col min="3336" max="3336" width="6" style="195" customWidth="1"/>
    <col min="3337" max="3337" width="7" style="195" customWidth="1"/>
    <col min="3338" max="3339" width="8.28515625" style="195" customWidth="1"/>
    <col min="3340" max="3340" width="7.85546875" style="195" customWidth="1"/>
    <col min="3341" max="3341" width="7" style="195" customWidth="1"/>
    <col min="3342" max="3584" width="9.140625" style="195"/>
    <col min="3585" max="3585" width="89.7109375" style="195" customWidth="1"/>
    <col min="3586" max="3586" width="16.28515625" style="195" customWidth="1"/>
    <col min="3587" max="3587" width="34.5703125" style="195" customWidth="1"/>
    <col min="3588" max="3588" width="26.140625" style="195" customWidth="1"/>
    <col min="3589" max="3589" width="7" style="195" customWidth="1"/>
    <col min="3590" max="3591" width="6.7109375" style="195" customWidth="1"/>
    <col min="3592" max="3592" width="6" style="195" customWidth="1"/>
    <col min="3593" max="3593" width="7" style="195" customWidth="1"/>
    <col min="3594" max="3595" width="8.28515625" style="195" customWidth="1"/>
    <col min="3596" max="3596" width="7.85546875" style="195" customWidth="1"/>
    <col min="3597" max="3597" width="7" style="195" customWidth="1"/>
    <col min="3598" max="3840" width="9.140625" style="195"/>
    <col min="3841" max="3841" width="89.7109375" style="195" customWidth="1"/>
    <col min="3842" max="3842" width="16.28515625" style="195" customWidth="1"/>
    <col min="3843" max="3843" width="34.5703125" style="195" customWidth="1"/>
    <col min="3844" max="3844" width="26.140625" style="195" customWidth="1"/>
    <col min="3845" max="3845" width="7" style="195" customWidth="1"/>
    <col min="3846" max="3847" width="6.7109375" style="195" customWidth="1"/>
    <col min="3848" max="3848" width="6" style="195" customWidth="1"/>
    <col min="3849" max="3849" width="7" style="195" customWidth="1"/>
    <col min="3850" max="3851" width="8.28515625" style="195" customWidth="1"/>
    <col min="3852" max="3852" width="7.85546875" style="195" customWidth="1"/>
    <col min="3853" max="3853" width="7" style="195" customWidth="1"/>
    <col min="3854" max="4096" width="9.140625" style="195"/>
    <col min="4097" max="4097" width="89.7109375" style="195" customWidth="1"/>
    <col min="4098" max="4098" width="16.28515625" style="195" customWidth="1"/>
    <col min="4099" max="4099" width="34.5703125" style="195" customWidth="1"/>
    <col min="4100" max="4100" width="26.140625" style="195" customWidth="1"/>
    <col min="4101" max="4101" width="7" style="195" customWidth="1"/>
    <col min="4102" max="4103" width="6.7109375" style="195" customWidth="1"/>
    <col min="4104" max="4104" width="6" style="195" customWidth="1"/>
    <col min="4105" max="4105" width="7" style="195" customWidth="1"/>
    <col min="4106" max="4107" width="8.28515625" style="195" customWidth="1"/>
    <col min="4108" max="4108" width="7.85546875" style="195" customWidth="1"/>
    <col min="4109" max="4109" width="7" style="195" customWidth="1"/>
    <col min="4110" max="4352" width="9.140625" style="195"/>
    <col min="4353" max="4353" width="89.7109375" style="195" customWidth="1"/>
    <col min="4354" max="4354" width="16.28515625" style="195" customWidth="1"/>
    <col min="4355" max="4355" width="34.5703125" style="195" customWidth="1"/>
    <col min="4356" max="4356" width="26.140625" style="195" customWidth="1"/>
    <col min="4357" max="4357" width="7" style="195" customWidth="1"/>
    <col min="4358" max="4359" width="6.7109375" style="195" customWidth="1"/>
    <col min="4360" max="4360" width="6" style="195" customWidth="1"/>
    <col min="4361" max="4361" width="7" style="195" customWidth="1"/>
    <col min="4362" max="4363" width="8.28515625" style="195" customWidth="1"/>
    <col min="4364" max="4364" width="7.85546875" style="195" customWidth="1"/>
    <col min="4365" max="4365" width="7" style="195" customWidth="1"/>
    <col min="4366" max="4608" width="9.140625" style="195"/>
    <col min="4609" max="4609" width="89.7109375" style="195" customWidth="1"/>
    <col min="4610" max="4610" width="16.28515625" style="195" customWidth="1"/>
    <col min="4611" max="4611" width="34.5703125" style="195" customWidth="1"/>
    <col min="4612" max="4612" width="26.140625" style="195" customWidth="1"/>
    <col min="4613" max="4613" width="7" style="195" customWidth="1"/>
    <col min="4614" max="4615" width="6.7109375" style="195" customWidth="1"/>
    <col min="4616" max="4616" width="6" style="195" customWidth="1"/>
    <col min="4617" max="4617" width="7" style="195" customWidth="1"/>
    <col min="4618" max="4619" width="8.28515625" style="195" customWidth="1"/>
    <col min="4620" max="4620" width="7.85546875" style="195" customWidth="1"/>
    <col min="4621" max="4621" width="7" style="195" customWidth="1"/>
    <col min="4622" max="4864" width="9.140625" style="195"/>
    <col min="4865" max="4865" width="89.7109375" style="195" customWidth="1"/>
    <col min="4866" max="4866" width="16.28515625" style="195" customWidth="1"/>
    <col min="4867" max="4867" width="34.5703125" style="195" customWidth="1"/>
    <col min="4868" max="4868" width="26.140625" style="195" customWidth="1"/>
    <col min="4869" max="4869" width="7" style="195" customWidth="1"/>
    <col min="4870" max="4871" width="6.7109375" style="195" customWidth="1"/>
    <col min="4872" max="4872" width="6" style="195" customWidth="1"/>
    <col min="4873" max="4873" width="7" style="195" customWidth="1"/>
    <col min="4874" max="4875" width="8.28515625" style="195" customWidth="1"/>
    <col min="4876" max="4876" width="7.85546875" style="195" customWidth="1"/>
    <col min="4877" max="4877" width="7" style="195" customWidth="1"/>
    <col min="4878" max="5120" width="9.140625" style="195"/>
    <col min="5121" max="5121" width="89.7109375" style="195" customWidth="1"/>
    <col min="5122" max="5122" width="16.28515625" style="195" customWidth="1"/>
    <col min="5123" max="5123" width="34.5703125" style="195" customWidth="1"/>
    <col min="5124" max="5124" width="26.140625" style="195" customWidth="1"/>
    <col min="5125" max="5125" width="7" style="195" customWidth="1"/>
    <col min="5126" max="5127" width="6.7109375" style="195" customWidth="1"/>
    <col min="5128" max="5128" width="6" style="195" customWidth="1"/>
    <col min="5129" max="5129" width="7" style="195" customWidth="1"/>
    <col min="5130" max="5131" width="8.28515625" style="195" customWidth="1"/>
    <col min="5132" max="5132" width="7.85546875" style="195" customWidth="1"/>
    <col min="5133" max="5133" width="7" style="195" customWidth="1"/>
    <col min="5134" max="5376" width="9.140625" style="195"/>
    <col min="5377" max="5377" width="89.7109375" style="195" customWidth="1"/>
    <col min="5378" max="5378" width="16.28515625" style="195" customWidth="1"/>
    <col min="5379" max="5379" width="34.5703125" style="195" customWidth="1"/>
    <col min="5380" max="5380" width="26.140625" style="195" customWidth="1"/>
    <col min="5381" max="5381" width="7" style="195" customWidth="1"/>
    <col min="5382" max="5383" width="6.7109375" style="195" customWidth="1"/>
    <col min="5384" max="5384" width="6" style="195" customWidth="1"/>
    <col min="5385" max="5385" width="7" style="195" customWidth="1"/>
    <col min="5386" max="5387" width="8.28515625" style="195" customWidth="1"/>
    <col min="5388" max="5388" width="7.85546875" style="195" customWidth="1"/>
    <col min="5389" max="5389" width="7" style="195" customWidth="1"/>
    <col min="5390" max="5632" width="9.140625" style="195"/>
    <col min="5633" max="5633" width="89.7109375" style="195" customWidth="1"/>
    <col min="5634" max="5634" width="16.28515625" style="195" customWidth="1"/>
    <col min="5635" max="5635" width="34.5703125" style="195" customWidth="1"/>
    <col min="5636" max="5636" width="26.140625" style="195" customWidth="1"/>
    <col min="5637" max="5637" width="7" style="195" customWidth="1"/>
    <col min="5638" max="5639" width="6.7109375" style="195" customWidth="1"/>
    <col min="5640" max="5640" width="6" style="195" customWidth="1"/>
    <col min="5641" max="5641" width="7" style="195" customWidth="1"/>
    <col min="5642" max="5643" width="8.28515625" style="195" customWidth="1"/>
    <col min="5644" max="5644" width="7.85546875" style="195" customWidth="1"/>
    <col min="5645" max="5645" width="7" style="195" customWidth="1"/>
    <col min="5646" max="5888" width="9.140625" style="195"/>
    <col min="5889" max="5889" width="89.7109375" style="195" customWidth="1"/>
    <col min="5890" max="5890" width="16.28515625" style="195" customWidth="1"/>
    <col min="5891" max="5891" width="34.5703125" style="195" customWidth="1"/>
    <col min="5892" max="5892" width="26.140625" style="195" customWidth="1"/>
    <col min="5893" max="5893" width="7" style="195" customWidth="1"/>
    <col min="5894" max="5895" width="6.7109375" style="195" customWidth="1"/>
    <col min="5896" max="5896" width="6" style="195" customWidth="1"/>
    <col min="5897" max="5897" width="7" style="195" customWidth="1"/>
    <col min="5898" max="5899" width="8.28515625" style="195" customWidth="1"/>
    <col min="5900" max="5900" width="7.85546875" style="195" customWidth="1"/>
    <col min="5901" max="5901" width="7" style="195" customWidth="1"/>
    <col min="5902" max="6144" width="9.140625" style="195"/>
    <col min="6145" max="6145" width="89.7109375" style="195" customWidth="1"/>
    <col min="6146" max="6146" width="16.28515625" style="195" customWidth="1"/>
    <col min="6147" max="6147" width="34.5703125" style="195" customWidth="1"/>
    <col min="6148" max="6148" width="26.140625" style="195" customWidth="1"/>
    <col min="6149" max="6149" width="7" style="195" customWidth="1"/>
    <col min="6150" max="6151" width="6.7109375" style="195" customWidth="1"/>
    <col min="6152" max="6152" width="6" style="195" customWidth="1"/>
    <col min="6153" max="6153" width="7" style="195" customWidth="1"/>
    <col min="6154" max="6155" width="8.28515625" style="195" customWidth="1"/>
    <col min="6156" max="6156" width="7.85546875" style="195" customWidth="1"/>
    <col min="6157" max="6157" width="7" style="195" customWidth="1"/>
    <col min="6158" max="6400" width="9.140625" style="195"/>
    <col min="6401" max="6401" width="89.7109375" style="195" customWidth="1"/>
    <col min="6402" max="6402" width="16.28515625" style="195" customWidth="1"/>
    <col min="6403" max="6403" width="34.5703125" style="195" customWidth="1"/>
    <col min="6404" max="6404" width="26.140625" style="195" customWidth="1"/>
    <col min="6405" max="6405" width="7" style="195" customWidth="1"/>
    <col min="6406" max="6407" width="6.7109375" style="195" customWidth="1"/>
    <col min="6408" max="6408" width="6" style="195" customWidth="1"/>
    <col min="6409" max="6409" width="7" style="195" customWidth="1"/>
    <col min="6410" max="6411" width="8.28515625" style="195" customWidth="1"/>
    <col min="6412" max="6412" width="7.85546875" style="195" customWidth="1"/>
    <col min="6413" max="6413" width="7" style="195" customWidth="1"/>
    <col min="6414" max="6656" width="9.140625" style="195"/>
    <col min="6657" max="6657" width="89.7109375" style="195" customWidth="1"/>
    <col min="6658" max="6658" width="16.28515625" style="195" customWidth="1"/>
    <col min="6659" max="6659" width="34.5703125" style="195" customWidth="1"/>
    <col min="6660" max="6660" width="26.140625" style="195" customWidth="1"/>
    <col min="6661" max="6661" width="7" style="195" customWidth="1"/>
    <col min="6662" max="6663" width="6.7109375" style="195" customWidth="1"/>
    <col min="6664" max="6664" width="6" style="195" customWidth="1"/>
    <col min="6665" max="6665" width="7" style="195" customWidth="1"/>
    <col min="6666" max="6667" width="8.28515625" style="195" customWidth="1"/>
    <col min="6668" max="6668" width="7.85546875" style="195" customWidth="1"/>
    <col min="6669" max="6669" width="7" style="195" customWidth="1"/>
    <col min="6670" max="6912" width="9.140625" style="195"/>
    <col min="6913" max="6913" width="89.7109375" style="195" customWidth="1"/>
    <col min="6914" max="6914" width="16.28515625" style="195" customWidth="1"/>
    <col min="6915" max="6915" width="34.5703125" style="195" customWidth="1"/>
    <col min="6916" max="6916" width="26.140625" style="195" customWidth="1"/>
    <col min="6917" max="6917" width="7" style="195" customWidth="1"/>
    <col min="6918" max="6919" width="6.7109375" style="195" customWidth="1"/>
    <col min="6920" max="6920" width="6" style="195" customWidth="1"/>
    <col min="6921" max="6921" width="7" style="195" customWidth="1"/>
    <col min="6922" max="6923" width="8.28515625" style="195" customWidth="1"/>
    <col min="6924" max="6924" width="7.85546875" style="195" customWidth="1"/>
    <col min="6925" max="6925" width="7" style="195" customWidth="1"/>
    <col min="6926" max="7168" width="9.140625" style="195"/>
    <col min="7169" max="7169" width="89.7109375" style="195" customWidth="1"/>
    <col min="7170" max="7170" width="16.28515625" style="195" customWidth="1"/>
    <col min="7171" max="7171" width="34.5703125" style="195" customWidth="1"/>
    <col min="7172" max="7172" width="26.140625" style="195" customWidth="1"/>
    <col min="7173" max="7173" width="7" style="195" customWidth="1"/>
    <col min="7174" max="7175" width="6.7109375" style="195" customWidth="1"/>
    <col min="7176" max="7176" width="6" style="195" customWidth="1"/>
    <col min="7177" max="7177" width="7" style="195" customWidth="1"/>
    <col min="7178" max="7179" width="8.28515625" style="195" customWidth="1"/>
    <col min="7180" max="7180" width="7.85546875" style="195" customWidth="1"/>
    <col min="7181" max="7181" width="7" style="195" customWidth="1"/>
    <col min="7182" max="7424" width="9.140625" style="195"/>
    <col min="7425" max="7425" width="89.7109375" style="195" customWidth="1"/>
    <col min="7426" max="7426" width="16.28515625" style="195" customWidth="1"/>
    <col min="7427" max="7427" width="34.5703125" style="195" customWidth="1"/>
    <col min="7428" max="7428" width="26.140625" style="195" customWidth="1"/>
    <col min="7429" max="7429" width="7" style="195" customWidth="1"/>
    <col min="7430" max="7431" width="6.7109375" style="195" customWidth="1"/>
    <col min="7432" max="7432" width="6" style="195" customWidth="1"/>
    <col min="7433" max="7433" width="7" style="195" customWidth="1"/>
    <col min="7434" max="7435" width="8.28515625" style="195" customWidth="1"/>
    <col min="7436" max="7436" width="7.85546875" style="195" customWidth="1"/>
    <col min="7437" max="7437" width="7" style="195" customWidth="1"/>
    <col min="7438" max="7680" width="9.140625" style="195"/>
    <col min="7681" max="7681" width="89.7109375" style="195" customWidth="1"/>
    <col min="7682" max="7682" width="16.28515625" style="195" customWidth="1"/>
    <col min="7683" max="7683" width="34.5703125" style="195" customWidth="1"/>
    <col min="7684" max="7684" width="26.140625" style="195" customWidth="1"/>
    <col min="7685" max="7685" width="7" style="195" customWidth="1"/>
    <col min="7686" max="7687" width="6.7109375" style="195" customWidth="1"/>
    <col min="7688" max="7688" width="6" style="195" customWidth="1"/>
    <col min="7689" max="7689" width="7" style="195" customWidth="1"/>
    <col min="7690" max="7691" width="8.28515625" style="195" customWidth="1"/>
    <col min="7692" max="7692" width="7.85546875" style="195" customWidth="1"/>
    <col min="7693" max="7693" width="7" style="195" customWidth="1"/>
    <col min="7694" max="7936" width="9.140625" style="195"/>
    <col min="7937" max="7937" width="89.7109375" style="195" customWidth="1"/>
    <col min="7938" max="7938" width="16.28515625" style="195" customWidth="1"/>
    <col min="7939" max="7939" width="34.5703125" style="195" customWidth="1"/>
    <col min="7940" max="7940" width="26.140625" style="195" customWidth="1"/>
    <col min="7941" max="7941" width="7" style="195" customWidth="1"/>
    <col min="7942" max="7943" width="6.7109375" style="195" customWidth="1"/>
    <col min="7944" max="7944" width="6" style="195" customWidth="1"/>
    <col min="7945" max="7945" width="7" style="195" customWidth="1"/>
    <col min="7946" max="7947" width="8.28515625" style="195" customWidth="1"/>
    <col min="7948" max="7948" width="7.85546875" style="195" customWidth="1"/>
    <col min="7949" max="7949" width="7" style="195" customWidth="1"/>
    <col min="7950" max="8192" width="9.140625" style="195"/>
    <col min="8193" max="8193" width="89.7109375" style="195" customWidth="1"/>
    <col min="8194" max="8194" width="16.28515625" style="195" customWidth="1"/>
    <col min="8195" max="8195" width="34.5703125" style="195" customWidth="1"/>
    <col min="8196" max="8196" width="26.140625" style="195" customWidth="1"/>
    <col min="8197" max="8197" width="7" style="195" customWidth="1"/>
    <col min="8198" max="8199" width="6.7109375" style="195" customWidth="1"/>
    <col min="8200" max="8200" width="6" style="195" customWidth="1"/>
    <col min="8201" max="8201" width="7" style="195" customWidth="1"/>
    <col min="8202" max="8203" width="8.28515625" style="195" customWidth="1"/>
    <col min="8204" max="8204" width="7.85546875" style="195" customWidth="1"/>
    <col min="8205" max="8205" width="7" style="195" customWidth="1"/>
    <col min="8206" max="8448" width="9.140625" style="195"/>
    <col min="8449" max="8449" width="89.7109375" style="195" customWidth="1"/>
    <col min="8450" max="8450" width="16.28515625" style="195" customWidth="1"/>
    <col min="8451" max="8451" width="34.5703125" style="195" customWidth="1"/>
    <col min="8452" max="8452" width="26.140625" style="195" customWidth="1"/>
    <col min="8453" max="8453" width="7" style="195" customWidth="1"/>
    <col min="8454" max="8455" width="6.7109375" style="195" customWidth="1"/>
    <col min="8456" max="8456" width="6" style="195" customWidth="1"/>
    <col min="8457" max="8457" width="7" style="195" customWidth="1"/>
    <col min="8458" max="8459" width="8.28515625" style="195" customWidth="1"/>
    <col min="8460" max="8460" width="7.85546875" style="195" customWidth="1"/>
    <col min="8461" max="8461" width="7" style="195" customWidth="1"/>
    <col min="8462" max="8704" width="9.140625" style="195"/>
    <col min="8705" max="8705" width="89.7109375" style="195" customWidth="1"/>
    <col min="8706" max="8706" width="16.28515625" style="195" customWidth="1"/>
    <col min="8707" max="8707" width="34.5703125" style="195" customWidth="1"/>
    <col min="8708" max="8708" width="26.140625" style="195" customWidth="1"/>
    <col min="8709" max="8709" width="7" style="195" customWidth="1"/>
    <col min="8710" max="8711" width="6.7109375" style="195" customWidth="1"/>
    <col min="8712" max="8712" width="6" style="195" customWidth="1"/>
    <col min="8713" max="8713" width="7" style="195" customWidth="1"/>
    <col min="8714" max="8715" width="8.28515625" style="195" customWidth="1"/>
    <col min="8716" max="8716" width="7.85546875" style="195" customWidth="1"/>
    <col min="8717" max="8717" width="7" style="195" customWidth="1"/>
    <col min="8718" max="8960" width="9.140625" style="195"/>
    <col min="8961" max="8961" width="89.7109375" style="195" customWidth="1"/>
    <col min="8962" max="8962" width="16.28515625" style="195" customWidth="1"/>
    <col min="8963" max="8963" width="34.5703125" style="195" customWidth="1"/>
    <col min="8964" max="8964" width="26.140625" style="195" customWidth="1"/>
    <col min="8965" max="8965" width="7" style="195" customWidth="1"/>
    <col min="8966" max="8967" width="6.7109375" style="195" customWidth="1"/>
    <col min="8968" max="8968" width="6" style="195" customWidth="1"/>
    <col min="8969" max="8969" width="7" style="195" customWidth="1"/>
    <col min="8970" max="8971" width="8.28515625" style="195" customWidth="1"/>
    <col min="8972" max="8972" width="7.85546875" style="195" customWidth="1"/>
    <col min="8973" max="8973" width="7" style="195" customWidth="1"/>
    <col min="8974" max="9216" width="9.140625" style="195"/>
    <col min="9217" max="9217" width="89.7109375" style="195" customWidth="1"/>
    <col min="9218" max="9218" width="16.28515625" style="195" customWidth="1"/>
    <col min="9219" max="9219" width="34.5703125" style="195" customWidth="1"/>
    <col min="9220" max="9220" width="26.140625" style="195" customWidth="1"/>
    <col min="9221" max="9221" width="7" style="195" customWidth="1"/>
    <col min="9222" max="9223" width="6.7109375" style="195" customWidth="1"/>
    <col min="9224" max="9224" width="6" style="195" customWidth="1"/>
    <col min="9225" max="9225" width="7" style="195" customWidth="1"/>
    <col min="9226" max="9227" width="8.28515625" style="195" customWidth="1"/>
    <col min="9228" max="9228" width="7.85546875" style="195" customWidth="1"/>
    <col min="9229" max="9229" width="7" style="195" customWidth="1"/>
    <col min="9230" max="9472" width="9.140625" style="195"/>
    <col min="9473" max="9473" width="89.7109375" style="195" customWidth="1"/>
    <col min="9474" max="9474" width="16.28515625" style="195" customWidth="1"/>
    <col min="9475" max="9475" width="34.5703125" style="195" customWidth="1"/>
    <col min="9476" max="9476" width="26.140625" style="195" customWidth="1"/>
    <col min="9477" max="9477" width="7" style="195" customWidth="1"/>
    <col min="9478" max="9479" width="6.7109375" style="195" customWidth="1"/>
    <col min="9480" max="9480" width="6" style="195" customWidth="1"/>
    <col min="9481" max="9481" width="7" style="195" customWidth="1"/>
    <col min="9482" max="9483" width="8.28515625" style="195" customWidth="1"/>
    <col min="9484" max="9484" width="7.85546875" style="195" customWidth="1"/>
    <col min="9485" max="9485" width="7" style="195" customWidth="1"/>
    <col min="9486" max="9728" width="9.140625" style="195"/>
    <col min="9729" max="9729" width="89.7109375" style="195" customWidth="1"/>
    <col min="9730" max="9730" width="16.28515625" style="195" customWidth="1"/>
    <col min="9731" max="9731" width="34.5703125" style="195" customWidth="1"/>
    <col min="9732" max="9732" width="26.140625" style="195" customWidth="1"/>
    <col min="9733" max="9733" width="7" style="195" customWidth="1"/>
    <col min="9734" max="9735" width="6.7109375" style="195" customWidth="1"/>
    <col min="9736" max="9736" width="6" style="195" customWidth="1"/>
    <col min="9737" max="9737" width="7" style="195" customWidth="1"/>
    <col min="9738" max="9739" width="8.28515625" style="195" customWidth="1"/>
    <col min="9740" max="9740" width="7.85546875" style="195" customWidth="1"/>
    <col min="9741" max="9741" width="7" style="195" customWidth="1"/>
    <col min="9742" max="9984" width="9.140625" style="195"/>
    <col min="9985" max="9985" width="89.7109375" style="195" customWidth="1"/>
    <col min="9986" max="9986" width="16.28515625" style="195" customWidth="1"/>
    <col min="9987" max="9987" width="34.5703125" style="195" customWidth="1"/>
    <col min="9988" max="9988" width="26.140625" style="195" customWidth="1"/>
    <col min="9989" max="9989" width="7" style="195" customWidth="1"/>
    <col min="9990" max="9991" width="6.7109375" style="195" customWidth="1"/>
    <col min="9992" max="9992" width="6" style="195" customWidth="1"/>
    <col min="9993" max="9993" width="7" style="195" customWidth="1"/>
    <col min="9994" max="9995" width="8.28515625" style="195" customWidth="1"/>
    <col min="9996" max="9996" width="7.85546875" style="195" customWidth="1"/>
    <col min="9997" max="9997" width="7" style="195" customWidth="1"/>
    <col min="9998" max="10240" width="9.140625" style="195"/>
    <col min="10241" max="10241" width="89.7109375" style="195" customWidth="1"/>
    <col min="10242" max="10242" width="16.28515625" style="195" customWidth="1"/>
    <col min="10243" max="10243" width="34.5703125" style="195" customWidth="1"/>
    <col min="10244" max="10244" width="26.140625" style="195" customWidth="1"/>
    <col min="10245" max="10245" width="7" style="195" customWidth="1"/>
    <col min="10246" max="10247" width="6.7109375" style="195" customWidth="1"/>
    <col min="10248" max="10248" width="6" style="195" customWidth="1"/>
    <col min="10249" max="10249" width="7" style="195" customWidth="1"/>
    <col min="10250" max="10251" width="8.28515625" style="195" customWidth="1"/>
    <col min="10252" max="10252" width="7.85546875" style="195" customWidth="1"/>
    <col min="10253" max="10253" width="7" style="195" customWidth="1"/>
    <col min="10254" max="10496" width="9.140625" style="195"/>
    <col min="10497" max="10497" width="89.7109375" style="195" customWidth="1"/>
    <col min="10498" max="10498" width="16.28515625" style="195" customWidth="1"/>
    <col min="10499" max="10499" width="34.5703125" style="195" customWidth="1"/>
    <col min="10500" max="10500" width="26.140625" style="195" customWidth="1"/>
    <col min="10501" max="10501" width="7" style="195" customWidth="1"/>
    <col min="10502" max="10503" width="6.7109375" style="195" customWidth="1"/>
    <col min="10504" max="10504" width="6" style="195" customWidth="1"/>
    <col min="10505" max="10505" width="7" style="195" customWidth="1"/>
    <col min="10506" max="10507" width="8.28515625" style="195" customWidth="1"/>
    <col min="10508" max="10508" width="7.85546875" style="195" customWidth="1"/>
    <col min="10509" max="10509" width="7" style="195" customWidth="1"/>
    <col min="10510" max="10752" width="9.140625" style="195"/>
    <col min="10753" max="10753" width="89.7109375" style="195" customWidth="1"/>
    <col min="10754" max="10754" width="16.28515625" style="195" customWidth="1"/>
    <col min="10755" max="10755" width="34.5703125" style="195" customWidth="1"/>
    <col min="10756" max="10756" width="26.140625" style="195" customWidth="1"/>
    <col min="10757" max="10757" width="7" style="195" customWidth="1"/>
    <col min="10758" max="10759" width="6.7109375" style="195" customWidth="1"/>
    <col min="10760" max="10760" width="6" style="195" customWidth="1"/>
    <col min="10761" max="10761" width="7" style="195" customWidth="1"/>
    <col min="10762" max="10763" width="8.28515625" style="195" customWidth="1"/>
    <col min="10764" max="10764" width="7.85546875" style="195" customWidth="1"/>
    <col min="10765" max="10765" width="7" style="195" customWidth="1"/>
    <col min="10766" max="11008" width="9.140625" style="195"/>
    <col min="11009" max="11009" width="89.7109375" style="195" customWidth="1"/>
    <col min="11010" max="11010" width="16.28515625" style="195" customWidth="1"/>
    <col min="11011" max="11011" width="34.5703125" style="195" customWidth="1"/>
    <col min="11012" max="11012" width="26.140625" style="195" customWidth="1"/>
    <col min="11013" max="11013" width="7" style="195" customWidth="1"/>
    <col min="11014" max="11015" width="6.7109375" style="195" customWidth="1"/>
    <col min="11016" max="11016" width="6" style="195" customWidth="1"/>
    <col min="11017" max="11017" width="7" style="195" customWidth="1"/>
    <col min="11018" max="11019" width="8.28515625" style="195" customWidth="1"/>
    <col min="11020" max="11020" width="7.85546875" style="195" customWidth="1"/>
    <col min="11021" max="11021" width="7" style="195" customWidth="1"/>
    <col min="11022" max="11264" width="9.140625" style="195"/>
    <col min="11265" max="11265" width="89.7109375" style="195" customWidth="1"/>
    <col min="11266" max="11266" width="16.28515625" style="195" customWidth="1"/>
    <col min="11267" max="11267" width="34.5703125" style="195" customWidth="1"/>
    <col min="11268" max="11268" width="26.140625" style="195" customWidth="1"/>
    <col min="11269" max="11269" width="7" style="195" customWidth="1"/>
    <col min="11270" max="11271" width="6.7109375" style="195" customWidth="1"/>
    <col min="11272" max="11272" width="6" style="195" customWidth="1"/>
    <col min="11273" max="11273" width="7" style="195" customWidth="1"/>
    <col min="11274" max="11275" width="8.28515625" style="195" customWidth="1"/>
    <col min="11276" max="11276" width="7.85546875" style="195" customWidth="1"/>
    <col min="11277" max="11277" width="7" style="195" customWidth="1"/>
    <col min="11278" max="11520" width="9.140625" style="195"/>
    <col min="11521" max="11521" width="89.7109375" style="195" customWidth="1"/>
    <col min="11522" max="11522" width="16.28515625" style="195" customWidth="1"/>
    <col min="11523" max="11523" width="34.5703125" style="195" customWidth="1"/>
    <col min="11524" max="11524" width="26.140625" style="195" customWidth="1"/>
    <col min="11525" max="11525" width="7" style="195" customWidth="1"/>
    <col min="11526" max="11527" width="6.7109375" style="195" customWidth="1"/>
    <col min="11528" max="11528" width="6" style="195" customWidth="1"/>
    <col min="11529" max="11529" width="7" style="195" customWidth="1"/>
    <col min="11530" max="11531" width="8.28515625" style="195" customWidth="1"/>
    <col min="11532" max="11532" width="7.85546875" style="195" customWidth="1"/>
    <col min="11533" max="11533" width="7" style="195" customWidth="1"/>
    <col min="11534" max="11776" width="9.140625" style="195"/>
    <col min="11777" max="11777" width="89.7109375" style="195" customWidth="1"/>
    <col min="11778" max="11778" width="16.28515625" style="195" customWidth="1"/>
    <col min="11779" max="11779" width="34.5703125" style="195" customWidth="1"/>
    <col min="11780" max="11780" width="26.140625" style="195" customWidth="1"/>
    <col min="11781" max="11781" width="7" style="195" customWidth="1"/>
    <col min="11782" max="11783" width="6.7109375" style="195" customWidth="1"/>
    <col min="11784" max="11784" width="6" style="195" customWidth="1"/>
    <col min="11785" max="11785" width="7" style="195" customWidth="1"/>
    <col min="11786" max="11787" width="8.28515625" style="195" customWidth="1"/>
    <col min="11788" max="11788" width="7.85546875" style="195" customWidth="1"/>
    <col min="11789" max="11789" width="7" style="195" customWidth="1"/>
    <col min="11790" max="12032" width="9.140625" style="195"/>
    <col min="12033" max="12033" width="89.7109375" style="195" customWidth="1"/>
    <col min="12034" max="12034" width="16.28515625" style="195" customWidth="1"/>
    <col min="12035" max="12035" width="34.5703125" style="195" customWidth="1"/>
    <col min="12036" max="12036" width="26.140625" style="195" customWidth="1"/>
    <col min="12037" max="12037" width="7" style="195" customWidth="1"/>
    <col min="12038" max="12039" width="6.7109375" style="195" customWidth="1"/>
    <col min="12040" max="12040" width="6" style="195" customWidth="1"/>
    <col min="12041" max="12041" width="7" style="195" customWidth="1"/>
    <col min="12042" max="12043" width="8.28515625" style="195" customWidth="1"/>
    <col min="12044" max="12044" width="7.85546875" style="195" customWidth="1"/>
    <col min="12045" max="12045" width="7" style="195" customWidth="1"/>
    <col min="12046" max="12288" width="9.140625" style="195"/>
    <col min="12289" max="12289" width="89.7109375" style="195" customWidth="1"/>
    <col min="12290" max="12290" width="16.28515625" style="195" customWidth="1"/>
    <col min="12291" max="12291" width="34.5703125" style="195" customWidth="1"/>
    <col min="12292" max="12292" width="26.140625" style="195" customWidth="1"/>
    <col min="12293" max="12293" width="7" style="195" customWidth="1"/>
    <col min="12294" max="12295" width="6.7109375" style="195" customWidth="1"/>
    <col min="12296" max="12296" width="6" style="195" customWidth="1"/>
    <col min="12297" max="12297" width="7" style="195" customWidth="1"/>
    <col min="12298" max="12299" width="8.28515625" style="195" customWidth="1"/>
    <col min="12300" max="12300" width="7.85546875" style="195" customWidth="1"/>
    <col min="12301" max="12301" width="7" style="195" customWidth="1"/>
    <col min="12302" max="12544" width="9.140625" style="195"/>
    <col min="12545" max="12545" width="89.7109375" style="195" customWidth="1"/>
    <col min="12546" max="12546" width="16.28515625" style="195" customWidth="1"/>
    <col min="12547" max="12547" width="34.5703125" style="195" customWidth="1"/>
    <col min="12548" max="12548" width="26.140625" style="195" customWidth="1"/>
    <col min="12549" max="12549" width="7" style="195" customWidth="1"/>
    <col min="12550" max="12551" width="6.7109375" style="195" customWidth="1"/>
    <col min="12552" max="12552" width="6" style="195" customWidth="1"/>
    <col min="12553" max="12553" width="7" style="195" customWidth="1"/>
    <col min="12554" max="12555" width="8.28515625" style="195" customWidth="1"/>
    <col min="12556" max="12556" width="7.85546875" style="195" customWidth="1"/>
    <col min="12557" max="12557" width="7" style="195" customWidth="1"/>
    <col min="12558" max="12800" width="9.140625" style="195"/>
    <col min="12801" max="12801" width="89.7109375" style="195" customWidth="1"/>
    <col min="12802" max="12802" width="16.28515625" style="195" customWidth="1"/>
    <col min="12803" max="12803" width="34.5703125" style="195" customWidth="1"/>
    <col min="12804" max="12804" width="26.140625" style="195" customWidth="1"/>
    <col min="12805" max="12805" width="7" style="195" customWidth="1"/>
    <col min="12806" max="12807" width="6.7109375" style="195" customWidth="1"/>
    <col min="12808" max="12808" width="6" style="195" customWidth="1"/>
    <col min="12809" max="12809" width="7" style="195" customWidth="1"/>
    <col min="12810" max="12811" width="8.28515625" style="195" customWidth="1"/>
    <col min="12812" max="12812" width="7.85546875" style="195" customWidth="1"/>
    <col min="12813" max="12813" width="7" style="195" customWidth="1"/>
    <col min="12814" max="13056" width="9.140625" style="195"/>
    <col min="13057" max="13057" width="89.7109375" style="195" customWidth="1"/>
    <col min="13058" max="13058" width="16.28515625" style="195" customWidth="1"/>
    <col min="13059" max="13059" width="34.5703125" style="195" customWidth="1"/>
    <col min="13060" max="13060" width="26.140625" style="195" customWidth="1"/>
    <col min="13061" max="13061" width="7" style="195" customWidth="1"/>
    <col min="13062" max="13063" width="6.7109375" style="195" customWidth="1"/>
    <col min="13064" max="13064" width="6" style="195" customWidth="1"/>
    <col min="13065" max="13065" width="7" style="195" customWidth="1"/>
    <col min="13066" max="13067" width="8.28515625" style="195" customWidth="1"/>
    <col min="13068" max="13068" width="7.85546875" style="195" customWidth="1"/>
    <col min="13069" max="13069" width="7" style="195" customWidth="1"/>
    <col min="13070" max="13312" width="9.140625" style="195"/>
    <col min="13313" max="13313" width="89.7109375" style="195" customWidth="1"/>
    <col min="13314" max="13314" width="16.28515625" style="195" customWidth="1"/>
    <col min="13315" max="13315" width="34.5703125" style="195" customWidth="1"/>
    <col min="13316" max="13316" width="26.140625" style="195" customWidth="1"/>
    <col min="13317" max="13317" width="7" style="195" customWidth="1"/>
    <col min="13318" max="13319" width="6.7109375" style="195" customWidth="1"/>
    <col min="13320" max="13320" width="6" style="195" customWidth="1"/>
    <col min="13321" max="13321" width="7" style="195" customWidth="1"/>
    <col min="13322" max="13323" width="8.28515625" style="195" customWidth="1"/>
    <col min="13324" max="13324" width="7.85546875" style="195" customWidth="1"/>
    <col min="13325" max="13325" width="7" style="195" customWidth="1"/>
    <col min="13326" max="13568" width="9.140625" style="195"/>
    <col min="13569" max="13569" width="89.7109375" style="195" customWidth="1"/>
    <col min="13570" max="13570" width="16.28515625" style="195" customWidth="1"/>
    <col min="13571" max="13571" width="34.5703125" style="195" customWidth="1"/>
    <col min="13572" max="13572" width="26.140625" style="195" customWidth="1"/>
    <col min="13573" max="13573" width="7" style="195" customWidth="1"/>
    <col min="13574" max="13575" width="6.7109375" style="195" customWidth="1"/>
    <col min="13576" max="13576" width="6" style="195" customWidth="1"/>
    <col min="13577" max="13577" width="7" style="195" customWidth="1"/>
    <col min="13578" max="13579" width="8.28515625" style="195" customWidth="1"/>
    <col min="13580" max="13580" width="7.85546875" style="195" customWidth="1"/>
    <col min="13581" max="13581" width="7" style="195" customWidth="1"/>
    <col min="13582" max="13824" width="9.140625" style="195"/>
    <col min="13825" max="13825" width="89.7109375" style="195" customWidth="1"/>
    <col min="13826" max="13826" width="16.28515625" style="195" customWidth="1"/>
    <col min="13827" max="13827" width="34.5703125" style="195" customWidth="1"/>
    <col min="13828" max="13828" width="26.140625" style="195" customWidth="1"/>
    <col min="13829" max="13829" width="7" style="195" customWidth="1"/>
    <col min="13830" max="13831" width="6.7109375" style="195" customWidth="1"/>
    <col min="13832" max="13832" width="6" style="195" customWidth="1"/>
    <col min="13833" max="13833" width="7" style="195" customWidth="1"/>
    <col min="13834" max="13835" width="8.28515625" style="195" customWidth="1"/>
    <col min="13836" max="13836" width="7.85546875" style="195" customWidth="1"/>
    <col min="13837" max="13837" width="7" style="195" customWidth="1"/>
    <col min="13838" max="14080" width="9.140625" style="195"/>
    <col min="14081" max="14081" width="89.7109375" style="195" customWidth="1"/>
    <col min="14082" max="14082" width="16.28515625" style="195" customWidth="1"/>
    <col min="14083" max="14083" width="34.5703125" style="195" customWidth="1"/>
    <col min="14084" max="14084" width="26.140625" style="195" customWidth="1"/>
    <col min="14085" max="14085" width="7" style="195" customWidth="1"/>
    <col min="14086" max="14087" width="6.7109375" style="195" customWidth="1"/>
    <col min="14088" max="14088" width="6" style="195" customWidth="1"/>
    <col min="14089" max="14089" width="7" style="195" customWidth="1"/>
    <col min="14090" max="14091" width="8.28515625" style="195" customWidth="1"/>
    <col min="14092" max="14092" width="7.85546875" style="195" customWidth="1"/>
    <col min="14093" max="14093" width="7" style="195" customWidth="1"/>
    <col min="14094" max="14336" width="9.140625" style="195"/>
    <col min="14337" max="14337" width="89.7109375" style="195" customWidth="1"/>
    <col min="14338" max="14338" width="16.28515625" style="195" customWidth="1"/>
    <col min="14339" max="14339" width="34.5703125" style="195" customWidth="1"/>
    <col min="14340" max="14340" width="26.140625" style="195" customWidth="1"/>
    <col min="14341" max="14341" width="7" style="195" customWidth="1"/>
    <col min="14342" max="14343" width="6.7109375" style="195" customWidth="1"/>
    <col min="14344" max="14344" width="6" style="195" customWidth="1"/>
    <col min="14345" max="14345" width="7" style="195" customWidth="1"/>
    <col min="14346" max="14347" width="8.28515625" style="195" customWidth="1"/>
    <col min="14348" max="14348" width="7.85546875" style="195" customWidth="1"/>
    <col min="14349" max="14349" width="7" style="195" customWidth="1"/>
    <col min="14350" max="14592" width="9.140625" style="195"/>
    <col min="14593" max="14593" width="89.7109375" style="195" customWidth="1"/>
    <col min="14594" max="14594" width="16.28515625" style="195" customWidth="1"/>
    <col min="14595" max="14595" width="34.5703125" style="195" customWidth="1"/>
    <col min="14596" max="14596" width="26.140625" style="195" customWidth="1"/>
    <col min="14597" max="14597" width="7" style="195" customWidth="1"/>
    <col min="14598" max="14599" width="6.7109375" style="195" customWidth="1"/>
    <col min="14600" max="14600" width="6" style="195" customWidth="1"/>
    <col min="14601" max="14601" width="7" style="195" customWidth="1"/>
    <col min="14602" max="14603" width="8.28515625" style="195" customWidth="1"/>
    <col min="14604" max="14604" width="7.85546875" style="195" customWidth="1"/>
    <col min="14605" max="14605" width="7" style="195" customWidth="1"/>
    <col min="14606" max="14848" width="9.140625" style="195"/>
    <col min="14849" max="14849" width="89.7109375" style="195" customWidth="1"/>
    <col min="14850" max="14850" width="16.28515625" style="195" customWidth="1"/>
    <col min="14851" max="14851" width="34.5703125" style="195" customWidth="1"/>
    <col min="14852" max="14852" width="26.140625" style="195" customWidth="1"/>
    <col min="14853" max="14853" width="7" style="195" customWidth="1"/>
    <col min="14854" max="14855" width="6.7109375" style="195" customWidth="1"/>
    <col min="14856" max="14856" width="6" style="195" customWidth="1"/>
    <col min="14857" max="14857" width="7" style="195" customWidth="1"/>
    <col min="14858" max="14859" width="8.28515625" style="195" customWidth="1"/>
    <col min="14860" max="14860" width="7.85546875" style="195" customWidth="1"/>
    <col min="14861" max="14861" width="7" style="195" customWidth="1"/>
    <col min="14862" max="15104" width="9.140625" style="195"/>
    <col min="15105" max="15105" width="89.7109375" style="195" customWidth="1"/>
    <col min="15106" max="15106" width="16.28515625" style="195" customWidth="1"/>
    <col min="15107" max="15107" width="34.5703125" style="195" customWidth="1"/>
    <col min="15108" max="15108" width="26.140625" style="195" customWidth="1"/>
    <col min="15109" max="15109" width="7" style="195" customWidth="1"/>
    <col min="15110" max="15111" width="6.7109375" style="195" customWidth="1"/>
    <col min="15112" max="15112" width="6" style="195" customWidth="1"/>
    <col min="15113" max="15113" width="7" style="195" customWidth="1"/>
    <col min="15114" max="15115" width="8.28515625" style="195" customWidth="1"/>
    <col min="15116" max="15116" width="7.85546875" style="195" customWidth="1"/>
    <col min="15117" max="15117" width="7" style="195" customWidth="1"/>
    <col min="15118" max="15360" width="9.140625" style="195"/>
    <col min="15361" max="15361" width="89.7109375" style="195" customWidth="1"/>
    <col min="15362" max="15362" width="16.28515625" style="195" customWidth="1"/>
    <col min="15363" max="15363" width="34.5703125" style="195" customWidth="1"/>
    <col min="15364" max="15364" width="26.140625" style="195" customWidth="1"/>
    <col min="15365" max="15365" width="7" style="195" customWidth="1"/>
    <col min="15366" max="15367" width="6.7109375" style="195" customWidth="1"/>
    <col min="15368" max="15368" width="6" style="195" customWidth="1"/>
    <col min="15369" max="15369" width="7" style="195" customWidth="1"/>
    <col min="15370" max="15371" width="8.28515625" style="195" customWidth="1"/>
    <col min="15372" max="15372" width="7.85546875" style="195" customWidth="1"/>
    <col min="15373" max="15373" width="7" style="195" customWidth="1"/>
    <col min="15374" max="15616" width="9.140625" style="195"/>
    <col min="15617" max="15617" width="89.7109375" style="195" customWidth="1"/>
    <col min="15618" max="15618" width="16.28515625" style="195" customWidth="1"/>
    <col min="15619" max="15619" width="34.5703125" style="195" customWidth="1"/>
    <col min="15620" max="15620" width="26.140625" style="195" customWidth="1"/>
    <col min="15621" max="15621" width="7" style="195" customWidth="1"/>
    <col min="15622" max="15623" width="6.7109375" style="195" customWidth="1"/>
    <col min="15624" max="15624" width="6" style="195" customWidth="1"/>
    <col min="15625" max="15625" width="7" style="195" customWidth="1"/>
    <col min="15626" max="15627" width="8.28515625" style="195" customWidth="1"/>
    <col min="15628" max="15628" width="7.85546875" style="195" customWidth="1"/>
    <col min="15629" max="15629" width="7" style="195" customWidth="1"/>
    <col min="15630" max="15872" width="9.140625" style="195"/>
    <col min="15873" max="15873" width="89.7109375" style="195" customWidth="1"/>
    <col min="15874" max="15874" width="16.28515625" style="195" customWidth="1"/>
    <col min="15875" max="15875" width="34.5703125" style="195" customWidth="1"/>
    <col min="15876" max="15876" width="26.140625" style="195" customWidth="1"/>
    <col min="15877" max="15877" width="7" style="195" customWidth="1"/>
    <col min="15878" max="15879" width="6.7109375" style="195" customWidth="1"/>
    <col min="15880" max="15880" width="6" style="195" customWidth="1"/>
    <col min="15881" max="15881" width="7" style="195" customWidth="1"/>
    <col min="15882" max="15883" width="8.28515625" style="195" customWidth="1"/>
    <col min="15884" max="15884" width="7.85546875" style="195" customWidth="1"/>
    <col min="15885" max="15885" width="7" style="195" customWidth="1"/>
    <col min="15886" max="16128" width="9.140625" style="195"/>
    <col min="16129" max="16129" width="89.7109375" style="195" customWidth="1"/>
    <col min="16130" max="16130" width="16.28515625" style="195" customWidth="1"/>
    <col min="16131" max="16131" width="34.5703125" style="195" customWidth="1"/>
    <col min="16132" max="16132" width="26.140625" style="195" customWidth="1"/>
    <col min="16133" max="16133" width="7" style="195" customWidth="1"/>
    <col min="16134" max="16135" width="6.7109375" style="195" customWidth="1"/>
    <col min="16136" max="16136" width="6" style="195" customWidth="1"/>
    <col min="16137" max="16137" width="7" style="195" customWidth="1"/>
    <col min="16138" max="16139" width="8.28515625" style="195" customWidth="1"/>
    <col min="16140" max="16140" width="7.85546875" style="195" customWidth="1"/>
    <col min="16141" max="16141" width="7" style="195" customWidth="1"/>
    <col min="16142" max="16384" width="9.140625" style="195"/>
  </cols>
  <sheetData>
    <row r="1" spans="1:4" s="187" customFormat="1">
      <c r="B1" s="188"/>
      <c r="C1" s="189"/>
      <c r="D1" s="189"/>
    </row>
    <row r="2" spans="1:4" s="187" customFormat="1" ht="18.75">
      <c r="A2" s="190" t="s">
        <v>211</v>
      </c>
      <c r="B2" s="188"/>
      <c r="C2" s="189"/>
      <c r="D2" s="189"/>
    </row>
    <row r="3" spans="1:4" s="187" customFormat="1">
      <c r="B3" s="188"/>
      <c r="C3" s="189"/>
      <c r="D3" s="189"/>
    </row>
    <row r="4" spans="1:4" s="187" customFormat="1">
      <c r="B4" s="188"/>
      <c r="C4" s="189"/>
      <c r="D4" s="189"/>
    </row>
    <row r="5" spans="1:4" s="187" customFormat="1">
      <c r="A5" s="187" t="s">
        <v>213</v>
      </c>
      <c r="B5" s="188"/>
      <c r="C5" s="189"/>
      <c r="D5" s="189"/>
    </row>
    <row r="6" spans="1:4" s="187" customFormat="1">
      <c r="A6" s="191" t="s">
        <v>214</v>
      </c>
      <c r="B6" s="188"/>
      <c r="C6" s="189"/>
      <c r="D6" s="189"/>
    </row>
    <row r="7" spans="1:4" s="187" customFormat="1">
      <c r="A7" s="191"/>
      <c r="B7" s="188"/>
      <c r="C7" s="189"/>
      <c r="D7" s="189"/>
    </row>
    <row r="8" spans="1:4" s="187" customFormat="1">
      <c r="A8" s="191"/>
      <c r="B8" s="188"/>
      <c r="C8" s="189"/>
      <c r="D8" s="189"/>
    </row>
    <row r="9" spans="1:4" s="187" customFormat="1">
      <c r="A9" s="187" t="s">
        <v>136</v>
      </c>
      <c r="B9" s="188"/>
      <c r="C9" s="189"/>
      <c r="D9" s="189"/>
    </row>
    <row r="10" spans="1:4" s="187" customFormat="1">
      <c r="B10" s="188"/>
      <c r="C10" s="189"/>
      <c r="D10" s="189"/>
    </row>
    <row r="11" spans="1:4" s="187" customFormat="1">
      <c r="A11" s="187" t="s">
        <v>92</v>
      </c>
      <c r="B11" s="188"/>
      <c r="C11" s="189"/>
      <c r="D11" s="189"/>
    </row>
    <row r="12" spans="1:4" s="187" customFormat="1">
      <c r="A12" s="187" t="s">
        <v>93</v>
      </c>
      <c r="B12" s="188"/>
      <c r="C12" s="189"/>
      <c r="D12" s="189"/>
    </row>
    <row r="13" spans="1:4" s="187" customFormat="1">
      <c r="A13" s="187" t="s">
        <v>215</v>
      </c>
      <c r="B13" s="188"/>
      <c r="C13" s="189"/>
      <c r="D13" s="189"/>
    </row>
    <row r="14" spans="1:4" s="187" customFormat="1">
      <c r="B14" s="188"/>
      <c r="C14" s="189"/>
      <c r="D14" s="189"/>
    </row>
    <row r="15" spans="1:4" s="187" customFormat="1">
      <c r="B15" s="188"/>
      <c r="C15" s="189"/>
      <c r="D15" s="189"/>
    </row>
    <row r="16" spans="1:4" s="187" customFormat="1">
      <c r="A16" s="192" t="s">
        <v>94</v>
      </c>
      <c r="B16" s="188"/>
      <c r="C16" s="189"/>
      <c r="D16" s="189"/>
    </row>
    <row r="17" spans="1:4" s="187" customFormat="1">
      <c r="B17" s="188"/>
      <c r="C17" s="189"/>
      <c r="D17" s="189"/>
    </row>
    <row r="18" spans="1:4" s="187" customFormat="1">
      <c r="A18" s="187" t="s">
        <v>216</v>
      </c>
      <c r="B18" s="188">
        <f>9.38*160</f>
        <v>1500.8000000000002</v>
      </c>
      <c r="C18" s="189" t="s">
        <v>95</v>
      </c>
      <c r="D18" s="189"/>
    </row>
    <row r="19" spans="1:4" s="187" customFormat="1">
      <c r="A19" s="187" t="s">
        <v>217</v>
      </c>
      <c r="B19" s="188"/>
      <c r="C19" s="189"/>
      <c r="D19" s="189"/>
    </row>
    <row r="20" spans="1:4" s="187" customFormat="1">
      <c r="A20" s="187" t="s">
        <v>317</v>
      </c>
      <c r="B20" s="251">
        <f>'KOPS '!J28</f>
        <v>3046.76</v>
      </c>
      <c r="C20" s="189"/>
      <c r="D20" s="189"/>
    </row>
    <row r="21" spans="1:4" s="187" customFormat="1">
      <c r="B21" s="188"/>
      <c r="C21" s="189"/>
      <c r="D21" s="189"/>
    </row>
    <row r="22" spans="1:4" s="187" customFormat="1">
      <c r="A22" s="192" t="s">
        <v>218</v>
      </c>
      <c r="B22" s="188"/>
      <c r="C22" s="189"/>
      <c r="D22" s="189"/>
    </row>
    <row r="23" spans="1:4" s="187" customFormat="1">
      <c r="B23" s="188"/>
      <c r="C23" s="189"/>
      <c r="D23" s="189"/>
    </row>
    <row r="24" spans="1:4" s="187" customFormat="1">
      <c r="A24" s="187" t="s">
        <v>219</v>
      </c>
      <c r="B24" s="188"/>
      <c r="C24" s="189"/>
      <c r="D24" s="189"/>
    </row>
    <row r="25" spans="1:4" s="187" customFormat="1">
      <c r="B25" s="188"/>
      <c r="C25" s="189"/>
      <c r="D25" s="189"/>
    </row>
    <row r="26" spans="1:4" s="187" customFormat="1">
      <c r="B26" s="188"/>
      <c r="C26" s="189"/>
      <c r="D26" s="189"/>
    </row>
    <row r="27" spans="1:4" s="187" customFormat="1">
      <c r="A27" s="187" t="s">
        <v>140</v>
      </c>
      <c r="B27" s="188"/>
      <c r="C27" s="189"/>
      <c r="D27" s="189"/>
    </row>
    <row r="28" spans="1:4" s="187" customFormat="1">
      <c r="B28" s="188"/>
      <c r="C28" s="189"/>
      <c r="D28" s="189"/>
    </row>
    <row r="29" spans="1:4" s="187" customFormat="1">
      <c r="A29" s="187" t="s">
        <v>141</v>
      </c>
      <c r="B29" s="188"/>
      <c r="C29" s="189"/>
      <c r="D29" s="189"/>
    </row>
    <row r="30" spans="1:4" s="187" customFormat="1">
      <c r="B30" s="188"/>
      <c r="C30" s="189"/>
      <c r="D30" s="189"/>
    </row>
    <row r="31" spans="1:4" s="187" customFormat="1">
      <c r="B31" s="188"/>
      <c r="C31" s="189"/>
      <c r="D31" s="189"/>
    </row>
    <row r="32" spans="1:4" s="187" customFormat="1">
      <c r="B32" s="188"/>
      <c r="C32" s="189"/>
      <c r="D32" s="189"/>
    </row>
    <row r="33" spans="1:4" s="187" customFormat="1">
      <c r="B33" s="188"/>
      <c r="C33" s="189"/>
      <c r="D33" s="189"/>
    </row>
    <row r="34" spans="1:4" s="187" customFormat="1">
      <c r="B34" s="188"/>
      <c r="C34" s="189"/>
      <c r="D34" s="189"/>
    </row>
    <row r="35" spans="1:4" s="187" customFormat="1">
      <c r="A35" s="192" t="s">
        <v>96</v>
      </c>
      <c r="B35" s="188"/>
      <c r="C35" s="189"/>
      <c r="D35" s="189"/>
    </row>
    <row r="36" spans="1:4" s="187" customFormat="1">
      <c r="B36" s="188"/>
      <c r="C36" s="189"/>
      <c r="D36" s="189"/>
    </row>
    <row r="37" spans="1:4" s="187" customFormat="1">
      <c r="A37" s="187" t="s">
        <v>97</v>
      </c>
      <c r="B37" s="188"/>
      <c r="C37" s="189"/>
      <c r="D37" s="189"/>
    </row>
    <row r="38" spans="1:4" s="187" customFormat="1">
      <c r="A38" s="187" t="s">
        <v>98</v>
      </c>
      <c r="B38" s="188"/>
      <c r="C38" s="189"/>
      <c r="D38" s="189"/>
    </row>
    <row r="39" spans="1:4" s="187" customFormat="1">
      <c r="A39" s="187" t="s">
        <v>220</v>
      </c>
      <c r="B39" s="188"/>
      <c r="C39" s="189"/>
      <c r="D39" s="189"/>
    </row>
    <row r="40" spans="1:4" s="187" customFormat="1">
      <c r="B40" s="188"/>
      <c r="C40" s="189"/>
      <c r="D40" s="189"/>
    </row>
    <row r="41" spans="1:4" s="187" customFormat="1">
      <c r="A41" s="192" t="s">
        <v>99</v>
      </c>
      <c r="B41" s="188"/>
      <c r="C41" s="189"/>
      <c r="D41" s="189"/>
    </row>
    <row r="42" spans="1:4" s="187" customFormat="1">
      <c r="B42" s="188"/>
      <c r="C42" s="189"/>
      <c r="D42" s="189"/>
    </row>
    <row r="43" spans="1:4" s="187" customFormat="1">
      <c r="A43" s="187" t="s">
        <v>100</v>
      </c>
      <c r="B43" s="188"/>
      <c r="C43" s="189"/>
      <c r="D43" s="189"/>
    </row>
    <row r="44" spans="1:4" s="187" customFormat="1">
      <c r="A44" s="187" t="s">
        <v>101</v>
      </c>
      <c r="B44" s="188"/>
      <c r="C44" s="189"/>
      <c r="D44" s="189"/>
    </row>
    <row r="45" spans="1:4" s="187" customFormat="1">
      <c r="A45" s="187" t="s">
        <v>137</v>
      </c>
      <c r="B45" s="188"/>
      <c r="C45" s="189"/>
      <c r="D45" s="189"/>
    </row>
    <row r="46" spans="1:4" s="187" customFormat="1">
      <c r="A46" s="187" t="s">
        <v>139</v>
      </c>
      <c r="B46" s="188"/>
      <c r="C46" s="189"/>
      <c r="D46" s="189"/>
    </row>
    <row r="47" spans="1:4" s="187" customFormat="1">
      <c r="A47" s="187" t="s">
        <v>102</v>
      </c>
      <c r="B47" s="188"/>
      <c r="C47" s="189"/>
      <c r="D47" s="189"/>
    </row>
    <row r="48" spans="1:4" s="187" customFormat="1">
      <c r="A48" s="187" t="s">
        <v>114</v>
      </c>
      <c r="B48" s="188"/>
      <c r="C48" s="189"/>
      <c r="D48" s="189"/>
    </row>
    <row r="49" spans="1:4" s="187" customFormat="1">
      <c r="B49" s="188"/>
      <c r="C49" s="189"/>
      <c r="D49" s="189"/>
    </row>
    <row r="50" spans="1:4" s="187" customFormat="1">
      <c r="A50" s="187" t="s">
        <v>221</v>
      </c>
      <c r="B50" s="188"/>
      <c r="C50" s="189"/>
      <c r="D50" s="189"/>
    </row>
    <row r="51" spans="1:4" s="187" customFormat="1">
      <c r="B51" s="188"/>
      <c r="C51" s="189"/>
      <c r="D51" s="189"/>
    </row>
    <row r="52" spans="1:4" s="187" customFormat="1">
      <c r="B52" s="188"/>
      <c r="C52" s="189"/>
      <c r="D52" s="189"/>
    </row>
    <row r="53" spans="1:4" s="187" customFormat="1">
      <c r="A53" s="187" t="s">
        <v>138</v>
      </c>
      <c r="B53" s="188"/>
      <c r="C53" s="189"/>
      <c r="D53" s="189"/>
    </row>
    <row r="54" spans="1:4" s="187" customFormat="1">
      <c r="B54" s="188"/>
      <c r="C54" s="189"/>
      <c r="D54" s="189"/>
    </row>
    <row r="55" spans="1:4" s="187" customFormat="1">
      <c r="A55" s="193"/>
      <c r="B55" s="194"/>
      <c r="C55" s="189"/>
      <c r="D55" s="189"/>
    </row>
    <row r="56" spans="1:4" s="187" customFormat="1">
      <c r="B56" s="188"/>
      <c r="C56" s="189"/>
      <c r="D56" s="189"/>
    </row>
    <row r="57" spans="1:4" s="187" customFormat="1">
      <c r="B57" s="188"/>
      <c r="C57" s="189"/>
      <c r="D57" s="189"/>
    </row>
    <row r="58" spans="1:4" s="187" customFormat="1">
      <c r="B58" s="188"/>
      <c r="C58" s="189"/>
      <c r="D58" s="189"/>
    </row>
    <row r="59" spans="1:4" s="187" customFormat="1">
      <c r="B59" s="188"/>
      <c r="C59" s="189"/>
      <c r="D59" s="189"/>
    </row>
    <row r="60" spans="1:4" s="187" customFormat="1">
      <c r="B60" s="188"/>
      <c r="C60" s="189"/>
      <c r="D60" s="189"/>
    </row>
    <row r="61" spans="1:4" s="187" customFormat="1">
      <c r="B61" s="188"/>
      <c r="C61" s="189"/>
      <c r="D61" s="189"/>
    </row>
    <row r="62" spans="1:4" s="187" customFormat="1">
      <c r="B62" s="188"/>
      <c r="C62" s="189"/>
      <c r="D62" s="189"/>
    </row>
    <row r="63" spans="1:4" s="187" customFormat="1">
      <c r="B63" s="188"/>
      <c r="C63" s="189"/>
      <c r="D63" s="189"/>
    </row>
    <row r="64" spans="1:4" s="187" customFormat="1">
      <c r="B64" s="188"/>
      <c r="C64" s="189"/>
      <c r="D64" s="189"/>
    </row>
    <row r="65" spans="2:4" s="187" customFormat="1">
      <c r="B65" s="188"/>
      <c r="C65" s="189"/>
      <c r="D65" s="189"/>
    </row>
    <row r="66" spans="2:4" s="187" customFormat="1">
      <c r="B66" s="188"/>
      <c r="C66" s="189"/>
      <c r="D66" s="189"/>
    </row>
    <row r="67" spans="2:4" s="187" customFormat="1">
      <c r="B67" s="188"/>
      <c r="C67" s="189"/>
      <c r="D67" s="189"/>
    </row>
    <row r="68" spans="2:4" s="187" customFormat="1">
      <c r="B68" s="188"/>
      <c r="C68" s="189"/>
      <c r="D68" s="189"/>
    </row>
    <row r="69" spans="2:4" s="187" customFormat="1">
      <c r="B69" s="188"/>
      <c r="C69" s="189"/>
      <c r="D69" s="189"/>
    </row>
    <row r="70" spans="2:4" s="187" customFormat="1">
      <c r="B70" s="188"/>
      <c r="C70" s="189"/>
      <c r="D70" s="189"/>
    </row>
    <row r="71" spans="2:4" s="187" customFormat="1">
      <c r="B71" s="188"/>
      <c r="C71" s="189"/>
      <c r="D71" s="189"/>
    </row>
    <row r="72" spans="2:4" s="187" customFormat="1">
      <c r="B72" s="188"/>
      <c r="C72" s="189"/>
      <c r="D72" s="189"/>
    </row>
    <row r="73" spans="2:4" s="187" customFormat="1">
      <c r="B73" s="188"/>
      <c r="C73" s="189"/>
      <c r="D73" s="189"/>
    </row>
    <row r="74" spans="2:4" s="187" customFormat="1">
      <c r="B74" s="188"/>
      <c r="C74" s="189"/>
      <c r="D74" s="189"/>
    </row>
    <row r="75" spans="2:4" s="187" customFormat="1">
      <c r="B75" s="188"/>
      <c r="C75" s="189"/>
      <c r="D75" s="189"/>
    </row>
    <row r="76" spans="2:4" s="187" customFormat="1">
      <c r="B76" s="188"/>
      <c r="C76" s="189"/>
      <c r="D76" s="189"/>
    </row>
    <row r="77" spans="2:4" s="187" customFormat="1">
      <c r="B77" s="188"/>
      <c r="C77" s="189"/>
      <c r="D77" s="189"/>
    </row>
    <row r="78" spans="2:4" s="187" customFormat="1">
      <c r="B78" s="188"/>
      <c r="C78" s="189"/>
      <c r="D78" s="189"/>
    </row>
    <row r="79" spans="2:4" s="187" customFormat="1">
      <c r="B79" s="188"/>
      <c r="C79" s="189"/>
      <c r="D79" s="189"/>
    </row>
    <row r="80" spans="2:4" s="187" customFormat="1">
      <c r="B80" s="188"/>
      <c r="C80" s="189"/>
      <c r="D80" s="189"/>
    </row>
    <row r="81" spans="2:4" s="187" customFormat="1">
      <c r="B81" s="188"/>
      <c r="C81" s="189"/>
      <c r="D81" s="189"/>
    </row>
    <row r="82" spans="2:4" s="187" customFormat="1">
      <c r="B82" s="188"/>
      <c r="C82" s="189"/>
      <c r="D82" s="189"/>
    </row>
    <row r="83" spans="2:4" s="187" customFormat="1">
      <c r="B83" s="188"/>
      <c r="C83" s="189"/>
      <c r="D83" s="189"/>
    </row>
    <row r="84" spans="2:4" s="187" customFormat="1">
      <c r="B84" s="188"/>
      <c r="C84" s="189"/>
      <c r="D84" s="189"/>
    </row>
    <row r="85" spans="2:4" s="187" customFormat="1">
      <c r="B85" s="188"/>
      <c r="C85" s="189"/>
      <c r="D85" s="189"/>
    </row>
    <row r="86" spans="2:4" s="187" customFormat="1">
      <c r="B86" s="188"/>
      <c r="C86" s="189"/>
      <c r="D86" s="189"/>
    </row>
    <row r="87" spans="2:4" s="187" customFormat="1">
      <c r="B87" s="188"/>
      <c r="C87" s="189"/>
      <c r="D87" s="189"/>
    </row>
    <row r="88" spans="2:4" s="187" customFormat="1">
      <c r="B88" s="188"/>
      <c r="C88" s="189"/>
      <c r="D88" s="189"/>
    </row>
    <row r="89" spans="2:4" s="187" customFormat="1">
      <c r="B89" s="188"/>
      <c r="C89" s="189"/>
      <c r="D89" s="189"/>
    </row>
    <row r="90" spans="2:4" s="187" customFormat="1">
      <c r="B90" s="188"/>
      <c r="C90" s="189"/>
      <c r="D90" s="189"/>
    </row>
    <row r="91" spans="2:4" s="187" customFormat="1">
      <c r="B91" s="188"/>
      <c r="C91" s="189"/>
      <c r="D91" s="189"/>
    </row>
    <row r="92" spans="2:4" s="187" customFormat="1">
      <c r="B92" s="188"/>
      <c r="C92" s="189"/>
      <c r="D92" s="189"/>
    </row>
    <row r="93" spans="2:4" s="187" customFormat="1">
      <c r="B93" s="188"/>
      <c r="C93" s="189"/>
      <c r="D93" s="189"/>
    </row>
    <row r="94" spans="2:4" s="187" customFormat="1">
      <c r="B94" s="188"/>
      <c r="C94" s="189"/>
      <c r="D94" s="189"/>
    </row>
    <row r="95" spans="2:4" s="187" customFormat="1">
      <c r="B95" s="188"/>
      <c r="C95" s="189"/>
      <c r="D95" s="189"/>
    </row>
    <row r="96" spans="2:4" s="187" customFormat="1">
      <c r="B96" s="188"/>
      <c r="C96" s="189"/>
      <c r="D96" s="189"/>
    </row>
    <row r="97" spans="2:4" s="187" customFormat="1">
      <c r="B97" s="188"/>
      <c r="C97" s="189"/>
      <c r="D97" s="189"/>
    </row>
    <row r="98" spans="2:4" s="187" customFormat="1">
      <c r="B98" s="188"/>
      <c r="C98" s="189"/>
      <c r="D98" s="189"/>
    </row>
    <row r="99" spans="2:4" s="187" customFormat="1">
      <c r="B99" s="188"/>
      <c r="C99" s="189"/>
      <c r="D99" s="189"/>
    </row>
    <row r="100" spans="2:4" s="187" customFormat="1">
      <c r="B100" s="188"/>
      <c r="C100" s="189"/>
      <c r="D100" s="189"/>
    </row>
    <row r="101" spans="2:4" s="187" customFormat="1">
      <c r="B101" s="188"/>
      <c r="C101" s="189"/>
      <c r="D101" s="189"/>
    </row>
    <row r="102" spans="2:4" s="187" customFormat="1">
      <c r="B102" s="188"/>
      <c r="C102" s="189"/>
      <c r="D102" s="189"/>
    </row>
    <row r="103" spans="2:4" s="187" customFormat="1">
      <c r="B103" s="188"/>
      <c r="C103" s="189"/>
      <c r="D103" s="189"/>
    </row>
    <row r="104" spans="2:4" s="187" customFormat="1">
      <c r="B104" s="188"/>
      <c r="C104" s="189"/>
      <c r="D104" s="189"/>
    </row>
    <row r="105" spans="2:4" s="187" customFormat="1">
      <c r="B105" s="188"/>
      <c r="C105" s="189"/>
      <c r="D105" s="189"/>
    </row>
    <row r="106" spans="2:4" s="187" customFormat="1">
      <c r="B106" s="188"/>
      <c r="C106" s="189"/>
      <c r="D106" s="189"/>
    </row>
    <row r="107" spans="2:4" s="187" customFormat="1">
      <c r="B107" s="188"/>
      <c r="C107" s="189"/>
      <c r="D107" s="189"/>
    </row>
    <row r="108" spans="2:4" s="187" customFormat="1">
      <c r="B108" s="188"/>
      <c r="C108" s="189"/>
      <c r="D108" s="189"/>
    </row>
    <row r="109" spans="2:4" s="187" customFormat="1">
      <c r="B109" s="188"/>
      <c r="C109" s="189"/>
      <c r="D109" s="189"/>
    </row>
    <row r="110" spans="2:4" s="187" customFormat="1">
      <c r="B110" s="188"/>
      <c r="C110" s="189"/>
      <c r="D110" s="189"/>
    </row>
    <row r="111" spans="2:4" s="187" customFormat="1">
      <c r="B111" s="188"/>
      <c r="C111" s="189"/>
      <c r="D111" s="189"/>
    </row>
    <row r="112" spans="2:4" s="187" customFormat="1">
      <c r="B112" s="188"/>
      <c r="C112" s="189"/>
      <c r="D112" s="189"/>
    </row>
    <row r="113" spans="2:4" s="187" customFormat="1">
      <c r="B113" s="188"/>
      <c r="C113" s="189"/>
      <c r="D113" s="189"/>
    </row>
    <row r="114" spans="2:4" s="187" customFormat="1">
      <c r="B114" s="188"/>
      <c r="C114" s="189"/>
      <c r="D114" s="189"/>
    </row>
    <row r="115" spans="2:4" s="187" customFormat="1">
      <c r="B115" s="188"/>
      <c r="C115" s="189"/>
      <c r="D115" s="189"/>
    </row>
    <row r="116" spans="2:4" s="187" customFormat="1">
      <c r="B116" s="188"/>
      <c r="C116" s="189"/>
      <c r="D116" s="189"/>
    </row>
    <row r="117" spans="2:4" s="187" customFormat="1">
      <c r="B117" s="188"/>
      <c r="C117" s="189"/>
      <c r="D117" s="189"/>
    </row>
    <row r="118" spans="2:4" s="187" customFormat="1">
      <c r="B118" s="188"/>
      <c r="C118" s="189"/>
      <c r="D118" s="189"/>
    </row>
    <row r="119" spans="2:4" s="187" customFormat="1">
      <c r="B119" s="188"/>
      <c r="C119" s="189"/>
      <c r="D119" s="189"/>
    </row>
    <row r="120" spans="2:4" s="187" customFormat="1">
      <c r="B120" s="188"/>
      <c r="C120" s="189"/>
      <c r="D120" s="189"/>
    </row>
    <row r="121" spans="2:4" s="187" customFormat="1">
      <c r="B121" s="188"/>
      <c r="C121" s="189"/>
      <c r="D121" s="189"/>
    </row>
    <row r="122" spans="2:4" s="187" customFormat="1">
      <c r="B122" s="188"/>
      <c r="C122" s="189"/>
      <c r="D122" s="189"/>
    </row>
    <row r="123" spans="2:4" s="187" customFormat="1">
      <c r="B123" s="188"/>
      <c r="C123" s="189"/>
      <c r="D123" s="189"/>
    </row>
    <row r="124" spans="2:4" s="187" customFormat="1">
      <c r="B124" s="188"/>
      <c r="C124" s="189"/>
      <c r="D124" s="189"/>
    </row>
    <row r="125" spans="2:4" s="187" customFormat="1">
      <c r="B125" s="188"/>
      <c r="C125" s="189"/>
      <c r="D125" s="189"/>
    </row>
    <row r="126" spans="2:4" s="187" customFormat="1">
      <c r="B126" s="188"/>
      <c r="C126" s="189"/>
      <c r="D126" s="189"/>
    </row>
    <row r="127" spans="2:4" s="187" customFormat="1">
      <c r="B127" s="188"/>
      <c r="C127" s="189"/>
      <c r="D127" s="189"/>
    </row>
    <row r="128" spans="2:4" s="187" customFormat="1">
      <c r="B128" s="188"/>
      <c r="C128" s="189"/>
      <c r="D128" s="189"/>
    </row>
    <row r="129" spans="2:4" s="187" customFormat="1">
      <c r="B129" s="188"/>
      <c r="C129" s="189"/>
      <c r="D129" s="189"/>
    </row>
    <row r="130" spans="2:4" s="187" customFormat="1">
      <c r="B130" s="188"/>
      <c r="C130" s="189"/>
      <c r="D130" s="189"/>
    </row>
    <row r="131" spans="2:4" s="187" customFormat="1">
      <c r="B131" s="188"/>
      <c r="C131" s="189"/>
      <c r="D131" s="189"/>
    </row>
    <row r="132" spans="2:4" s="187" customFormat="1">
      <c r="B132" s="188"/>
      <c r="C132" s="189"/>
      <c r="D132" s="189"/>
    </row>
    <row r="133" spans="2:4" s="187" customFormat="1">
      <c r="B133" s="188"/>
      <c r="C133" s="189"/>
      <c r="D133" s="189"/>
    </row>
    <row r="134" spans="2:4" s="187" customFormat="1">
      <c r="B134" s="188"/>
      <c r="C134" s="189"/>
      <c r="D134" s="189"/>
    </row>
    <row r="135" spans="2:4" s="187" customFormat="1">
      <c r="B135" s="188"/>
      <c r="C135" s="189"/>
      <c r="D135" s="189"/>
    </row>
    <row r="136" spans="2:4" s="187" customFormat="1">
      <c r="B136" s="188"/>
      <c r="C136" s="189"/>
      <c r="D136" s="189"/>
    </row>
    <row r="137" spans="2:4" s="187" customFormat="1">
      <c r="B137" s="188"/>
      <c r="C137" s="189"/>
      <c r="D137" s="189"/>
    </row>
    <row r="138" spans="2:4" s="187" customFormat="1">
      <c r="B138" s="188"/>
      <c r="C138" s="189"/>
      <c r="D138" s="189"/>
    </row>
    <row r="139" spans="2:4" s="187" customFormat="1">
      <c r="B139" s="188"/>
      <c r="C139" s="189"/>
      <c r="D139" s="189"/>
    </row>
    <row r="140" spans="2:4" s="187" customFormat="1">
      <c r="B140" s="188"/>
      <c r="C140" s="189"/>
      <c r="D140" s="189"/>
    </row>
    <row r="141" spans="2:4" s="187" customFormat="1">
      <c r="B141" s="188"/>
      <c r="C141" s="189"/>
      <c r="D141" s="189"/>
    </row>
    <row r="142" spans="2:4" s="187" customFormat="1">
      <c r="B142" s="188"/>
      <c r="C142" s="189"/>
      <c r="D142" s="189"/>
    </row>
    <row r="143" spans="2:4" s="187" customFormat="1">
      <c r="B143" s="188"/>
      <c r="C143" s="189"/>
      <c r="D143" s="189"/>
    </row>
    <row r="144" spans="2:4" s="187" customFormat="1">
      <c r="B144" s="188"/>
      <c r="C144" s="189"/>
      <c r="D144" s="189"/>
    </row>
    <row r="145" spans="2:4" s="187" customFormat="1">
      <c r="B145" s="188"/>
      <c r="C145" s="189"/>
      <c r="D145" s="189"/>
    </row>
    <row r="146" spans="2:4" s="187" customFormat="1">
      <c r="B146" s="188"/>
      <c r="C146" s="189"/>
      <c r="D146" s="189"/>
    </row>
    <row r="147" spans="2:4" s="187" customFormat="1">
      <c r="B147" s="188"/>
      <c r="C147" s="189"/>
      <c r="D147" s="189"/>
    </row>
    <row r="148" spans="2:4" s="187" customFormat="1">
      <c r="B148" s="188"/>
      <c r="C148" s="189"/>
      <c r="D148" s="189"/>
    </row>
    <row r="149" spans="2:4" s="187" customFormat="1">
      <c r="B149" s="188"/>
      <c r="C149" s="189"/>
      <c r="D149" s="189"/>
    </row>
    <row r="150" spans="2:4" s="187" customFormat="1">
      <c r="B150" s="188"/>
      <c r="C150" s="189"/>
      <c r="D150" s="189"/>
    </row>
    <row r="151" spans="2:4" s="187" customFormat="1">
      <c r="B151" s="188"/>
      <c r="C151" s="189"/>
      <c r="D151" s="189"/>
    </row>
    <row r="152" spans="2:4" s="187" customFormat="1">
      <c r="B152" s="188"/>
      <c r="C152" s="189"/>
      <c r="D152" s="189"/>
    </row>
    <row r="153" spans="2:4" s="187" customFormat="1">
      <c r="B153" s="188"/>
      <c r="C153" s="189"/>
      <c r="D153" s="189"/>
    </row>
    <row r="154" spans="2:4" s="187" customFormat="1">
      <c r="B154" s="188"/>
      <c r="C154" s="189"/>
      <c r="D154" s="189"/>
    </row>
    <row r="155" spans="2:4" s="187" customFormat="1">
      <c r="B155" s="188"/>
      <c r="C155" s="189"/>
      <c r="D155" s="189"/>
    </row>
    <row r="156" spans="2:4" s="187" customFormat="1">
      <c r="B156" s="188"/>
      <c r="C156" s="189"/>
      <c r="D156" s="189"/>
    </row>
    <row r="157" spans="2:4" s="187" customFormat="1">
      <c r="B157" s="188"/>
      <c r="C157" s="189"/>
      <c r="D157" s="189"/>
    </row>
    <row r="158" spans="2:4" s="187" customFormat="1">
      <c r="B158" s="188"/>
      <c r="C158" s="189"/>
      <c r="D158" s="189"/>
    </row>
    <row r="159" spans="2:4" s="187" customFormat="1">
      <c r="B159" s="188"/>
      <c r="C159" s="189"/>
      <c r="D159" s="189"/>
    </row>
    <row r="160" spans="2:4" s="187" customFormat="1">
      <c r="B160" s="188"/>
      <c r="C160" s="189"/>
      <c r="D160" s="189"/>
    </row>
    <row r="161" spans="2:4" s="187" customFormat="1">
      <c r="B161" s="188"/>
      <c r="C161" s="189"/>
      <c r="D161" s="189"/>
    </row>
    <row r="162" spans="2:4" s="187" customFormat="1">
      <c r="B162" s="188"/>
      <c r="C162" s="189"/>
      <c r="D162" s="189"/>
    </row>
    <row r="163" spans="2:4" s="187" customFormat="1">
      <c r="B163" s="188"/>
      <c r="C163" s="189"/>
      <c r="D163" s="189"/>
    </row>
    <row r="164" spans="2:4" s="187" customFormat="1">
      <c r="B164" s="188"/>
      <c r="C164" s="189"/>
      <c r="D164" s="189"/>
    </row>
    <row r="165" spans="2:4" s="187" customFormat="1">
      <c r="B165" s="188"/>
      <c r="C165" s="189"/>
      <c r="D165" s="189"/>
    </row>
    <row r="166" spans="2:4" s="187" customFormat="1">
      <c r="B166" s="188"/>
      <c r="C166" s="189"/>
      <c r="D166" s="189"/>
    </row>
    <row r="167" spans="2:4" s="187" customFormat="1">
      <c r="B167" s="188"/>
      <c r="C167" s="189"/>
      <c r="D167" s="189"/>
    </row>
    <row r="168" spans="2:4" s="187" customFormat="1">
      <c r="B168" s="188"/>
      <c r="C168" s="189"/>
      <c r="D168" s="189"/>
    </row>
    <row r="169" spans="2:4" s="187" customFormat="1">
      <c r="B169" s="188"/>
      <c r="C169" s="189"/>
      <c r="D169" s="189"/>
    </row>
    <row r="170" spans="2:4" s="187" customFormat="1">
      <c r="B170" s="188"/>
      <c r="C170" s="189"/>
      <c r="D170" s="189"/>
    </row>
    <row r="171" spans="2:4" s="187" customFormat="1">
      <c r="B171" s="188"/>
      <c r="C171" s="189"/>
      <c r="D171" s="189"/>
    </row>
    <row r="172" spans="2:4" s="187" customFormat="1">
      <c r="B172" s="188"/>
      <c r="C172" s="189"/>
      <c r="D172" s="189"/>
    </row>
    <row r="173" spans="2:4" s="187" customFormat="1">
      <c r="B173" s="188"/>
      <c r="C173" s="189"/>
      <c r="D173" s="189"/>
    </row>
    <row r="174" spans="2:4" s="187" customFormat="1">
      <c r="B174" s="188"/>
      <c r="C174" s="189"/>
      <c r="D174" s="189"/>
    </row>
    <row r="175" spans="2:4" s="187" customFormat="1">
      <c r="B175" s="188"/>
      <c r="C175" s="189"/>
      <c r="D175" s="189"/>
    </row>
    <row r="176" spans="2:4" s="187" customFormat="1">
      <c r="B176" s="188"/>
      <c r="C176" s="189"/>
      <c r="D176" s="189"/>
    </row>
    <row r="177" spans="2:4" s="187" customFormat="1">
      <c r="B177" s="188"/>
      <c r="C177" s="189"/>
      <c r="D177" s="189"/>
    </row>
    <row r="178" spans="2:4" s="187" customFormat="1">
      <c r="B178" s="188"/>
      <c r="C178" s="189"/>
      <c r="D178" s="189"/>
    </row>
    <row r="179" spans="2:4" s="187" customFormat="1">
      <c r="B179" s="188"/>
      <c r="C179" s="189"/>
      <c r="D179" s="189"/>
    </row>
    <row r="180" spans="2:4" s="187" customFormat="1">
      <c r="B180" s="188"/>
      <c r="C180" s="189"/>
      <c r="D180" s="189"/>
    </row>
    <row r="181" spans="2:4" s="187" customFormat="1">
      <c r="B181" s="188"/>
      <c r="C181" s="189"/>
      <c r="D181" s="189"/>
    </row>
    <row r="182" spans="2:4" s="187" customFormat="1">
      <c r="B182" s="188"/>
      <c r="C182" s="189"/>
      <c r="D182" s="189"/>
    </row>
    <row r="183" spans="2:4" s="187" customFormat="1">
      <c r="B183" s="188"/>
      <c r="C183" s="189"/>
      <c r="D183" s="189"/>
    </row>
    <row r="184" spans="2:4" s="187" customFormat="1">
      <c r="B184" s="188"/>
      <c r="C184" s="189"/>
      <c r="D184" s="189"/>
    </row>
    <row r="185" spans="2:4" s="187" customFormat="1">
      <c r="B185" s="188"/>
      <c r="C185" s="189"/>
      <c r="D185" s="189"/>
    </row>
    <row r="186" spans="2:4" s="187" customFormat="1">
      <c r="B186" s="188"/>
      <c r="C186" s="189"/>
      <c r="D186" s="189"/>
    </row>
    <row r="187" spans="2:4" s="187" customFormat="1">
      <c r="B187" s="188"/>
      <c r="C187" s="189"/>
      <c r="D187" s="189"/>
    </row>
    <row r="188" spans="2:4" s="187" customFormat="1">
      <c r="B188" s="188"/>
      <c r="C188" s="189"/>
      <c r="D188" s="189"/>
    </row>
    <row r="189" spans="2:4" s="187" customFormat="1">
      <c r="B189" s="188"/>
      <c r="C189" s="189"/>
      <c r="D189" s="189"/>
    </row>
    <row r="190" spans="2:4" s="187" customFormat="1">
      <c r="B190" s="188"/>
      <c r="C190" s="189"/>
      <c r="D190" s="189"/>
    </row>
    <row r="191" spans="2:4" s="187" customFormat="1">
      <c r="B191" s="188"/>
      <c r="C191" s="189"/>
      <c r="D191" s="189"/>
    </row>
    <row r="192" spans="2:4" s="187" customFormat="1">
      <c r="B192" s="188"/>
      <c r="C192" s="189"/>
      <c r="D192" s="189"/>
    </row>
    <row r="193" spans="2:4" s="187" customFormat="1">
      <c r="B193" s="188"/>
      <c r="C193" s="189"/>
      <c r="D193" s="189"/>
    </row>
    <row r="194" spans="2:4" s="187" customFormat="1">
      <c r="B194" s="188"/>
      <c r="C194" s="189"/>
      <c r="D194" s="189"/>
    </row>
    <row r="195" spans="2:4" s="187" customFormat="1">
      <c r="B195" s="188"/>
      <c r="C195" s="189"/>
      <c r="D195" s="189"/>
    </row>
    <row r="196" spans="2:4" s="187" customFormat="1">
      <c r="B196" s="188"/>
      <c r="C196" s="189"/>
      <c r="D196" s="189"/>
    </row>
    <row r="197" spans="2:4" s="187" customFormat="1">
      <c r="B197" s="188"/>
      <c r="C197" s="189"/>
      <c r="D197" s="189"/>
    </row>
    <row r="198" spans="2:4" s="187" customFormat="1">
      <c r="B198" s="188"/>
      <c r="C198" s="189"/>
      <c r="D198" s="189"/>
    </row>
    <row r="199" spans="2:4" s="187" customFormat="1">
      <c r="B199" s="188"/>
      <c r="C199" s="189"/>
      <c r="D199" s="189"/>
    </row>
    <row r="200" spans="2:4" s="187" customFormat="1">
      <c r="B200" s="188"/>
      <c r="C200" s="189"/>
      <c r="D200" s="189"/>
    </row>
    <row r="201" spans="2:4" s="187" customFormat="1">
      <c r="B201" s="188"/>
      <c r="C201" s="189"/>
      <c r="D201" s="189"/>
    </row>
    <row r="202" spans="2:4" s="187" customFormat="1">
      <c r="B202" s="188"/>
      <c r="C202" s="189"/>
      <c r="D202" s="189"/>
    </row>
    <row r="203" spans="2:4" s="187" customFormat="1">
      <c r="B203" s="188"/>
      <c r="C203" s="189"/>
      <c r="D203" s="189"/>
    </row>
    <row r="204" spans="2:4" s="187" customFormat="1">
      <c r="B204" s="188"/>
      <c r="C204" s="189"/>
      <c r="D204" s="189"/>
    </row>
    <row r="205" spans="2:4" s="187" customFormat="1">
      <c r="B205" s="188"/>
      <c r="C205" s="189"/>
      <c r="D205" s="189"/>
    </row>
    <row r="206" spans="2:4" s="187" customFormat="1">
      <c r="B206" s="188"/>
      <c r="C206" s="189"/>
      <c r="D206" s="189"/>
    </row>
    <row r="207" spans="2:4" s="187" customFormat="1">
      <c r="B207" s="188"/>
      <c r="C207" s="189"/>
      <c r="D207" s="189"/>
    </row>
    <row r="208" spans="2:4" s="187" customFormat="1">
      <c r="B208" s="188"/>
      <c r="C208" s="189"/>
      <c r="D208" s="189"/>
    </row>
    <row r="209" spans="2:4" s="187" customFormat="1">
      <c r="B209" s="188"/>
      <c r="C209" s="189"/>
      <c r="D209" s="189"/>
    </row>
    <row r="210" spans="2:4" s="187" customFormat="1">
      <c r="B210" s="188"/>
      <c r="C210" s="189"/>
      <c r="D210" s="189"/>
    </row>
    <row r="211" spans="2:4" s="187" customFormat="1">
      <c r="B211" s="188"/>
      <c r="C211" s="189"/>
      <c r="D211" s="189"/>
    </row>
    <row r="212" spans="2:4" s="187" customFormat="1">
      <c r="B212" s="188"/>
      <c r="C212" s="189"/>
      <c r="D212" s="189"/>
    </row>
    <row r="213" spans="2:4" s="187" customFormat="1">
      <c r="B213" s="188"/>
      <c r="C213" s="189"/>
      <c r="D213" s="189"/>
    </row>
    <row r="214" spans="2:4" s="187" customFormat="1">
      <c r="B214" s="188"/>
      <c r="C214" s="189"/>
      <c r="D214" s="189"/>
    </row>
    <row r="215" spans="2:4" s="187" customFormat="1">
      <c r="B215" s="188"/>
      <c r="C215" s="189"/>
      <c r="D215" s="189"/>
    </row>
    <row r="216" spans="2:4" s="187" customFormat="1">
      <c r="B216" s="188"/>
      <c r="C216" s="189"/>
      <c r="D216" s="189"/>
    </row>
    <row r="217" spans="2:4" s="187" customFormat="1">
      <c r="B217" s="188"/>
      <c r="C217" s="189"/>
      <c r="D217" s="189"/>
    </row>
    <row r="218" spans="2:4" s="187" customFormat="1">
      <c r="B218" s="188"/>
      <c r="C218" s="189"/>
      <c r="D218" s="189"/>
    </row>
    <row r="219" spans="2:4" s="187" customFormat="1">
      <c r="B219" s="188"/>
      <c r="C219" s="189"/>
      <c r="D219" s="189"/>
    </row>
    <row r="220" spans="2:4" s="187" customFormat="1">
      <c r="B220" s="188"/>
      <c r="C220" s="189"/>
      <c r="D220" s="189"/>
    </row>
    <row r="221" spans="2:4" s="187" customFormat="1">
      <c r="B221" s="188"/>
      <c r="C221" s="189"/>
      <c r="D221" s="189"/>
    </row>
    <row r="222" spans="2:4" s="187" customFormat="1">
      <c r="B222" s="188"/>
      <c r="C222" s="189"/>
      <c r="D222" s="189"/>
    </row>
    <row r="223" spans="2:4" s="187" customFormat="1">
      <c r="B223" s="188"/>
      <c r="C223" s="189"/>
      <c r="D223" s="189"/>
    </row>
    <row r="224" spans="2:4" s="187" customFormat="1">
      <c r="B224" s="188"/>
      <c r="C224" s="189"/>
      <c r="D224" s="189"/>
    </row>
    <row r="225" spans="2:4" s="187" customFormat="1">
      <c r="B225" s="188"/>
      <c r="C225" s="189"/>
      <c r="D225" s="189"/>
    </row>
    <row r="226" spans="2:4" s="187" customFormat="1">
      <c r="B226" s="188"/>
      <c r="C226" s="189"/>
      <c r="D226" s="189"/>
    </row>
    <row r="227" spans="2:4" s="187" customFormat="1">
      <c r="B227" s="188"/>
      <c r="C227" s="189"/>
      <c r="D227" s="189"/>
    </row>
    <row r="228" spans="2:4" s="187" customFormat="1">
      <c r="B228" s="188"/>
      <c r="C228" s="189"/>
      <c r="D228" s="189"/>
    </row>
    <row r="229" spans="2:4" s="187" customFormat="1">
      <c r="B229" s="188"/>
      <c r="C229" s="189"/>
      <c r="D229" s="189"/>
    </row>
    <row r="230" spans="2:4" s="187" customFormat="1">
      <c r="B230" s="188"/>
      <c r="C230" s="189"/>
      <c r="D230" s="189"/>
    </row>
    <row r="231" spans="2:4" s="187" customFormat="1">
      <c r="B231" s="188"/>
      <c r="C231" s="189"/>
      <c r="D231" s="189"/>
    </row>
    <row r="232" spans="2:4" s="187" customFormat="1">
      <c r="B232" s="188"/>
      <c r="C232" s="189"/>
      <c r="D232" s="189"/>
    </row>
    <row r="233" spans="2:4" s="187" customFormat="1">
      <c r="B233" s="188"/>
      <c r="C233" s="189"/>
      <c r="D233" s="189"/>
    </row>
    <row r="234" spans="2:4" s="187" customFormat="1">
      <c r="B234" s="188"/>
      <c r="C234" s="189"/>
      <c r="D234" s="189"/>
    </row>
    <row r="235" spans="2:4" s="187" customFormat="1">
      <c r="B235" s="188"/>
      <c r="C235" s="189"/>
      <c r="D235" s="189"/>
    </row>
    <row r="236" spans="2:4" s="187" customFormat="1">
      <c r="B236" s="188"/>
      <c r="C236" s="189"/>
      <c r="D236" s="189"/>
    </row>
    <row r="237" spans="2:4" s="187" customFormat="1">
      <c r="B237" s="188"/>
      <c r="C237" s="189"/>
      <c r="D237" s="189"/>
    </row>
    <row r="238" spans="2:4" s="187" customFormat="1">
      <c r="B238" s="188"/>
      <c r="C238" s="189"/>
      <c r="D238" s="189"/>
    </row>
    <row r="239" spans="2:4" s="187" customFormat="1">
      <c r="B239" s="188"/>
      <c r="C239" s="189"/>
      <c r="D239" s="189"/>
    </row>
    <row r="240" spans="2:4" s="187" customFormat="1">
      <c r="B240" s="188"/>
      <c r="C240" s="189"/>
      <c r="D240" s="189"/>
    </row>
    <row r="241" spans="2:4" s="187" customFormat="1">
      <c r="B241" s="188"/>
      <c r="C241" s="189"/>
      <c r="D241" s="189"/>
    </row>
    <row r="242" spans="2:4" s="187" customFormat="1">
      <c r="B242" s="188"/>
      <c r="C242" s="189"/>
      <c r="D242" s="189"/>
    </row>
    <row r="243" spans="2:4" s="187" customFormat="1">
      <c r="B243" s="188"/>
      <c r="C243" s="189"/>
      <c r="D243" s="189"/>
    </row>
    <row r="244" spans="2:4" s="187" customFormat="1">
      <c r="B244" s="188"/>
      <c r="C244" s="189"/>
      <c r="D244" s="189"/>
    </row>
    <row r="245" spans="2:4" s="187" customFormat="1">
      <c r="B245" s="188"/>
      <c r="C245" s="189"/>
      <c r="D245" s="189"/>
    </row>
    <row r="246" spans="2:4" s="187" customFormat="1">
      <c r="B246" s="188"/>
      <c r="C246" s="189"/>
      <c r="D246" s="189"/>
    </row>
    <row r="247" spans="2:4" s="187" customFormat="1">
      <c r="B247" s="188"/>
      <c r="C247" s="189"/>
      <c r="D247" s="189"/>
    </row>
    <row r="248" spans="2:4" s="187" customFormat="1">
      <c r="B248" s="188"/>
      <c r="C248" s="189"/>
      <c r="D248" s="189"/>
    </row>
    <row r="249" spans="2:4" s="187" customFormat="1">
      <c r="B249" s="188"/>
      <c r="C249" s="189"/>
      <c r="D249" s="189"/>
    </row>
    <row r="250" spans="2:4" s="187" customFormat="1">
      <c r="B250" s="188"/>
      <c r="C250" s="189"/>
      <c r="D250" s="189"/>
    </row>
    <row r="251" spans="2:4" s="187" customFormat="1">
      <c r="B251" s="188"/>
      <c r="C251" s="189"/>
      <c r="D251" s="189"/>
    </row>
    <row r="252" spans="2:4" s="187" customFormat="1">
      <c r="B252" s="188"/>
      <c r="C252" s="189"/>
      <c r="D252" s="189"/>
    </row>
    <row r="253" spans="2:4" s="187" customFormat="1">
      <c r="B253" s="188"/>
      <c r="C253" s="189"/>
      <c r="D253" s="189"/>
    </row>
    <row r="254" spans="2:4" s="187" customFormat="1">
      <c r="B254" s="188"/>
      <c r="C254" s="189"/>
      <c r="D254" s="189"/>
    </row>
    <row r="255" spans="2:4" s="187" customFormat="1">
      <c r="B255" s="188"/>
      <c r="C255" s="189"/>
      <c r="D255" s="189"/>
    </row>
    <row r="256" spans="2:4" s="187" customFormat="1">
      <c r="B256" s="188"/>
      <c r="C256" s="189"/>
      <c r="D256" s="189"/>
    </row>
    <row r="257" spans="2:4" s="187" customFormat="1">
      <c r="B257" s="188"/>
      <c r="C257" s="189"/>
      <c r="D257" s="189"/>
    </row>
    <row r="258" spans="2:4" s="187" customFormat="1">
      <c r="B258" s="188"/>
      <c r="C258" s="189"/>
      <c r="D258" s="189"/>
    </row>
    <row r="259" spans="2:4" s="187" customFormat="1">
      <c r="B259" s="188"/>
      <c r="C259" s="189"/>
      <c r="D259" s="189"/>
    </row>
    <row r="260" spans="2:4" s="187" customFormat="1">
      <c r="B260" s="188"/>
      <c r="C260" s="189"/>
      <c r="D260" s="189"/>
    </row>
    <row r="261" spans="2:4" s="187" customFormat="1">
      <c r="B261" s="188"/>
      <c r="C261" s="189"/>
      <c r="D261" s="189"/>
    </row>
    <row r="262" spans="2:4" s="187" customFormat="1">
      <c r="B262" s="188"/>
      <c r="C262" s="189"/>
      <c r="D262" s="189"/>
    </row>
    <row r="263" spans="2:4" s="187" customFormat="1">
      <c r="B263" s="188"/>
      <c r="C263" s="189"/>
      <c r="D263" s="189"/>
    </row>
    <row r="264" spans="2:4" s="187" customFormat="1">
      <c r="B264" s="188"/>
      <c r="C264" s="189"/>
      <c r="D264" s="189"/>
    </row>
    <row r="265" spans="2:4" s="187" customFormat="1">
      <c r="B265" s="188"/>
      <c r="C265" s="189"/>
      <c r="D265" s="189"/>
    </row>
    <row r="266" spans="2:4" s="187" customFormat="1">
      <c r="B266" s="188"/>
      <c r="C266" s="189"/>
      <c r="D266" s="189"/>
    </row>
    <row r="267" spans="2:4" s="187" customFormat="1">
      <c r="B267" s="188"/>
      <c r="C267" s="189"/>
      <c r="D267" s="189"/>
    </row>
    <row r="268" spans="2:4" s="187" customFormat="1">
      <c r="B268" s="188"/>
      <c r="C268" s="189"/>
      <c r="D268" s="189"/>
    </row>
    <row r="269" spans="2:4" s="187" customFormat="1">
      <c r="B269" s="188"/>
      <c r="C269" s="189"/>
      <c r="D269" s="189"/>
    </row>
    <row r="270" spans="2:4" s="187" customFormat="1">
      <c r="B270" s="188"/>
      <c r="C270" s="189"/>
      <c r="D270" s="189"/>
    </row>
    <row r="271" spans="2:4" s="187" customFormat="1">
      <c r="B271" s="188"/>
      <c r="C271" s="189"/>
      <c r="D271" s="189"/>
    </row>
    <row r="272" spans="2:4" s="187" customFormat="1">
      <c r="B272" s="188"/>
      <c r="C272" s="189"/>
      <c r="D272" s="189"/>
    </row>
    <row r="273" spans="2:4" s="187" customFormat="1">
      <c r="B273" s="188"/>
      <c r="C273" s="189"/>
      <c r="D273" s="189"/>
    </row>
    <row r="274" spans="2:4" s="187" customFormat="1">
      <c r="B274" s="188"/>
      <c r="C274" s="189"/>
      <c r="D274" s="189"/>
    </row>
    <row r="275" spans="2:4" s="187" customFormat="1">
      <c r="B275" s="188"/>
      <c r="C275" s="189"/>
      <c r="D275" s="189"/>
    </row>
    <row r="276" spans="2:4" s="187" customFormat="1">
      <c r="B276" s="188"/>
      <c r="C276" s="189"/>
      <c r="D276" s="189"/>
    </row>
    <row r="277" spans="2:4" s="187" customFormat="1">
      <c r="B277" s="188"/>
      <c r="C277" s="189"/>
      <c r="D277" s="189"/>
    </row>
    <row r="278" spans="2:4" s="187" customFormat="1">
      <c r="B278" s="188"/>
      <c r="C278" s="189"/>
      <c r="D278" s="189"/>
    </row>
    <row r="279" spans="2:4" s="187" customFormat="1">
      <c r="B279" s="188"/>
      <c r="C279" s="189"/>
      <c r="D279" s="189"/>
    </row>
    <row r="280" spans="2:4" s="187" customFormat="1">
      <c r="B280" s="188"/>
      <c r="C280" s="189"/>
      <c r="D280" s="189"/>
    </row>
    <row r="281" spans="2:4" s="187" customFormat="1">
      <c r="B281" s="188"/>
      <c r="C281" s="189"/>
      <c r="D281" s="189"/>
    </row>
    <row r="282" spans="2:4" s="187" customFormat="1">
      <c r="B282" s="188"/>
      <c r="C282" s="189"/>
      <c r="D282" s="189"/>
    </row>
    <row r="283" spans="2:4" s="187" customFormat="1">
      <c r="B283" s="188"/>
      <c r="C283" s="189"/>
      <c r="D283" s="189"/>
    </row>
    <row r="284" spans="2:4" s="187" customFormat="1">
      <c r="B284" s="188"/>
      <c r="C284" s="189"/>
      <c r="D284" s="189"/>
    </row>
    <row r="285" spans="2:4" s="187" customFormat="1">
      <c r="B285" s="188"/>
      <c r="C285" s="189"/>
      <c r="D285" s="189"/>
    </row>
    <row r="286" spans="2:4" s="187" customFormat="1">
      <c r="B286" s="188"/>
      <c r="C286" s="189"/>
      <c r="D286" s="189"/>
    </row>
    <row r="287" spans="2:4" s="187" customFormat="1">
      <c r="B287" s="188"/>
      <c r="C287" s="189"/>
      <c r="D287" s="189"/>
    </row>
    <row r="288" spans="2:4" s="187" customFormat="1">
      <c r="B288" s="188"/>
      <c r="C288" s="189"/>
      <c r="D288" s="189"/>
    </row>
    <row r="289" spans="2:4" s="187" customFormat="1">
      <c r="B289" s="188"/>
      <c r="C289" s="189"/>
      <c r="D289" s="189"/>
    </row>
    <row r="290" spans="2:4" s="187" customFormat="1">
      <c r="B290" s="188"/>
      <c r="C290" s="189"/>
      <c r="D290" s="189"/>
    </row>
    <row r="291" spans="2:4" s="187" customFormat="1">
      <c r="B291" s="188"/>
      <c r="C291" s="189"/>
      <c r="D291" s="189"/>
    </row>
    <row r="292" spans="2:4" s="187" customFormat="1">
      <c r="B292" s="188"/>
      <c r="C292" s="189"/>
      <c r="D292" s="189"/>
    </row>
    <row r="293" spans="2:4" s="187" customFormat="1">
      <c r="B293" s="188"/>
      <c r="C293" s="189"/>
      <c r="D293" s="189"/>
    </row>
    <row r="294" spans="2:4" s="187" customFormat="1">
      <c r="B294" s="188"/>
      <c r="C294" s="189"/>
      <c r="D294" s="189"/>
    </row>
    <row r="295" spans="2:4" s="187" customFormat="1">
      <c r="B295" s="188"/>
      <c r="C295" s="189"/>
      <c r="D295" s="189"/>
    </row>
    <row r="296" spans="2:4" s="187" customFormat="1">
      <c r="B296" s="188"/>
      <c r="C296" s="189"/>
      <c r="D296" s="189"/>
    </row>
    <row r="297" spans="2:4" s="187" customFormat="1">
      <c r="B297" s="188"/>
      <c r="C297" s="189"/>
      <c r="D297" s="189"/>
    </row>
    <row r="298" spans="2:4" s="187" customFormat="1">
      <c r="B298" s="188"/>
      <c r="C298" s="189"/>
      <c r="D298" s="189"/>
    </row>
    <row r="299" spans="2:4" s="187" customFormat="1">
      <c r="B299" s="188"/>
      <c r="C299" s="189"/>
      <c r="D299" s="189"/>
    </row>
    <row r="300" spans="2:4" s="187" customFormat="1">
      <c r="B300" s="188"/>
      <c r="C300" s="189"/>
      <c r="D300" s="189"/>
    </row>
    <row r="301" spans="2:4" s="187" customFormat="1">
      <c r="B301" s="188"/>
      <c r="C301" s="189"/>
      <c r="D301" s="189"/>
    </row>
    <row r="302" spans="2:4" s="187" customFormat="1">
      <c r="B302" s="188"/>
      <c r="C302" s="189"/>
      <c r="D302" s="189"/>
    </row>
    <row r="303" spans="2:4" s="187" customFormat="1">
      <c r="B303" s="188"/>
      <c r="C303" s="189"/>
      <c r="D303" s="189"/>
    </row>
    <row r="304" spans="2:4" s="187" customFormat="1">
      <c r="B304" s="188"/>
      <c r="C304" s="189"/>
      <c r="D304" s="189"/>
    </row>
    <row r="305" spans="2:4" s="187" customFormat="1">
      <c r="B305" s="188"/>
      <c r="C305" s="189"/>
      <c r="D305" s="189"/>
    </row>
    <row r="306" spans="2:4" s="187" customFormat="1">
      <c r="B306" s="188"/>
      <c r="C306" s="189"/>
      <c r="D306" s="189"/>
    </row>
    <row r="307" spans="2:4" s="187" customFormat="1">
      <c r="B307" s="188"/>
      <c r="C307" s="189"/>
      <c r="D307" s="189"/>
    </row>
    <row r="308" spans="2:4" s="187" customFormat="1">
      <c r="B308" s="188"/>
      <c r="C308" s="189"/>
      <c r="D308" s="189"/>
    </row>
    <row r="309" spans="2:4" s="187" customFormat="1">
      <c r="B309" s="188"/>
      <c r="C309" s="189"/>
      <c r="D309" s="189"/>
    </row>
    <row r="310" spans="2:4" s="187" customFormat="1">
      <c r="B310" s="188"/>
      <c r="C310" s="189"/>
      <c r="D310" s="189"/>
    </row>
    <row r="311" spans="2:4" s="187" customFormat="1">
      <c r="B311" s="188"/>
      <c r="C311" s="189"/>
      <c r="D311" s="189"/>
    </row>
    <row r="312" spans="2:4" s="187" customFormat="1">
      <c r="B312" s="188"/>
      <c r="C312" s="189"/>
      <c r="D312" s="189"/>
    </row>
    <row r="313" spans="2:4" s="187" customFormat="1">
      <c r="B313" s="188"/>
      <c r="C313" s="189"/>
      <c r="D313" s="189"/>
    </row>
    <row r="314" spans="2:4" s="187" customFormat="1">
      <c r="B314" s="188"/>
      <c r="C314" s="189"/>
      <c r="D314" s="189"/>
    </row>
    <row r="315" spans="2:4" s="187" customFormat="1">
      <c r="B315" s="188"/>
      <c r="C315" s="189"/>
      <c r="D315" s="189"/>
    </row>
    <row r="316" spans="2:4" s="187" customFormat="1">
      <c r="B316" s="188"/>
      <c r="C316" s="189"/>
      <c r="D316" s="189"/>
    </row>
    <row r="317" spans="2:4" s="187" customFormat="1">
      <c r="B317" s="188"/>
      <c r="C317" s="189"/>
      <c r="D317" s="189"/>
    </row>
    <row r="318" spans="2:4" s="187" customFormat="1">
      <c r="B318" s="188"/>
      <c r="C318" s="189"/>
      <c r="D318" s="189"/>
    </row>
    <row r="319" spans="2:4" s="187" customFormat="1">
      <c r="B319" s="188"/>
      <c r="C319" s="189"/>
      <c r="D319" s="189"/>
    </row>
    <row r="320" spans="2:4" s="187" customFormat="1">
      <c r="B320" s="188"/>
      <c r="C320" s="189"/>
      <c r="D320" s="189"/>
    </row>
    <row r="321" spans="2:4" s="187" customFormat="1">
      <c r="B321" s="188"/>
      <c r="C321" s="189"/>
      <c r="D321" s="189"/>
    </row>
    <row r="322" spans="2:4" s="187" customFormat="1">
      <c r="B322" s="188"/>
      <c r="C322" s="189"/>
      <c r="D322" s="189"/>
    </row>
    <row r="323" spans="2:4" s="187" customFormat="1">
      <c r="B323" s="188"/>
      <c r="C323" s="189"/>
      <c r="D323" s="189"/>
    </row>
    <row r="324" spans="2:4" s="187" customFormat="1">
      <c r="B324" s="188"/>
      <c r="C324" s="189"/>
      <c r="D324" s="189"/>
    </row>
    <row r="325" spans="2:4" s="187" customFormat="1">
      <c r="B325" s="188"/>
      <c r="C325" s="189"/>
      <c r="D325" s="189"/>
    </row>
    <row r="326" spans="2:4" s="187" customFormat="1">
      <c r="B326" s="188"/>
      <c r="C326" s="189"/>
      <c r="D326" s="189"/>
    </row>
    <row r="327" spans="2:4" s="187" customFormat="1">
      <c r="B327" s="188"/>
      <c r="C327" s="189"/>
      <c r="D327" s="189"/>
    </row>
    <row r="328" spans="2:4" s="187" customFormat="1">
      <c r="B328" s="188"/>
      <c r="C328" s="189"/>
      <c r="D328" s="189"/>
    </row>
    <row r="329" spans="2:4" s="187" customFormat="1">
      <c r="B329" s="188"/>
      <c r="C329" s="189"/>
      <c r="D329" s="189"/>
    </row>
    <row r="330" spans="2:4" s="187" customFormat="1">
      <c r="B330" s="188"/>
      <c r="C330" s="189"/>
      <c r="D330" s="189"/>
    </row>
    <row r="331" spans="2:4" s="187" customFormat="1">
      <c r="B331" s="188"/>
      <c r="C331" s="189"/>
      <c r="D331" s="189"/>
    </row>
    <row r="332" spans="2:4" s="187" customFormat="1">
      <c r="B332" s="188"/>
      <c r="C332" s="189"/>
      <c r="D332" s="189"/>
    </row>
    <row r="333" spans="2:4" s="187" customFormat="1">
      <c r="B333" s="188"/>
      <c r="C333" s="189"/>
      <c r="D333" s="189"/>
    </row>
    <row r="334" spans="2:4" s="187" customFormat="1">
      <c r="B334" s="188"/>
      <c r="C334" s="189"/>
      <c r="D334" s="189"/>
    </row>
    <row r="335" spans="2:4" s="187" customFormat="1">
      <c r="B335" s="188"/>
      <c r="C335" s="189"/>
      <c r="D335" s="189"/>
    </row>
    <row r="336" spans="2:4" s="187" customFormat="1">
      <c r="B336" s="188"/>
      <c r="C336" s="189"/>
      <c r="D336" s="189"/>
    </row>
    <row r="337" spans="2:4" s="187" customFormat="1">
      <c r="B337" s="188"/>
      <c r="C337" s="189"/>
      <c r="D337" s="189"/>
    </row>
    <row r="338" spans="2:4" s="187" customFormat="1">
      <c r="B338" s="188"/>
      <c r="C338" s="189"/>
      <c r="D338" s="189"/>
    </row>
    <row r="339" spans="2:4" s="187" customFormat="1">
      <c r="B339" s="188"/>
      <c r="C339" s="189"/>
      <c r="D339" s="189"/>
    </row>
    <row r="340" spans="2:4" s="187" customFormat="1">
      <c r="B340" s="188"/>
      <c r="C340" s="189"/>
      <c r="D340" s="189"/>
    </row>
    <row r="341" spans="2:4" s="187" customFormat="1">
      <c r="B341" s="188"/>
      <c r="C341" s="189"/>
      <c r="D341" s="189"/>
    </row>
    <row r="342" spans="2:4" s="187" customFormat="1">
      <c r="B342" s="188"/>
      <c r="C342" s="189"/>
      <c r="D342" s="189"/>
    </row>
    <row r="343" spans="2:4" s="187" customFormat="1">
      <c r="B343" s="188"/>
      <c r="C343" s="189"/>
      <c r="D343" s="189"/>
    </row>
    <row r="344" spans="2:4" s="187" customFormat="1">
      <c r="B344" s="188"/>
      <c r="C344" s="189"/>
      <c r="D344" s="189"/>
    </row>
    <row r="345" spans="2:4" s="187" customFormat="1">
      <c r="B345" s="188"/>
      <c r="C345" s="189"/>
      <c r="D345" s="189"/>
    </row>
    <row r="346" spans="2:4" s="187" customFormat="1">
      <c r="B346" s="188"/>
      <c r="C346" s="189"/>
      <c r="D346" s="189"/>
    </row>
    <row r="347" spans="2:4" s="187" customFormat="1">
      <c r="B347" s="188"/>
      <c r="C347" s="189"/>
      <c r="D347" s="189"/>
    </row>
    <row r="348" spans="2:4" s="187" customFormat="1">
      <c r="B348" s="188"/>
      <c r="C348" s="189"/>
      <c r="D348" s="189"/>
    </row>
    <row r="349" spans="2:4" s="187" customFormat="1">
      <c r="B349" s="188"/>
      <c r="C349" s="189"/>
      <c r="D349" s="189"/>
    </row>
    <row r="350" spans="2:4" s="187" customFormat="1">
      <c r="B350" s="188"/>
      <c r="C350" s="189"/>
      <c r="D350" s="189"/>
    </row>
    <row r="351" spans="2:4" s="187" customFormat="1">
      <c r="B351" s="188"/>
      <c r="C351" s="189"/>
      <c r="D351" s="189"/>
    </row>
    <row r="352" spans="2:4" s="187" customFormat="1">
      <c r="B352" s="188"/>
      <c r="C352" s="189"/>
      <c r="D352" s="189"/>
    </row>
    <row r="353" spans="2:4" s="187" customFormat="1">
      <c r="B353" s="188"/>
      <c r="C353" s="189"/>
      <c r="D353" s="189"/>
    </row>
    <row r="354" spans="2:4" s="187" customFormat="1">
      <c r="B354" s="188"/>
      <c r="C354" s="189"/>
      <c r="D354" s="189"/>
    </row>
    <row r="355" spans="2:4" s="187" customFormat="1">
      <c r="B355" s="188"/>
      <c r="C355" s="189"/>
      <c r="D355" s="189"/>
    </row>
    <row r="356" spans="2:4" s="187" customFormat="1">
      <c r="B356" s="188"/>
      <c r="C356" s="189"/>
      <c r="D356" s="189"/>
    </row>
    <row r="357" spans="2:4" s="187" customFormat="1">
      <c r="B357" s="188"/>
      <c r="C357" s="189"/>
      <c r="D357" s="189"/>
    </row>
    <row r="358" spans="2:4" s="187" customFormat="1">
      <c r="B358" s="188"/>
      <c r="C358" s="189"/>
      <c r="D358" s="189"/>
    </row>
    <row r="359" spans="2:4" s="187" customFormat="1">
      <c r="B359" s="188"/>
      <c r="C359" s="189"/>
      <c r="D359" s="189"/>
    </row>
    <row r="360" spans="2:4" s="187" customFormat="1">
      <c r="B360" s="188"/>
      <c r="C360" s="189"/>
      <c r="D360" s="189"/>
    </row>
    <row r="361" spans="2:4" s="187" customFormat="1">
      <c r="B361" s="188"/>
      <c r="C361" s="189"/>
      <c r="D361" s="189"/>
    </row>
    <row r="362" spans="2:4" s="187" customFormat="1">
      <c r="B362" s="188"/>
      <c r="C362" s="189"/>
      <c r="D362" s="189"/>
    </row>
    <row r="363" spans="2:4" s="187" customFormat="1">
      <c r="B363" s="188"/>
      <c r="C363" s="189"/>
      <c r="D363" s="189"/>
    </row>
    <row r="364" spans="2:4" s="187" customFormat="1">
      <c r="B364" s="188"/>
      <c r="C364" s="189"/>
      <c r="D364" s="189"/>
    </row>
    <row r="365" spans="2:4" s="187" customFormat="1">
      <c r="B365" s="188"/>
      <c r="C365" s="189"/>
      <c r="D365" s="189"/>
    </row>
    <row r="366" spans="2:4" s="187" customFormat="1">
      <c r="B366" s="188"/>
      <c r="C366" s="189"/>
      <c r="D366" s="189"/>
    </row>
    <row r="367" spans="2:4" s="187" customFormat="1">
      <c r="B367" s="188"/>
      <c r="C367" s="189"/>
      <c r="D367" s="189"/>
    </row>
    <row r="368" spans="2:4" s="187" customFormat="1">
      <c r="B368" s="188"/>
      <c r="C368" s="189"/>
      <c r="D368" s="189"/>
    </row>
    <row r="369" spans="2:4" s="187" customFormat="1">
      <c r="B369" s="188"/>
      <c r="C369" s="189"/>
      <c r="D369" s="189"/>
    </row>
    <row r="370" spans="2:4" s="187" customFormat="1">
      <c r="B370" s="188"/>
      <c r="C370" s="189"/>
      <c r="D370" s="189"/>
    </row>
    <row r="371" spans="2:4" s="187" customFormat="1">
      <c r="B371" s="188"/>
      <c r="C371" s="189"/>
      <c r="D371" s="189"/>
    </row>
    <row r="372" spans="2:4" s="187" customFormat="1">
      <c r="B372" s="188"/>
      <c r="C372" s="189"/>
      <c r="D372" s="189"/>
    </row>
    <row r="373" spans="2:4" s="187" customFormat="1">
      <c r="B373" s="188"/>
      <c r="C373" s="189"/>
      <c r="D373" s="189"/>
    </row>
    <row r="374" spans="2:4" s="187" customFormat="1">
      <c r="B374" s="188"/>
      <c r="C374" s="189"/>
      <c r="D374" s="189"/>
    </row>
    <row r="375" spans="2:4" s="187" customFormat="1">
      <c r="B375" s="188"/>
      <c r="C375" s="189"/>
      <c r="D375" s="189"/>
    </row>
    <row r="376" spans="2:4" s="187" customFormat="1">
      <c r="B376" s="188"/>
      <c r="C376" s="189"/>
      <c r="D376" s="189"/>
    </row>
    <row r="377" spans="2:4" s="187" customFormat="1">
      <c r="B377" s="188"/>
      <c r="C377" s="189"/>
      <c r="D377" s="189"/>
    </row>
    <row r="378" spans="2:4" s="187" customFormat="1">
      <c r="B378" s="188"/>
      <c r="C378" s="189"/>
      <c r="D378" s="189"/>
    </row>
    <row r="379" spans="2:4" s="187" customFormat="1">
      <c r="B379" s="188"/>
      <c r="C379" s="189"/>
      <c r="D379" s="189"/>
    </row>
    <row r="380" spans="2:4" s="187" customFormat="1">
      <c r="B380" s="188"/>
      <c r="C380" s="189"/>
      <c r="D380" s="189"/>
    </row>
    <row r="381" spans="2:4" s="187" customFormat="1">
      <c r="B381" s="188"/>
      <c r="C381" s="189"/>
      <c r="D381" s="189"/>
    </row>
    <row r="382" spans="2:4" s="187" customFormat="1">
      <c r="B382" s="188"/>
      <c r="C382" s="189"/>
      <c r="D382" s="189"/>
    </row>
    <row r="383" spans="2:4" s="187" customFormat="1">
      <c r="B383" s="188"/>
      <c r="C383" s="189"/>
      <c r="D383" s="189"/>
    </row>
    <row r="384" spans="2:4" s="187" customFormat="1">
      <c r="B384" s="188"/>
      <c r="C384" s="189"/>
      <c r="D384" s="189"/>
    </row>
    <row r="385" spans="2:4" s="187" customFormat="1">
      <c r="B385" s="188"/>
      <c r="C385" s="189"/>
      <c r="D385" s="189"/>
    </row>
    <row r="386" spans="2:4" s="187" customFormat="1">
      <c r="B386" s="188"/>
      <c r="C386" s="189"/>
      <c r="D386" s="189"/>
    </row>
    <row r="387" spans="2:4" s="187" customFormat="1">
      <c r="B387" s="188"/>
      <c r="C387" s="189"/>
      <c r="D387" s="189"/>
    </row>
    <row r="388" spans="2:4" s="187" customFormat="1">
      <c r="B388" s="188"/>
      <c r="C388" s="189"/>
      <c r="D388" s="189"/>
    </row>
    <row r="389" spans="2:4" s="187" customFormat="1">
      <c r="B389" s="188"/>
      <c r="C389" s="189"/>
      <c r="D389" s="189"/>
    </row>
    <row r="390" spans="2:4" s="187" customFormat="1">
      <c r="B390" s="188"/>
      <c r="C390" s="189"/>
      <c r="D390" s="189"/>
    </row>
    <row r="391" spans="2:4" s="187" customFormat="1">
      <c r="B391" s="188"/>
      <c r="C391" s="189"/>
      <c r="D391" s="189"/>
    </row>
    <row r="392" spans="2:4" s="187" customFormat="1">
      <c r="B392" s="188"/>
      <c r="C392" s="189"/>
      <c r="D392" s="189"/>
    </row>
    <row r="393" spans="2:4" s="187" customFormat="1">
      <c r="B393" s="188"/>
      <c r="C393" s="189"/>
      <c r="D393" s="189"/>
    </row>
    <row r="394" spans="2:4" s="187" customFormat="1">
      <c r="B394" s="188"/>
      <c r="C394" s="189"/>
      <c r="D394" s="189"/>
    </row>
    <row r="395" spans="2:4" s="187" customFormat="1">
      <c r="B395" s="188"/>
      <c r="C395" s="189"/>
      <c r="D395" s="189"/>
    </row>
    <row r="396" spans="2:4" s="187" customFormat="1">
      <c r="B396" s="188"/>
      <c r="C396" s="189"/>
      <c r="D396" s="189"/>
    </row>
    <row r="397" spans="2:4" s="187" customFormat="1">
      <c r="B397" s="188"/>
      <c r="C397" s="189"/>
      <c r="D397" s="189"/>
    </row>
    <row r="398" spans="2:4" s="187" customFormat="1">
      <c r="B398" s="188"/>
      <c r="C398" s="189"/>
      <c r="D398" s="189"/>
    </row>
    <row r="399" spans="2:4" s="187" customFormat="1">
      <c r="B399" s="188"/>
      <c r="C399" s="189"/>
      <c r="D399" s="189"/>
    </row>
    <row r="400" spans="2:4" s="187" customFormat="1">
      <c r="B400" s="188"/>
      <c r="C400" s="189"/>
      <c r="D400" s="189"/>
    </row>
    <row r="401" spans="2:4" s="187" customFormat="1">
      <c r="B401" s="188"/>
      <c r="C401" s="189"/>
      <c r="D401" s="189"/>
    </row>
    <row r="402" spans="2:4" s="187" customFormat="1">
      <c r="B402" s="188"/>
      <c r="C402" s="189"/>
      <c r="D402" s="189"/>
    </row>
    <row r="403" spans="2:4" s="187" customFormat="1">
      <c r="B403" s="188"/>
      <c r="C403" s="189"/>
      <c r="D403" s="189"/>
    </row>
    <row r="404" spans="2:4" s="187" customFormat="1">
      <c r="B404" s="188"/>
      <c r="C404" s="189"/>
      <c r="D404" s="189"/>
    </row>
    <row r="405" spans="2:4" s="187" customFormat="1">
      <c r="B405" s="188"/>
      <c r="C405" s="189"/>
      <c r="D405" s="189"/>
    </row>
    <row r="406" spans="2:4" s="187" customFormat="1">
      <c r="B406" s="188"/>
      <c r="C406" s="189"/>
      <c r="D406" s="189"/>
    </row>
    <row r="407" spans="2:4" s="187" customFormat="1">
      <c r="B407" s="188"/>
      <c r="C407" s="189"/>
      <c r="D407" s="189"/>
    </row>
    <row r="408" spans="2:4" s="187" customFormat="1">
      <c r="B408" s="188"/>
      <c r="C408" s="189"/>
      <c r="D408" s="189"/>
    </row>
    <row r="409" spans="2:4" s="187" customFormat="1">
      <c r="B409" s="188"/>
      <c r="C409" s="189"/>
      <c r="D409" s="189"/>
    </row>
    <row r="410" spans="2:4" s="187" customFormat="1">
      <c r="B410" s="188"/>
      <c r="C410" s="189"/>
      <c r="D410" s="189"/>
    </row>
    <row r="411" spans="2:4" s="187" customFormat="1">
      <c r="B411" s="188"/>
      <c r="C411" s="189"/>
      <c r="D411" s="189"/>
    </row>
    <row r="412" spans="2:4" s="187" customFormat="1">
      <c r="B412" s="188"/>
      <c r="C412" s="189"/>
      <c r="D412" s="189"/>
    </row>
    <row r="413" spans="2:4" s="187" customFormat="1">
      <c r="B413" s="188"/>
      <c r="C413" s="189"/>
      <c r="D413" s="189"/>
    </row>
    <row r="414" spans="2:4" s="187" customFormat="1">
      <c r="B414" s="188"/>
      <c r="C414" s="189"/>
      <c r="D414" s="189"/>
    </row>
    <row r="415" spans="2:4" s="187" customFormat="1">
      <c r="B415" s="188"/>
      <c r="C415" s="189"/>
      <c r="D415" s="189"/>
    </row>
    <row r="416" spans="2:4" s="187" customFormat="1">
      <c r="B416" s="188"/>
      <c r="C416" s="189"/>
      <c r="D416" s="189"/>
    </row>
    <row r="417" spans="2:4" s="187" customFormat="1">
      <c r="B417" s="188"/>
      <c r="C417" s="189"/>
      <c r="D417" s="189"/>
    </row>
    <row r="418" spans="2:4" s="187" customFormat="1">
      <c r="B418" s="188"/>
      <c r="C418" s="189"/>
      <c r="D418" s="189"/>
    </row>
    <row r="419" spans="2:4" s="187" customFormat="1">
      <c r="B419" s="188"/>
      <c r="C419" s="189"/>
      <c r="D419" s="189"/>
    </row>
    <row r="420" spans="2:4" s="187" customFormat="1">
      <c r="B420" s="188"/>
      <c r="C420" s="189"/>
      <c r="D420" s="189"/>
    </row>
    <row r="421" spans="2:4" s="187" customFormat="1">
      <c r="B421" s="188"/>
      <c r="C421" s="189"/>
      <c r="D421" s="189"/>
    </row>
    <row r="422" spans="2:4" s="187" customFormat="1">
      <c r="B422" s="188"/>
      <c r="C422" s="189"/>
      <c r="D422" s="189"/>
    </row>
    <row r="423" spans="2:4" s="187" customFormat="1">
      <c r="B423" s="188"/>
      <c r="C423" s="189"/>
      <c r="D423" s="189"/>
    </row>
    <row r="424" spans="2:4" s="187" customFormat="1">
      <c r="B424" s="188"/>
      <c r="C424" s="189"/>
      <c r="D424" s="189"/>
    </row>
    <row r="425" spans="2:4" s="187" customFormat="1">
      <c r="B425" s="188"/>
      <c r="C425" s="189"/>
      <c r="D425" s="189"/>
    </row>
    <row r="426" spans="2:4" s="187" customFormat="1">
      <c r="B426" s="188"/>
      <c r="C426" s="189"/>
      <c r="D426" s="189"/>
    </row>
    <row r="427" spans="2:4" s="187" customFormat="1">
      <c r="B427" s="188"/>
      <c r="C427" s="189"/>
      <c r="D427" s="189"/>
    </row>
    <row r="428" spans="2:4" s="187" customFormat="1">
      <c r="B428" s="188"/>
      <c r="C428" s="189"/>
      <c r="D428" s="189"/>
    </row>
    <row r="429" spans="2:4" s="187" customFormat="1">
      <c r="B429" s="188"/>
      <c r="C429" s="189"/>
      <c r="D429" s="189"/>
    </row>
    <row r="430" spans="2:4" s="187" customFormat="1">
      <c r="B430" s="188"/>
      <c r="C430" s="189"/>
      <c r="D430" s="189"/>
    </row>
    <row r="431" spans="2:4" s="187" customFormat="1">
      <c r="B431" s="188"/>
      <c r="C431" s="189"/>
      <c r="D431" s="189"/>
    </row>
    <row r="432" spans="2:4" s="187" customFormat="1">
      <c r="B432" s="188"/>
      <c r="C432" s="189"/>
      <c r="D432" s="189"/>
    </row>
    <row r="433" spans="2:4" s="187" customFormat="1">
      <c r="B433" s="188"/>
      <c r="C433" s="189"/>
      <c r="D433" s="189"/>
    </row>
    <row r="434" spans="2:4" s="187" customFormat="1">
      <c r="B434" s="188"/>
      <c r="C434" s="189"/>
      <c r="D434" s="189"/>
    </row>
    <row r="435" spans="2:4" s="187" customFormat="1">
      <c r="B435" s="188"/>
      <c r="C435" s="189"/>
      <c r="D435" s="189"/>
    </row>
    <row r="436" spans="2:4" s="187" customFormat="1">
      <c r="B436" s="188"/>
      <c r="C436" s="189"/>
      <c r="D436" s="189"/>
    </row>
    <row r="437" spans="2:4" s="187" customFormat="1">
      <c r="B437" s="188"/>
      <c r="C437" s="189"/>
      <c r="D437" s="189"/>
    </row>
    <row r="438" spans="2:4" s="187" customFormat="1">
      <c r="B438" s="188"/>
      <c r="C438" s="189"/>
      <c r="D438" s="189"/>
    </row>
    <row r="439" spans="2:4" s="187" customFormat="1">
      <c r="B439" s="188"/>
      <c r="C439" s="189"/>
      <c r="D439" s="189"/>
    </row>
    <row r="440" spans="2:4" s="187" customFormat="1">
      <c r="B440" s="188"/>
      <c r="C440" s="189"/>
      <c r="D440" s="189"/>
    </row>
    <row r="441" spans="2:4" s="187" customFormat="1">
      <c r="B441" s="188"/>
      <c r="C441" s="189"/>
      <c r="D441" s="189"/>
    </row>
    <row r="442" spans="2:4" s="187" customFormat="1">
      <c r="B442" s="188"/>
      <c r="C442" s="189"/>
      <c r="D442" s="189"/>
    </row>
    <row r="443" spans="2:4" s="187" customFormat="1">
      <c r="B443" s="188"/>
      <c r="C443" s="189"/>
      <c r="D443" s="189"/>
    </row>
    <row r="444" spans="2:4" s="187" customFormat="1">
      <c r="B444" s="188"/>
      <c r="C444" s="189"/>
      <c r="D444" s="189"/>
    </row>
    <row r="445" spans="2:4" s="187" customFormat="1">
      <c r="B445" s="188"/>
      <c r="C445" s="189"/>
      <c r="D445" s="189"/>
    </row>
    <row r="446" spans="2:4" s="187" customFormat="1">
      <c r="B446" s="188"/>
      <c r="C446" s="189"/>
      <c r="D446" s="189"/>
    </row>
    <row r="447" spans="2:4" s="187" customFormat="1">
      <c r="B447" s="188"/>
      <c r="C447" s="189"/>
      <c r="D447" s="189"/>
    </row>
    <row r="448" spans="2:4" s="187" customFormat="1">
      <c r="B448" s="188"/>
      <c r="C448" s="189"/>
      <c r="D448" s="189"/>
    </row>
    <row r="449" spans="2:4" s="187" customFormat="1">
      <c r="B449" s="188"/>
      <c r="C449" s="189"/>
      <c r="D449" s="189"/>
    </row>
  </sheetData>
  <pageMargins left="0.73" right="0.56000000000000005" top="0.65" bottom="0.8" header="0.17" footer="0.2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00B050"/>
  </sheetPr>
  <dimension ref="B1:O48"/>
  <sheetViews>
    <sheetView showZeros="0" view="pageBreakPreview" topLeftCell="A4" zoomScaleNormal="100" workbookViewId="0">
      <selection activeCell="H32" sqref="H32"/>
    </sheetView>
  </sheetViews>
  <sheetFormatPr defaultRowHeight="12.75"/>
  <cols>
    <col min="1" max="1" width="9.140625" style="44"/>
    <col min="2" max="2" width="20" style="44" customWidth="1"/>
    <col min="3" max="3" width="48.28515625" style="44" customWidth="1"/>
    <col min="4" max="4" width="24" style="44" customWidth="1"/>
    <col min="5" max="5" width="7.42578125" style="44" customWidth="1"/>
    <col min="6" max="6" width="11.140625" style="44" customWidth="1"/>
    <col min="7" max="7" width="9.85546875" style="44" customWidth="1"/>
    <col min="8" max="8" width="33" style="44" customWidth="1"/>
    <col min="9" max="9" width="23.7109375" style="44" customWidth="1"/>
    <col min="10" max="16384" width="9.140625" style="44"/>
  </cols>
  <sheetData>
    <row r="1" spans="2:15">
      <c r="D1" s="45" t="s">
        <v>67</v>
      </c>
      <c r="E1" s="46"/>
      <c r="F1" s="46"/>
      <c r="G1" s="46"/>
      <c r="H1" s="47"/>
      <c r="I1" s="46"/>
    </row>
    <row r="2" spans="2:15">
      <c r="E2" s="47"/>
      <c r="F2" s="48"/>
      <c r="G2" s="46"/>
      <c r="H2" s="47"/>
      <c r="I2" s="46"/>
    </row>
    <row r="3" spans="2:15">
      <c r="E3" s="47"/>
      <c r="F3" s="46"/>
      <c r="G3" s="46"/>
      <c r="H3" s="47"/>
      <c r="I3" s="46"/>
    </row>
    <row r="4" spans="2:15">
      <c r="D4" s="49" t="s">
        <v>0</v>
      </c>
    </row>
    <row r="5" spans="2:15" ht="22.5" customHeight="1">
      <c r="B5" s="50"/>
      <c r="C5" s="51"/>
      <c r="D5" s="51"/>
      <c r="E5" s="50"/>
      <c r="F5" s="50"/>
      <c r="G5" s="50"/>
      <c r="H5" s="52"/>
      <c r="I5" s="52"/>
      <c r="J5" s="52"/>
      <c r="K5" s="52"/>
      <c r="L5" s="52"/>
      <c r="M5" s="52"/>
      <c r="N5" s="52"/>
      <c r="O5" s="52"/>
    </row>
    <row r="6" spans="2:15">
      <c r="C6" s="337" t="s">
        <v>7</v>
      </c>
      <c r="D6" s="337"/>
    </row>
    <row r="7" spans="2:15" ht="15.75">
      <c r="B7" s="50"/>
      <c r="C7" s="50"/>
      <c r="D7" s="50"/>
      <c r="E7" s="50"/>
      <c r="F7" s="50"/>
      <c r="G7" s="50"/>
      <c r="H7" s="52"/>
      <c r="I7" s="52"/>
      <c r="J7" s="52"/>
      <c r="K7" s="52"/>
      <c r="L7" s="52"/>
      <c r="M7" s="52"/>
      <c r="N7" s="52"/>
      <c r="O7" s="52"/>
    </row>
    <row r="8" spans="2:15">
      <c r="D8" s="53" t="s">
        <v>8</v>
      </c>
    </row>
    <row r="10" spans="2:15">
      <c r="D10" s="44" t="s">
        <v>115</v>
      </c>
    </row>
    <row r="13" spans="2:15" ht="15.75">
      <c r="C13" s="54" t="s">
        <v>46</v>
      </c>
      <c r="F13" s="55"/>
      <c r="G13" s="55"/>
      <c r="H13" s="330"/>
      <c r="I13" s="330"/>
    </row>
    <row r="14" spans="2:15">
      <c r="F14" s="55"/>
      <c r="G14" s="55"/>
      <c r="H14" s="56"/>
      <c r="I14" s="57"/>
    </row>
    <row r="15" spans="2:15" ht="16.5" customHeight="1">
      <c r="B15" s="44" t="s">
        <v>3</v>
      </c>
      <c r="C15" s="338" t="s">
        <v>125</v>
      </c>
      <c r="D15" s="338"/>
      <c r="F15" s="109"/>
      <c r="G15" s="55"/>
      <c r="H15" s="56"/>
      <c r="I15" s="57"/>
    </row>
    <row r="16" spans="2:15" ht="16.5" customHeight="1">
      <c r="B16" s="44" t="s">
        <v>4</v>
      </c>
      <c r="C16" s="338" t="s">
        <v>126</v>
      </c>
      <c r="D16" s="338"/>
      <c r="F16" s="55"/>
      <c r="G16" s="55"/>
      <c r="H16" s="56"/>
      <c r="I16" s="57"/>
    </row>
    <row r="17" spans="2:9" ht="16.5" customHeight="1">
      <c r="B17" s="44" t="s">
        <v>9</v>
      </c>
      <c r="C17" s="334" t="s">
        <v>127</v>
      </c>
      <c r="D17" s="334"/>
      <c r="F17" s="55"/>
      <c r="G17" s="55"/>
      <c r="H17" s="56"/>
      <c r="I17" s="57"/>
    </row>
    <row r="18" spans="2:9" ht="16.5" customHeight="1">
      <c r="B18" s="44" t="s">
        <v>47</v>
      </c>
      <c r="C18" s="339" t="s">
        <v>128</v>
      </c>
      <c r="D18" s="339"/>
      <c r="F18" s="55"/>
      <c r="G18" s="55"/>
      <c r="H18" s="57"/>
      <c r="I18" s="57"/>
    </row>
    <row r="19" spans="2:9" ht="16.5" customHeight="1">
      <c r="B19" s="44" t="s">
        <v>6</v>
      </c>
      <c r="C19" s="340" t="s">
        <v>129</v>
      </c>
      <c r="D19" s="339"/>
      <c r="F19" s="57"/>
      <c r="G19" s="55"/>
      <c r="H19" s="58"/>
      <c r="I19" s="55"/>
    </row>
    <row r="20" spans="2:9" ht="16.5" customHeight="1">
      <c r="B20" s="44" t="s">
        <v>40</v>
      </c>
      <c r="C20" s="334"/>
      <c r="D20" s="334"/>
    </row>
    <row r="21" spans="2:9" ht="16.5" customHeight="1">
      <c r="C21" s="333"/>
      <c r="D21" s="334"/>
    </row>
    <row r="22" spans="2:9">
      <c r="C22" s="334"/>
      <c r="D22" s="334"/>
    </row>
    <row r="23" spans="2:9" ht="13.5" thickBot="1"/>
    <row r="24" spans="2:9" ht="24" customHeight="1" thickBot="1">
      <c r="B24" s="59" t="s">
        <v>10</v>
      </c>
      <c r="C24" s="60" t="s">
        <v>2</v>
      </c>
      <c r="D24" s="61" t="s">
        <v>58</v>
      </c>
    </row>
    <row r="25" spans="2:9">
      <c r="B25" s="62"/>
      <c r="C25" s="63"/>
      <c r="D25" s="64"/>
    </row>
    <row r="26" spans="2:9" ht="25.5" customHeight="1">
      <c r="B26" s="65">
        <v>1</v>
      </c>
      <c r="C26" s="66" t="str">
        <f>C15</f>
        <v>FUTBOLA LAUKUMA APGAISMOJUMA MASTI</v>
      </c>
      <c r="D26" s="67">
        <f>'KOPS '!F32</f>
        <v>275019.78600000002</v>
      </c>
    </row>
    <row r="27" spans="2:9" ht="13.5" thickBot="1">
      <c r="B27" s="68"/>
      <c r="C27" s="69"/>
      <c r="D27" s="70"/>
    </row>
    <row r="28" spans="2:9" ht="13.5" thickBot="1">
      <c r="B28" s="71"/>
      <c r="C28" s="72" t="s">
        <v>11</v>
      </c>
      <c r="D28" s="73">
        <f>SUM(D26:D27)</f>
        <v>275019.78600000002</v>
      </c>
    </row>
    <row r="29" spans="2:9" ht="13.5" hidden="1" thickBot="1">
      <c r="D29" s="74"/>
    </row>
    <row r="30" spans="2:9" hidden="1">
      <c r="B30" s="335" t="s">
        <v>91</v>
      </c>
      <c r="C30" s="336"/>
      <c r="D30" s="75">
        <f>D26*0</f>
        <v>0</v>
      </c>
      <c r="E30" s="44" t="s">
        <v>60</v>
      </c>
    </row>
    <row r="31" spans="2:9" ht="13.5" hidden="1" thickBot="1">
      <c r="B31" s="331" t="s">
        <v>13</v>
      </c>
      <c r="C31" s="332"/>
      <c r="D31" s="76">
        <f>D28+D30</f>
        <v>275019.78600000002</v>
      </c>
    </row>
    <row r="32" spans="2:9">
      <c r="B32" s="326" t="s">
        <v>59</v>
      </c>
      <c r="C32" s="327"/>
      <c r="D32" s="75">
        <f>D31*0.21</f>
        <v>57754.155060000005</v>
      </c>
    </row>
    <row r="33" spans="2:7" ht="13.5" thickBot="1">
      <c r="B33" s="328" t="s">
        <v>12</v>
      </c>
      <c r="C33" s="329"/>
      <c r="D33" s="76">
        <f>D32+D31</f>
        <v>332773.94106000004</v>
      </c>
      <c r="G33" s="94"/>
    </row>
    <row r="36" spans="2:7">
      <c r="B36" s="249" t="s">
        <v>14</v>
      </c>
      <c r="C36" s="10" t="s">
        <v>66</v>
      </c>
      <c r="D36" s="250" t="s">
        <v>130</v>
      </c>
    </row>
    <row r="37" spans="2:7">
      <c r="B37" s="53"/>
      <c r="C37" s="78" t="s">
        <v>44</v>
      </c>
    </row>
    <row r="38" spans="2:7">
      <c r="B38" s="53"/>
    </row>
    <row r="39" spans="2:7">
      <c r="B39" s="53"/>
      <c r="C39" s="44" t="s">
        <v>131</v>
      </c>
    </row>
    <row r="40" spans="2:7">
      <c r="B40" s="53"/>
    </row>
    <row r="41" spans="2:7">
      <c r="B41" s="249" t="s">
        <v>16</v>
      </c>
      <c r="C41" s="10" t="s">
        <v>66</v>
      </c>
      <c r="D41" s="77" t="str">
        <f>D36</f>
        <v>29_10_2021</v>
      </c>
    </row>
    <row r="42" spans="2:7">
      <c r="C42" s="78" t="s">
        <v>44</v>
      </c>
    </row>
    <row r="44" spans="2:7" ht="13.5" customHeight="1">
      <c r="B44" s="79"/>
      <c r="C44" s="44" t="s">
        <v>131</v>
      </c>
    </row>
    <row r="48" spans="2:7">
      <c r="D48" s="94"/>
    </row>
  </sheetData>
  <mergeCells count="14">
    <mergeCell ref="C6:D6"/>
    <mergeCell ref="C15:D15"/>
    <mergeCell ref="C17:D17"/>
    <mergeCell ref="C18:D18"/>
    <mergeCell ref="C19:D19"/>
    <mergeCell ref="C16:D16"/>
    <mergeCell ref="B32:C32"/>
    <mergeCell ref="B33:C33"/>
    <mergeCell ref="H13:I13"/>
    <mergeCell ref="B31:C31"/>
    <mergeCell ref="C21:D21"/>
    <mergeCell ref="C22:D22"/>
    <mergeCell ref="C20:D20"/>
    <mergeCell ref="B30:C30"/>
  </mergeCells>
  <phoneticPr fontId="0" type="noConversion"/>
  <pageMargins left="0.48" right="0.67" top="1" bottom="0.82" header="0.5" footer="0.5"/>
  <pageSetup paperSize="9" scale="91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00B050"/>
  </sheetPr>
  <dimension ref="A1:M43"/>
  <sheetViews>
    <sheetView showZeros="0" view="pageBreakPreview" topLeftCell="A13" zoomScaleNormal="100" workbookViewId="0">
      <selection activeCell="J28" sqref="J28"/>
    </sheetView>
  </sheetViews>
  <sheetFormatPr defaultRowHeight="12.75" outlineLevelCol="1"/>
  <cols>
    <col min="1" max="1" width="3" style="44" customWidth="1"/>
    <col min="2" max="2" width="4.7109375" style="44" customWidth="1"/>
    <col min="3" max="3" width="7.7109375" style="44" customWidth="1"/>
    <col min="4" max="4" width="35.140625" style="44" customWidth="1"/>
    <col min="5" max="5" width="6.140625" style="44" customWidth="1" outlineLevel="1"/>
    <col min="6" max="6" width="11.140625" style="44" customWidth="1"/>
    <col min="7" max="7" width="10" style="44" customWidth="1"/>
    <col min="8" max="8" width="11.140625" style="44" customWidth="1"/>
    <col min="9" max="10" width="10" style="44" customWidth="1"/>
    <col min="11" max="11" width="1.5703125" style="44" customWidth="1"/>
    <col min="12" max="12" width="41.42578125" style="44" customWidth="1"/>
    <col min="13" max="16384" width="9.140625" style="44"/>
  </cols>
  <sheetData>
    <row r="1" spans="1:10">
      <c r="D1" s="80"/>
      <c r="E1" s="46"/>
      <c r="F1" s="46"/>
      <c r="G1" s="46"/>
      <c r="H1" s="341" t="s">
        <v>63</v>
      </c>
      <c r="I1" s="341"/>
      <c r="J1" s="341"/>
    </row>
    <row r="2" spans="1:10" ht="14.25">
      <c r="A2" s="350" t="s">
        <v>17</v>
      </c>
      <c r="B2" s="350"/>
      <c r="C2" s="350"/>
      <c r="D2" s="350"/>
      <c r="E2" s="350"/>
      <c r="F2" s="350"/>
      <c r="G2" s="350"/>
      <c r="H2" s="350"/>
      <c r="I2" s="350"/>
      <c r="J2" s="350"/>
    </row>
    <row r="3" spans="1:10">
      <c r="A3" s="351" t="s">
        <v>18</v>
      </c>
      <c r="B3" s="351"/>
      <c r="C3" s="351"/>
      <c r="D3" s="351"/>
      <c r="E3" s="351"/>
      <c r="F3" s="351"/>
      <c r="G3" s="351"/>
      <c r="H3" s="351"/>
      <c r="I3" s="351"/>
      <c r="J3" s="351"/>
    </row>
    <row r="4" spans="1:10" ht="6.75" customHeight="1">
      <c r="A4" s="81"/>
      <c r="B4" s="81"/>
      <c r="C4" s="81"/>
      <c r="D4" s="81"/>
      <c r="E4" s="81"/>
      <c r="F4" s="81"/>
      <c r="G4" s="81"/>
      <c r="H4" s="81"/>
      <c r="I4" s="81"/>
      <c r="J4" s="81"/>
    </row>
    <row r="5" spans="1:10" ht="14.25" customHeight="1">
      <c r="A5" s="349" t="s">
        <v>4</v>
      </c>
      <c r="B5" s="349"/>
      <c r="C5" s="349"/>
      <c r="D5" s="346" t="str">
        <f>PBK!C15</f>
        <v>FUTBOLA LAUKUMA APGAISMOJUMA MASTI</v>
      </c>
      <c r="E5" s="346"/>
      <c r="F5" s="346"/>
      <c r="G5" s="346"/>
      <c r="H5" s="346"/>
      <c r="I5" s="346"/>
      <c r="J5" s="346"/>
    </row>
    <row r="6" spans="1:10" s="82" customFormat="1" ht="14.25" customHeight="1">
      <c r="A6" s="347" t="s">
        <v>3</v>
      </c>
      <c r="B6" s="347"/>
      <c r="C6" s="347"/>
      <c r="D6" s="352" t="str">
        <f>PBK!C16</f>
        <v>ZEMGALAS OLIMPISKAIS CENTRS</v>
      </c>
      <c r="E6" s="352"/>
      <c r="F6" s="352"/>
      <c r="G6" s="352"/>
      <c r="H6" s="352"/>
      <c r="I6" s="352"/>
      <c r="J6" s="352"/>
    </row>
    <row r="7" spans="1:10" s="82" customFormat="1" ht="14.25" customHeight="1">
      <c r="A7" s="347" t="s">
        <v>5</v>
      </c>
      <c r="B7" s="347"/>
      <c r="C7" s="347"/>
      <c r="D7" s="348" t="str">
        <f>PBK!C17</f>
        <v>KRONVALDA IELA 24,  JELGAVA</v>
      </c>
      <c r="E7" s="348"/>
      <c r="F7" s="348"/>
      <c r="G7" s="348"/>
      <c r="H7" s="348"/>
      <c r="I7" s="348"/>
      <c r="J7" s="348"/>
    </row>
    <row r="8" spans="1:10" s="82" customFormat="1" ht="14.25" customHeight="1">
      <c r="A8" s="347" t="s">
        <v>47</v>
      </c>
      <c r="B8" s="347"/>
      <c r="C8" s="347"/>
      <c r="D8" s="348" t="str">
        <f>PBK!C18</f>
        <v>SIA ''ZEMGALES OLIMPISKAIS CENTRS''</v>
      </c>
      <c r="E8" s="348"/>
      <c r="F8" s="348"/>
      <c r="G8" s="348"/>
      <c r="H8" s="348"/>
      <c r="I8" s="348"/>
      <c r="J8" s="348"/>
    </row>
    <row r="9" spans="1:10" s="82" customFormat="1" ht="14.25" customHeight="1">
      <c r="A9" s="347" t="s">
        <v>6</v>
      </c>
      <c r="B9" s="347"/>
      <c r="C9" s="347"/>
      <c r="D9" s="348" t="str">
        <f>PBK!C19</f>
        <v>Nr. 01/02/2021</v>
      </c>
      <c r="E9" s="348"/>
      <c r="F9" s="348"/>
      <c r="G9" s="348"/>
      <c r="H9" s="348"/>
      <c r="I9" s="348"/>
      <c r="J9" s="348"/>
    </row>
    <row r="10" spans="1:10" s="82" customFormat="1" ht="14.25" customHeight="1">
      <c r="A10" s="347" t="s">
        <v>40</v>
      </c>
      <c r="B10" s="347"/>
      <c r="C10" s="347"/>
      <c r="D10" s="348">
        <f>PBK!C20</f>
        <v>0</v>
      </c>
      <c r="E10" s="348"/>
      <c r="F10" s="348"/>
      <c r="G10" s="348"/>
      <c r="H10" s="348"/>
      <c r="I10" s="348"/>
      <c r="J10" s="348"/>
    </row>
    <row r="11" spans="1:10" s="82" customFormat="1" ht="6" customHeight="1">
      <c r="A11" s="83"/>
      <c r="B11" s="83"/>
      <c r="C11" s="83"/>
      <c r="D11" s="83"/>
      <c r="E11" s="83"/>
      <c r="F11" s="83"/>
      <c r="G11" s="84"/>
      <c r="H11" s="84"/>
      <c r="I11" s="84"/>
      <c r="J11" s="84"/>
    </row>
    <row r="12" spans="1:10" s="82" customFormat="1" ht="15">
      <c r="A12" s="83"/>
      <c r="B12" s="83"/>
      <c r="C12" s="83"/>
      <c r="D12" s="85" t="s">
        <v>55</v>
      </c>
      <c r="E12" s="363">
        <f>F32</f>
        <v>275019.78600000002</v>
      </c>
      <c r="F12" s="364"/>
      <c r="G12" s="84"/>
      <c r="H12" s="84"/>
      <c r="I12" s="84"/>
      <c r="J12" s="84"/>
    </row>
    <row r="13" spans="1:10" s="82" customFormat="1" ht="15">
      <c r="A13" s="83"/>
      <c r="B13" s="83"/>
      <c r="C13" s="83"/>
      <c r="D13" s="85" t="s">
        <v>27</v>
      </c>
      <c r="E13" s="365">
        <f>J28</f>
        <v>3046.76</v>
      </c>
      <c r="F13" s="366"/>
      <c r="G13" s="84"/>
      <c r="H13" s="84"/>
      <c r="I13" s="84"/>
      <c r="J13" s="84"/>
    </row>
    <row r="14" spans="1:10" s="82" customFormat="1" ht="5.25" customHeight="1">
      <c r="A14" s="83"/>
      <c r="B14" s="83"/>
      <c r="C14" s="83"/>
      <c r="D14" s="83"/>
      <c r="E14" s="83"/>
      <c r="F14" s="83"/>
      <c r="G14" s="84"/>
      <c r="H14" s="84"/>
      <c r="I14" s="84"/>
      <c r="J14" s="84"/>
    </row>
    <row r="15" spans="1:10" s="82" customFormat="1" ht="15">
      <c r="A15" s="83"/>
      <c r="B15" s="83"/>
      <c r="C15" s="83"/>
      <c r="D15" s="86" t="s">
        <v>116</v>
      </c>
      <c r="E15" s="116" t="s">
        <v>132</v>
      </c>
      <c r="F15" s="106" t="s">
        <v>133</v>
      </c>
      <c r="G15" s="106"/>
      <c r="H15" s="106"/>
      <c r="I15" s="84"/>
      <c r="J15" s="84"/>
    </row>
    <row r="16" spans="1:10" ht="11.25" customHeight="1" thickBot="1"/>
    <row r="17" spans="1:13" ht="20.25" customHeight="1">
      <c r="A17" s="369" t="s">
        <v>1</v>
      </c>
      <c r="B17" s="353" t="s">
        <v>19</v>
      </c>
      <c r="C17" s="353" t="s">
        <v>20</v>
      </c>
      <c r="D17" s="343" t="s">
        <v>21</v>
      </c>
      <c r="E17" s="373"/>
      <c r="F17" s="371" t="s">
        <v>56</v>
      </c>
      <c r="G17" s="342" t="s">
        <v>22</v>
      </c>
      <c r="H17" s="343"/>
      <c r="I17" s="343"/>
      <c r="J17" s="344" t="s">
        <v>23</v>
      </c>
    </row>
    <row r="18" spans="1:13" ht="51" customHeight="1" thickBot="1">
      <c r="A18" s="370"/>
      <c r="B18" s="354"/>
      <c r="C18" s="354"/>
      <c r="D18" s="375"/>
      <c r="E18" s="374"/>
      <c r="F18" s="372"/>
      <c r="G18" s="24" t="s">
        <v>50</v>
      </c>
      <c r="H18" s="232" t="s">
        <v>51</v>
      </c>
      <c r="I18" s="232" t="s">
        <v>52</v>
      </c>
      <c r="J18" s="345"/>
    </row>
    <row r="19" spans="1:13" s="230" customFormat="1" ht="14.25" customHeight="1">
      <c r="A19" s="4"/>
      <c r="B19" s="231"/>
      <c r="C19" s="231"/>
      <c r="D19" s="5" t="s">
        <v>90</v>
      </c>
      <c r="E19" s="21"/>
      <c r="F19" s="28"/>
      <c r="G19" s="25"/>
      <c r="H19" s="6"/>
      <c r="I19" s="6"/>
      <c r="J19" s="7"/>
    </row>
    <row r="20" spans="1:13" s="230" customFormat="1" ht="25.5" customHeight="1">
      <c r="A20" s="19">
        <v>1</v>
      </c>
      <c r="B20" s="87" t="s">
        <v>61</v>
      </c>
      <c r="C20" s="87" t="s">
        <v>88</v>
      </c>
      <c r="D20" s="179" t="s">
        <v>87</v>
      </c>
      <c r="E20" s="22"/>
      <c r="F20" s="29">
        <f t="shared" ref="F20:F24" si="0">G20+H20+I20</f>
        <v>8472.61</v>
      </c>
      <c r="G20" s="26">
        <f>BS!M61</f>
        <v>1892.5699999999997</v>
      </c>
      <c r="H20" s="26">
        <f>BS!N61</f>
        <v>4216.26</v>
      </c>
      <c r="I20" s="26">
        <f>BS!O61</f>
        <v>2363.7799999999997</v>
      </c>
      <c r="J20" s="20">
        <f>BS!L61</f>
        <v>162.68</v>
      </c>
    </row>
    <row r="21" spans="1:13" s="230" customFormat="1" ht="28.5" customHeight="1">
      <c r="A21" s="19">
        <v>2</v>
      </c>
      <c r="B21" s="87" t="s">
        <v>72</v>
      </c>
      <c r="C21" s="87" t="s">
        <v>174</v>
      </c>
      <c r="D21" s="179" t="s">
        <v>173</v>
      </c>
      <c r="E21" s="22"/>
      <c r="F21" s="29">
        <f t="shared" si="0"/>
        <v>14181.779999999999</v>
      </c>
      <c r="G21" s="26">
        <f>'ST 1'!M71</f>
        <v>3872.8399999999992</v>
      </c>
      <c r="H21" s="26">
        <f>'ST 1'!N71</f>
        <v>3371.19</v>
      </c>
      <c r="I21" s="26">
        <f>'ST 1'!O71</f>
        <v>6937.7499999999991</v>
      </c>
      <c r="J21" s="20">
        <f>'ST 1'!L71</f>
        <v>332.99</v>
      </c>
    </row>
    <row r="22" spans="1:13" s="230" customFormat="1" ht="28.5" customHeight="1">
      <c r="A22" s="19">
        <v>3</v>
      </c>
      <c r="B22" s="87" t="s">
        <v>74</v>
      </c>
      <c r="C22" s="87" t="s">
        <v>189</v>
      </c>
      <c r="D22" s="179" t="s">
        <v>188</v>
      </c>
      <c r="E22" s="22"/>
      <c r="F22" s="29">
        <f t="shared" si="0"/>
        <v>14181.779999999999</v>
      </c>
      <c r="G22" s="26">
        <f>'ST 2'!M71</f>
        <v>3872.8399999999992</v>
      </c>
      <c r="H22" s="26">
        <f>'ST 2'!N71</f>
        <v>3371.19</v>
      </c>
      <c r="I22" s="26">
        <f>'ST 2'!O71</f>
        <v>6937.7499999999991</v>
      </c>
      <c r="J22" s="20">
        <f>'ST 2'!L71</f>
        <v>332.99</v>
      </c>
    </row>
    <row r="23" spans="1:13" s="230" customFormat="1" ht="28.5" customHeight="1">
      <c r="A23" s="19">
        <v>4</v>
      </c>
      <c r="B23" s="87" t="s">
        <v>75</v>
      </c>
      <c r="C23" s="87" t="s">
        <v>191</v>
      </c>
      <c r="D23" s="179" t="s">
        <v>190</v>
      </c>
      <c r="E23" s="22"/>
      <c r="F23" s="29">
        <f t="shared" si="0"/>
        <v>15137.59</v>
      </c>
      <c r="G23" s="26">
        <f>'ST 3'!M71</f>
        <v>4147.96</v>
      </c>
      <c r="H23" s="26">
        <f>'ST 3'!N71</f>
        <v>3862.23</v>
      </c>
      <c r="I23" s="26">
        <f>'ST 3'!O71</f>
        <v>7127.4000000000005</v>
      </c>
      <c r="J23" s="20">
        <f>'ST 3'!L71</f>
        <v>356.65</v>
      </c>
    </row>
    <row r="24" spans="1:13" s="230" customFormat="1" ht="28.5" customHeight="1" thickBot="1">
      <c r="A24" s="19">
        <v>5</v>
      </c>
      <c r="B24" s="87" t="s">
        <v>89</v>
      </c>
      <c r="C24" s="87" t="s">
        <v>192</v>
      </c>
      <c r="D24" s="179" t="s">
        <v>193</v>
      </c>
      <c r="E24" s="22"/>
      <c r="F24" s="29">
        <f t="shared" si="0"/>
        <v>18480.13</v>
      </c>
      <c r="G24" s="26">
        <f>'ST 4'!M101</f>
        <v>5184.6900000000005</v>
      </c>
      <c r="H24" s="26">
        <f>'ST 4'!N101</f>
        <v>4900.92</v>
      </c>
      <c r="I24" s="26">
        <f>'ST 4'!O101</f>
        <v>8394.52</v>
      </c>
      <c r="J24" s="20">
        <f>'ST 4'!L101</f>
        <v>445.77000000000004</v>
      </c>
    </row>
    <row r="25" spans="1:13" s="241" customFormat="1" ht="14.25" customHeight="1">
      <c r="A25" s="4"/>
      <c r="B25" s="242"/>
      <c r="C25" s="242"/>
      <c r="D25" s="5" t="s">
        <v>90</v>
      </c>
      <c r="E25" s="21"/>
      <c r="F25" s="28"/>
      <c r="G25" s="25"/>
      <c r="H25" s="6"/>
      <c r="I25" s="6"/>
      <c r="J25" s="7"/>
    </row>
    <row r="26" spans="1:13" s="230" customFormat="1" ht="13.5" customHeight="1">
      <c r="A26" s="19">
        <v>6</v>
      </c>
      <c r="B26" s="87" t="s">
        <v>145</v>
      </c>
      <c r="C26" s="87" t="s">
        <v>147</v>
      </c>
      <c r="D26" s="179" t="s">
        <v>144</v>
      </c>
      <c r="E26" s="22"/>
      <c r="F26" s="29">
        <f>G26+H26+I26</f>
        <v>168693.75</v>
      </c>
      <c r="G26" s="26">
        <f>EL!M72</f>
        <v>16459.87</v>
      </c>
      <c r="H26" s="26">
        <f>EL!N72</f>
        <v>151406.1</v>
      </c>
      <c r="I26" s="26">
        <f>EL!O72</f>
        <v>827.77999999999986</v>
      </c>
      <c r="J26" s="20">
        <f>EL!L72</f>
        <v>1415.68</v>
      </c>
    </row>
    <row r="27" spans="1:13" s="88" customFormat="1" ht="12" customHeight="1" thickBot="1">
      <c r="A27" s="1"/>
      <c r="B27" s="2"/>
      <c r="C27" s="2"/>
      <c r="D27" s="8"/>
      <c r="E27" s="23"/>
      <c r="F27" s="30">
        <f>G27+H27+I27</f>
        <v>0</v>
      </c>
      <c r="G27" s="27"/>
      <c r="H27" s="3"/>
      <c r="I27" s="3"/>
      <c r="J27" s="67"/>
    </row>
    <row r="28" spans="1:13" ht="13.5" thickBot="1">
      <c r="A28" s="361"/>
      <c r="B28" s="362"/>
      <c r="C28" s="362"/>
      <c r="D28" s="362"/>
      <c r="E28" s="89"/>
      <c r="F28" s="90">
        <f>SUM(F20:F27)</f>
        <v>239147.64</v>
      </c>
      <c r="G28" s="91">
        <f>SUM(G20:G27)</f>
        <v>35430.770000000004</v>
      </c>
      <c r="H28" s="92">
        <f>SUM(H20:H27)</f>
        <v>171127.89</v>
      </c>
      <c r="I28" s="92">
        <f>SUM(I20:I27)</f>
        <v>32588.98</v>
      </c>
      <c r="J28" s="93">
        <f>SUM(J20:J27)</f>
        <v>3046.76</v>
      </c>
      <c r="K28" s="94"/>
    </row>
    <row r="29" spans="1:13">
      <c r="A29" s="367" t="s">
        <v>57</v>
      </c>
      <c r="B29" s="368"/>
      <c r="C29" s="368"/>
      <c r="D29" s="368"/>
      <c r="E29" s="95">
        <v>0.1</v>
      </c>
      <c r="F29" s="96">
        <f>F28*E29</f>
        <v>23914.764000000003</v>
      </c>
      <c r="K29" s="94"/>
    </row>
    <row r="30" spans="1:13">
      <c r="A30" s="357" t="s">
        <v>24</v>
      </c>
      <c r="B30" s="358"/>
      <c r="C30" s="358"/>
      <c r="D30" s="358"/>
      <c r="E30" s="97"/>
      <c r="F30" s="98"/>
    </row>
    <row r="31" spans="1:13" ht="13.5" thickBot="1">
      <c r="A31" s="359" t="s">
        <v>25</v>
      </c>
      <c r="B31" s="360"/>
      <c r="C31" s="360"/>
      <c r="D31" s="360"/>
      <c r="E31" s="99">
        <v>0.05</v>
      </c>
      <c r="F31" s="98">
        <f>E31*F28</f>
        <v>11957.382000000001</v>
      </c>
    </row>
    <row r="32" spans="1:13" ht="13.5" thickBot="1">
      <c r="A32" s="361" t="s">
        <v>26</v>
      </c>
      <c r="B32" s="362"/>
      <c r="C32" s="362"/>
      <c r="D32" s="362"/>
      <c r="E32" s="89"/>
      <c r="F32" s="100">
        <f>F31+F30+F29+F28</f>
        <v>275019.78600000002</v>
      </c>
      <c r="H32" s="356"/>
      <c r="I32" s="356"/>
      <c r="K32" s="101"/>
      <c r="M32" s="94"/>
    </row>
    <row r="33" spans="1:8" ht="12.75" customHeight="1">
      <c r="E33" s="102"/>
      <c r="H33" s="103"/>
    </row>
    <row r="34" spans="1:8">
      <c r="A34" s="334" t="s">
        <v>14</v>
      </c>
      <c r="B34" s="334"/>
      <c r="C34" s="334"/>
      <c r="D34" s="9" t="str">
        <f>PBK!C36</f>
        <v>Vadims ĻETKO</v>
      </c>
      <c r="E34" s="102"/>
      <c r="F34" s="355" t="str">
        <f>PBK!D36</f>
        <v>29_10_2021</v>
      </c>
      <c r="G34" s="334"/>
    </row>
    <row r="35" spans="1:8">
      <c r="D35" s="78" t="s">
        <v>44</v>
      </c>
      <c r="E35" s="102"/>
    </row>
    <row r="36" spans="1:8">
      <c r="A36" s="334" t="s">
        <v>15</v>
      </c>
      <c r="B36" s="334"/>
      <c r="C36" s="334"/>
      <c r="D36" s="44" t="str">
        <f>PBK!C39</f>
        <v>20-6832</v>
      </c>
    </row>
    <row r="37" spans="1:8" ht="14.25" customHeight="1"/>
    <row r="38" spans="1:8">
      <c r="A38" s="334" t="s">
        <v>222</v>
      </c>
      <c r="B38" s="334"/>
      <c r="C38" s="334"/>
      <c r="D38" s="10" t="str">
        <f>PBK!C41</f>
        <v>Vadims ĻETKO</v>
      </c>
      <c r="F38" s="355" t="str">
        <f>F34</f>
        <v>29_10_2021</v>
      </c>
      <c r="G38" s="334"/>
    </row>
    <row r="39" spans="1:8">
      <c r="D39" s="78" t="s">
        <v>44</v>
      </c>
    </row>
    <row r="40" spans="1:8" ht="3.75" customHeight="1"/>
    <row r="41" spans="1:8">
      <c r="A41" s="334"/>
      <c r="B41" s="334"/>
      <c r="C41" s="334"/>
      <c r="D41" s="44" t="str">
        <f>PBK!C44</f>
        <v>20-6832</v>
      </c>
    </row>
    <row r="43" spans="1:8">
      <c r="F43" s="172"/>
    </row>
  </sheetData>
  <mergeCells count="37">
    <mergeCell ref="A10:C10"/>
    <mergeCell ref="D10:J10"/>
    <mergeCell ref="E12:F12"/>
    <mergeCell ref="E13:F13"/>
    <mergeCell ref="A29:D29"/>
    <mergeCell ref="A17:A18"/>
    <mergeCell ref="A28:D28"/>
    <mergeCell ref="F17:F18"/>
    <mergeCell ref="E17:E18"/>
    <mergeCell ref="D17:D18"/>
    <mergeCell ref="C17:C18"/>
    <mergeCell ref="A41:C41"/>
    <mergeCell ref="A34:C34"/>
    <mergeCell ref="F34:G34"/>
    <mergeCell ref="H32:I32"/>
    <mergeCell ref="A30:D30"/>
    <mergeCell ref="A31:D31"/>
    <mergeCell ref="A32:D32"/>
    <mergeCell ref="A36:C36"/>
    <mergeCell ref="A38:C38"/>
    <mergeCell ref="F38:G38"/>
    <mergeCell ref="H1:J1"/>
    <mergeCell ref="G17:I17"/>
    <mergeCell ref="J17:J18"/>
    <mergeCell ref="D5:J5"/>
    <mergeCell ref="A9:C9"/>
    <mergeCell ref="D9:J9"/>
    <mergeCell ref="D7:J7"/>
    <mergeCell ref="D8:J8"/>
    <mergeCell ref="A5:C5"/>
    <mergeCell ref="A6:C6"/>
    <mergeCell ref="A2:J2"/>
    <mergeCell ref="A3:J3"/>
    <mergeCell ref="D6:J6"/>
    <mergeCell ref="A7:C7"/>
    <mergeCell ref="B17:B18"/>
    <mergeCell ref="A8:C8"/>
  </mergeCells>
  <phoneticPr fontId="0" type="noConversion"/>
  <pageMargins left="0.55118110236220474" right="0.51181102362204722" top="0.98425196850393704" bottom="0.82677165354330717" header="0.51181102362204722" footer="0.5118110236220472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R356"/>
  <sheetViews>
    <sheetView view="pageBreakPreview" topLeftCell="A52" zoomScaleNormal="100" zoomScaleSheetLayoutView="100" workbookViewId="0">
      <selection activeCell="T20" sqref="T20"/>
    </sheetView>
  </sheetViews>
  <sheetFormatPr defaultRowHeight="12.75"/>
  <cols>
    <col min="1" max="1" width="4.140625" style="104" customWidth="1"/>
    <col min="2" max="2" width="10.85546875" style="170" customWidth="1"/>
    <col min="3" max="3" width="40" style="43" customWidth="1"/>
    <col min="4" max="4" width="5.85546875" style="43" bestFit="1" customWidth="1"/>
    <col min="5" max="5" width="8.5703125" style="43" customWidth="1"/>
    <col min="6" max="6" width="5.7109375" style="40" bestFit="1" customWidth="1"/>
    <col min="7" max="7" width="5.7109375" style="38" bestFit="1" customWidth="1"/>
    <col min="8" max="8" width="7.28515625" style="38" customWidth="1"/>
    <col min="9" max="9" width="7.85546875" style="38" bestFit="1" customWidth="1"/>
    <col min="10" max="10" width="7" style="38" bestFit="1" customWidth="1"/>
    <col min="11" max="11" width="7" style="38" customWidth="1"/>
    <col min="12" max="16" width="8.42578125" style="38" customWidth="1"/>
    <col min="17" max="16384" width="9.140625" style="38"/>
  </cols>
  <sheetData>
    <row r="1" spans="1:16" s="34" customFormat="1" ht="12.75" customHeight="1">
      <c r="A1" s="164"/>
      <c r="B1" s="164"/>
      <c r="C1" s="35"/>
      <c r="D1" s="394" t="s">
        <v>39</v>
      </c>
      <c r="E1" s="394"/>
      <c r="F1" s="394"/>
      <c r="G1" s="394"/>
      <c r="H1" s="394"/>
      <c r="I1" s="36" t="s">
        <v>61</v>
      </c>
    </row>
    <row r="2" spans="1:16" s="34" customFormat="1" ht="12.75" customHeight="1">
      <c r="A2" s="164"/>
      <c r="B2" s="164"/>
      <c r="C2" s="395" t="s">
        <v>87</v>
      </c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</row>
    <row r="3" spans="1:16" s="34" customFormat="1" ht="12.75" customHeight="1">
      <c r="A3" s="164"/>
      <c r="B3" s="164"/>
      <c r="C3" s="396" t="s">
        <v>18</v>
      </c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</row>
    <row r="4" spans="1:16" s="34" customFormat="1" ht="6" customHeight="1">
      <c r="A4" s="164"/>
      <c r="B4" s="164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</row>
    <row r="5" spans="1:16" s="34" customFormat="1" ht="13.5" customHeight="1">
      <c r="A5" s="391" t="s">
        <v>3</v>
      </c>
      <c r="B5" s="391"/>
      <c r="C5" s="392" t="str">
        <f>PBK!C15</f>
        <v>FUTBOLA LAUKUMA APGAISMOJUMA MASTI</v>
      </c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</row>
    <row r="6" spans="1:16" s="34" customFormat="1" ht="13.5" customHeight="1">
      <c r="A6" s="391" t="s">
        <v>4</v>
      </c>
      <c r="B6" s="391"/>
      <c r="C6" s="392" t="str">
        <f>PBK!C16</f>
        <v>ZEMGALAS OLIMPISKAIS CENTRS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</row>
    <row r="7" spans="1:16" s="34" customFormat="1" ht="13.5" customHeight="1">
      <c r="A7" s="391" t="s">
        <v>5</v>
      </c>
      <c r="B7" s="391"/>
      <c r="C7" s="392" t="str">
        <f>PBK!C17</f>
        <v>KRONVALDA IELA 24,  JELGAVA</v>
      </c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</row>
    <row r="8" spans="1:16" s="34" customFormat="1" ht="13.5" customHeight="1">
      <c r="A8" s="391" t="s">
        <v>47</v>
      </c>
      <c r="B8" s="391"/>
      <c r="C8" s="392" t="str">
        <f>PBK!C18</f>
        <v>SIA ''ZEMGALES OLIMPISKAIS CENTRS''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s="34" customFormat="1" ht="13.5" customHeight="1">
      <c r="A9" s="391" t="s">
        <v>6</v>
      </c>
      <c r="B9" s="391"/>
      <c r="C9" s="392" t="str">
        <f>PBK!C19</f>
        <v>Nr. 01/02/2021</v>
      </c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0" spans="1:16" s="34" customFormat="1" ht="13.5" customHeight="1">
      <c r="A10" s="391" t="s">
        <v>40</v>
      </c>
      <c r="B10" s="391"/>
      <c r="C10" s="392">
        <f>PBK!C20</f>
        <v>0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</row>
    <row r="11" spans="1:16" s="34" customFormat="1" ht="2.25" customHeight="1">
      <c r="A11" s="37"/>
      <c r="B11" s="37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</row>
    <row r="12" spans="1:16" s="34" customFormat="1" ht="12.75" customHeight="1">
      <c r="A12" s="391" t="s">
        <v>117</v>
      </c>
      <c r="B12" s="391"/>
      <c r="C12" s="391"/>
      <c r="D12" s="391"/>
      <c r="E12" s="391"/>
      <c r="F12" s="391"/>
      <c r="G12" s="391"/>
      <c r="H12" s="168"/>
      <c r="I12" s="168"/>
      <c r="J12" s="168"/>
      <c r="K12" s="392" t="s">
        <v>41</v>
      </c>
      <c r="L12" s="392"/>
      <c r="M12" s="392"/>
      <c r="N12" s="393">
        <f>P61</f>
        <v>8472.6100000000024</v>
      </c>
      <c r="O12" s="393"/>
      <c r="P12" s="37" t="s">
        <v>48</v>
      </c>
    </row>
    <row r="13" spans="1:16" s="34" customFormat="1" ht="3.75" customHeight="1">
      <c r="A13" s="37"/>
      <c r="B13" s="37"/>
      <c r="C13" s="167"/>
      <c r="D13" s="167"/>
      <c r="E13" s="167"/>
      <c r="F13" s="167"/>
      <c r="G13" s="167"/>
      <c r="H13" s="168"/>
      <c r="I13" s="168"/>
      <c r="J13" s="168"/>
      <c r="K13" s="168"/>
      <c r="L13" s="168"/>
      <c r="M13" s="168"/>
      <c r="N13" s="169"/>
      <c r="O13" s="168"/>
      <c r="P13" s="37"/>
    </row>
    <row r="14" spans="1:16">
      <c r="B14" s="104"/>
      <c r="C14" s="38"/>
      <c r="D14" s="38"/>
      <c r="E14" s="38"/>
      <c r="F14" s="38"/>
      <c r="I14" s="386" t="s">
        <v>43</v>
      </c>
      <c r="J14" s="386"/>
      <c r="K14" s="386"/>
      <c r="L14" s="39">
        <v>2021</v>
      </c>
      <c r="M14" s="39" t="s">
        <v>42</v>
      </c>
      <c r="N14" s="39" t="str">
        <f>'KOPS '!E15</f>
        <v>29.</v>
      </c>
      <c r="O14" s="105" t="str">
        <f>'KOPS '!F15</f>
        <v>oktobrī</v>
      </c>
      <c r="P14" s="105"/>
    </row>
    <row r="15" spans="1:16" ht="5.25" customHeight="1" thickBot="1">
      <c r="B15" s="104"/>
      <c r="C15" s="38"/>
      <c r="D15" s="38"/>
      <c r="E15" s="38"/>
      <c r="F15" s="38"/>
      <c r="I15" s="166"/>
      <c r="J15" s="166"/>
      <c r="K15" s="166"/>
      <c r="L15" s="39"/>
      <c r="M15" s="39"/>
      <c r="N15" s="39"/>
      <c r="O15" s="107"/>
      <c r="P15" s="107"/>
    </row>
    <row r="16" spans="1:16" s="11" customFormat="1" ht="13.5" customHeight="1" thickBot="1">
      <c r="A16" s="387" t="s">
        <v>1</v>
      </c>
      <c r="B16" s="387" t="s">
        <v>28</v>
      </c>
      <c r="C16" s="389" t="s">
        <v>29</v>
      </c>
      <c r="D16" s="387" t="s">
        <v>30</v>
      </c>
      <c r="E16" s="387" t="s">
        <v>31</v>
      </c>
      <c r="F16" s="378" t="s">
        <v>32</v>
      </c>
      <c r="G16" s="378"/>
      <c r="H16" s="378"/>
      <c r="I16" s="378"/>
      <c r="J16" s="378"/>
      <c r="K16" s="378"/>
      <c r="L16" s="377" t="s">
        <v>33</v>
      </c>
      <c r="M16" s="378"/>
      <c r="N16" s="378"/>
      <c r="O16" s="378"/>
      <c r="P16" s="379"/>
    </row>
    <row r="17" spans="1:17" s="11" customFormat="1" ht="79.5" customHeight="1" thickBot="1">
      <c r="A17" s="388"/>
      <c r="B17" s="388"/>
      <c r="C17" s="390"/>
      <c r="D17" s="388"/>
      <c r="E17" s="388"/>
      <c r="F17" s="111" t="s">
        <v>34</v>
      </c>
      <c r="G17" s="13" t="s">
        <v>49</v>
      </c>
      <c r="H17" s="13" t="s">
        <v>50</v>
      </c>
      <c r="I17" s="13" t="s">
        <v>62</v>
      </c>
      <c r="J17" s="13" t="s">
        <v>52</v>
      </c>
      <c r="K17" s="252" t="s">
        <v>53</v>
      </c>
      <c r="L17" s="13" t="s">
        <v>35</v>
      </c>
      <c r="M17" s="13" t="s">
        <v>50</v>
      </c>
      <c r="N17" s="13" t="s">
        <v>62</v>
      </c>
      <c r="O17" s="13" t="s">
        <v>52</v>
      </c>
      <c r="P17" s="13" t="s">
        <v>54</v>
      </c>
    </row>
    <row r="18" spans="1:17" s="11" customFormat="1" ht="13.5" thickBot="1">
      <c r="A18" s="14" t="s">
        <v>36</v>
      </c>
      <c r="B18" s="15" t="s">
        <v>37</v>
      </c>
      <c r="C18" s="16">
        <v>3</v>
      </c>
      <c r="D18" s="17">
        <v>4</v>
      </c>
      <c r="E18" s="114">
        <v>5</v>
      </c>
      <c r="F18" s="112">
        <v>6</v>
      </c>
      <c r="G18" s="16">
        <v>7</v>
      </c>
      <c r="H18" s="16">
        <v>8</v>
      </c>
      <c r="I18" s="17">
        <v>9</v>
      </c>
      <c r="J18" s="17">
        <v>10</v>
      </c>
      <c r="K18" s="253">
        <v>11</v>
      </c>
      <c r="L18" s="259">
        <v>12</v>
      </c>
      <c r="M18" s="16">
        <v>13</v>
      </c>
      <c r="N18" s="17">
        <v>14</v>
      </c>
      <c r="O18" s="17">
        <v>15</v>
      </c>
      <c r="P18" s="18">
        <v>16</v>
      </c>
    </row>
    <row r="19" spans="1:17" ht="18.75" customHeight="1">
      <c r="A19" s="121"/>
      <c r="B19" s="122"/>
      <c r="C19" s="123" t="s">
        <v>76</v>
      </c>
      <c r="D19" s="124"/>
      <c r="E19" s="133"/>
      <c r="F19" s="132"/>
      <c r="G19" s="125"/>
      <c r="H19" s="125"/>
      <c r="I19" s="125"/>
      <c r="J19" s="125"/>
      <c r="K19" s="254"/>
      <c r="L19" s="260"/>
      <c r="M19" s="125"/>
      <c r="N19" s="125"/>
      <c r="O19" s="125"/>
      <c r="P19" s="126"/>
    </row>
    <row r="20" spans="1:17" s="138" customFormat="1" ht="14.25" customHeight="1">
      <c r="A20" s="143">
        <v>1</v>
      </c>
      <c r="B20" s="134" t="s">
        <v>68</v>
      </c>
      <c r="C20" s="171" t="s">
        <v>77</v>
      </c>
      <c r="D20" s="136" t="s">
        <v>71</v>
      </c>
      <c r="E20" s="212">
        <f>4*(20)</f>
        <v>80</v>
      </c>
      <c r="F20" s="113">
        <v>0.12</v>
      </c>
      <c r="G20" s="31">
        <v>11.63</v>
      </c>
      <c r="H20" s="32">
        <f>ROUND(F20*G20,2)</f>
        <v>1.4</v>
      </c>
      <c r="I20" s="31"/>
      <c r="J20" s="31">
        <v>0.06</v>
      </c>
      <c r="K20" s="255">
        <f t="shared" ref="K20:K26" si="0">ROUND(H20+J20+I20,2)</f>
        <v>1.46</v>
      </c>
      <c r="L20" s="261">
        <f t="shared" ref="L20:L26" si="1">ROUND(E20*F20,2)</f>
        <v>9.6</v>
      </c>
      <c r="M20" s="31">
        <f t="shared" ref="M20:M26" si="2">ROUND(E20*H20,2)</f>
        <v>112</v>
      </c>
      <c r="N20" s="31">
        <f t="shared" ref="N20:N26" si="3">ROUND(E20*I20,2)</f>
        <v>0</v>
      </c>
      <c r="O20" s="31">
        <f t="shared" ref="O20:O26" si="4">ROUND(E20*J20,2)</f>
        <v>4.8</v>
      </c>
      <c r="P20" s="33">
        <f t="shared" ref="P20:P26" si="5">ROUND(O20+N20+M20,2)</f>
        <v>116.8</v>
      </c>
      <c r="Q20" s="137"/>
    </row>
    <row r="21" spans="1:17" s="138" customFormat="1" ht="14.25" customHeight="1">
      <c r="A21" s="143">
        <v>2</v>
      </c>
      <c r="B21" s="134" t="s">
        <v>68</v>
      </c>
      <c r="C21" s="135" t="s">
        <v>78</v>
      </c>
      <c r="D21" s="136" t="s">
        <v>65</v>
      </c>
      <c r="E21" s="212">
        <v>1</v>
      </c>
      <c r="F21" s="113">
        <v>1</v>
      </c>
      <c r="G21" s="31">
        <v>11.63</v>
      </c>
      <c r="H21" s="32">
        <f t="shared" ref="H21:H26" si="6">ROUND(F21*G21,2)</f>
        <v>11.63</v>
      </c>
      <c r="I21" s="31"/>
      <c r="J21" s="31">
        <v>0.54</v>
      </c>
      <c r="K21" s="255">
        <f t="shared" si="0"/>
        <v>12.17</v>
      </c>
      <c r="L21" s="261">
        <f t="shared" si="1"/>
        <v>1</v>
      </c>
      <c r="M21" s="31">
        <f t="shared" si="2"/>
        <v>11.63</v>
      </c>
      <c r="N21" s="31">
        <f t="shared" si="3"/>
        <v>0</v>
      </c>
      <c r="O21" s="31">
        <f t="shared" si="4"/>
        <v>0.54</v>
      </c>
      <c r="P21" s="33">
        <f t="shared" si="5"/>
        <v>12.17</v>
      </c>
      <c r="Q21" s="137"/>
    </row>
    <row r="22" spans="1:17" s="138" customFormat="1" ht="14.25" customHeight="1">
      <c r="A22" s="143">
        <v>3</v>
      </c>
      <c r="B22" s="134" t="s">
        <v>68</v>
      </c>
      <c r="C22" s="135" t="s">
        <v>111</v>
      </c>
      <c r="D22" s="136" t="s">
        <v>65</v>
      </c>
      <c r="E22" s="212">
        <v>1</v>
      </c>
      <c r="F22" s="113">
        <v>1</v>
      </c>
      <c r="G22" s="31">
        <v>11.63</v>
      </c>
      <c r="H22" s="32">
        <f t="shared" si="6"/>
        <v>11.63</v>
      </c>
      <c r="I22" s="31"/>
      <c r="J22" s="31">
        <v>0.54</v>
      </c>
      <c r="K22" s="255">
        <f t="shared" si="0"/>
        <v>12.17</v>
      </c>
      <c r="L22" s="261">
        <f t="shared" si="1"/>
        <v>1</v>
      </c>
      <c r="M22" s="31">
        <f t="shared" si="2"/>
        <v>11.63</v>
      </c>
      <c r="N22" s="31">
        <f t="shared" si="3"/>
        <v>0</v>
      </c>
      <c r="O22" s="31">
        <f t="shared" si="4"/>
        <v>0.54</v>
      </c>
      <c r="P22" s="33">
        <f t="shared" si="5"/>
        <v>12.17</v>
      </c>
      <c r="Q22" s="137"/>
    </row>
    <row r="23" spans="1:17" s="138" customFormat="1" ht="14.25" customHeight="1">
      <c r="A23" s="143">
        <v>4</v>
      </c>
      <c r="B23" s="134" t="s">
        <v>68</v>
      </c>
      <c r="C23" s="135" t="s">
        <v>79</v>
      </c>
      <c r="D23" s="136" t="s">
        <v>65</v>
      </c>
      <c r="E23" s="212">
        <v>1</v>
      </c>
      <c r="F23" s="113">
        <v>1</v>
      </c>
      <c r="G23" s="31">
        <v>11.63</v>
      </c>
      <c r="H23" s="32">
        <f t="shared" si="6"/>
        <v>11.63</v>
      </c>
      <c r="I23" s="31">
        <v>55</v>
      </c>
      <c r="J23" s="31">
        <v>0.54</v>
      </c>
      <c r="K23" s="255">
        <f t="shared" si="0"/>
        <v>67.17</v>
      </c>
      <c r="L23" s="261">
        <f t="shared" si="1"/>
        <v>1</v>
      </c>
      <c r="M23" s="31">
        <f t="shared" si="2"/>
        <v>11.63</v>
      </c>
      <c r="N23" s="31">
        <f t="shared" si="3"/>
        <v>55</v>
      </c>
      <c r="O23" s="31">
        <f t="shared" si="4"/>
        <v>0.54</v>
      </c>
      <c r="P23" s="33">
        <f t="shared" si="5"/>
        <v>67.17</v>
      </c>
      <c r="Q23" s="137"/>
    </row>
    <row r="24" spans="1:17" s="138" customFormat="1" ht="14.25" customHeight="1">
      <c r="A24" s="143">
        <v>5</v>
      </c>
      <c r="B24" s="134" t="s">
        <v>68</v>
      </c>
      <c r="C24" s="135" t="s">
        <v>134</v>
      </c>
      <c r="D24" s="136" t="s">
        <v>69</v>
      </c>
      <c r="E24" s="212">
        <v>1</v>
      </c>
      <c r="F24" s="113">
        <v>8</v>
      </c>
      <c r="G24" s="31">
        <v>11.63</v>
      </c>
      <c r="H24" s="32">
        <f t="shared" si="6"/>
        <v>93.04</v>
      </c>
      <c r="I24" s="31">
        <v>64.459999999999994</v>
      </c>
      <c r="J24" s="31">
        <v>2.16</v>
      </c>
      <c r="K24" s="255">
        <f t="shared" si="0"/>
        <v>159.66</v>
      </c>
      <c r="L24" s="261">
        <f t="shared" si="1"/>
        <v>8</v>
      </c>
      <c r="M24" s="31">
        <f t="shared" si="2"/>
        <v>93.04</v>
      </c>
      <c r="N24" s="31">
        <f t="shared" si="3"/>
        <v>64.459999999999994</v>
      </c>
      <c r="O24" s="31">
        <f t="shared" si="4"/>
        <v>2.16</v>
      </c>
      <c r="P24" s="33">
        <f t="shared" si="5"/>
        <v>159.66</v>
      </c>
      <c r="Q24" s="137"/>
    </row>
    <row r="25" spans="1:17" s="138" customFormat="1" ht="14.25" customHeight="1">
      <c r="A25" s="143">
        <v>6</v>
      </c>
      <c r="B25" s="134" t="s">
        <v>68</v>
      </c>
      <c r="C25" s="135" t="s">
        <v>80</v>
      </c>
      <c r="D25" s="136" t="s">
        <v>45</v>
      </c>
      <c r="E25" s="212">
        <v>40</v>
      </c>
      <c r="F25" s="113">
        <v>0.15</v>
      </c>
      <c r="G25" s="31">
        <v>11.63</v>
      </c>
      <c r="H25" s="32">
        <f t="shared" si="6"/>
        <v>1.74</v>
      </c>
      <c r="I25" s="31">
        <f>15*1.2*0.15</f>
        <v>2.6999999999999997</v>
      </c>
      <c r="J25" s="31">
        <v>0.57999999999999996</v>
      </c>
      <c r="K25" s="255">
        <f t="shared" si="0"/>
        <v>5.0199999999999996</v>
      </c>
      <c r="L25" s="261">
        <f t="shared" si="1"/>
        <v>6</v>
      </c>
      <c r="M25" s="31">
        <f t="shared" si="2"/>
        <v>69.599999999999994</v>
      </c>
      <c r="N25" s="31">
        <f t="shared" si="3"/>
        <v>108</v>
      </c>
      <c r="O25" s="31">
        <f t="shared" si="4"/>
        <v>23.2</v>
      </c>
      <c r="P25" s="33">
        <f t="shared" si="5"/>
        <v>200.8</v>
      </c>
      <c r="Q25" s="137"/>
    </row>
    <row r="26" spans="1:17" s="138" customFormat="1" ht="14.25" customHeight="1">
      <c r="A26" s="143">
        <v>7</v>
      </c>
      <c r="B26" s="134" t="s">
        <v>68</v>
      </c>
      <c r="C26" s="135" t="s">
        <v>81</v>
      </c>
      <c r="D26" s="136" t="s">
        <v>69</v>
      </c>
      <c r="E26" s="212">
        <v>1</v>
      </c>
      <c r="F26" s="113">
        <v>4</v>
      </c>
      <c r="G26" s="31">
        <v>11.63</v>
      </c>
      <c r="H26" s="32">
        <f t="shared" si="6"/>
        <v>46.52</v>
      </c>
      <c r="I26" s="31"/>
      <c r="J26" s="31">
        <v>10</v>
      </c>
      <c r="K26" s="255">
        <f t="shared" si="0"/>
        <v>56.52</v>
      </c>
      <c r="L26" s="261">
        <f t="shared" si="1"/>
        <v>4</v>
      </c>
      <c r="M26" s="31">
        <f t="shared" si="2"/>
        <v>46.52</v>
      </c>
      <c r="N26" s="31">
        <f t="shared" si="3"/>
        <v>0</v>
      </c>
      <c r="O26" s="31">
        <f t="shared" si="4"/>
        <v>10</v>
      </c>
      <c r="P26" s="33">
        <f t="shared" si="5"/>
        <v>56.52</v>
      </c>
      <c r="Q26" s="137"/>
    </row>
    <row r="27" spans="1:17" ht="15.75" customHeight="1">
      <c r="A27" s="184"/>
      <c r="B27" s="40"/>
      <c r="C27" s="181" t="s">
        <v>82</v>
      </c>
      <c r="D27" s="182"/>
      <c r="E27" s="186"/>
      <c r="F27" s="185"/>
      <c r="G27" s="183"/>
      <c r="H27" s="183"/>
      <c r="I27" s="183"/>
      <c r="J27" s="183"/>
      <c r="K27" s="256"/>
      <c r="L27" s="262"/>
      <c r="M27" s="183"/>
      <c r="N27" s="183"/>
      <c r="O27" s="183"/>
      <c r="P27" s="214"/>
    </row>
    <row r="28" spans="1:17" s="138" customFormat="1" ht="14.25" customHeight="1">
      <c r="A28" s="143">
        <v>1</v>
      </c>
      <c r="B28" s="134" t="s">
        <v>68</v>
      </c>
      <c r="C28" s="171" t="s">
        <v>313</v>
      </c>
      <c r="D28" s="136" t="s">
        <v>84</v>
      </c>
      <c r="E28" s="212">
        <v>3</v>
      </c>
      <c r="F28" s="113"/>
      <c r="G28" s="31"/>
      <c r="H28" s="32"/>
      <c r="I28" s="31"/>
      <c r="J28" s="31">
        <v>75</v>
      </c>
      <c r="K28" s="255">
        <f t="shared" ref="K28:K32" si="7">ROUND(H28+J28+I28,2)</f>
        <v>75</v>
      </c>
      <c r="L28" s="261">
        <f t="shared" ref="L28:L32" si="8">ROUND(E28*F28,2)</f>
        <v>0</v>
      </c>
      <c r="M28" s="31">
        <f t="shared" ref="M28:M32" si="9">ROUND(E28*H28,2)</f>
        <v>0</v>
      </c>
      <c r="N28" s="31">
        <f t="shared" ref="N28:N32" si="10">ROUND(E28*I28,2)</f>
        <v>0</v>
      </c>
      <c r="O28" s="31">
        <f t="shared" ref="O28:O32" si="11">ROUND(E28*J28,2)</f>
        <v>225</v>
      </c>
      <c r="P28" s="33">
        <f t="shared" ref="P28:P32" si="12">ROUND(O28+N28+M28,2)</f>
        <v>225</v>
      </c>
      <c r="Q28" s="137"/>
    </row>
    <row r="29" spans="1:17" s="138" customFormat="1" ht="14.25" customHeight="1">
      <c r="A29" s="143">
        <v>2</v>
      </c>
      <c r="B29" s="134" t="s">
        <v>68</v>
      </c>
      <c r="C29" s="135" t="s">
        <v>314</v>
      </c>
      <c r="D29" s="136" t="s">
        <v>84</v>
      </c>
      <c r="E29" s="212">
        <f>E28</f>
        <v>3</v>
      </c>
      <c r="F29" s="113"/>
      <c r="G29" s="31"/>
      <c r="H29" s="32"/>
      <c r="I29" s="31"/>
      <c r="J29" s="31">
        <f>120*E22</f>
        <v>120</v>
      </c>
      <c r="K29" s="255">
        <f t="shared" si="7"/>
        <v>120</v>
      </c>
      <c r="L29" s="261">
        <f t="shared" si="8"/>
        <v>0</v>
      </c>
      <c r="M29" s="31">
        <f t="shared" si="9"/>
        <v>0</v>
      </c>
      <c r="N29" s="31">
        <f t="shared" si="10"/>
        <v>0</v>
      </c>
      <c r="O29" s="31">
        <f t="shared" si="11"/>
        <v>360</v>
      </c>
      <c r="P29" s="33">
        <f t="shared" si="12"/>
        <v>360</v>
      </c>
      <c r="Q29" s="137"/>
    </row>
    <row r="30" spans="1:17" s="138" customFormat="1" ht="14.25" customHeight="1">
      <c r="A30" s="143">
        <v>3</v>
      </c>
      <c r="B30" s="134" t="s">
        <v>68</v>
      </c>
      <c r="C30" s="135" t="s">
        <v>85</v>
      </c>
      <c r="D30" s="136" t="s">
        <v>84</v>
      </c>
      <c r="E30" s="212">
        <f>E28</f>
        <v>3</v>
      </c>
      <c r="F30" s="113"/>
      <c r="G30" s="31"/>
      <c r="H30" s="32"/>
      <c r="I30" s="31"/>
      <c r="J30" s="31">
        <f>E20*1.1</f>
        <v>88</v>
      </c>
      <c r="K30" s="255">
        <f t="shared" si="7"/>
        <v>88</v>
      </c>
      <c r="L30" s="261">
        <f t="shared" si="8"/>
        <v>0</v>
      </c>
      <c r="M30" s="31">
        <f t="shared" si="9"/>
        <v>0</v>
      </c>
      <c r="N30" s="31">
        <f t="shared" si="10"/>
        <v>0</v>
      </c>
      <c r="O30" s="31">
        <f t="shared" si="11"/>
        <v>264</v>
      </c>
      <c r="P30" s="33">
        <f t="shared" si="12"/>
        <v>264</v>
      </c>
      <c r="Q30" s="137"/>
    </row>
    <row r="31" spans="1:17" s="138" customFormat="1" ht="14.25" customHeight="1">
      <c r="A31" s="143">
        <v>4</v>
      </c>
      <c r="B31" s="134" t="s">
        <v>68</v>
      </c>
      <c r="C31" s="135" t="s">
        <v>86</v>
      </c>
      <c r="D31" s="136" t="s">
        <v>84</v>
      </c>
      <c r="E31" s="212">
        <f>E28</f>
        <v>3</v>
      </c>
      <c r="F31" s="113"/>
      <c r="G31" s="31"/>
      <c r="H31" s="32"/>
      <c r="I31" s="31"/>
      <c r="J31" s="31">
        <v>45</v>
      </c>
      <c r="K31" s="255">
        <f t="shared" si="7"/>
        <v>45</v>
      </c>
      <c r="L31" s="261">
        <f t="shared" si="8"/>
        <v>0</v>
      </c>
      <c r="M31" s="31">
        <f t="shared" si="9"/>
        <v>0</v>
      </c>
      <c r="N31" s="31">
        <f t="shared" si="10"/>
        <v>0</v>
      </c>
      <c r="O31" s="31">
        <f t="shared" si="11"/>
        <v>135</v>
      </c>
      <c r="P31" s="33">
        <f t="shared" si="12"/>
        <v>135</v>
      </c>
      <c r="Q31" s="137"/>
    </row>
    <row r="32" spans="1:17" s="138" customFormat="1" ht="26.25" customHeight="1">
      <c r="A32" s="143">
        <v>5</v>
      </c>
      <c r="B32" s="134" t="s">
        <v>68</v>
      </c>
      <c r="C32" s="135" t="s">
        <v>223</v>
      </c>
      <c r="D32" s="136" t="s">
        <v>84</v>
      </c>
      <c r="E32" s="212">
        <f>E29</f>
        <v>3</v>
      </c>
      <c r="F32" s="113"/>
      <c r="G32" s="31"/>
      <c r="H32" s="32"/>
      <c r="I32" s="31"/>
      <c r="J32" s="31">
        <v>280</v>
      </c>
      <c r="K32" s="255">
        <f t="shared" si="7"/>
        <v>280</v>
      </c>
      <c r="L32" s="261">
        <f t="shared" si="8"/>
        <v>0</v>
      </c>
      <c r="M32" s="31">
        <f t="shared" si="9"/>
        <v>0</v>
      </c>
      <c r="N32" s="31">
        <f t="shared" si="10"/>
        <v>0</v>
      </c>
      <c r="O32" s="31">
        <f t="shared" si="11"/>
        <v>840</v>
      </c>
      <c r="P32" s="33">
        <f t="shared" si="12"/>
        <v>840</v>
      </c>
      <c r="Q32" s="137"/>
    </row>
    <row r="33" spans="1:18" ht="26.25" customHeight="1">
      <c r="A33" s="127"/>
      <c r="B33" s="128"/>
      <c r="C33" s="129" t="s">
        <v>308</v>
      </c>
      <c r="D33" s="130"/>
      <c r="E33" s="158"/>
      <c r="F33" s="157"/>
      <c r="G33" s="131"/>
      <c r="H33" s="131"/>
      <c r="I33" s="131"/>
      <c r="J33" s="131"/>
      <c r="K33" s="257"/>
      <c r="L33" s="263"/>
      <c r="M33" s="131"/>
      <c r="N33" s="131"/>
      <c r="O33" s="131"/>
      <c r="P33" s="239"/>
      <c r="Q33" s="137"/>
      <c r="R33" s="138"/>
    </row>
    <row r="34" spans="1:18" s="138" customFormat="1" ht="42" customHeight="1">
      <c r="A34" s="143">
        <v>1</v>
      </c>
      <c r="B34" s="134" t="s">
        <v>68</v>
      </c>
      <c r="C34" s="171" t="s">
        <v>232</v>
      </c>
      <c r="D34" s="136" t="s">
        <v>71</v>
      </c>
      <c r="E34" s="212">
        <v>7.5</v>
      </c>
      <c r="F34" s="113">
        <v>1</v>
      </c>
      <c r="G34" s="31">
        <v>11.63</v>
      </c>
      <c r="H34" s="32">
        <f>ROUND(F34*G34,2)</f>
        <v>11.63</v>
      </c>
      <c r="I34" s="31">
        <v>25</v>
      </c>
      <c r="J34" s="31"/>
      <c r="K34" s="255">
        <f t="shared" ref="K34:K39" si="13">ROUND(H34+J34+I34,2)</f>
        <v>36.630000000000003</v>
      </c>
      <c r="L34" s="261">
        <f t="shared" ref="L34:L39" si="14">ROUND(E34*F34,2)</f>
        <v>7.5</v>
      </c>
      <c r="M34" s="31">
        <f t="shared" ref="M34:M39" si="15">ROUND(E34*H34,2)</f>
        <v>87.23</v>
      </c>
      <c r="N34" s="31">
        <f t="shared" ref="N34:N39" si="16">ROUND(E34*I34,2)</f>
        <v>187.5</v>
      </c>
      <c r="O34" s="31">
        <f t="shared" ref="O34:O39" si="17">ROUND(E34*J34,2)</f>
        <v>0</v>
      </c>
      <c r="P34" s="33">
        <f t="shared" ref="P34:P39" si="18">ROUND(O34+N34+M34,2)</f>
        <v>274.73</v>
      </c>
      <c r="Q34" s="137"/>
    </row>
    <row r="35" spans="1:18" s="138" customFormat="1" ht="26.25" customHeight="1">
      <c r="A35" s="143">
        <v>2</v>
      </c>
      <c r="B35" s="134" t="s">
        <v>68</v>
      </c>
      <c r="C35" s="135" t="s">
        <v>142</v>
      </c>
      <c r="D35" s="136" t="s">
        <v>71</v>
      </c>
      <c r="E35" s="212">
        <v>96</v>
      </c>
      <c r="F35" s="113">
        <v>0.03</v>
      </c>
      <c r="G35" s="31">
        <v>11.63</v>
      </c>
      <c r="H35" s="32">
        <f t="shared" ref="H35:H39" si="19">ROUND(F35*G35,2)</f>
        <v>0.35</v>
      </c>
      <c r="I35" s="31">
        <v>0.25</v>
      </c>
      <c r="J35" s="31"/>
      <c r="K35" s="255">
        <f t="shared" si="13"/>
        <v>0.6</v>
      </c>
      <c r="L35" s="261">
        <f t="shared" si="14"/>
        <v>2.88</v>
      </c>
      <c r="M35" s="31">
        <f t="shared" si="15"/>
        <v>33.6</v>
      </c>
      <c r="N35" s="31">
        <f t="shared" si="16"/>
        <v>24</v>
      </c>
      <c r="O35" s="31">
        <f t="shared" si="17"/>
        <v>0</v>
      </c>
      <c r="P35" s="33">
        <f t="shared" si="18"/>
        <v>57.6</v>
      </c>
      <c r="Q35" s="137"/>
    </row>
    <row r="36" spans="1:18" s="138" customFormat="1" ht="26.25" customHeight="1">
      <c r="A36" s="143">
        <v>3</v>
      </c>
      <c r="B36" s="134" t="s">
        <v>68</v>
      </c>
      <c r="C36" s="135" t="s">
        <v>143</v>
      </c>
      <c r="D36" s="136" t="s">
        <v>71</v>
      </c>
      <c r="E36" s="212">
        <v>60</v>
      </c>
      <c r="F36" s="113">
        <v>0.03</v>
      </c>
      <c r="G36" s="31">
        <v>11.63</v>
      </c>
      <c r="H36" s="32">
        <f t="shared" ref="H36" si="20">ROUND(F36*G36,2)</f>
        <v>0.35</v>
      </c>
      <c r="I36" s="31">
        <v>0.25</v>
      </c>
      <c r="J36" s="31"/>
      <c r="K36" s="255">
        <f t="shared" si="13"/>
        <v>0.6</v>
      </c>
      <c r="L36" s="261">
        <f t="shared" si="14"/>
        <v>1.8</v>
      </c>
      <c r="M36" s="31">
        <f t="shared" si="15"/>
        <v>21</v>
      </c>
      <c r="N36" s="31">
        <f t="shared" si="16"/>
        <v>15</v>
      </c>
      <c r="O36" s="31">
        <f t="shared" si="17"/>
        <v>0</v>
      </c>
      <c r="P36" s="33">
        <f t="shared" si="18"/>
        <v>36</v>
      </c>
      <c r="Q36" s="137"/>
    </row>
    <row r="37" spans="1:18" s="138" customFormat="1" ht="42" customHeight="1">
      <c r="A37" s="143">
        <v>4</v>
      </c>
      <c r="B37" s="134" t="s">
        <v>68</v>
      </c>
      <c r="C37" s="135" t="s">
        <v>233</v>
      </c>
      <c r="D37" s="136" t="s">
        <v>69</v>
      </c>
      <c r="E37" s="212">
        <v>1</v>
      </c>
      <c r="F37" s="113">
        <v>8</v>
      </c>
      <c r="G37" s="31">
        <v>11.63</v>
      </c>
      <c r="H37" s="32">
        <f t="shared" si="19"/>
        <v>93.04</v>
      </c>
      <c r="I37" s="31">
        <f>275*1.74</f>
        <v>478.5</v>
      </c>
      <c r="J37" s="31">
        <f>100*0.15*36*0.1</f>
        <v>54</v>
      </c>
      <c r="K37" s="255">
        <f t="shared" si="13"/>
        <v>625.54</v>
      </c>
      <c r="L37" s="261">
        <f t="shared" si="14"/>
        <v>8</v>
      </c>
      <c r="M37" s="31">
        <f t="shared" si="15"/>
        <v>93.04</v>
      </c>
      <c r="N37" s="31">
        <f t="shared" si="16"/>
        <v>478.5</v>
      </c>
      <c r="O37" s="31">
        <f t="shared" si="17"/>
        <v>54</v>
      </c>
      <c r="P37" s="33">
        <f t="shared" si="18"/>
        <v>625.54</v>
      </c>
      <c r="Q37" s="137"/>
    </row>
    <row r="38" spans="1:18" s="138" customFormat="1" ht="51">
      <c r="A38" s="143">
        <v>5</v>
      </c>
      <c r="B38" s="134" t="s">
        <v>68</v>
      </c>
      <c r="C38" s="135" t="s">
        <v>237</v>
      </c>
      <c r="D38" s="136" t="s">
        <v>69</v>
      </c>
      <c r="E38" s="212">
        <v>1</v>
      </c>
      <c r="F38" s="113">
        <v>8</v>
      </c>
      <c r="G38" s="31">
        <v>11.63</v>
      </c>
      <c r="H38" s="32">
        <f t="shared" ref="H38" si="21">ROUND(F38*G38,2)</f>
        <v>93.04</v>
      </c>
      <c r="I38" s="31">
        <f>375*1.74</f>
        <v>652.5</v>
      </c>
      <c r="J38" s="31">
        <f>100*0.15*36*0.1</f>
        <v>54</v>
      </c>
      <c r="K38" s="255">
        <f t="shared" ref="K38" si="22">ROUND(H38+J38+I38,2)</f>
        <v>799.54</v>
      </c>
      <c r="L38" s="261">
        <f t="shared" ref="L38" si="23">ROUND(E38*F38,2)</f>
        <v>8</v>
      </c>
      <c r="M38" s="31">
        <f t="shared" ref="M38" si="24">ROUND(E38*H38,2)</f>
        <v>93.04</v>
      </c>
      <c r="N38" s="31">
        <f t="shared" ref="N38" si="25">ROUND(E38*I38,2)</f>
        <v>652.5</v>
      </c>
      <c r="O38" s="31">
        <f t="shared" ref="O38" si="26">ROUND(E38*J38,2)</f>
        <v>54</v>
      </c>
      <c r="P38" s="33">
        <f t="shared" ref="P38" si="27">ROUND(O38+N38+M38,2)</f>
        <v>799.54</v>
      </c>
      <c r="Q38" s="137"/>
    </row>
    <row r="39" spans="1:18" s="138" customFormat="1" ht="14.25" customHeight="1">
      <c r="A39" s="143">
        <v>6</v>
      </c>
      <c r="B39" s="134" t="s">
        <v>68</v>
      </c>
      <c r="C39" s="135" t="s">
        <v>81</v>
      </c>
      <c r="D39" s="136" t="s">
        <v>69</v>
      </c>
      <c r="E39" s="212">
        <v>1</v>
      </c>
      <c r="F39" s="113">
        <v>4</v>
      </c>
      <c r="G39" s="31">
        <v>11.63</v>
      </c>
      <c r="H39" s="32">
        <f t="shared" si="19"/>
        <v>46.52</v>
      </c>
      <c r="I39" s="31"/>
      <c r="J39" s="31">
        <v>3</v>
      </c>
      <c r="K39" s="255">
        <f t="shared" si="13"/>
        <v>49.52</v>
      </c>
      <c r="L39" s="261">
        <f t="shared" si="14"/>
        <v>4</v>
      </c>
      <c r="M39" s="31">
        <f t="shared" si="15"/>
        <v>46.52</v>
      </c>
      <c r="N39" s="31">
        <f t="shared" si="16"/>
        <v>0</v>
      </c>
      <c r="O39" s="31">
        <f t="shared" si="17"/>
        <v>3</v>
      </c>
      <c r="P39" s="33">
        <f t="shared" si="18"/>
        <v>49.52</v>
      </c>
      <c r="Q39" s="137"/>
    </row>
    <row r="40" spans="1:18" ht="26.25" customHeight="1">
      <c r="A40" s="127"/>
      <c r="B40" s="128"/>
      <c r="C40" s="129" t="s">
        <v>234</v>
      </c>
      <c r="D40" s="130"/>
      <c r="E40" s="158"/>
      <c r="F40" s="157"/>
      <c r="G40" s="131"/>
      <c r="H40" s="131"/>
      <c r="I40" s="131"/>
      <c r="J40" s="131"/>
      <c r="K40" s="257"/>
      <c r="L40" s="263"/>
      <c r="M40" s="131"/>
      <c r="N40" s="131"/>
      <c r="O40" s="131"/>
      <c r="P40" s="239"/>
      <c r="Q40" s="137"/>
      <c r="R40" s="138"/>
    </row>
    <row r="41" spans="1:18" s="138" customFormat="1" ht="26.25" customHeight="1">
      <c r="A41" s="143">
        <v>1</v>
      </c>
      <c r="B41" s="134" t="s">
        <v>68</v>
      </c>
      <c r="C41" s="135" t="s">
        <v>143</v>
      </c>
      <c r="D41" s="136" t="s">
        <v>71</v>
      </c>
      <c r="E41" s="212">
        <v>120</v>
      </c>
      <c r="F41" s="113">
        <v>0.03</v>
      </c>
      <c r="G41" s="31">
        <v>11.63</v>
      </c>
      <c r="H41" s="32">
        <f t="shared" ref="H41:H44" si="28">ROUND(F41*G41,2)</f>
        <v>0.35</v>
      </c>
      <c r="I41" s="31">
        <v>0.25</v>
      </c>
      <c r="J41" s="31"/>
      <c r="K41" s="255">
        <f t="shared" ref="K41:K44" si="29">ROUND(H41+J41+I41,2)</f>
        <v>0.6</v>
      </c>
      <c r="L41" s="261">
        <f t="shared" ref="L41:L44" si="30">ROUND(E41*F41,2)</f>
        <v>3.6</v>
      </c>
      <c r="M41" s="31">
        <f t="shared" ref="M41:M44" si="31">ROUND(E41*H41,2)</f>
        <v>42</v>
      </c>
      <c r="N41" s="31">
        <f t="shared" ref="N41:N44" si="32">ROUND(E41*I41,2)</f>
        <v>30</v>
      </c>
      <c r="O41" s="31">
        <f t="shared" ref="O41:O44" si="33">ROUND(E41*J41,2)</f>
        <v>0</v>
      </c>
      <c r="P41" s="33">
        <f t="shared" ref="P41:P44" si="34">ROUND(O41+N41+M41,2)</f>
        <v>72</v>
      </c>
      <c r="Q41" s="137"/>
    </row>
    <row r="42" spans="1:18" s="138" customFormat="1" ht="28.5" customHeight="1">
      <c r="A42" s="143">
        <v>2</v>
      </c>
      <c r="B42" s="134" t="s">
        <v>68</v>
      </c>
      <c r="C42" s="135" t="s">
        <v>238</v>
      </c>
      <c r="D42" s="136" t="s">
        <v>69</v>
      </c>
      <c r="E42" s="212">
        <v>1</v>
      </c>
      <c r="F42" s="113">
        <v>8</v>
      </c>
      <c r="G42" s="31">
        <v>11.63</v>
      </c>
      <c r="H42" s="32">
        <f t="shared" si="28"/>
        <v>93.04</v>
      </c>
      <c r="I42" s="31">
        <f>50*1.74</f>
        <v>87</v>
      </c>
      <c r="J42" s="31">
        <f>100*0.15*36*0.1</f>
        <v>54</v>
      </c>
      <c r="K42" s="255">
        <f t="shared" si="29"/>
        <v>234.04</v>
      </c>
      <c r="L42" s="261">
        <f t="shared" si="30"/>
        <v>8</v>
      </c>
      <c r="M42" s="31">
        <f t="shared" si="31"/>
        <v>93.04</v>
      </c>
      <c r="N42" s="31">
        <f t="shared" si="32"/>
        <v>87</v>
      </c>
      <c r="O42" s="31">
        <f t="shared" si="33"/>
        <v>54</v>
      </c>
      <c r="P42" s="33">
        <f t="shared" si="34"/>
        <v>234.04</v>
      </c>
      <c r="Q42" s="137"/>
    </row>
    <row r="43" spans="1:18" s="138" customFormat="1" ht="41.25" customHeight="1">
      <c r="A43" s="143">
        <v>3</v>
      </c>
      <c r="B43" s="134" t="s">
        <v>68</v>
      </c>
      <c r="C43" s="135" t="s">
        <v>242</v>
      </c>
      <c r="D43" s="136" t="s">
        <v>69</v>
      </c>
      <c r="E43" s="212">
        <v>1</v>
      </c>
      <c r="F43" s="113">
        <v>8</v>
      </c>
      <c r="G43" s="31">
        <v>11.63</v>
      </c>
      <c r="H43" s="32">
        <f t="shared" si="28"/>
        <v>93.04</v>
      </c>
      <c r="I43" s="31">
        <f>475*1.74</f>
        <v>826.5</v>
      </c>
      <c r="J43" s="31">
        <f>100*0.15*36*0.1</f>
        <v>54</v>
      </c>
      <c r="K43" s="255">
        <f t="shared" si="29"/>
        <v>973.54</v>
      </c>
      <c r="L43" s="261">
        <f t="shared" si="30"/>
        <v>8</v>
      </c>
      <c r="M43" s="31">
        <f t="shared" si="31"/>
        <v>93.04</v>
      </c>
      <c r="N43" s="31">
        <f t="shared" si="32"/>
        <v>826.5</v>
      </c>
      <c r="O43" s="31">
        <f t="shared" si="33"/>
        <v>54</v>
      </c>
      <c r="P43" s="33">
        <f t="shared" si="34"/>
        <v>973.54</v>
      </c>
      <c r="Q43" s="137"/>
    </row>
    <row r="44" spans="1:18" s="138" customFormat="1" ht="14.25" customHeight="1">
      <c r="A44" s="143">
        <v>4</v>
      </c>
      <c r="B44" s="134" t="s">
        <v>68</v>
      </c>
      <c r="C44" s="135" t="s">
        <v>81</v>
      </c>
      <c r="D44" s="136" t="s">
        <v>69</v>
      </c>
      <c r="E44" s="212">
        <v>1</v>
      </c>
      <c r="F44" s="113">
        <v>4</v>
      </c>
      <c r="G44" s="31">
        <v>11.63</v>
      </c>
      <c r="H44" s="32">
        <f t="shared" si="28"/>
        <v>46.52</v>
      </c>
      <c r="I44" s="31"/>
      <c r="J44" s="31">
        <v>3</v>
      </c>
      <c r="K44" s="255">
        <f t="shared" si="29"/>
        <v>49.52</v>
      </c>
      <c r="L44" s="261">
        <f t="shared" si="30"/>
        <v>4</v>
      </c>
      <c r="M44" s="31">
        <f t="shared" si="31"/>
        <v>46.52</v>
      </c>
      <c r="N44" s="31">
        <f t="shared" si="32"/>
        <v>0</v>
      </c>
      <c r="O44" s="31">
        <f t="shared" si="33"/>
        <v>3</v>
      </c>
      <c r="P44" s="33">
        <f t="shared" si="34"/>
        <v>49.52</v>
      </c>
      <c r="Q44" s="137"/>
    </row>
    <row r="45" spans="1:18" ht="26.25" customHeight="1">
      <c r="A45" s="127"/>
      <c r="B45" s="128"/>
      <c r="C45" s="129" t="s">
        <v>235</v>
      </c>
      <c r="D45" s="130"/>
      <c r="E45" s="158"/>
      <c r="F45" s="157"/>
      <c r="G45" s="131"/>
      <c r="H45" s="131"/>
      <c r="I45" s="131"/>
      <c r="J45" s="131"/>
      <c r="K45" s="257"/>
      <c r="L45" s="263"/>
      <c r="M45" s="131"/>
      <c r="N45" s="131"/>
      <c r="O45" s="131"/>
      <c r="P45" s="239"/>
      <c r="Q45" s="137"/>
      <c r="R45" s="138"/>
    </row>
    <row r="46" spans="1:18" s="138" customFormat="1" ht="42" customHeight="1">
      <c r="A46" s="143">
        <v>1</v>
      </c>
      <c r="B46" s="134" t="s">
        <v>68</v>
      </c>
      <c r="C46" s="171" t="s">
        <v>232</v>
      </c>
      <c r="D46" s="136" t="s">
        <v>71</v>
      </c>
      <c r="E46" s="212">
        <v>10</v>
      </c>
      <c r="F46" s="113">
        <v>1</v>
      </c>
      <c r="G46" s="31">
        <v>11.63</v>
      </c>
      <c r="H46" s="32">
        <f>ROUND(F46*G46,2)</f>
        <v>11.63</v>
      </c>
      <c r="I46" s="31">
        <v>25</v>
      </c>
      <c r="J46" s="31"/>
      <c r="K46" s="255">
        <f t="shared" ref="K46:K50" si="35">ROUND(H46+J46+I46,2)</f>
        <v>36.630000000000003</v>
      </c>
      <c r="L46" s="261">
        <f t="shared" ref="L46:L50" si="36">ROUND(E46*F46,2)</f>
        <v>10</v>
      </c>
      <c r="M46" s="31">
        <f t="shared" ref="M46:M50" si="37">ROUND(E46*H46,2)</f>
        <v>116.3</v>
      </c>
      <c r="N46" s="31">
        <f t="shared" ref="N46:N50" si="38">ROUND(E46*I46,2)</f>
        <v>250</v>
      </c>
      <c r="O46" s="31">
        <f t="shared" ref="O46:O50" si="39">ROUND(E46*J46,2)</f>
        <v>0</v>
      </c>
      <c r="P46" s="33">
        <f t="shared" ref="P46:P50" si="40">ROUND(O46+N46+M46,2)</f>
        <v>366.3</v>
      </c>
      <c r="Q46" s="137"/>
    </row>
    <row r="47" spans="1:18" s="138" customFormat="1" ht="26.25" customHeight="1">
      <c r="A47" s="143">
        <v>2</v>
      </c>
      <c r="B47" s="134" t="s">
        <v>68</v>
      </c>
      <c r="C47" s="135" t="s">
        <v>143</v>
      </c>
      <c r="D47" s="136" t="s">
        <v>71</v>
      </c>
      <c r="E47" s="212">
        <v>50</v>
      </c>
      <c r="F47" s="113">
        <v>0.03</v>
      </c>
      <c r="G47" s="31">
        <v>11.63</v>
      </c>
      <c r="H47" s="32">
        <f t="shared" ref="H47:H50" si="41">ROUND(F47*G47,2)</f>
        <v>0.35</v>
      </c>
      <c r="I47" s="31">
        <v>0.25</v>
      </c>
      <c r="J47" s="31"/>
      <c r="K47" s="255">
        <f t="shared" si="35"/>
        <v>0.6</v>
      </c>
      <c r="L47" s="261">
        <f t="shared" si="36"/>
        <v>1.5</v>
      </c>
      <c r="M47" s="31">
        <f t="shared" si="37"/>
        <v>17.5</v>
      </c>
      <c r="N47" s="31">
        <f t="shared" si="38"/>
        <v>12.5</v>
      </c>
      <c r="O47" s="31">
        <f t="shared" si="39"/>
        <v>0</v>
      </c>
      <c r="P47" s="33">
        <f t="shared" si="40"/>
        <v>30</v>
      </c>
      <c r="Q47" s="137"/>
    </row>
    <row r="48" spans="1:18" s="138" customFormat="1" ht="28.5" customHeight="1">
      <c r="A48" s="143">
        <v>3</v>
      </c>
      <c r="B48" s="134" t="s">
        <v>68</v>
      </c>
      <c r="C48" s="135" t="s">
        <v>240</v>
      </c>
      <c r="D48" s="136" t="s">
        <v>69</v>
      </c>
      <c r="E48" s="212">
        <v>1</v>
      </c>
      <c r="F48" s="113">
        <v>8</v>
      </c>
      <c r="G48" s="31">
        <v>11.63</v>
      </c>
      <c r="H48" s="32">
        <f t="shared" si="41"/>
        <v>93.04</v>
      </c>
      <c r="I48" s="31">
        <f>100*1.74</f>
        <v>174</v>
      </c>
      <c r="J48" s="31">
        <f>100*0.15*36*0.1</f>
        <v>54</v>
      </c>
      <c r="K48" s="255">
        <f t="shared" si="35"/>
        <v>321.04000000000002</v>
      </c>
      <c r="L48" s="261">
        <f t="shared" si="36"/>
        <v>8</v>
      </c>
      <c r="M48" s="31">
        <f t="shared" si="37"/>
        <v>93.04</v>
      </c>
      <c r="N48" s="31">
        <f t="shared" si="38"/>
        <v>174</v>
      </c>
      <c r="O48" s="31">
        <f t="shared" si="39"/>
        <v>54</v>
      </c>
      <c r="P48" s="33">
        <f t="shared" si="40"/>
        <v>321.04000000000002</v>
      </c>
      <c r="Q48" s="137"/>
    </row>
    <row r="49" spans="1:18" s="138" customFormat="1" ht="28.5" customHeight="1">
      <c r="A49" s="143">
        <v>4</v>
      </c>
      <c r="B49" s="134" t="s">
        <v>68</v>
      </c>
      <c r="C49" s="135" t="s">
        <v>239</v>
      </c>
      <c r="D49" s="136" t="s">
        <v>69</v>
      </c>
      <c r="E49" s="212">
        <v>1</v>
      </c>
      <c r="F49" s="113">
        <v>8</v>
      </c>
      <c r="G49" s="31">
        <v>11.63</v>
      </c>
      <c r="H49" s="32">
        <f t="shared" si="41"/>
        <v>93.04</v>
      </c>
      <c r="I49" s="31">
        <f>15*1.74</f>
        <v>26.1</v>
      </c>
      <c r="J49" s="31">
        <f>100*0.15*36*0.1</f>
        <v>54</v>
      </c>
      <c r="K49" s="255">
        <f t="shared" si="35"/>
        <v>173.14</v>
      </c>
      <c r="L49" s="261">
        <f t="shared" si="36"/>
        <v>8</v>
      </c>
      <c r="M49" s="31">
        <f t="shared" si="37"/>
        <v>93.04</v>
      </c>
      <c r="N49" s="31">
        <f t="shared" si="38"/>
        <v>26.1</v>
      </c>
      <c r="O49" s="31">
        <f t="shared" si="39"/>
        <v>54</v>
      </c>
      <c r="P49" s="33">
        <f t="shared" si="40"/>
        <v>173.14</v>
      </c>
      <c r="Q49" s="137"/>
    </row>
    <row r="50" spans="1:18" s="138" customFormat="1" ht="14.25" customHeight="1">
      <c r="A50" s="143">
        <v>5</v>
      </c>
      <c r="B50" s="134" t="s">
        <v>68</v>
      </c>
      <c r="C50" s="135" t="s">
        <v>81</v>
      </c>
      <c r="D50" s="136" t="s">
        <v>69</v>
      </c>
      <c r="E50" s="212">
        <v>1</v>
      </c>
      <c r="F50" s="113">
        <v>4</v>
      </c>
      <c r="G50" s="31">
        <v>11.63</v>
      </c>
      <c r="H50" s="32">
        <f t="shared" si="41"/>
        <v>46.52</v>
      </c>
      <c r="I50" s="31"/>
      <c r="J50" s="31">
        <v>3</v>
      </c>
      <c r="K50" s="255">
        <f t="shared" si="35"/>
        <v>49.52</v>
      </c>
      <c r="L50" s="261">
        <f t="shared" si="36"/>
        <v>4</v>
      </c>
      <c r="M50" s="31">
        <f t="shared" si="37"/>
        <v>46.52</v>
      </c>
      <c r="N50" s="31">
        <f t="shared" si="38"/>
        <v>0</v>
      </c>
      <c r="O50" s="31">
        <f t="shared" si="39"/>
        <v>3</v>
      </c>
      <c r="P50" s="33">
        <f t="shared" si="40"/>
        <v>49.52</v>
      </c>
      <c r="Q50" s="137"/>
    </row>
    <row r="51" spans="1:18" ht="26.25" customHeight="1">
      <c r="A51" s="127"/>
      <c r="B51" s="128"/>
      <c r="C51" s="129" t="s">
        <v>236</v>
      </c>
      <c r="D51" s="130"/>
      <c r="E51" s="158"/>
      <c r="F51" s="157"/>
      <c r="G51" s="131"/>
      <c r="H51" s="131"/>
      <c r="I51" s="131"/>
      <c r="J51" s="131"/>
      <c r="K51" s="257"/>
      <c r="L51" s="263"/>
      <c r="M51" s="131"/>
      <c r="N51" s="131"/>
      <c r="O51" s="131"/>
      <c r="P51" s="239"/>
      <c r="Q51" s="137"/>
      <c r="R51" s="138"/>
    </row>
    <row r="52" spans="1:18" s="138" customFormat="1" ht="41.25" customHeight="1">
      <c r="A52" s="143">
        <v>1</v>
      </c>
      <c r="B52" s="134" t="s">
        <v>68</v>
      </c>
      <c r="C52" s="171" t="s">
        <v>232</v>
      </c>
      <c r="D52" s="136" t="s">
        <v>71</v>
      </c>
      <c r="E52" s="212">
        <v>15</v>
      </c>
      <c r="F52" s="113">
        <v>1</v>
      </c>
      <c r="G52" s="31">
        <v>11.63</v>
      </c>
      <c r="H52" s="32">
        <f>ROUND(F52*G52,2)</f>
        <v>11.63</v>
      </c>
      <c r="I52" s="31">
        <v>25</v>
      </c>
      <c r="J52" s="31"/>
      <c r="K52" s="255">
        <f t="shared" ref="K52:K57" si="42">ROUND(H52+J52+I52,2)</f>
        <v>36.630000000000003</v>
      </c>
      <c r="L52" s="261">
        <f t="shared" ref="L52:L57" si="43">ROUND(E52*F52,2)</f>
        <v>15</v>
      </c>
      <c r="M52" s="31">
        <f t="shared" ref="M52:M57" si="44">ROUND(E52*H52,2)</f>
        <v>174.45</v>
      </c>
      <c r="N52" s="31">
        <f t="shared" ref="N52:N57" si="45">ROUND(E52*I52,2)</f>
        <v>375</v>
      </c>
      <c r="O52" s="31">
        <f t="shared" ref="O52:O57" si="46">ROUND(E52*J52,2)</f>
        <v>0</v>
      </c>
      <c r="P52" s="33">
        <f t="shared" ref="P52:P57" si="47">ROUND(O52+N52+M52,2)</f>
        <v>549.45000000000005</v>
      </c>
      <c r="Q52" s="137"/>
    </row>
    <row r="53" spans="1:18" s="138" customFormat="1" ht="26.25" customHeight="1">
      <c r="A53" s="143">
        <v>2</v>
      </c>
      <c r="B53" s="134" t="s">
        <v>68</v>
      </c>
      <c r="C53" s="135" t="s">
        <v>142</v>
      </c>
      <c r="D53" s="136" t="s">
        <v>71</v>
      </c>
      <c r="E53" s="212">
        <v>10</v>
      </c>
      <c r="F53" s="113">
        <v>0.03</v>
      </c>
      <c r="G53" s="31">
        <v>11.63</v>
      </c>
      <c r="H53" s="32">
        <f t="shared" ref="H53:H57" si="48">ROUND(F53*G53,2)</f>
        <v>0.35</v>
      </c>
      <c r="I53" s="31">
        <v>0.25</v>
      </c>
      <c r="J53" s="31"/>
      <c r="K53" s="255">
        <f t="shared" si="42"/>
        <v>0.6</v>
      </c>
      <c r="L53" s="261">
        <f t="shared" si="43"/>
        <v>0.3</v>
      </c>
      <c r="M53" s="31">
        <f t="shared" si="44"/>
        <v>3.5</v>
      </c>
      <c r="N53" s="31">
        <f t="shared" si="45"/>
        <v>2.5</v>
      </c>
      <c r="O53" s="31">
        <f t="shared" si="46"/>
        <v>0</v>
      </c>
      <c r="P53" s="33">
        <f t="shared" si="47"/>
        <v>6</v>
      </c>
      <c r="Q53" s="137"/>
    </row>
    <row r="54" spans="1:18" s="138" customFormat="1" ht="26.25" customHeight="1">
      <c r="A54" s="143">
        <v>3</v>
      </c>
      <c r="B54" s="134" t="s">
        <v>68</v>
      </c>
      <c r="C54" s="135" t="s">
        <v>143</v>
      </c>
      <c r="D54" s="136" t="s">
        <v>71</v>
      </c>
      <c r="E54" s="212">
        <v>50</v>
      </c>
      <c r="F54" s="113">
        <v>0.03</v>
      </c>
      <c r="G54" s="31">
        <v>11.63</v>
      </c>
      <c r="H54" s="32">
        <f t="shared" si="48"/>
        <v>0.35</v>
      </c>
      <c r="I54" s="31">
        <v>0.25</v>
      </c>
      <c r="J54" s="31"/>
      <c r="K54" s="255">
        <f t="shared" si="42"/>
        <v>0.6</v>
      </c>
      <c r="L54" s="261">
        <f t="shared" si="43"/>
        <v>1.5</v>
      </c>
      <c r="M54" s="31">
        <f t="shared" si="44"/>
        <v>17.5</v>
      </c>
      <c r="N54" s="31">
        <f t="shared" si="45"/>
        <v>12.5</v>
      </c>
      <c r="O54" s="31">
        <f t="shared" si="46"/>
        <v>0</v>
      </c>
      <c r="P54" s="33">
        <f t="shared" si="47"/>
        <v>30</v>
      </c>
      <c r="Q54" s="137"/>
    </row>
    <row r="55" spans="1:18" s="138" customFormat="1" ht="42.75" customHeight="1">
      <c r="A55" s="143">
        <v>4</v>
      </c>
      <c r="B55" s="134" t="s">
        <v>68</v>
      </c>
      <c r="C55" s="135" t="s">
        <v>315</v>
      </c>
      <c r="D55" s="136" t="s">
        <v>69</v>
      </c>
      <c r="E55" s="212">
        <v>1</v>
      </c>
      <c r="F55" s="113">
        <v>8</v>
      </c>
      <c r="G55" s="31">
        <v>11.63</v>
      </c>
      <c r="H55" s="32">
        <f t="shared" ref="H55" si="49">ROUND(F55*G55,2)</f>
        <v>93.04</v>
      </c>
      <c r="I55" s="31">
        <f>300*1.74</f>
        <v>522</v>
      </c>
      <c r="J55" s="31">
        <f>100*0.15*36*0.1</f>
        <v>54</v>
      </c>
      <c r="K55" s="255">
        <f t="shared" ref="K55" si="50">ROUND(H55+J55+I55,2)</f>
        <v>669.04</v>
      </c>
      <c r="L55" s="261">
        <f t="shared" ref="L55" si="51">ROUND(E55*F55,2)</f>
        <v>8</v>
      </c>
      <c r="M55" s="31">
        <f t="shared" ref="M55" si="52">ROUND(E55*H55,2)</f>
        <v>93.04</v>
      </c>
      <c r="N55" s="31">
        <f t="shared" ref="N55" si="53">ROUND(E55*I55,2)</f>
        <v>522</v>
      </c>
      <c r="O55" s="31">
        <f t="shared" ref="O55" si="54">ROUND(E55*J55,2)</f>
        <v>54</v>
      </c>
      <c r="P55" s="33">
        <f t="shared" ref="P55" si="55">ROUND(O55+N55+M55,2)</f>
        <v>669.04</v>
      </c>
      <c r="Q55" s="137"/>
    </row>
    <row r="56" spans="1:18" s="138" customFormat="1" ht="28.5" customHeight="1">
      <c r="A56" s="143">
        <v>5</v>
      </c>
      <c r="B56" s="134" t="s">
        <v>68</v>
      </c>
      <c r="C56" s="135" t="s">
        <v>244</v>
      </c>
      <c r="D56" s="136" t="s">
        <v>69</v>
      </c>
      <c r="E56" s="212">
        <v>1</v>
      </c>
      <c r="F56" s="113">
        <v>8</v>
      </c>
      <c r="G56" s="31">
        <v>11.63</v>
      </c>
      <c r="H56" s="32">
        <f t="shared" si="48"/>
        <v>93.04</v>
      </c>
      <c r="I56" s="31">
        <f>100*1.74</f>
        <v>174</v>
      </c>
      <c r="J56" s="31">
        <f>100*0.15*36*0.1</f>
        <v>54</v>
      </c>
      <c r="K56" s="255">
        <f t="shared" si="42"/>
        <v>321.04000000000002</v>
      </c>
      <c r="L56" s="261">
        <f t="shared" si="43"/>
        <v>8</v>
      </c>
      <c r="M56" s="31">
        <f t="shared" si="44"/>
        <v>93.04</v>
      </c>
      <c r="N56" s="31">
        <f t="shared" si="45"/>
        <v>174</v>
      </c>
      <c r="O56" s="31">
        <f t="shared" si="46"/>
        <v>54</v>
      </c>
      <c r="P56" s="33">
        <f t="shared" si="47"/>
        <v>321.04000000000002</v>
      </c>
      <c r="Q56" s="137"/>
    </row>
    <row r="57" spans="1:18" s="138" customFormat="1" ht="14.25" customHeight="1">
      <c r="A57" s="143">
        <v>6</v>
      </c>
      <c r="B57" s="134" t="s">
        <v>68</v>
      </c>
      <c r="C57" s="135" t="s">
        <v>81</v>
      </c>
      <c r="D57" s="136" t="s">
        <v>69</v>
      </c>
      <c r="E57" s="212">
        <v>1</v>
      </c>
      <c r="F57" s="113">
        <v>4</v>
      </c>
      <c r="G57" s="31">
        <v>11.63</v>
      </c>
      <c r="H57" s="32">
        <f t="shared" si="48"/>
        <v>46.52</v>
      </c>
      <c r="I57" s="31"/>
      <c r="J57" s="31">
        <v>3</v>
      </c>
      <c r="K57" s="255">
        <f t="shared" si="42"/>
        <v>49.52</v>
      </c>
      <c r="L57" s="261">
        <f t="shared" si="43"/>
        <v>4</v>
      </c>
      <c r="M57" s="31">
        <f t="shared" si="44"/>
        <v>46.52</v>
      </c>
      <c r="N57" s="31">
        <f t="shared" si="45"/>
        <v>0</v>
      </c>
      <c r="O57" s="31">
        <f t="shared" si="46"/>
        <v>3</v>
      </c>
      <c r="P57" s="33">
        <f t="shared" si="47"/>
        <v>49.52</v>
      </c>
      <c r="Q57" s="137"/>
    </row>
    <row r="58" spans="1:18" s="138" customFormat="1" ht="27" customHeight="1">
      <c r="A58" s="295"/>
      <c r="B58" s="296"/>
      <c r="C58" s="129" t="s">
        <v>312</v>
      </c>
      <c r="D58" s="297"/>
      <c r="E58" s="298"/>
      <c r="F58" s="299"/>
      <c r="G58" s="300"/>
      <c r="H58" s="301"/>
      <c r="I58" s="300"/>
      <c r="J58" s="300"/>
      <c r="K58" s="302"/>
      <c r="L58" s="303"/>
      <c r="M58" s="300"/>
      <c r="N58" s="300"/>
      <c r="O58" s="300"/>
      <c r="P58" s="304"/>
      <c r="Q58" s="137"/>
    </row>
    <row r="59" spans="1:18" s="138" customFormat="1" ht="30" customHeight="1">
      <c r="A59" s="143">
        <v>1</v>
      </c>
      <c r="B59" s="134" t="s">
        <v>68</v>
      </c>
      <c r="C59" s="135" t="s">
        <v>241</v>
      </c>
      <c r="D59" s="136" t="s">
        <v>69</v>
      </c>
      <c r="E59" s="212">
        <v>1</v>
      </c>
      <c r="F59" s="113">
        <v>8</v>
      </c>
      <c r="G59" s="31">
        <v>11.63</v>
      </c>
      <c r="H59" s="32">
        <f t="shared" ref="H59" si="56">ROUND(F59*G59,2)</f>
        <v>93.04</v>
      </c>
      <c r="I59" s="31">
        <f>80*1.74</f>
        <v>139.19999999999999</v>
      </c>
      <c r="J59" s="31">
        <f>100*0.15*36*0.1</f>
        <v>54</v>
      </c>
      <c r="K59" s="255">
        <f t="shared" ref="K59" si="57">ROUND(H59+J59+I59,2)</f>
        <v>286.24</v>
      </c>
      <c r="L59" s="261">
        <f t="shared" ref="L59" si="58">ROUND(E59*F59,2)</f>
        <v>8</v>
      </c>
      <c r="M59" s="31">
        <f t="shared" ref="M59" si="59">ROUND(E59*H59,2)</f>
        <v>93.04</v>
      </c>
      <c r="N59" s="31">
        <f t="shared" ref="N59" si="60">ROUND(E59*I59,2)</f>
        <v>139.19999999999999</v>
      </c>
      <c r="O59" s="31">
        <f t="shared" ref="O59" si="61">ROUND(E59*J59,2)</f>
        <v>54</v>
      </c>
      <c r="P59" s="33">
        <f t="shared" ref="P59" si="62">ROUND(O59+N59+M59,2)</f>
        <v>286.24</v>
      </c>
      <c r="Q59" s="137"/>
    </row>
    <row r="60" spans="1:18" s="108" customFormat="1" ht="14.25" customHeight="1" thickBot="1">
      <c r="A60" s="148"/>
      <c r="B60" s="149"/>
      <c r="C60" s="150"/>
      <c r="D60" s="151"/>
      <c r="E60" s="156"/>
      <c r="F60" s="155"/>
      <c r="G60" s="152"/>
      <c r="H60" s="153"/>
      <c r="I60" s="152"/>
      <c r="J60" s="152"/>
      <c r="K60" s="258"/>
      <c r="L60" s="264"/>
      <c r="M60" s="152"/>
      <c r="N60" s="152"/>
      <c r="O60" s="152"/>
      <c r="P60" s="154"/>
    </row>
    <row r="61" spans="1:18" ht="14.25" customHeight="1" thickBot="1">
      <c r="A61" s="144"/>
      <c r="B61" s="145"/>
      <c r="C61" s="380" t="s">
        <v>118</v>
      </c>
      <c r="D61" s="381"/>
      <c r="E61" s="381"/>
      <c r="F61" s="381"/>
      <c r="G61" s="381"/>
      <c r="H61" s="381"/>
      <c r="I61" s="381"/>
      <c r="J61" s="381"/>
      <c r="K61" s="381"/>
      <c r="L61" s="265">
        <f>SUM(L19:L60)</f>
        <v>162.68</v>
      </c>
      <c r="M61" s="146">
        <f>SUM(M19:M60)</f>
        <v>1892.5699999999997</v>
      </c>
      <c r="N61" s="146">
        <f>SUM(N19:N60)</f>
        <v>4216.26</v>
      </c>
      <c r="O61" s="146">
        <f>SUM(O19:O60)</f>
        <v>2363.7799999999997</v>
      </c>
      <c r="P61" s="147">
        <f>SUM(P19:P60)</f>
        <v>8472.6100000000024</v>
      </c>
    </row>
    <row r="62" spans="1:18" s="34" customFormat="1" ht="23.25" customHeight="1">
      <c r="A62" s="164"/>
      <c r="B62" s="164"/>
      <c r="C62" s="35"/>
      <c r="D62" s="35"/>
      <c r="E62" s="35"/>
    </row>
    <row r="63" spans="1:18" s="34" customFormat="1" ht="14.25" customHeight="1">
      <c r="A63" s="376" t="s">
        <v>14</v>
      </c>
      <c r="B63" s="376"/>
      <c r="C63" s="41" t="str">
        <f>PBK!C36</f>
        <v>Vadims ĻETKO</v>
      </c>
      <c r="D63" s="382" t="str">
        <f>PBK!D36</f>
        <v>29_10_2021</v>
      </c>
      <c r="E63" s="383"/>
      <c r="G63" s="376" t="s">
        <v>38</v>
      </c>
      <c r="H63" s="376"/>
      <c r="I63" s="384" t="str">
        <f>PBK!C41</f>
        <v>Vadims ĻETKO</v>
      </c>
      <c r="J63" s="384"/>
      <c r="K63" s="384"/>
      <c r="L63" s="384"/>
      <c r="M63" s="384"/>
      <c r="N63" s="385" t="str">
        <f>D63</f>
        <v>29_10_2021</v>
      </c>
      <c r="O63" s="376"/>
    </row>
    <row r="64" spans="1:18" s="34" customFormat="1" ht="14.25" customHeight="1">
      <c r="A64" s="164"/>
      <c r="B64" s="164"/>
      <c r="C64" s="42" t="s">
        <v>44</v>
      </c>
      <c r="D64" s="35"/>
      <c r="E64" s="35"/>
      <c r="K64" s="42" t="s">
        <v>44</v>
      </c>
    </row>
    <row r="65" spans="1:9" s="34" customFormat="1" ht="14.25" customHeight="1">
      <c r="A65" s="164"/>
      <c r="B65" s="164"/>
      <c r="C65" s="35"/>
      <c r="D65" s="35"/>
      <c r="E65" s="35"/>
    </row>
    <row r="66" spans="1:9" s="34" customFormat="1" ht="14.25" customHeight="1">
      <c r="A66" s="376" t="s">
        <v>15</v>
      </c>
      <c r="B66" s="376"/>
      <c r="C66" s="35" t="str">
        <f>PBK!C39</f>
        <v>20-6832</v>
      </c>
      <c r="D66" s="35"/>
      <c r="E66" s="35"/>
      <c r="G66" s="376"/>
      <c r="H66" s="376"/>
      <c r="I66" s="34" t="str">
        <f>PBK!C44</f>
        <v>20-6832</v>
      </c>
    </row>
    <row r="67" spans="1:9" s="34" customFormat="1" ht="13.5" customHeight="1">
      <c r="A67" s="164"/>
      <c r="B67" s="164"/>
      <c r="C67" s="35"/>
      <c r="D67" s="35"/>
      <c r="E67" s="35"/>
    </row>
    <row r="68" spans="1:9" s="34" customFormat="1" ht="13.5" customHeight="1">
      <c r="A68" s="164"/>
      <c r="B68" s="164"/>
      <c r="C68" s="35"/>
      <c r="D68" s="35"/>
      <c r="E68" s="35"/>
    </row>
    <row r="69" spans="1:9" s="34" customFormat="1" ht="13.5" customHeight="1">
      <c r="A69" s="164"/>
      <c r="B69" s="164"/>
      <c r="C69" s="35"/>
      <c r="D69" s="35"/>
      <c r="E69" s="35"/>
    </row>
    <row r="70" spans="1:9" s="34" customFormat="1" ht="13.5" customHeight="1">
      <c r="A70" s="164"/>
      <c r="B70" s="164"/>
      <c r="C70" s="35"/>
      <c r="D70" s="35"/>
      <c r="E70" s="35"/>
    </row>
    <row r="71" spans="1:9" s="34" customFormat="1" ht="13.5" customHeight="1">
      <c r="A71" s="164"/>
      <c r="B71" s="164"/>
      <c r="C71" s="35"/>
      <c r="D71" s="35"/>
      <c r="E71" s="35"/>
    </row>
    <row r="72" spans="1:9" s="34" customFormat="1" ht="13.5" customHeight="1">
      <c r="A72" s="164"/>
      <c r="B72" s="164"/>
      <c r="C72" s="35"/>
      <c r="D72" s="35"/>
      <c r="E72" s="35"/>
    </row>
    <row r="73" spans="1:9" s="34" customFormat="1" ht="13.5" customHeight="1">
      <c r="A73" s="164"/>
      <c r="B73" s="164"/>
      <c r="C73" s="35"/>
      <c r="D73" s="35"/>
      <c r="E73" s="35"/>
    </row>
    <row r="74" spans="1:9" s="34" customFormat="1" ht="13.5" customHeight="1">
      <c r="A74" s="164"/>
      <c r="B74" s="164"/>
      <c r="C74" s="35"/>
      <c r="D74" s="35"/>
      <c r="E74" s="35"/>
    </row>
    <row r="75" spans="1:9" s="34" customFormat="1" ht="13.5" customHeight="1">
      <c r="A75" s="164"/>
      <c r="B75" s="164"/>
      <c r="C75" s="35"/>
      <c r="D75" s="35"/>
      <c r="E75" s="35"/>
    </row>
    <row r="76" spans="1:9" s="34" customFormat="1" ht="13.5" customHeight="1">
      <c r="A76" s="164"/>
      <c r="B76" s="164"/>
      <c r="C76" s="35"/>
      <c r="D76" s="35"/>
      <c r="E76" s="35"/>
    </row>
    <row r="77" spans="1:9" s="34" customFormat="1" ht="13.5" customHeight="1">
      <c r="A77" s="164"/>
      <c r="B77" s="164"/>
      <c r="C77" s="35"/>
      <c r="D77" s="35"/>
      <c r="E77" s="35"/>
    </row>
    <row r="78" spans="1:9" s="34" customFormat="1" ht="13.5" customHeight="1">
      <c r="A78" s="164"/>
      <c r="B78" s="164"/>
      <c r="C78" s="35"/>
      <c r="D78" s="35"/>
      <c r="E78" s="35"/>
    </row>
    <row r="79" spans="1:9" s="34" customFormat="1" ht="13.5" customHeight="1">
      <c r="A79" s="164"/>
      <c r="B79" s="164"/>
      <c r="C79" s="35"/>
      <c r="D79" s="35"/>
      <c r="E79" s="35"/>
    </row>
    <row r="80" spans="1:9" s="34" customFormat="1" ht="13.5" customHeight="1">
      <c r="A80" s="164"/>
      <c r="B80" s="164"/>
      <c r="C80" s="35"/>
      <c r="D80" s="35"/>
      <c r="E80" s="35"/>
    </row>
    <row r="81" spans="1:5" s="34" customFormat="1" ht="13.5" customHeight="1">
      <c r="A81" s="164"/>
      <c r="B81" s="164"/>
      <c r="C81" s="35"/>
      <c r="D81" s="35"/>
      <c r="E81" s="35"/>
    </row>
    <row r="82" spans="1:5" s="34" customFormat="1" ht="13.5" customHeight="1">
      <c r="A82" s="164"/>
      <c r="B82" s="164"/>
      <c r="C82" s="35"/>
      <c r="D82" s="35"/>
      <c r="E82" s="35"/>
    </row>
    <row r="83" spans="1:5" s="34" customFormat="1" ht="13.5" customHeight="1">
      <c r="A83" s="164"/>
      <c r="B83" s="164"/>
      <c r="C83" s="35"/>
      <c r="D83" s="35"/>
      <c r="E83" s="35"/>
    </row>
    <row r="84" spans="1:5" s="34" customFormat="1" ht="13.5" customHeight="1">
      <c r="A84" s="164"/>
      <c r="B84" s="164"/>
      <c r="C84" s="35"/>
      <c r="D84" s="35"/>
      <c r="E84" s="35"/>
    </row>
    <row r="85" spans="1:5" s="34" customFormat="1" ht="13.5" customHeight="1">
      <c r="A85" s="164"/>
      <c r="B85" s="164"/>
      <c r="C85" s="35"/>
      <c r="D85" s="35"/>
      <c r="E85" s="35"/>
    </row>
    <row r="86" spans="1:5" s="34" customFormat="1" ht="13.5" customHeight="1">
      <c r="A86" s="164"/>
      <c r="B86" s="164"/>
      <c r="C86" s="35"/>
      <c r="D86" s="35"/>
      <c r="E86" s="35"/>
    </row>
    <row r="87" spans="1:5" s="34" customFormat="1" ht="13.5" customHeight="1">
      <c r="A87" s="164"/>
      <c r="B87" s="164"/>
      <c r="C87" s="35"/>
      <c r="D87" s="35"/>
      <c r="E87" s="35"/>
    </row>
    <row r="88" spans="1:5" s="34" customFormat="1" ht="13.5" customHeight="1">
      <c r="A88" s="164"/>
      <c r="B88" s="164"/>
      <c r="C88" s="35"/>
      <c r="D88" s="35"/>
      <c r="E88" s="35"/>
    </row>
    <row r="89" spans="1:5" s="34" customFormat="1" ht="13.5" customHeight="1">
      <c r="A89" s="164"/>
      <c r="B89" s="164"/>
      <c r="C89" s="35"/>
      <c r="D89" s="35"/>
      <c r="E89" s="35"/>
    </row>
    <row r="90" spans="1:5" s="34" customFormat="1" ht="13.5" customHeight="1">
      <c r="A90" s="164"/>
      <c r="B90" s="164"/>
      <c r="C90" s="35"/>
      <c r="D90" s="35"/>
      <c r="E90" s="35"/>
    </row>
    <row r="91" spans="1:5" s="34" customFormat="1" ht="13.5" customHeight="1">
      <c r="A91" s="164"/>
      <c r="B91" s="164"/>
      <c r="C91" s="35"/>
      <c r="D91" s="35"/>
      <c r="E91" s="35"/>
    </row>
    <row r="92" spans="1:5" s="34" customFormat="1" ht="13.5" customHeight="1">
      <c r="A92" s="164"/>
      <c r="B92" s="164"/>
      <c r="C92" s="35"/>
      <c r="D92" s="35"/>
      <c r="E92" s="35"/>
    </row>
    <row r="93" spans="1:5" s="34" customFormat="1" ht="13.5" customHeight="1">
      <c r="A93" s="164"/>
      <c r="B93" s="164"/>
      <c r="C93" s="35"/>
      <c r="D93" s="35"/>
      <c r="E93" s="35"/>
    </row>
    <row r="94" spans="1:5" s="34" customFormat="1" ht="13.5" customHeight="1">
      <c r="A94" s="164"/>
      <c r="B94" s="164"/>
      <c r="C94" s="35"/>
      <c r="D94" s="35"/>
      <c r="E94" s="35"/>
    </row>
    <row r="95" spans="1:5" s="34" customFormat="1" ht="13.5" customHeight="1">
      <c r="A95" s="164"/>
      <c r="B95" s="164"/>
      <c r="C95" s="35"/>
      <c r="D95" s="35"/>
      <c r="E95" s="35"/>
    </row>
    <row r="96" spans="1:5" s="34" customFormat="1" ht="13.5" customHeight="1">
      <c r="A96" s="164"/>
      <c r="B96" s="164"/>
      <c r="C96" s="35"/>
      <c r="D96" s="35"/>
      <c r="E96" s="35"/>
    </row>
    <row r="97" spans="1:5" s="34" customFormat="1" ht="13.5" customHeight="1">
      <c r="A97" s="164"/>
      <c r="B97" s="164"/>
      <c r="C97" s="35"/>
      <c r="D97" s="35"/>
      <c r="E97" s="35"/>
    </row>
    <row r="98" spans="1:5" s="34" customFormat="1" ht="13.5" customHeight="1">
      <c r="A98" s="164"/>
      <c r="B98" s="164"/>
      <c r="C98" s="35"/>
      <c r="D98" s="35"/>
      <c r="E98" s="35"/>
    </row>
    <row r="99" spans="1:5" s="34" customFormat="1" ht="13.5" customHeight="1">
      <c r="A99" s="164"/>
      <c r="B99" s="164"/>
      <c r="C99" s="35"/>
      <c r="D99" s="35"/>
      <c r="E99" s="35"/>
    </row>
    <row r="100" spans="1:5" s="34" customFormat="1" ht="13.5" customHeight="1">
      <c r="A100" s="164"/>
      <c r="B100" s="164"/>
      <c r="C100" s="35"/>
      <c r="D100" s="35"/>
      <c r="E100" s="35"/>
    </row>
    <row r="101" spans="1:5" s="34" customFormat="1" ht="13.5" customHeight="1">
      <c r="A101" s="164"/>
      <c r="B101" s="164"/>
      <c r="C101" s="35"/>
      <c r="D101" s="35"/>
      <c r="E101" s="35"/>
    </row>
    <row r="102" spans="1:5" s="34" customFormat="1" ht="13.5" customHeight="1">
      <c r="A102" s="164"/>
      <c r="B102" s="164"/>
      <c r="C102" s="35"/>
      <c r="D102" s="35"/>
      <c r="E102" s="35"/>
    </row>
    <row r="103" spans="1:5" s="34" customFormat="1" ht="13.5" customHeight="1">
      <c r="A103" s="164"/>
      <c r="B103" s="164"/>
      <c r="C103" s="35"/>
      <c r="D103" s="35"/>
      <c r="E103" s="35"/>
    </row>
    <row r="104" spans="1:5" s="34" customFormat="1" ht="13.5" customHeight="1">
      <c r="A104" s="164"/>
      <c r="B104" s="164"/>
      <c r="C104" s="35"/>
      <c r="D104" s="35"/>
      <c r="E104" s="35"/>
    </row>
    <row r="105" spans="1:5" s="34" customFormat="1" ht="13.5" customHeight="1">
      <c r="A105" s="164"/>
      <c r="B105" s="164"/>
      <c r="C105" s="35"/>
      <c r="D105" s="35"/>
      <c r="E105" s="35"/>
    </row>
    <row r="106" spans="1:5" s="34" customFormat="1" ht="13.5" customHeight="1">
      <c r="A106" s="164"/>
      <c r="B106" s="164"/>
      <c r="C106" s="35"/>
      <c r="D106" s="35"/>
      <c r="E106" s="35"/>
    </row>
    <row r="107" spans="1:5" s="34" customFormat="1" ht="13.5" customHeight="1">
      <c r="A107" s="164"/>
      <c r="B107" s="164"/>
      <c r="C107" s="35"/>
      <c r="D107" s="35"/>
      <c r="E107" s="35"/>
    </row>
    <row r="108" spans="1:5" s="34" customFormat="1" ht="13.5" customHeight="1">
      <c r="A108" s="164"/>
      <c r="B108" s="164"/>
      <c r="C108" s="35"/>
      <c r="D108" s="35"/>
      <c r="E108" s="35"/>
    </row>
    <row r="109" spans="1:5" s="34" customFormat="1" ht="13.5" customHeight="1">
      <c r="A109" s="164"/>
      <c r="B109" s="164"/>
      <c r="C109" s="35"/>
      <c r="D109" s="35"/>
      <c r="E109" s="35"/>
    </row>
    <row r="110" spans="1:5" s="34" customFormat="1" ht="13.5" customHeight="1">
      <c r="A110" s="164"/>
      <c r="B110" s="164"/>
      <c r="C110" s="35"/>
      <c r="D110" s="35"/>
      <c r="E110" s="35"/>
    </row>
    <row r="111" spans="1:5" s="34" customFormat="1" ht="13.5" customHeight="1">
      <c r="A111" s="164"/>
      <c r="B111" s="164"/>
      <c r="C111" s="35"/>
      <c r="D111" s="35"/>
      <c r="E111" s="35"/>
    </row>
    <row r="112" spans="1:5" s="34" customFormat="1" ht="13.5" customHeight="1">
      <c r="A112" s="164"/>
      <c r="B112" s="164"/>
      <c r="C112" s="35"/>
      <c r="D112" s="35"/>
      <c r="E112" s="35"/>
    </row>
    <row r="113" spans="1:5" s="34" customFormat="1" ht="13.5" customHeight="1">
      <c r="A113" s="164"/>
      <c r="B113" s="164"/>
      <c r="C113" s="35"/>
      <c r="D113" s="35"/>
      <c r="E113" s="35"/>
    </row>
    <row r="114" spans="1:5" s="34" customFormat="1" ht="13.5" customHeight="1">
      <c r="A114" s="164"/>
      <c r="B114" s="164"/>
      <c r="C114" s="35"/>
      <c r="D114" s="35"/>
      <c r="E114" s="35"/>
    </row>
    <row r="115" spans="1:5" s="34" customFormat="1" ht="13.5" customHeight="1">
      <c r="A115" s="164"/>
      <c r="B115" s="164"/>
      <c r="C115" s="35"/>
      <c r="D115" s="35"/>
      <c r="E115" s="35"/>
    </row>
    <row r="116" spans="1:5" s="34" customFormat="1" ht="13.5" customHeight="1">
      <c r="A116" s="164"/>
      <c r="B116" s="164"/>
      <c r="C116" s="35"/>
      <c r="D116" s="35"/>
      <c r="E116" s="35"/>
    </row>
    <row r="117" spans="1:5" s="34" customFormat="1" ht="13.5" customHeight="1">
      <c r="A117" s="164"/>
      <c r="B117" s="164"/>
      <c r="C117" s="35"/>
      <c r="D117" s="35"/>
      <c r="E117" s="35"/>
    </row>
    <row r="118" spans="1:5" s="34" customFormat="1" ht="13.5" customHeight="1">
      <c r="A118" s="164"/>
      <c r="B118" s="164"/>
      <c r="C118" s="35"/>
      <c r="D118" s="35"/>
      <c r="E118" s="35"/>
    </row>
    <row r="119" spans="1:5" s="34" customFormat="1" ht="13.5" customHeight="1">
      <c r="A119" s="164"/>
      <c r="B119" s="164"/>
      <c r="C119" s="35"/>
      <c r="D119" s="35"/>
      <c r="E119" s="35"/>
    </row>
    <row r="120" spans="1:5" s="34" customFormat="1" ht="13.5" customHeight="1">
      <c r="A120" s="164"/>
      <c r="B120" s="164"/>
      <c r="C120" s="35"/>
      <c r="D120" s="35"/>
      <c r="E120" s="35"/>
    </row>
    <row r="121" spans="1:5" s="34" customFormat="1" ht="13.5" customHeight="1">
      <c r="A121" s="164"/>
      <c r="B121" s="164"/>
      <c r="C121" s="35"/>
      <c r="D121" s="35"/>
      <c r="E121" s="35"/>
    </row>
    <row r="122" spans="1:5" s="34" customFormat="1" ht="13.5" customHeight="1">
      <c r="A122" s="164"/>
      <c r="B122" s="164"/>
      <c r="C122" s="35"/>
      <c r="D122" s="35"/>
      <c r="E122" s="35"/>
    </row>
    <row r="123" spans="1:5" s="34" customFormat="1" ht="13.5" customHeight="1">
      <c r="A123" s="164"/>
      <c r="B123" s="164"/>
      <c r="C123" s="35"/>
      <c r="D123" s="35"/>
      <c r="E123" s="35"/>
    </row>
    <row r="124" spans="1:5" s="34" customFormat="1" ht="13.5" customHeight="1">
      <c r="A124" s="164"/>
      <c r="B124" s="164"/>
      <c r="C124" s="35"/>
      <c r="D124" s="35"/>
      <c r="E124" s="35"/>
    </row>
    <row r="125" spans="1:5" s="34" customFormat="1" ht="13.5" customHeight="1">
      <c r="A125" s="164"/>
      <c r="B125" s="164"/>
      <c r="C125" s="35"/>
      <c r="D125" s="35"/>
      <c r="E125" s="35"/>
    </row>
    <row r="126" spans="1:5" s="34" customFormat="1" ht="13.5" customHeight="1">
      <c r="A126" s="164"/>
      <c r="B126" s="164"/>
      <c r="C126" s="35"/>
      <c r="D126" s="35"/>
      <c r="E126" s="35"/>
    </row>
    <row r="127" spans="1:5" s="34" customFormat="1" ht="13.5" customHeight="1">
      <c r="A127" s="164"/>
      <c r="B127" s="164"/>
      <c r="C127" s="35"/>
      <c r="D127" s="35"/>
      <c r="E127" s="35"/>
    </row>
    <row r="128" spans="1:5" s="34" customFormat="1" ht="13.5" customHeight="1">
      <c r="A128" s="164"/>
      <c r="B128" s="164"/>
      <c r="C128" s="35"/>
      <c r="D128" s="35"/>
      <c r="E128" s="35"/>
    </row>
    <row r="129" spans="1:5" s="34" customFormat="1" ht="13.5" customHeight="1">
      <c r="A129" s="164"/>
      <c r="B129" s="164"/>
      <c r="C129" s="35"/>
      <c r="D129" s="35"/>
      <c r="E129" s="35"/>
    </row>
    <row r="130" spans="1:5" s="34" customFormat="1" ht="13.5" customHeight="1">
      <c r="A130" s="164"/>
      <c r="B130" s="164"/>
      <c r="C130" s="35"/>
      <c r="D130" s="35"/>
      <c r="E130" s="35"/>
    </row>
    <row r="131" spans="1:5" s="34" customFormat="1" ht="13.5" customHeight="1">
      <c r="A131" s="164"/>
      <c r="B131" s="164"/>
      <c r="C131" s="35"/>
      <c r="D131" s="35"/>
      <c r="E131" s="35"/>
    </row>
    <row r="132" spans="1:5" s="34" customFormat="1" ht="13.5" customHeight="1">
      <c r="A132" s="164"/>
      <c r="B132" s="164"/>
      <c r="C132" s="35"/>
      <c r="D132" s="35"/>
      <c r="E132" s="35"/>
    </row>
    <row r="133" spans="1:5" s="34" customFormat="1" ht="13.5" customHeight="1">
      <c r="A133" s="164"/>
      <c r="B133" s="164"/>
      <c r="C133" s="35"/>
      <c r="D133" s="35"/>
      <c r="E133" s="35"/>
    </row>
    <row r="134" spans="1:5" s="34" customFormat="1" ht="13.5" customHeight="1">
      <c r="A134" s="164"/>
      <c r="B134" s="164"/>
      <c r="C134" s="35"/>
      <c r="D134" s="35"/>
      <c r="E134" s="35"/>
    </row>
    <row r="135" spans="1:5" s="34" customFormat="1" ht="13.5" customHeight="1">
      <c r="A135" s="164"/>
      <c r="B135" s="164"/>
      <c r="C135" s="35"/>
      <c r="D135" s="35"/>
      <c r="E135" s="35"/>
    </row>
    <row r="136" spans="1:5" s="34" customFormat="1" ht="13.5" customHeight="1">
      <c r="A136" s="164"/>
      <c r="B136" s="164"/>
      <c r="C136" s="35"/>
      <c r="D136" s="35"/>
      <c r="E136" s="35"/>
    </row>
    <row r="137" spans="1:5" s="34" customFormat="1" ht="13.5" customHeight="1">
      <c r="A137" s="164"/>
      <c r="B137" s="164"/>
      <c r="C137" s="35"/>
      <c r="D137" s="35"/>
      <c r="E137" s="35"/>
    </row>
    <row r="138" spans="1:5" s="34" customFormat="1" ht="13.5" customHeight="1">
      <c r="A138" s="164"/>
      <c r="B138" s="164"/>
      <c r="C138" s="35"/>
      <c r="D138" s="35"/>
      <c r="E138" s="35"/>
    </row>
    <row r="139" spans="1:5" s="34" customFormat="1" ht="13.5" customHeight="1">
      <c r="A139" s="164"/>
      <c r="B139" s="164"/>
      <c r="C139" s="35"/>
      <c r="D139" s="35"/>
      <c r="E139" s="35"/>
    </row>
    <row r="140" spans="1:5" s="34" customFormat="1" ht="13.5" customHeight="1">
      <c r="A140" s="164"/>
      <c r="B140" s="164"/>
      <c r="C140" s="35"/>
      <c r="D140" s="35"/>
      <c r="E140" s="35"/>
    </row>
    <row r="141" spans="1:5" s="34" customFormat="1" ht="13.5" customHeight="1">
      <c r="A141" s="164"/>
      <c r="B141" s="164"/>
      <c r="C141" s="35"/>
      <c r="D141" s="35"/>
      <c r="E141" s="35"/>
    </row>
    <row r="142" spans="1:5" s="34" customFormat="1" ht="13.5" customHeight="1">
      <c r="A142" s="164"/>
      <c r="B142" s="164"/>
      <c r="C142" s="35"/>
      <c r="D142" s="35"/>
      <c r="E142" s="35"/>
    </row>
    <row r="143" spans="1:5" s="34" customFormat="1" ht="13.5" customHeight="1">
      <c r="A143" s="164"/>
      <c r="B143" s="164"/>
      <c r="C143" s="35"/>
      <c r="D143" s="35"/>
      <c r="E143" s="35"/>
    </row>
    <row r="144" spans="1:5" s="34" customFormat="1" ht="13.5" customHeight="1">
      <c r="A144" s="164"/>
      <c r="B144" s="164"/>
      <c r="C144" s="35"/>
      <c r="D144" s="35"/>
      <c r="E144" s="35"/>
    </row>
    <row r="145" spans="1:5" s="34" customFormat="1" ht="13.5" customHeight="1">
      <c r="A145" s="164"/>
      <c r="B145" s="164"/>
      <c r="C145" s="35"/>
      <c r="D145" s="35"/>
      <c r="E145" s="35"/>
    </row>
    <row r="146" spans="1:5" s="34" customFormat="1" ht="13.5" customHeight="1">
      <c r="A146" s="164"/>
      <c r="B146" s="164"/>
      <c r="C146" s="35"/>
      <c r="D146" s="35"/>
      <c r="E146" s="35"/>
    </row>
    <row r="147" spans="1:5" s="34" customFormat="1" ht="13.5" customHeight="1">
      <c r="A147" s="164"/>
      <c r="B147" s="164"/>
      <c r="C147" s="35"/>
      <c r="D147" s="35"/>
      <c r="E147" s="35"/>
    </row>
    <row r="148" spans="1:5" s="34" customFormat="1" ht="13.5" customHeight="1">
      <c r="A148" s="164"/>
      <c r="B148" s="164"/>
      <c r="C148" s="35"/>
      <c r="D148" s="35"/>
      <c r="E148" s="35"/>
    </row>
    <row r="149" spans="1:5" s="34" customFormat="1" ht="13.5" customHeight="1">
      <c r="A149" s="164"/>
      <c r="B149" s="164"/>
      <c r="C149" s="35"/>
      <c r="D149" s="35"/>
      <c r="E149" s="35"/>
    </row>
    <row r="150" spans="1:5" s="34" customFormat="1" ht="13.5" customHeight="1">
      <c r="A150" s="164"/>
      <c r="B150" s="164"/>
      <c r="C150" s="35"/>
      <c r="D150" s="35"/>
      <c r="E150" s="35"/>
    </row>
    <row r="151" spans="1:5" s="34" customFormat="1" ht="13.5" customHeight="1">
      <c r="A151" s="164"/>
      <c r="B151" s="164"/>
      <c r="C151" s="35"/>
      <c r="D151" s="35"/>
      <c r="E151" s="35"/>
    </row>
    <row r="152" spans="1:5" s="34" customFormat="1" ht="13.5" customHeight="1">
      <c r="A152" s="164"/>
      <c r="B152" s="164"/>
      <c r="C152" s="35"/>
      <c r="D152" s="35"/>
      <c r="E152" s="35"/>
    </row>
    <row r="153" spans="1:5" s="34" customFormat="1" ht="13.5" customHeight="1">
      <c r="A153" s="164"/>
      <c r="B153" s="164"/>
      <c r="C153" s="35"/>
      <c r="D153" s="35"/>
      <c r="E153" s="35"/>
    </row>
    <row r="154" spans="1:5" s="34" customFormat="1" ht="13.5" customHeight="1">
      <c r="A154" s="164"/>
      <c r="B154" s="164"/>
      <c r="C154" s="35"/>
      <c r="D154" s="35"/>
      <c r="E154" s="35"/>
    </row>
    <row r="155" spans="1:5" s="34" customFormat="1" ht="13.5" customHeight="1">
      <c r="A155" s="164"/>
      <c r="B155" s="164"/>
      <c r="C155" s="35"/>
      <c r="D155" s="35"/>
      <c r="E155" s="35"/>
    </row>
    <row r="156" spans="1:5" s="34" customFormat="1" ht="13.5" customHeight="1">
      <c r="A156" s="164"/>
      <c r="B156" s="164"/>
      <c r="C156" s="35"/>
      <c r="D156" s="35"/>
      <c r="E156" s="35"/>
    </row>
    <row r="157" spans="1:5" s="34" customFormat="1" ht="13.5" customHeight="1">
      <c r="A157" s="164"/>
      <c r="B157" s="164"/>
      <c r="C157" s="35"/>
      <c r="D157" s="35"/>
      <c r="E157" s="35"/>
    </row>
    <row r="158" spans="1:5" s="34" customFormat="1" ht="13.5" customHeight="1">
      <c r="A158" s="164"/>
      <c r="B158" s="164"/>
      <c r="C158" s="35"/>
      <c r="D158" s="35"/>
      <c r="E158" s="35"/>
    </row>
    <row r="159" spans="1:5" s="34" customFormat="1" ht="13.5" customHeight="1">
      <c r="A159" s="164"/>
      <c r="B159" s="164"/>
      <c r="C159" s="35"/>
      <c r="D159" s="35"/>
      <c r="E159" s="35"/>
    </row>
    <row r="160" spans="1:5" s="34" customFormat="1" ht="13.5" customHeight="1">
      <c r="A160" s="164"/>
      <c r="B160" s="164"/>
      <c r="C160" s="35"/>
      <c r="D160" s="35"/>
      <c r="E160" s="35"/>
    </row>
    <row r="161" spans="1:5" s="34" customFormat="1" ht="13.5" customHeight="1">
      <c r="A161" s="164"/>
      <c r="B161" s="164"/>
      <c r="C161" s="35"/>
      <c r="D161" s="35"/>
      <c r="E161" s="35"/>
    </row>
    <row r="162" spans="1:5" s="34" customFormat="1" ht="13.5" customHeight="1">
      <c r="A162" s="164"/>
      <c r="B162" s="164"/>
      <c r="C162" s="35"/>
      <c r="D162" s="35"/>
      <c r="E162" s="35"/>
    </row>
    <row r="163" spans="1:5" s="34" customFormat="1" ht="13.5" customHeight="1">
      <c r="A163" s="164"/>
      <c r="B163" s="164"/>
      <c r="C163" s="35"/>
      <c r="D163" s="35"/>
      <c r="E163" s="35"/>
    </row>
    <row r="164" spans="1:5" s="34" customFormat="1" ht="13.5" customHeight="1">
      <c r="A164" s="164"/>
      <c r="B164" s="164"/>
      <c r="C164" s="35"/>
      <c r="D164" s="35"/>
      <c r="E164" s="35"/>
    </row>
    <row r="165" spans="1:5" s="34" customFormat="1" ht="13.5" customHeight="1">
      <c r="A165" s="164"/>
      <c r="B165" s="164"/>
      <c r="C165" s="35"/>
      <c r="D165" s="35"/>
      <c r="E165" s="35"/>
    </row>
    <row r="166" spans="1:5" s="34" customFormat="1" ht="13.5" customHeight="1">
      <c r="A166" s="164"/>
      <c r="B166" s="164"/>
      <c r="C166" s="35"/>
      <c r="D166" s="35"/>
      <c r="E166" s="35"/>
    </row>
    <row r="167" spans="1:5" s="34" customFormat="1" ht="13.5" customHeight="1">
      <c r="A167" s="164"/>
      <c r="B167" s="164"/>
      <c r="C167" s="35"/>
      <c r="D167" s="35"/>
      <c r="E167" s="35"/>
    </row>
    <row r="168" spans="1:5" s="34" customFormat="1" ht="13.5" customHeight="1">
      <c r="A168" s="164"/>
      <c r="B168" s="164"/>
      <c r="C168" s="35"/>
      <c r="D168" s="35"/>
      <c r="E168" s="35"/>
    </row>
    <row r="169" spans="1:5" s="34" customFormat="1" ht="13.5" customHeight="1">
      <c r="A169" s="164"/>
      <c r="B169" s="164"/>
      <c r="C169" s="35"/>
      <c r="D169" s="35"/>
      <c r="E169" s="35"/>
    </row>
    <row r="170" spans="1:5" s="34" customFormat="1" ht="13.5" customHeight="1">
      <c r="A170" s="164"/>
      <c r="B170" s="164"/>
      <c r="C170" s="35"/>
      <c r="D170" s="35"/>
      <c r="E170" s="35"/>
    </row>
    <row r="171" spans="1:5" s="34" customFormat="1" ht="13.5" customHeight="1">
      <c r="A171" s="164"/>
      <c r="B171" s="164"/>
      <c r="C171" s="35"/>
      <c r="D171" s="35"/>
      <c r="E171" s="35"/>
    </row>
    <row r="172" spans="1:5" s="34" customFormat="1" ht="13.5" customHeight="1">
      <c r="A172" s="164"/>
      <c r="B172" s="164"/>
      <c r="C172" s="35"/>
      <c r="D172" s="35"/>
      <c r="E172" s="35"/>
    </row>
    <row r="173" spans="1:5" s="34" customFormat="1" ht="13.5" customHeight="1">
      <c r="A173" s="164"/>
      <c r="B173" s="164"/>
      <c r="C173" s="35"/>
      <c r="D173" s="35"/>
      <c r="E173" s="35"/>
    </row>
    <row r="174" spans="1:5" s="34" customFormat="1" ht="13.5" customHeight="1">
      <c r="A174" s="164"/>
      <c r="B174" s="164"/>
      <c r="C174" s="35"/>
      <c r="D174" s="35"/>
      <c r="E174" s="35"/>
    </row>
    <row r="175" spans="1:5" s="34" customFormat="1" ht="13.5" customHeight="1">
      <c r="A175" s="164"/>
      <c r="B175" s="164"/>
      <c r="C175" s="35"/>
      <c r="D175" s="35"/>
      <c r="E175" s="35"/>
    </row>
    <row r="176" spans="1:5" s="34" customFormat="1" ht="13.5" customHeight="1">
      <c r="A176" s="164"/>
      <c r="B176" s="164"/>
      <c r="C176" s="35"/>
      <c r="D176" s="35"/>
      <c r="E176" s="35"/>
    </row>
    <row r="177" spans="1:5" s="34" customFormat="1" ht="13.5" customHeight="1">
      <c r="A177" s="164"/>
      <c r="B177" s="164"/>
      <c r="C177" s="35"/>
      <c r="D177" s="35"/>
      <c r="E177" s="35"/>
    </row>
    <row r="178" spans="1:5" s="34" customFormat="1" ht="13.5" customHeight="1">
      <c r="A178" s="164"/>
      <c r="B178" s="164"/>
      <c r="C178" s="35"/>
      <c r="D178" s="35"/>
      <c r="E178" s="35"/>
    </row>
    <row r="179" spans="1:5" s="34" customFormat="1" ht="13.5" customHeight="1">
      <c r="A179" s="164"/>
      <c r="B179" s="164"/>
      <c r="C179" s="35"/>
      <c r="D179" s="35"/>
      <c r="E179" s="35"/>
    </row>
    <row r="180" spans="1:5" s="34" customFormat="1" ht="13.5" customHeight="1">
      <c r="A180" s="164"/>
      <c r="B180" s="164"/>
      <c r="C180" s="35"/>
      <c r="D180" s="35"/>
      <c r="E180" s="35"/>
    </row>
    <row r="181" spans="1:5" s="34" customFormat="1" ht="13.5" customHeight="1">
      <c r="A181" s="164"/>
      <c r="B181" s="164"/>
      <c r="C181" s="35"/>
      <c r="D181" s="35"/>
      <c r="E181" s="35"/>
    </row>
    <row r="182" spans="1:5" s="34" customFormat="1" ht="13.5" customHeight="1">
      <c r="A182" s="164"/>
      <c r="B182" s="164"/>
      <c r="C182" s="35"/>
      <c r="D182" s="35"/>
      <c r="E182" s="35"/>
    </row>
    <row r="183" spans="1:5" s="34" customFormat="1" ht="13.5" customHeight="1">
      <c r="A183" s="164"/>
      <c r="B183" s="164"/>
      <c r="C183" s="35"/>
      <c r="D183" s="35"/>
      <c r="E183" s="35"/>
    </row>
    <row r="184" spans="1:5" s="34" customFormat="1" ht="13.5" customHeight="1">
      <c r="A184" s="164"/>
      <c r="B184" s="164"/>
      <c r="C184" s="35"/>
      <c r="D184" s="35"/>
      <c r="E184" s="35"/>
    </row>
    <row r="185" spans="1:5" s="34" customFormat="1" ht="13.5" customHeight="1">
      <c r="A185" s="164"/>
      <c r="B185" s="164"/>
      <c r="C185" s="35"/>
      <c r="D185" s="35"/>
      <c r="E185" s="35"/>
    </row>
    <row r="186" spans="1:5" s="34" customFormat="1" ht="13.5" customHeight="1">
      <c r="A186" s="164"/>
      <c r="B186" s="164"/>
      <c r="C186" s="35"/>
      <c r="D186" s="35"/>
      <c r="E186" s="35"/>
    </row>
    <row r="187" spans="1:5" s="34" customFormat="1" ht="13.5" customHeight="1">
      <c r="A187" s="164"/>
      <c r="B187" s="164"/>
      <c r="C187" s="35"/>
      <c r="D187" s="35"/>
      <c r="E187" s="35"/>
    </row>
    <row r="188" spans="1:5" s="34" customFormat="1" ht="13.5" customHeight="1">
      <c r="A188" s="164"/>
      <c r="B188" s="164"/>
      <c r="C188" s="35"/>
      <c r="D188" s="35"/>
      <c r="E188" s="35"/>
    </row>
    <row r="189" spans="1:5" s="34" customFormat="1" ht="13.5" customHeight="1">
      <c r="A189" s="164"/>
      <c r="B189" s="164"/>
      <c r="C189" s="35"/>
      <c r="D189" s="35"/>
      <c r="E189" s="35"/>
    </row>
    <row r="190" spans="1:5" s="34" customFormat="1" ht="13.5" customHeight="1">
      <c r="A190" s="164"/>
      <c r="B190" s="164"/>
      <c r="C190" s="35"/>
      <c r="D190" s="35"/>
      <c r="E190" s="35"/>
    </row>
    <row r="191" spans="1:5" s="34" customFormat="1" ht="13.5" customHeight="1">
      <c r="A191" s="164"/>
      <c r="B191" s="164"/>
      <c r="C191" s="35"/>
      <c r="D191" s="35"/>
      <c r="E191" s="35"/>
    </row>
    <row r="192" spans="1:5" s="34" customFormat="1" ht="13.5" customHeight="1">
      <c r="A192" s="164"/>
      <c r="B192" s="164"/>
      <c r="C192" s="35"/>
      <c r="D192" s="35"/>
      <c r="E192" s="35"/>
    </row>
    <row r="193" spans="1:5" s="34" customFormat="1" ht="13.5" customHeight="1">
      <c r="A193" s="164"/>
      <c r="B193" s="164"/>
      <c r="C193" s="35"/>
      <c r="D193" s="35"/>
      <c r="E193" s="35"/>
    </row>
    <row r="194" spans="1:5" s="34" customFormat="1" ht="13.5" customHeight="1">
      <c r="A194" s="164"/>
      <c r="B194" s="164"/>
      <c r="C194" s="35"/>
      <c r="D194" s="35"/>
      <c r="E194" s="35"/>
    </row>
    <row r="195" spans="1:5" s="34" customFormat="1" ht="13.5" customHeight="1">
      <c r="A195" s="164"/>
      <c r="B195" s="164"/>
      <c r="C195" s="35"/>
      <c r="D195" s="35"/>
      <c r="E195" s="35"/>
    </row>
    <row r="196" spans="1:5" s="34" customFormat="1" ht="13.5" customHeight="1">
      <c r="A196" s="164"/>
      <c r="B196" s="164"/>
      <c r="C196" s="35"/>
      <c r="D196" s="35"/>
      <c r="E196" s="35"/>
    </row>
    <row r="197" spans="1:5" s="34" customFormat="1" ht="13.5" customHeight="1">
      <c r="A197" s="164"/>
      <c r="B197" s="164"/>
      <c r="C197" s="35"/>
      <c r="D197" s="35"/>
      <c r="E197" s="35"/>
    </row>
    <row r="198" spans="1:5" s="34" customFormat="1" ht="13.5" customHeight="1">
      <c r="A198" s="164"/>
      <c r="B198" s="164"/>
      <c r="C198" s="35"/>
      <c r="D198" s="35"/>
      <c r="E198" s="35"/>
    </row>
    <row r="199" spans="1:5" s="34" customFormat="1" ht="13.5" customHeight="1">
      <c r="A199" s="164"/>
      <c r="B199" s="164"/>
      <c r="C199" s="35"/>
      <c r="D199" s="35"/>
      <c r="E199" s="35"/>
    </row>
    <row r="200" spans="1:5" s="34" customFormat="1" ht="13.5" customHeight="1">
      <c r="A200" s="164"/>
      <c r="B200" s="164"/>
      <c r="C200" s="35"/>
      <c r="D200" s="35"/>
      <c r="E200" s="35"/>
    </row>
    <row r="201" spans="1:5" s="34" customFormat="1" ht="13.5" customHeight="1">
      <c r="A201" s="164"/>
      <c r="B201" s="164"/>
      <c r="C201" s="35"/>
      <c r="D201" s="35"/>
      <c r="E201" s="35"/>
    </row>
    <row r="202" spans="1:5" s="34" customFormat="1" ht="13.5" customHeight="1">
      <c r="A202" s="164"/>
      <c r="B202" s="164"/>
      <c r="C202" s="35"/>
      <c r="D202" s="35"/>
      <c r="E202" s="35"/>
    </row>
    <row r="203" spans="1:5" s="34" customFormat="1" ht="13.5" customHeight="1">
      <c r="A203" s="164"/>
      <c r="B203" s="164"/>
      <c r="C203" s="35"/>
      <c r="D203" s="35"/>
      <c r="E203" s="35"/>
    </row>
    <row r="204" spans="1:5" s="34" customFormat="1" ht="13.5" customHeight="1">
      <c r="A204" s="164"/>
      <c r="B204" s="164"/>
      <c r="C204" s="35"/>
      <c r="D204" s="35"/>
      <c r="E204" s="35"/>
    </row>
    <row r="205" spans="1:5" s="34" customFormat="1" ht="13.5" customHeight="1">
      <c r="A205" s="164"/>
      <c r="B205" s="164"/>
      <c r="C205" s="35"/>
      <c r="D205" s="35"/>
      <c r="E205" s="35"/>
    </row>
    <row r="206" spans="1:5" s="34" customFormat="1" ht="13.5" customHeight="1">
      <c r="A206" s="164"/>
      <c r="B206" s="164"/>
      <c r="C206" s="35"/>
      <c r="D206" s="35"/>
      <c r="E206" s="35"/>
    </row>
    <row r="207" spans="1:5" s="34" customFormat="1" ht="13.5" customHeight="1">
      <c r="A207" s="164"/>
      <c r="B207" s="164"/>
      <c r="C207" s="35"/>
      <c r="D207" s="35"/>
      <c r="E207" s="35"/>
    </row>
    <row r="208" spans="1:5" s="34" customFormat="1" ht="13.5" customHeight="1">
      <c r="A208" s="164"/>
      <c r="B208" s="164"/>
      <c r="C208" s="35"/>
      <c r="D208" s="35"/>
      <c r="E208" s="35"/>
    </row>
    <row r="209" spans="1:5" s="34" customFormat="1" ht="13.5" customHeight="1">
      <c r="A209" s="164"/>
      <c r="B209" s="164"/>
      <c r="C209" s="35"/>
      <c r="D209" s="35"/>
      <c r="E209" s="35"/>
    </row>
    <row r="210" spans="1:5" s="34" customFormat="1" ht="13.5" customHeight="1">
      <c r="A210" s="164"/>
      <c r="B210" s="164"/>
      <c r="C210" s="35"/>
      <c r="D210" s="35"/>
      <c r="E210" s="35"/>
    </row>
    <row r="211" spans="1:5" s="34" customFormat="1" ht="13.5" customHeight="1">
      <c r="A211" s="164"/>
      <c r="B211" s="164"/>
      <c r="C211" s="35"/>
      <c r="D211" s="35"/>
      <c r="E211" s="35"/>
    </row>
    <row r="212" spans="1:5" s="34" customFormat="1" ht="13.5" customHeight="1">
      <c r="A212" s="164"/>
      <c r="B212" s="164"/>
      <c r="C212" s="35"/>
      <c r="D212" s="35"/>
      <c r="E212" s="35"/>
    </row>
    <row r="213" spans="1:5" s="34" customFormat="1" ht="13.5" customHeight="1">
      <c r="A213" s="164"/>
      <c r="B213" s="164"/>
      <c r="C213" s="35"/>
      <c r="D213" s="35"/>
      <c r="E213" s="35"/>
    </row>
    <row r="214" spans="1:5" s="34" customFormat="1" ht="13.5" customHeight="1">
      <c r="A214" s="164"/>
      <c r="B214" s="164"/>
      <c r="C214" s="35"/>
      <c r="D214" s="35"/>
      <c r="E214" s="35"/>
    </row>
    <row r="215" spans="1:5" s="34" customFormat="1" ht="13.5" customHeight="1">
      <c r="A215" s="164"/>
      <c r="B215" s="164"/>
      <c r="C215" s="35"/>
      <c r="D215" s="35"/>
      <c r="E215" s="35"/>
    </row>
    <row r="216" spans="1:5" s="34" customFormat="1" ht="13.5" customHeight="1">
      <c r="A216" s="164"/>
      <c r="B216" s="164"/>
      <c r="C216" s="35"/>
      <c r="D216" s="35"/>
      <c r="E216" s="35"/>
    </row>
    <row r="217" spans="1:5" s="34" customFormat="1" ht="13.5" customHeight="1">
      <c r="A217" s="164"/>
      <c r="B217" s="164"/>
      <c r="C217" s="35"/>
      <c r="D217" s="35"/>
      <c r="E217" s="35"/>
    </row>
    <row r="218" spans="1:5" s="34" customFormat="1" ht="13.5" customHeight="1">
      <c r="A218" s="164"/>
      <c r="B218" s="164"/>
      <c r="C218" s="35"/>
      <c r="D218" s="35"/>
      <c r="E218" s="35"/>
    </row>
    <row r="219" spans="1:5" s="34" customFormat="1" ht="13.5" customHeight="1">
      <c r="A219" s="164"/>
      <c r="B219" s="164"/>
      <c r="C219" s="35"/>
      <c r="D219" s="35"/>
      <c r="E219" s="35"/>
    </row>
    <row r="220" spans="1:5" s="34" customFormat="1" ht="13.5" customHeight="1">
      <c r="A220" s="164"/>
      <c r="B220" s="164"/>
      <c r="C220" s="35"/>
      <c r="D220" s="35"/>
      <c r="E220" s="35"/>
    </row>
    <row r="221" spans="1:5" s="34" customFormat="1" ht="13.5" customHeight="1">
      <c r="A221" s="164"/>
      <c r="B221" s="164"/>
      <c r="C221" s="35"/>
      <c r="D221" s="35"/>
      <c r="E221" s="35"/>
    </row>
    <row r="222" spans="1:5" s="34" customFormat="1" ht="13.5" customHeight="1">
      <c r="A222" s="164"/>
      <c r="B222" s="164"/>
      <c r="C222" s="35"/>
      <c r="D222" s="35"/>
      <c r="E222" s="35"/>
    </row>
    <row r="223" spans="1:5" s="34" customFormat="1" ht="13.5" customHeight="1">
      <c r="A223" s="164"/>
      <c r="B223" s="164"/>
      <c r="C223" s="35"/>
      <c r="D223" s="35"/>
      <c r="E223" s="35"/>
    </row>
    <row r="224" spans="1:5" s="34" customFormat="1" ht="13.5" customHeight="1">
      <c r="A224" s="164"/>
      <c r="B224" s="164"/>
      <c r="C224" s="35"/>
      <c r="D224" s="35"/>
      <c r="E224" s="35"/>
    </row>
    <row r="225" spans="1:5" s="34" customFormat="1" ht="13.5" customHeight="1">
      <c r="A225" s="164"/>
      <c r="B225" s="164"/>
      <c r="C225" s="35"/>
      <c r="D225" s="35"/>
      <c r="E225" s="35"/>
    </row>
    <row r="226" spans="1:5" s="34" customFormat="1" ht="13.5" customHeight="1">
      <c r="A226" s="164"/>
      <c r="B226" s="164"/>
      <c r="C226" s="35"/>
      <c r="D226" s="35"/>
      <c r="E226" s="35"/>
    </row>
    <row r="227" spans="1:5" s="34" customFormat="1" ht="13.5" customHeight="1">
      <c r="A227" s="164"/>
      <c r="B227" s="164"/>
      <c r="C227" s="35"/>
      <c r="D227" s="35"/>
      <c r="E227" s="35"/>
    </row>
    <row r="228" spans="1:5" s="34" customFormat="1" ht="13.5" customHeight="1">
      <c r="A228" s="164"/>
      <c r="B228" s="164"/>
      <c r="C228" s="35"/>
      <c r="D228" s="35"/>
      <c r="E228" s="35"/>
    </row>
    <row r="229" spans="1:5" s="34" customFormat="1" ht="13.5" customHeight="1">
      <c r="A229" s="164"/>
      <c r="B229" s="164"/>
      <c r="C229" s="35"/>
      <c r="D229" s="35"/>
      <c r="E229" s="35"/>
    </row>
    <row r="230" spans="1:5" s="34" customFormat="1" ht="13.5" customHeight="1">
      <c r="A230" s="164"/>
      <c r="B230" s="164"/>
      <c r="C230" s="35"/>
      <c r="D230" s="35"/>
      <c r="E230" s="35"/>
    </row>
    <row r="231" spans="1:5" s="34" customFormat="1" ht="13.5" customHeight="1">
      <c r="A231" s="164"/>
      <c r="B231" s="164"/>
      <c r="C231" s="35"/>
      <c r="D231" s="35"/>
      <c r="E231" s="35"/>
    </row>
    <row r="232" spans="1:5" s="34" customFormat="1" ht="13.5" customHeight="1">
      <c r="A232" s="164"/>
      <c r="B232" s="164"/>
      <c r="C232" s="35"/>
      <c r="D232" s="35"/>
      <c r="E232" s="35"/>
    </row>
    <row r="233" spans="1:5" s="34" customFormat="1" ht="13.5" customHeight="1">
      <c r="A233" s="164"/>
      <c r="B233" s="164"/>
      <c r="C233" s="35"/>
      <c r="D233" s="35"/>
      <c r="E233" s="35"/>
    </row>
    <row r="234" spans="1:5" s="34" customFormat="1" ht="13.5" customHeight="1">
      <c r="A234" s="164"/>
      <c r="B234" s="164"/>
      <c r="C234" s="35"/>
      <c r="D234" s="35"/>
      <c r="E234" s="35"/>
    </row>
    <row r="235" spans="1:5" s="34" customFormat="1" ht="13.5" customHeight="1">
      <c r="A235" s="164"/>
      <c r="B235" s="164"/>
      <c r="C235" s="35"/>
      <c r="D235" s="35"/>
      <c r="E235" s="35"/>
    </row>
    <row r="236" spans="1:5" s="34" customFormat="1" ht="13.5" customHeight="1">
      <c r="A236" s="164"/>
      <c r="B236" s="164"/>
      <c r="C236" s="35"/>
      <c r="D236" s="35"/>
      <c r="E236" s="35"/>
    </row>
    <row r="237" spans="1:5" s="34" customFormat="1" ht="13.5" customHeight="1">
      <c r="A237" s="164"/>
      <c r="B237" s="164"/>
      <c r="C237" s="35"/>
      <c r="D237" s="35"/>
      <c r="E237" s="35"/>
    </row>
    <row r="238" spans="1:5" s="34" customFormat="1" ht="13.5" customHeight="1">
      <c r="A238" s="164"/>
      <c r="B238" s="164"/>
      <c r="C238" s="35"/>
      <c r="D238" s="35"/>
      <c r="E238" s="35"/>
    </row>
    <row r="239" spans="1:5" s="34" customFormat="1" ht="13.5" customHeight="1">
      <c r="A239" s="164"/>
      <c r="B239" s="164"/>
      <c r="C239" s="35"/>
      <c r="D239" s="35"/>
      <c r="E239" s="35"/>
    </row>
    <row r="240" spans="1:5" s="34" customFormat="1" ht="13.5" customHeight="1">
      <c r="A240" s="164"/>
      <c r="B240" s="164"/>
      <c r="C240" s="35"/>
      <c r="D240" s="35"/>
      <c r="E240" s="35"/>
    </row>
    <row r="241" spans="1:5" s="34" customFormat="1" ht="13.5" customHeight="1">
      <c r="A241" s="164"/>
      <c r="B241" s="164"/>
      <c r="C241" s="35"/>
      <c r="D241" s="35"/>
      <c r="E241" s="35"/>
    </row>
    <row r="242" spans="1:5" s="34" customFormat="1" ht="13.5" customHeight="1">
      <c r="A242" s="164"/>
      <c r="B242" s="164"/>
      <c r="C242" s="35"/>
      <c r="D242" s="35"/>
      <c r="E242" s="35"/>
    </row>
    <row r="243" spans="1:5" s="34" customFormat="1" ht="13.5" customHeight="1">
      <c r="A243" s="164"/>
      <c r="B243" s="164"/>
      <c r="C243" s="35"/>
      <c r="D243" s="35"/>
      <c r="E243" s="35"/>
    </row>
    <row r="244" spans="1:5" s="34" customFormat="1" ht="13.5" customHeight="1">
      <c r="A244" s="164"/>
      <c r="B244" s="164"/>
      <c r="C244" s="35"/>
      <c r="D244" s="35"/>
      <c r="E244" s="35"/>
    </row>
    <row r="245" spans="1:5" s="34" customFormat="1" ht="13.5" customHeight="1">
      <c r="A245" s="164"/>
      <c r="B245" s="164"/>
      <c r="C245" s="35"/>
      <c r="D245" s="35"/>
      <c r="E245" s="35"/>
    </row>
    <row r="246" spans="1:5" s="34" customFormat="1" ht="13.5" customHeight="1">
      <c r="A246" s="164"/>
      <c r="B246" s="164"/>
      <c r="C246" s="35"/>
      <c r="D246" s="35"/>
      <c r="E246" s="35"/>
    </row>
    <row r="247" spans="1:5" s="34" customFormat="1" ht="13.5" customHeight="1">
      <c r="A247" s="164"/>
      <c r="B247" s="164"/>
      <c r="C247" s="35"/>
      <c r="D247" s="35"/>
      <c r="E247" s="35"/>
    </row>
    <row r="248" spans="1:5" s="34" customFormat="1" ht="13.5" customHeight="1">
      <c r="A248" s="164"/>
      <c r="B248" s="164"/>
      <c r="C248" s="35"/>
      <c r="D248" s="35"/>
      <c r="E248" s="35"/>
    </row>
    <row r="249" spans="1:5" s="34" customFormat="1" ht="13.5" customHeight="1">
      <c r="A249" s="164"/>
      <c r="B249" s="164"/>
      <c r="C249" s="35"/>
      <c r="D249" s="35"/>
      <c r="E249" s="35"/>
    </row>
    <row r="250" spans="1:5" s="34" customFormat="1" ht="13.5" customHeight="1">
      <c r="A250" s="164"/>
      <c r="B250" s="164"/>
      <c r="C250" s="35"/>
      <c r="D250" s="35"/>
      <c r="E250" s="35"/>
    </row>
    <row r="251" spans="1:5" s="34" customFormat="1" ht="13.5" customHeight="1">
      <c r="A251" s="164"/>
      <c r="B251" s="164"/>
      <c r="C251" s="35"/>
      <c r="D251" s="35"/>
      <c r="E251" s="35"/>
    </row>
    <row r="252" spans="1:5" s="34" customFormat="1" ht="13.5" customHeight="1">
      <c r="A252" s="164"/>
      <c r="B252" s="164"/>
      <c r="C252" s="35"/>
      <c r="D252" s="35"/>
      <c r="E252" s="35"/>
    </row>
    <row r="253" spans="1:5" s="34" customFormat="1" ht="13.5" customHeight="1">
      <c r="A253" s="164"/>
      <c r="B253" s="164"/>
      <c r="C253" s="35"/>
      <c r="D253" s="35"/>
      <c r="E253" s="35"/>
    </row>
    <row r="254" spans="1:5" s="34" customFormat="1" ht="13.5" customHeight="1">
      <c r="A254" s="164"/>
      <c r="B254" s="164"/>
      <c r="C254" s="35"/>
      <c r="D254" s="35"/>
      <c r="E254" s="35"/>
    </row>
    <row r="255" spans="1:5" s="34" customFormat="1" ht="13.5" customHeight="1">
      <c r="A255" s="164"/>
      <c r="B255" s="164"/>
      <c r="C255" s="35"/>
      <c r="D255" s="35"/>
      <c r="E255" s="35"/>
    </row>
    <row r="256" spans="1:5" s="34" customFormat="1" ht="13.5" customHeight="1">
      <c r="A256" s="164"/>
      <c r="B256" s="164"/>
      <c r="C256" s="35"/>
      <c r="D256" s="35"/>
      <c r="E256" s="35"/>
    </row>
    <row r="257" spans="1:5" s="34" customFormat="1" ht="13.5" customHeight="1">
      <c r="A257" s="164"/>
      <c r="B257" s="164"/>
      <c r="C257" s="35"/>
      <c r="D257" s="35"/>
      <c r="E257" s="35"/>
    </row>
    <row r="258" spans="1:5" s="34" customFormat="1" ht="13.5" customHeight="1">
      <c r="A258" s="164"/>
      <c r="B258" s="164"/>
      <c r="C258" s="35"/>
      <c r="D258" s="35"/>
      <c r="E258" s="35"/>
    </row>
    <row r="259" spans="1:5" s="34" customFormat="1" ht="13.5" customHeight="1">
      <c r="A259" s="164"/>
      <c r="B259" s="164"/>
      <c r="C259" s="35"/>
      <c r="D259" s="35"/>
      <c r="E259" s="35"/>
    </row>
    <row r="260" spans="1:5" s="34" customFormat="1" ht="13.5" customHeight="1">
      <c r="A260" s="164"/>
      <c r="B260" s="164"/>
      <c r="C260" s="35"/>
      <c r="D260" s="35"/>
      <c r="E260" s="35"/>
    </row>
    <row r="261" spans="1:5" s="34" customFormat="1" ht="13.5" customHeight="1">
      <c r="A261" s="164"/>
      <c r="B261" s="164"/>
      <c r="C261" s="35"/>
      <c r="D261" s="35"/>
      <c r="E261" s="35"/>
    </row>
    <row r="262" spans="1:5" s="34" customFormat="1" ht="13.5" customHeight="1">
      <c r="A262" s="164"/>
      <c r="B262" s="164"/>
      <c r="C262" s="35"/>
      <c r="D262" s="35"/>
      <c r="E262" s="35"/>
    </row>
    <row r="263" spans="1:5" s="34" customFormat="1" ht="13.5" customHeight="1">
      <c r="A263" s="164"/>
      <c r="B263" s="164"/>
      <c r="C263" s="35"/>
      <c r="D263" s="35"/>
      <c r="E263" s="35"/>
    </row>
    <row r="264" spans="1:5" s="34" customFormat="1" ht="13.5" customHeight="1">
      <c r="A264" s="164"/>
      <c r="B264" s="164"/>
      <c r="C264" s="35"/>
      <c r="D264" s="35"/>
      <c r="E264" s="35"/>
    </row>
    <row r="265" spans="1:5" s="34" customFormat="1" ht="13.5" customHeight="1">
      <c r="A265" s="164"/>
      <c r="B265" s="164"/>
      <c r="C265" s="35"/>
      <c r="D265" s="35"/>
      <c r="E265" s="35"/>
    </row>
    <row r="266" spans="1:5" s="34" customFormat="1" ht="13.5" customHeight="1">
      <c r="A266" s="164"/>
      <c r="B266" s="164"/>
      <c r="C266" s="35"/>
      <c r="D266" s="35"/>
      <c r="E266" s="35"/>
    </row>
    <row r="267" spans="1:5" s="34" customFormat="1" ht="13.5" customHeight="1">
      <c r="A267" s="164"/>
      <c r="B267" s="164"/>
      <c r="C267" s="35"/>
      <c r="D267" s="35"/>
      <c r="E267" s="35"/>
    </row>
    <row r="268" spans="1:5" s="34" customFormat="1" ht="13.5" customHeight="1">
      <c r="A268" s="164"/>
      <c r="B268" s="164"/>
      <c r="C268" s="35"/>
      <c r="D268" s="35"/>
      <c r="E268" s="35"/>
    </row>
    <row r="269" spans="1:5" s="34" customFormat="1" ht="13.5" customHeight="1">
      <c r="A269" s="164"/>
      <c r="B269" s="164"/>
      <c r="C269" s="35"/>
      <c r="D269" s="35"/>
      <c r="E269" s="35"/>
    </row>
    <row r="270" spans="1:5" s="34" customFormat="1" ht="13.5" customHeight="1">
      <c r="A270" s="164"/>
      <c r="B270" s="164"/>
      <c r="C270" s="35"/>
      <c r="D270" s="35"/>
      <c r="E270" s="35"/>
    </row>
    <row r="271" spans="1:5" s="34" customFormat="1" ht="13.5" customHeight="1">
      <c r="A271" s="164"/>
      <c r="B271" s="164"/>
      <c r="C271" s="35"/>
      <c r="D271" s="35"/>
      <c r="E271" s="35"/>
    </row>
    <row r="272" spans="1:5" s="34" customFormat="1" ht="13.5" customHeight="1">
      <c r="A272" s="164"/>
      <c r="B272" s="164"/>
      <c r="C272" s="35"/>
      <c r="D272" s="35"/>
      <c r="E272" s="35"/>
    </row>
    <row r="273" spans="1:5" s="34" customFormat="1" ht="13.5" customHeight="1">
      <c r="A273" s="164"/>
      <c r="B273" s="164"/>
      <c r="C273" s="35"/>
      <c r="D273" s="35"/>
      <c r="E273" s="35"/>
    </row>
    <row r="274" spans="1:5" s="34" customFormat="1" ht="13.5" customHeight="1">
      <c r="A274" s="164"/>
      <c r="B274" s="164"/>
      <c r="C274" s="35"/>
      <c r="D274" s="35"/>
      <c r="E274" s="35"/>
    </row>
    <row r="275" spans="1:5" s="34" customFormat="1" ht="13.5" customHeight="1">
      <c r="A275" s="164"/>
      <c r="B275" s="164"/>
      <c r="C275" s="35"/>
      <c r="D275" s="35"/>
      <c r="E275" s="35"/>
    </row>
    <row r="276" spans="1:5" s="34" customFormat="1" ht="13.5" customHeight="1">
      <c r="A276" s="164"/>
      <c r="B276" s="164"/>
      <c r="C276" s="35"/>
      <c r="D276" s="35"/>
      <c r="E276" s="35"/>
    </row>
    <row r="277" spans="1:5" s="34" customFormat="1" ht="13.5" customHeight="1">
      <c r="A277" s="164"/>
      <c r="B277" s="164"/>
      <c r="C277" s="35"/>
      <c r="D277" s="35"/>
      <c r="E277" s="35"/>
    </row>
    <row r="278" spans="1:5" s="34" customFormat="1" ht="13.5" customHeight="1">
      <c r="A278" s="164"/>
      <c r="B278" s="164"/>
      <c r="C278" s="35"/>
      <c r="D278" s="35"/>
      <c r="E278" s="35"/>
    </row>
    <row r="279" spans="1:5" s="34" customFormat="1" ht="13.5" customHeight="1">
      <c r="A279" s="164"/>
      <c r="B279" s="164"/>
      <c r="C279" s="35"/>
      <c r="D279" s="35"/>
      <c r="E279" s="35"/>
    </row>
    <row r="280" spans="1:5" s="34" customFormat="1" ht="13.5" customHeight="1">
      <c r="A280" s="164"/>
      <c r="B280" s="164"/>
      <c r="C280" s="35"/>
      <c r="D280" s="35"/>
      <c r="E280" s="35"/>
    </row>
    <row r="281" spans="1:5" s="34" customFormat="1" ht="13.5" customHeight="1">
      <c r="A281" s="164"/>
      <c r="B281" s="164"/>
      <c r="C281" s="35"/>
      <c r="D281" s="35"/>
      <c r="E281" s="35"/>
    </row>
    <row r="282" spans="1:5" s="34" customFormat="1" ht="13.5" customHeight="1">
      <c r="A282" s="164"/>
      <c r="B282" s="164"/>
      <c r="C282" s="35"/>
      <c r="D282" s="35"/>
      <c r="E282" s="35"/>
    </row>
    <row r="283" spans="1:5" s="34" customFormat="1" ht="13.5" customHeight="1">
      <c r="A283" s="164"/>
      <c r="B283" s="164"/>
      <c r="C283" s="35"/>
      <c r="D283" s="35"/>
      <c r="E283" s="35"/>
    </row>
    <row r="284" spans="1:5" s="34" customFormat="1" ht="13.5" customHeight="1">
      <c r="A284" s="164"/>
      <c r="B284" s="164"/>
      <c r="C284" s="35"/>
      <c r="D284" s="35"/>
      <c r="E284" s="35"/>
    </row>
    <row r="285" spans="1:5" s="34" customFormat="1" ht="13.5" customHeight="1">
      <c r="A285" s="164"/>
      <c r="B285" s="164"/>
      <c r="C285" s="35"/>
      <c r="D285" s="35"/>
      <c r="E285" s="35"/>
    </row>
    <row r="286" spans="1:5" s="34" customFormat="1" ht="13.5" customHeight="1">
      <c r="A286" s="164"/>
      <c r="B286" s="164"/>
      <c r="C286" s="35"/>
      <c r="D286" s="35"/>
      <c r="E286" s="35"/>
    </row>
    <row r="287" spans="1:5" s="34" customFormat="1" ht="13.5" customHeight="1">
      <c r="A287" s="164"/>
      <c r="B287" s="164"/>
      <c r="C287" s="35"/>
      <c r="D287" s="35"/>
      <c r="E287" s="35"/>
    </row>
    <row r="288" spans="1:5" s="34" customFormat="1" ht="13.5" customHeight="1">
      <c r="A288" s="164"/>
      <c r="B288" s="164"/>
      <c r="C288" s="35"/>
      <c r="D288" s="35"/>
      <c r="E288" s="35"/>
    </row>
    <row r="289" spans="1:5" s="34" customFormat="1" ht="13.5" customHeight="1">
      <c r="A289" s="164"/>
      <c r="B289" s="164"/>
      <c r="C289" s="35"/>
      <c r="D289" s="35"/>
      <c r="E289" s="35"/>
    </row>
    <row r="290" spans="1:5" s="34" customFormat="1" ht="13.5" customHeight="1">
      <c r="A290" s="164"/>
      <c r="B290" s="164"/>
      <c r="C290" s="35"/>
      <c r="D290" s="35"/>
      <c r="E290" s="35"/>
    </row>
    <row r="291" spans="1:5" s="34" customFormat="1" ht="13.5" customHeight="1">
      <c r="A291" s="164"/>
      <c r="B291" s="164"/>
      <c r="C291" s="35"/>
      <c r="D291" s="35"/>
      <c r="E291" s="35"/>
    </row>
    <row r="292" spans="1:5" s="34" customFormat="1" ht="13.5" customHeight="1">
      <c r="A292" s="164"/>
      <c r="B292" s="164"/>
      <c r="C292" s="35"/>
      <c r="D292" s="35"/>
      <c r="E292" s="35"/>
    </row>
    <row r="293" spans="1:5" s="34" customFormat="1" ht="13.5" customHeight="1">
      <c r="A293" s="164"/>
      <c r="B293" s="164"/>
      <c r="C293" s="35"/>
      <c r="D293" s="35"/>
      <c r="E293" s="35"/>
    </row>
    <row r="294" spans="1:5" s="34" customFormat="1" ht="13.5" customHeight="1">
      <c r="A294" s="164"/>
      <c r="B294" s="164"/>
      <c r="C294" s="35"/>
      <c r="D294" s="35"/>
      <c r="E294" s="35"/>
    </row>
    <row r="295" spans="1:5" s="34" customFormat="1" ht="13.5" customHeight="1">
      <c r="A295" s="164"/>
      <c r="B295" s="164"/>
      <c r="C295" s="35"/>
      <c r="D295" s="35"/>
      <c r="E295" s="35"/>
    </row>
    <row r="296" spans="1:5" s="34" customFormat="1" ht="13.5" customHeight="1">
      <c r="A296" s="164"/>
      <c r="B296" s="164"/>
      <c r="C296" s="35"/>
      <c r="D296" s="35"/>
      <c r="E296" s="35"/>
    </row>
    <row r="297" spans="1:5" s="34" customFormat="1" ht="13.5" customHeight="1">
      <c r="A297" s="164"/>
      <c r="B297" s="164"/>
      <c r="C297" s="35"/>
      <c r="D297" s="35"/>
      <c r="E297" s="35"/>
    </row>
    <row r="298" spans="1:5" s="34" customFormat="1" ht="13.5" customHeight="1">
      <c r="A298" s="164"/>
      <c r="B298" s="164"/>
      <c r="C298" s="35"/>
      <c r="D298" s="35"/>
      <c r="E298" s="35"/>
    </row>
    <row r="299" spans="1:5" s="34" customFormat="1" ht="13.5" customHeight="1">
      <c r="A299" s="164"/>
      <c r="B299" s="164"/>
      <c r="C299" s="35"/>
      <c r="D299" s="35"/>
      <c r="E299" s="35"/>
    </row>
    <row r="300" spans="1:5" s="34" customFormat="1" ht="13.5" customHeight="1">
      <c r="A300" s="164"/>
      <c r="B300" s="164"/>
      <c r="C300" s="35"/>
      <c r="D300" s="35"/>
      <c r="E300" s="35"/>
    </row>
    <row r="301" spans="1:5" s="34" customFormat="1">
      <c r="A301" s="164"/>
      <c r="B301" s="164"/>
      <c r="C301" s="35"/>
      <c r="D301" s="35"/>
      <c r="E301" s="35"/>
    </row>
    <row r="302" spans="1:5" s="34" customFormat="1">
      <c r="A302" s="164"/>
      <c r="B302" s="164"/>
      <c r="C302" s="35"/>
      <c r="D302" s="35"/>
      <c r="E302" s="35"/>
    </row>
    <row r="303" spans="1:5" s="34" customFormat="1">
      <c r="A303" s="164"/>
      <c r="B303" s="164"/>
      <c r="C303" s="35"/>
      <c r="D303" s="35"/>
      <c r="E303" s="35"/>
    </row>
    <row r="304" spans="1:5" s="34" customFormat="1">
      <c r="A304" s="164"/>
      <c r="B304" s="164"/>
      <c r="C304" s="35"/>
      <c r="D304" s="35"/>
      <c r="E304" s="35"/>
    </row>
    <row r="305" spans="1:5" s="34" customFormat="1">
      <c r="A305" s="164"/>
      <c r="B305" s="164"/>
      <c r="C305" s="35"/>
      <c r="D305" s="35"/>
      <c r="E305" s="35"/>
    </row>
    <row r="306" spans="1:5" s="34" customFormat="1">
      <c r="A306" s="164"/>
      <c r="B306" s="164"/>
      <c r="C306" s="35"/>
      <c r="D306" s="35"/>
      <c r="E306" s="35"/>
    </row>
    <row r="307" spans="1:5" s="34" customFormat="1">
      <c r="A307" s="164"/>
      <c r="B307" s="164"/>
      <c r="C307" s="35"/>
      <c r="D307" s="35"/>
      <c r="E307" s="35"/>
    </row>
    <row r="308" spans="1:5" s="34" customFormat="1">
      <c r="A308" s="164"/>
      <c r="B308" s="164"/>
      <c r="C308" s="35"/>
      <c r="D308" s="35"/>
      <c r="E308" s="35"/>
    </row>
    <row r="309" spans="1:5" s="34" customFormat="1">
      <c r="A309" s="164"/>
      <c r="B309" s="164"/>
      <c r="C309" s="35"/>
      <c r="D309" s="35"/>
      <c r="E309" s="35"/>
    </row>
    <row r="310" spans="1:5" s="34" customFormat="1">
      <c r="A310" s="164"/>
      <c r="B310" s="164"/>
      <c r="C310" s="35"/>
      <c r="D310" s="35"/>
      <c r="E310" s="35"/>
    </row>
    <row r="311" spans="1:5" s="34" customFormat="1">
      <c r="A311" s="164"/>
      <c r="B311" s="164"/>
      <c r="C311" s="35"/>
      <c r="D311" s="35"/>
      <c r="E311" s="35"/>
    </row>
    <row r="312" spans="1:5" s="34" customFormat="1">
      <c r="A312" s="164"/>
      <c r="B312" s="164"/>
      <c r="C312" s="35"/>
      <c r="D312" s="35"/>
      <c r="E312" s="35"/>
    </row>
    <row r="313" spans="1:5" s="34" customFormat="1">
      <c r="A313" s="164"/>
      <c r="B313" s="164"/>
      <c r="C313" s="35"/>
      <c r="D313" s="35"/>
      <c r="E313" s="35"/>
    </row>
    <row r="314" spans="1:5" s="34" customFormat="1">
      <c r="A314" s="164"/>
      <c r="B314" s="164"/>
      <c r="C314" s="35"/>
      <c r="D314" s="35"/>
      <c r="E314" s="35"/>
    </row>
    <row r="315" spans="1:5" s="34" customFormat="1">
      <c r="A315" s="164"/>
      <c r="B315" s="164"/>
      <c r="C315" s="35"/>
      <c r="D315" s="35"/>
      <c r="E315" s="35"/>
    </row>
    <row r="316" spans="1:5" s="34" customFormat="1">
      <c r="A316" s="164"/>
      <c r="B316" s="164"/>
      <c r="C316" s="35"/>
      <c r="D316" s="35"/>
      <c r="E316" s="35"/>
    </row>
    <row r="317" spans="1:5" s="34" customFormat="1">
      <c r="A317" s="164"/>
      <c r="B317" s="164"/>
      <c r="C317" s="35"/>
      <c r="D317" s="35"/>
      <c r="E317" s="35"/>
    </row>
    <row r="318" spans="1:5" s="34" customFormat="1">
      <c r="A318" s="164"/>
      <c r="B318" s="164"/>
      <c r="C318" s="35"/>
      <c r="D318" s="35"/>
      <c r="E318" s="35"/>
    </row>
    <row r="319" spans="1:5" s="34" customFormat="1">
      <c r="A319" s="164"/>
      <c r="B319" s="164"/>
      <c r="C319" s="35"/>
      <c r="D319" s="35"/>
      <c r="E319" s="35"/>
    </row>
    <row r="320" spans="1:5" s="34" customFormat="1">
      <c r="A320" s="164"/>
      <c r="B320" s="164"/>
      <c r="C320" s="35"/>
      <c r="D320" s="35"/>
      <c r="E320" s="35"/>
    </row>
    <row r="321" spans="1:5" s="34" customFormat="1">
      <c r="A321" s="164"/>
      <c r="B321" s="164"/>
      <c r="C321" s="35"/>
      <c r="D321" s="35"/>
      <c r="E321" s="35"/>
    </row>
    <row r="322" spans="1:5" s="34" customFormat="1">
      <c r="A322" s="164"/>
      <c r="B322" s="164"/>
      <c r="C322" s="35"/>
      <c r="D322" s="35"/>
      <c r="E322" s="35"/>
    </row>
    <row r="323" spans="1:5" s="34" customFormat="1">
      <c r="A323" s="164"/>
      <c r="B323" s="164"/>
      <c r="C323" s="35"/>
      <c r="D323" s="35"/>
      <c r="E323" s="35"/>
    </row>
    <row r="324" spans="1:5" s="34" customFormat="1">
      <c r="A324" s="164"/>
      <c r="B324" s="164"/>
      <c r="C324" s="35"/>
      <c r="D324" s="35"/>
      <c r="E324" s="35"/>
    </row>
    <row r="325" spans="1:5" s="34" customFormat="1">
      <c r="A325" s="164"/>
      <c r="B325" s="164"/>
      <c r="C325" s="35"/>
      <c r="D325" s="35"/>
      <c r="E325" s="35"/>
    </row>
    <row r="326" spans="1:5" s="34" customFormat="1">
      <c r="A326" s="164"/>
      <c r="B326" s="164"/>
      <c r="C326" s="35"/>
      <c r="D326" s="35"/>
      <c r="E326" s="35"/>
    </row>
    <row r="327" spans="1:5" s="34" customFormat="1">
      <c r="A327" s="164"/>
      <c r="B327" s="164"/>
      <c r="C327" s="35"/>
      <c r="D327" s="35"/>
      <c r="E327" s="35"/>
    </row>
    <row r="328" spans="1:5" s="34" customFormat="1">
      <c r="A328" s="164"/>
      <c r="B328" s="164"/>
      <c r="C328" s="35"/>
      <c r="D328" s="35"/>
      <c r="E328" s="35"/>
    </row>
    <row r="329" spans="1:5" s="34" customFormat="1">
      <c r="A329" s="164"/>
      <c r="B329" s="164"/>
      <c r="C329" s="35"/>
      <c r="D329" s="35"/>
      <c r="E329" s="35"/>
    </row>
    <row r="330" spans="1:5" s="34" customFormat="1">
      <c r="A330" s="164"/>
      <c r="B330" s="164"/>
      <c r="C330" s="35"/>
      <c r="D330" s="35"/>
      <c r="E330" s="35"/>
    </row>
    <row r="331" spans="1:5" s="34" customFormat="1">
      <c r="A331" s="164"/>
      <c r="B331" s="164"/>
      <c r="C331" s="35"/>
      <c r="D331" s="35"/>
      <c r="E331" s="35"/>
    </row>
    <row r="332" spans="1:5" s="34" customFormat="1">
      <c r="A332" s="164"/>
      <c r="B332" s="164"/>
      <c r="C332" s="35"/>
      <c r="D332" s="35"/>
      <c r="E332" s="35"/>
    </row>
    <row r="333" spans="1:5" s="34" customFormat="1">
      <c r="A333" s="164"/>
      <c r="B333" s="164"/>
      <c r="C333" s="35"/>
      <c r="D333" s="35"/>
      <c r="E333" s="35"/>
    </row>
    <row r="334" spans="1:5" s="34" customFormat="1">
      <c r="A334" s="164"/>
      <c r="B334" s="164"/>
      <c r="C334" s="35"/>
      <c r="D334" s="35"/>
      <c r="E334" s="35"/>
    </row>
    <row r="335" spans="1:5" s="34" customFormat="1">
      <c r="A335" s="164"/>
      <c r="B335" s="164"/>
      <c r="C335" s="35"/>
      <c r="D335" s="35"/>
      <c r="E335" s="35"/>
    </row>
    <row r="336" spans="1:5" s="34" customFormat="1">
      <c r="A336" s="164"/>
      <c r="B336" s="164"/>
      <c r="C336" s="35"/>
      <c r="D336" s="35"/>
      <c r="E336" s="35"/>
    </row>
    <row r="337" spans="1:5" s="34" customFormat="1">
      <c r="A337" s="164"/>
      <c r="B337" s="164"/>
      <c r="C337" s="35"/>
      <c r="D337" s="35"/>
      <c r="E337" s="35"/>
    </row>
    <row r="338" spans="1:5" s="34" customFormat="1">
      <c r="A338" s="164"/>
      <c r="B338" s="164"/>
      <c r="C338" s="35"/>
      <c r="D338" s="35"/>
      <c r="E338" s="35"/>
    </row>
    <row r="339" spans="1:5" s="34" customFormat="1">
      <c r="A339" s="164"/>
      <c r="B339" s="164"/>
      <c r="C339" s="35"/>
      <c r="D339" s="35"/>
      <c r="E339" s="35"/>
    </row>
    <row r="340" spans="1:5" s="34" customFormat="1">
      <c r="A340" s="164"/>
      <c r="B340" s="164"/>
      <c r="C340" s="35"/>
      <c r="D340" s="35"/>
      <c r="E340" s="35"/>
    </row>
    <row r="341" spans="1:5" s="34" customFormat="1">
      <c r="A341" s="164"/>
      <c r="B341" s="164"/>
      <c r="C341" s="35"/>
      <c r="D341" s="35"/>
      <c r="E341" s="35"/>
    </row>
    <row r="342" spans="1:5" s="34" customFormat="1">
      <c r="A342" s="164"/>
      <c r="B342" s="164"/>
      <c r="C342" s="35"/>
      <c r="D342" s="35"/>
      <c r="E342" s="35"/>
    </row>
    <row r="343" spans="1:5" s="34" customFormat="1">
      <c r="A343" s="164"/>
      <c r="B343" s="164"/>
      <c r="C343" s="35"/>
      <c r="D343" s="35"/>
      <c r="E343" s="35"/>
    </row>
    <row r="344" spans="1:5" s="34" customFormat="1">
      <c r="A344" s="164"/>
      <c r="B344" s="164"/>
      <c r="C344" s="35"/>
      <c r="D344" s="35"/>
      <c r="E344" s="35"/>
    </row>
    <row r="345" spans="1:5" s="34" customFormat="1">
      <c r="A345" s="164"/>
      <c r="B345" s="164"/>
      <c r="C345" s="35"/>
      <c r="D345" s="35"/>
      <c r="E345" s="35"/>
    </row>
    <row r="346" spans="1:5" s="34" customFormat="1">
      <c r="A346" s="164"/>
      <c r="B346" s="164"/>
      <c r="C346" s="35"/>
      <c r="D346" s="35"/>
      <c r="E346" s="35"/>
    </row>
    <row r="347" spans="1:5" s="34" customFormat="1">
      <c r="A347" s="164"/>
      <c r="B347" s="164"/>
      <c r="C347" s="35"/>
      <c r="D347" s="35"/>
      <c r="E347" s="35"/>
    </row>
    <row r="348" spans="1:5" s="34" customFormat="1">
      <c r="A348" s="164"/>
      <c r="B348" s="164"/>
      <c r="C348" s="35"/>
      <c r="D348" s="35"/>
      <c r="E348" s="35"/>
    </row>
    <row r="349" spans="1:5" s="34" customFormat="1">
      <c r="A349" s="164"/>
      <c r="B349" s="164"/>
      <c r="C349" s="35"/>
      <c r="D349" s="35"/>
      <c r="E349" s="35"/>
    </row>
    <row r="350" spans="1:5" s="34" customFormat="1">
      <c r="A350" s="164"/>
      <c r="B350" s="164"/>
      <c r="C350" s="35"/>
      <c r="D350" s="35"/>
      <c r="E350" s="35"/>
    </row>
    <row r="351" spans="1:5" s="34" customFormat="1">
      <c r="A351" s="164"/>
      <c r="B351" s="164"/>
      <c r="C351" s="35"/>
      <c r="D351" s="35"/>
      <c r="E351" s="35"/>
    </row>
    <row r="352" spans="1:5" s="34" customFormat="1">
      <c r="A352" s="164"/>
      <c r="B352" s="164"/>
      <c r="C352" s="35"/>
      <c r="D352" s="35"/>
      <c r="E352" s="35"/>
    </row>
    <row r="353" spans="1:5" s="34" customFormat="1">
      <c r="A353" s="164"/>
      <c r="B353" s="164"/>
      <c r="C353" s="35"/>
      <c r="D353" s="35"/>
      <c r="E353" s="35"/>
    </row>
    <row r="354" spans="1:5" s="34" customFormat="1">
      <c r="A354" s="164"/>
      <c r="B354" s="164"/>
      <c r="C354" s="35"/>
      <c r="D354" s="35"/>
      <c r="E354" s="35"/>
    </row>
    <row r="355" spans="1:5" s="34" customFormat="1">
      <c r="A355" s="164"/>
      <c r="B355" s="164"/>
      <c r="C355" s="35"/>
      <c r="D355" s="35"/>
      <c r="E355" s="35"/>
    </row>
    <row r="356" spans="1:5" s="34" customFormat="1">
      <c r="A356" s="164"/>
      <c r="B356" s="164"/>
      <c r="C356" s="35"/>
      <c r="D356" s="35"/>
      <c r="E356" s="35"/>
    </row>
  </sheetData>
  <mergeCells count="34">
    <mergeCell ref="D1:H1"/>
    <mergeCell ref="C2:N2"/>
    <mergeCell ref="C3:N3"/>
    <mergeCell ref="A5:B5"/>
    <mergeCell ref="C5:N5"/>
    <mergeCell ref="A6:B6"/>
    <mergeCell ref="C6:N6"/>
    <mergeCell ref="A7:B7"/>
    <mergeCell ref="C7:N7"/>
    <mergeCell ref="A8:B8"/>
    <mergeCell ref="C8:N8"/>
    <mergeCell ref="A9:B9"/>
    <mergeCell ref="C9:N9"/>
    <mergeCell ref="A10:B10"/>
    <mergeCell ref="C10:N10"/>
    <mergeCell ref="A12:G12"/>
    <mergeCell ref="K12:M12"/>
    <mergeCell ref="N12:O12"/>
    <mergeCell ref="I14:K14"/>
    <mergeCell ref="A16:A17"/>
    <mergeCell ref="B16:B17"/>
    <mergeCell ref="C16:C17"/>
    <mergeCell ref="D16:D17"/>
    <mergeCell ref="E16:E17"/>
    <mergeCell ref="F16:K16"/>
    <mergeCell ref="A66:B66"/>
    <mergeCell ref="G66:H66"/>
    <mergeCell ref="L16:P16"/>
    <mergeCell ref="C61:K61"/>
    <mergeCell ref="A63:B63"/>
    <mergeCell ref="D63:E63"/>
    <mergeCell ref="G63:H63"/>
    <mergeCell ref="I63:M63"/>
    <mergeCell ref="N63:O63"/>
  </mergeCells>
  <pageMargins left="0.48" right="0.43307086614173229" top="0.74803149606299213" bottom="0.6692913385826772" header="0.51181102362204722" footer="0.43307086614173229"/>
  <pageSetup paperSize="9" scale="89" fitToHeight="3" orientation="landscape" r:id="rId1"/>
  <headerFooter alignWithMargins="0">
    <oddFooter>&amp;R&amp;P lapa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366"/>
  <sheetViews>
    <sheetView view="pageBreakPreview" topLeftCell="A46" zoomScaleNormal="100" zoomScaleSheetLayoutView="100" workbookViewId="0">
      <selection activeCell="E53" sqref="E53"/>
    </sheetView>
  </sheetViews>
  <sheetFormatPr defaultRowHeight="12.75"/>
  <cols>
    <col min="1" max="1" width="4.140625" style="104" customWidth="1"/>
    <col min="2" max="2" width="10.85546875" style="170" customWidth="1"/>
    <col min="3" max="3" width="40" style="43" customWidth="1"/>
    <col min="4" max="4" width="5.85546875" style="43" bestFit="1" customWidth="1"/>
    <col min="5" max="5" width="8.5703125" style="43" customWidth="1"/>
    <col min="6" max="6" width="5.7109375" style="40" bestFit="1" customWidth="1"/>
    <col min="7" max="7" width="5.7109375" style="38" bestFit="1" customWidth="1"/>
    <col min="8" max="8" width="7.28515625" style="38" customWidth="1"/>
    <col min="9" max="9" width="7.85546875" style="38" bestFit="1" customWidth="1"/>
    <col min="10" max="10" width="7" style="38" bestFit="1" customWidth="1"/>
    <col min="11" max="11" width="7" style="38" customWidth="1"/>
    <col min="12" max="16" width="8.42578125" style="38" customWidth="1"/>
    <col min="17" max="17" width="81" style="38" customWidth="1"/>
    <col min="18" max="16384" width="9.140625" style="38"/>
  </cols>
  <sheetData>
    <row r="1" spans="1:16" s="34" customFormat="1" ht="7.5" customHeight="1">
      <c r="A1" s="177"/>
      <c r="B1" s="177"/>
      <c r="C1" s="35"/>
      <c r="D1" s="35"/>
      <c r="E1" s="35"/>
      <c r="L1" s="376" t="s">
        <v>64</v>
      </c>
      <c r="M1" s="376"/>
      <c r="N1" s="376"/>
      <c r="O1" s="376"/>
      <c r="P1" s="376"/>
    </row>
    <row r="2" spans="1:16" s="34" customFormat="1" ht="12.75" customHeight="1">
      <c r="A2" s="177"/>
      <c r="B2" s="177"/>
      <c r="C2" s="35"/>
      <c r="D2" s="394" t="s">
        <v>39</v>
      </c>
      <c r="E2" s="394"/>
      <c r="F2" s="394"/>
      <c r="G2" s="394"/>
      <c r="H2" s="394"/>
      <c r="I2" s="36" t="s">
        <v>72</v>
      </c>
    </row>
    <row r="3" spans="1:16" s="34" customFormat="1" ht="12.75" customHeight="1">
      <c r="A3" s="177"/>
      <c r="B3" s="177"/>
      <c r="C3" s="395" t="s">
        <v>173</v>
      </c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</row>
    <row r="4" spans="1:16" s="34" customFormat="1" ht="12.75" customHeight="1">
      <c r="A4" s="177"/>
      <c r="B4" s="177"/>
      <c r="C4" s="396" t="s">
        <v>18</v>
      </c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</row>
    <row r="5" spans="1:16" s="34" customFormat="1" ht="12.75" customHeight="1">
      <c r="A5" s="177"/>
      <c r="B5" s="177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</row>
    <row r="6" spans="1:16" s="34" customFormat="1" ht="13.5" customHeight="1">
      <c r="A6" s="391" t="s">
        <v>3</v>
      </c>
      <c r="B6" s="391"/>
      <c r="C6" s="392" t="str">
        <f>PBK!C15</f>
        <v>FUTBOLA LAUKUMA APGAISMOJUMA MASTI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</row>
    <row r="7" spans="1:16" s="34" customFormat="1" ht="13.5" customHeight="1">
      <c r="A7" s="391" t="s">
        <v>4</v>
      </c>
      <c r="B7" s="391"/>
      <c r="C7" s="392" t="str">
        <f>PBK!C16</f>
        <v>ZEMGALAS OLIMPISKAIS CENTRS</v>
      </c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</row>
    <row r="8" spans="1:16" s="34" customFormat="1" ht="13.5" customHeight="1">
      <c r="A8" s="391" t="s">
        <v>5</v>
      </c>
      <c r="B8" s="391"/>
      <c r="C8" s="392" t="str">
        <f>PBK!C17</f>
        <v>KRONVALDA IELA 24,  JELGAVA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s="34" customFormat="1" ht="13.5" customHeight="1">
      <c r="A9" s="391" t="s">
        <v>47</v>
      </c>
      <c r="B9" s="391"/>
      <c r="C9" s="392" t="str">
        <f>PBK!C18</f>
        <v>SIA ''ZEMGALES OLIMPISKAIS CENTRS''</v>
      </c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0" spans="1:16" s="34" customFormat="1" ht="13.5" customHeight="1">
      <c r="A10" s="391" t="s">
        <v>6</v>
      </c>
      <c r="B10" s="391"/>
      <c r="C10" s="392" t="str">
        <f>PBK!C19</f>
        <v>Nr. 01/02/2021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</row>
    <row r="11" spans="1:16" s="34" customFormat="1" ht="13.5" customHeight="1">
      <c r="A11" s="391" t="s">
        <v>40</v>
      </c>
      <c r="B11" s="391"/>
      <c r="C11" s="392">
        <f>PBK!C20</f>
        <v>0</v>
      </c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92"/>
    </row>
    <row r="12" spans="1:16" s="34" customFormat="1">
      <c r="A12" s="37"/>
      <c r="B12" s="37"/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</row>
    <row r="13" spans="1:16" s="34" customFormat="1" ht="12.75" customHeight="1">
      <c r="A13" s="391" t="s">
        <v>187</v>
      </c>
      <c r="B13" s="391"/>
      <c r="C13" s="391"/>
      <c r="D13" s="391"/>
      <c r="E13" s="391"/>
      <c r="F13" s="391"/>
      <c r="G13" s="391"/>
      <c r="H13" s="174"/>
      <c r="I13" s="174"/>
      <c r="J13" s="174"/>
      <c r="K13" s="392" t="s">
        <v>41</v>
      </c>
      <c r="L13" s="392"/>
      <c r="M13" s="392"/>
      <c r="N13" s="393">
        <f>P71</f>
        <v>14181.779999999999</v>
      </c>
      <c r="O13" s="393"/>
      <c r="P13" s="37" t="s">
        <v>48</v>
      </c>
    </row>
    <row r="14" spans="1:16" s="34" customFormat="1">
      <c r="A14" s="37"/>
      <c r="B14" s="37"/>
      <c r="C14" s="173"/>
      <c r="D14" s="173"/>
      <c r="E14" s="173"/>
      <c r="F14" s="173"/>
      <c r="G14" s="173"/>
      <c r="H14" s="174"/>
      <c r="I14" s="174"/>
      <c r="J14" s="174"/>
      <c r="K14" s="174"/>
      <c r="L14" s="174"/>
      <c r="M14" s="174"/>
      <c r="N14" s="175"/>
      <c r="O14" s="174"/>
      <c r="P14" s="37"/>
    </row>
    <row r="15" spans="1:16">
      <c r="B15" s="104"/>
      <c r="C15" s="38"/>
      <c r="D15" s="38"/>
      <c r="E15" s="38"/>
      <c r="F15" s="38"/>
      <c r="I15" s="386" t="s">
        <v>43</v>
      </c>
      <c r="J15" s="386"/>
      <c r="K15" s="386"/>
      <c r="L15" s="39">
        <v>2021</v>
      </c>
      <c r="M15" s="39" t="s">
        <v>42</v>
      </c>
      <c r="N15" s="39" t="str">
        <f>'KOPS '!E15</f>
        <v>29.</v>
      </c>
      <c r="O15" s="105" t="str">
        <f>'KOPS '!F15</f>
        <v>oktobrī</v>
      </c>
      <c r="P15" s="105"/>
    </row>
    <row r="16" spans="1:16" ht="13.5" thickBot="1">
      <c r="B16" s="104"/>
      <c r="C16" s="38"/>
      <c r="D16" s="38"/>
      <c r="E16" s="38"/>
      <c r="F16" s="38"/>
      <c r="I16" s="176"/>
      <c r="J16" s="176"/>
      <c r="K16" s="176"/>
      <c r="L16" s="39"/>
      <c r="M16" s="39"/>
      <c r="N16" s="39"/>
      <c r="O16" s="107"/>
      <c r="P16" s="107"/>
    </row>
    <row r="17" spans="1:20" s="11" customFormat="1" ht="13.5" customHeight="1" thickBot="1">
      <c r="A17" s="387" t="s">
        <v>1</v>
      </c>
      <c r="B17" s="387" t="s">
        <v>28</v>
      </c>
      <c r="C17" s="389" t="s">
        <v>29</v>
      </c>
      <c r="D17" s="387" t="s">
        <v>30</v>
      </c>
      <c r="E17" s="387" t="s">
        <v>31</v>
      </c>
      <c r="F17" s="377" t="s">
        <v>32</v>
      </c>
      <c r="G17" s="378"/>
      <c r="H17" s="378"/>
      <c r="I17" s="378"/>
      <c r="J17" s="378"/>
      <c r="K17" s="378"/>
      <c r="L17" s="377" t="s">
        <v>33</v>
      </c>
      <c r="M17" s="378"/>
      <c r="N17" s="378"/>
      <c r="O17" s="378"/>
      <c r="P17" s="379"/>
    </row>
    <row r="18" spans="1:20" s="11" customFormat="1" ht="79.5" customHeight="1" thickBot="1">
      <c r="A18" s="388"/>
      <c r="B18" s="388"/>
      <c r="C18" s="390"/>
      <c r="D18" s="388"/>
      <c r="E18" s="388"/>
      <c r="F18" s="12" t="s">
        <v>34</v>
      </c>
      <c r="G18" s="13" t="s">
        <v>49</v>
      </c>
      <c r="H18" s="13" t="s">
        <v>50</v>
      </c>
      <c r="I18" s="13" t="s">
        <v>62</v>
      </c>
      <c r="J18" s="13" t="s">
        <v>52</v>
      </c>
      <c r="K18" s="252" t="s">
        <v>53</v>
      </c>
      <c r="L18" s="13" t="s">
        <v>35</v>
      </c>
      <c r="M18" s="13" t="s">
        <v>50</v>
      </c>
      <c r="N18" s="13" t="s">
        <v>62</v>
      </c>
      <c r="O18" s="13" t="s">
        <v>52</v>
      </c>
      <c r="P18" s="13" t="s">
        <v>54</v>
      </c>
    </row>
    <row r="19" spans="1:20" s="11" customFormat="1" ht="13.5" thickBot="1">
      <c r="A19" s="14" t="s">
        <v>36</v>
      </c>
      <c r="B19" s="15" t="s">
        <v>37</v>
      </c>
      <c r="C19" s="16">
        <v>3</v>
      </c>
      <c r="D19" s="17">
        <v>4</v>
      </c>
      <c r="E19" s="114">
        <v>5</v>
      </c>
      <c r="F19" s="292">
        <v>6</v>
      </c>
      <c r="G19" s="221">
        <v>7</v>
      </c>
      <c r="H19" s="221">
        <v>8</v>
      </c>
      <c r="I19" s="222">
        <v>9</v>
      </c>
      <c r="J19" s="222">
        <v>10</v>
      </c>
      <c r="K19" s="293">
        <v>11</v>
      </c>
      <c r="L19" s="294">
        <v>12</v>
      </c>
      <c r="M19" s="221">
        <v>13</v>
      </c>
      <c r="N19" s="222">
        <v>14</v>
      </c>
      <c r="O19" s="222">
        <v>15</v>
      </c>
      <c r="P19" s="225">
        <v>16</v>
      </c>
    </row>
    <row r="20" spans="1:20" ht="17.25" customHeight="1">
      <c r="A20" s="121"/>
      <c r="B20" s="122"/>
      <c r="C20" s="123" t="s">
        <v>148</v>
      </c>
      <c r="D20" s="124"/>
      <c r="E20" s="133"/>
      <c r="F20" s="157"/>
      <c r="G20" s="110"/>
      <c r="H20" s="131"/>
      <c r="I20" s="131"/>
      <c r="J20" s="131"/>
      <c r="K20" s="257"/>
      <c r="L20" s="263"/>
      <c r="M20" s="131"/>
      <c r="N20" s="131"/>
      <c r="O20" s="131"/>
      <c r="P20" s="239"/>
    </row>
    <row r="21" spans="1:20" ht="27" customHeight="1">
      <c r="A21" s="184">
        <v>1</v>
      </c>
      <c r="B21" s="170" t="s">
        <v>68</v>
      </c>
      <c r="C21" s="269" t="s">
        <v>224</v>
      </c>
      <c r="D21" s="182" t="s">
        <v>69</v>
      </c>
      <c r="E21" s="270">
        <v>1</v>
      </c>
      <c r="F21" s="185">
        <v>8</v>
      </c>
      <c r="G21" s="31">
        <v>11.63</v>
      </c>
      <c r="H21" s="273">
        <f t="shared" ref="H21:H29" si="0">ROUND(F21*G21,2)</f>
        <v>93.04</v>
      </c>
      <c r="I21" s="183"/>
      <c r="J21" s="183">
        <v>80</v>
      </c>
      <c r="K21" s="255">
        <f t="shared" ref="K21:K28" si="1">ROUND(H21+J21+I21,2)</f>
        <v>173.04</v>
      </c>
      <c r="L21" s="261">
        <f t="shared" ref="L21:L28" si="2">ROUND(E21*F21,2)</f>
        <v>8</v>
      </c>
      <c r="M21" s="31">
        <f t="shared" ref="M21:M28" si="3">ROUND(E21*H21,2)</f>
        <v>93.04</v>
      </c>
      <c r="N21" s="31">
        <f t="shared" ref="N21:N28" si="4">ROUND(E21*I21,2)</f>
        <v>0</v>
      </c>
      <c r="O21" s="31">
        <f t="shared" ref="O21:O28" si="5">ROUND(E21*J21,2)</f>
        <v>80</v>
      </c>
      <c r="P21" s="33">
        <f t="shared" ref="P21:P28" si="6">ROUND(O21+N21+M21,2)</f>
        <v>173.04</v>
      </c>
      <c r="Q21" s="305" t="s">
        <v>246</v>
      </c>
      <c r="S21" s="271"/>
    </row>
    <row r="22" spans="1:20" ht="15.75" customHeight="1">
      <c r="A22" s="184">
        <v>2</v>
      </c>
      <c r="B22" s="170" t="s">
        <v>68</v>
      </c>
      <c r="C22" s="269" t="s">
        <v>149</v>
      </c>
      <c r="D22" s="182" t="s">
        <v>69</v>
      </c>
      <c r="E22" s="270">
        <v>1</v>
      </c>
      <c r="F22" s="272">
        <v>4</v>
      </c>
      <c r="G22" s="31">
        <v>11.63</v>
      </c>
      <c r="H22" s="273">
        <f t="shared" si="0"/>
        <v>46.52</v>
      </c>
      <c r="I22" s="31">
        <v>20</v>
      </c>
      <c r="J22" s="31">
        <v>0.5</v>
      </c>
      <c r="K22" s="255">
        <f t="shared" si="1"/>
        <v>67.02</v>
      </c>
      <c r="L22" s="261">
        <f t="shared" si="2"/>
        <v>4</v>
      </c>
      <c r="M22" s="31">
        <f t="shared" si="3"/>
        <v>46.52</v>
      </c>
      <c r="N22" s="31">
        <f t="shared" si="4"/>
        <v>20</v>
      </c>
      <c r="O22" s="31">
        <f t="shared" si="5"/>
        <v>0.5</v>
      </c>
      <c r="P22" s="33">
        <f t="shared" si="6"/>
        <v>67.02</v>
      </c>
      <c r="S22" s="271"/>
    </row>
    <row r="23" spans="1:20" ht="15.75" customHeight="1">
      <c r="A23" s="184">
        <v>3</v>
      </c>
      <c r="B23" s="170" t="s">
        <v>68</v>
      </c>
      <c r="C23" s="269" t="s">
        <v>150</v>
      </c>
      <c r="D23" s="182" t="s">
        <v>45</v>
      </c>
      <c r="E23" s="270">
        <f>5*5</f>
        <v>25</v>
      </c>
      <c r="F23" s="272">
        <f>0.15*0.4</f>
        <v>0.06</v>
      </c>
      <c r="G23" s="31">
        <v>11.63</v>
      </c>
      <c r="H23" s="273">
        <f t="shared" si="0"/>
        <v>0.7</v>
      </c>
      <c r="I23" s="31"/>
      <c r="J23" s="31">
        <f>4.5*0.4</f>
        <v>1.8</v>
      </c>
      <c r="K23" s="255">
        <f t="shared" si="1"/>
        <v>2.5</v>
      </c>
      <c r="L23" s="261">
        <f t="shared" si="2"/>
        <v>1.5</v>
      </c>
      <c r="M23" s="31">
        <f t="shared" si="3"/>
        <v>17.5</v>
      </c>
      <c r="N23" s="31">
        <f t="shared" si="4"/>
        <v>0</v>
      </c>
      <c r="O23" s="31">
        <f t="shared" si="5"/>
        <v>45</v>
      </c>
      <c r="P23" s="33">
        <f t="shared" si="6"/>
        <v>62.5</v>
      </c>
      <c r="S23" s="271"/>
    </row>
    <row r="24" spans="1:20" ht="15.75" customHeight="1">
      <c r="A24" s="184">
        <v>4</v>
      </c>
      <c r="B24" s="170" t="s">
        <v>68</v>
      </c>
      <c r="C24" s="269" t="s">
        <v>151</v>
      </c>
      <c r="D24" s="182" t="s">
        <v>70</v>
      </c>
      <c r="E24" s="270">
        <f>E23*0.4</f>
        <v>10</v>
      </c>
      <c r="F24" s="272"/>
      <c r="G24" s="31"/>
      <c r="H24" s="273"/>
      <c r="I24" s="183"/>
      <c r="J24" s="183">
        <v>4.5</v>
      </c>
      <c r="K24" s="255">
        <f t="shared" si="1"/>
        <v>4.5</v>
      </c>
      <c r="L24" s="261">
        <f t="shared" si="2"/>
        <v>0</v>
      </c>
      <c r="M24" s="31">
        <f t="shared" si="3"/>
        <v>0</v>
      </c>
      <c r="N24" s="31">
        <f t="shared" si="4"/>
        <v>0</v>
      </c>
      <c r="O24" s="31">
        <f t="shared" si="5"/>
        <v>45</v>
      </c>
      <c r="P24" s="33">
        <f t="shared" si="6"/>
        <v>45</v>
      </c>
      <c r="S24" s="271"/>
    </row>
    <row r="25" spans="1:20" ht="15.75" customHeight="1">
      <c r="A25" s="184">
        <v>5</v>
      </c>
      <c r="B25" s="170" t="s">
        <v>68</v>
      </c>
      <c r="C25" s="269" t="s">
        <v>152</v>
      </c>
      <c r="D25" s="182" t="s">
        <v>70</v>
      </c>
      <c r="E25" s="270">
        <f>5*5*0.8</f>
        <v>20</v>
      </c>
      <c r="F25" s="272">
        <v>0.15</v>
      </c>
      <c r="G25" s="31">
        <v>11.63</v>
      </c>
      <c r="H25" s="273">
        <f t="shared" si="0"/>
        <v>1.74</v>
      </c>
      <c r="I25" s="183"/>
      <c r="J25" s="183">
        <v>4.5</v>
      </c>
      <c r="K25" s="255">
        <f t="shared" si="1"/>
        <v>6.24</v>
      </c>
      <c r="L25" s="261">
        <f t="shared" si="2"/>
        <v>3</v>
      </c>
      <c r="M25" s="31">
        <f t="shared" si="3"/>
        <v>34.799999999999997</v>
      </c>
      <c r="N25" s="31">
        <f t="shared" si="4"/>
        <v>0</v>
      </c>
      <c r="O25" s="31">
        <f t="shared" si="5"/>
        <v>90</v>
      </c>
      <c r="P25" s="33">
        <f t="shared" si="6"/>
        <v>124.8</v>
      </c>
      <c r="S25" s="271"/>
    </row>
    <row r="26" spans="1:20" ht="15.75" customHeight="1">
      <c r="A26" s="184">
        <v>6</v>
      </c>
      <c r="B26" s="170" t="s">
        <v>68</v>
      </c>
      <c r="C26" s="269" t="s">
        <v>153</v>
      </c>
      <c r="D26" s="182" t="s">
        <v>70</v>
      </c>
      <c r="E26" s="270">
        <f>E25*0.03</f>
        <v>0.6</v>
      </c>
      <c r="F26" s="272">
        <v>2</v>
      </c>
      <c r="G26" s="31">
        <v>11.63</v>
      </c>
      <c r="H26" s="273">
        <f t="shared" si="0"/>
        <v>23.26</v>
      </c>
      <c r="I26" s="183"/>
      <c r="J26" s="183"/>
      <c r="K26" s="255">
        <f t="shared" si="1"/>
        <v>23.26</v>
      </c>
      <c r="L26" s="261">
        <f t="shared" si="2"/>
        <v>1.2</v>
      </c>
      <c r="M26" s="31">
        <f t="shared" si="3"/>
        <v>13.96</v>
      </c>
      <c r="N26" s="31">
        <f t="shared" si="4"/>
        <v>0</v>
      </c>
      <c r="O26" s="31">
        <f t="shared" si="5"/>
        <v>0</v>
      </c>
      <c r="P26" s="33">
        <f t="shared" si="6"/>
        <v>13.96</v>
      </c>
      <c r="S26" s="271"/>
    </row>
    <row r="27" spans="1:20" ht="15.75" customHeight="1">
      <c r="A27" s="184">
        <v>7</v>
      </c>
      <c r="B27" s="170" t="s">
        <v>68</v>
      </c>
      <c r="C27" s="269" t="s">
        <v>154</v>
      </c>
      <c r="D27" s="182" t="s">
        <v>70</v>
      </c>
      <c r="E27" s="270">
        <f>E25+E26</f>
        <v>20.6</v>
      </c>
      <c r="F27" s="272"/>
      <c r="G27" s="31"/>
      <c r="H27" s="273"/>
      <c r="I27" s="183"/>
      <c r="J27" s="183">
        <f>J24</f>
        <v>4.5</v>
      </c>
      <c r="K27" s="255">
        <f t="shared" si="1"/>
        <v>4.5</v>
      </c>
      <c r="L27" s="261">
        <f t="shared" si="2"/>
        <v>0</v>
      </c>
      <c r="M27" s="31">
        <f t="shared" si="3"/>
        <v>0</v>
      </c>
      <c r="N27" s="31">
        <f t="shared" si="4"/>
        <v>0</v>
      </c>
      <c r="O27" s="31">
        <f t="shared" si="5"/>
        <v>92.7</v>
      </c>
      <c r="P27" s="33">
        <f t="shared" si="6"/>
        <v>92.7</v>
      </c>
      <c r="S27" s="271"/>
    </row>
    <row r="28" spans="1:20" ht="15.75" customHeight="1">
      <c r="A28" s="184">
        <v>8</v>
      </c>
      <c r="B28" s="170" t="s">
        <v>68</v>
      </c>
      <c r="C28" s="269" t="s">
        <v>155</v>
      </c>
      <c r="D28" s="182" t="s">
        <v>45</v>
      </c>
      <c r="E28" s="270">
        <f>E23</f>
        <v>25</v>
      </c>
      <c r="F28" s="272">
        <v>0.05</v>
      </c>
      <c r="G28" s="31">
        <v>11.63</v>
      </c>
      <c r="H28" s="273">
        <f t="shared" si="0"/>
        <v>0.57999999999999996</v>
      </c>
      <c r="I28" s="183"/>
      <c r="J28" s="183">
        <f>H28</f>
        <v>0.57999999999999996</v>
      </c>
      <c r="K28" s="255">
        <f t="shared" si="1"/>
        <v>1.1599999999999999</v>
      </c>
      <c r="L28" s="261">
        <f t="shared" si="2"/>
        <v>1.25</v>
      </c>
      <c r="M28" s="31">
        <f t="shared" si="3"/>
        <v>14.5</v>
      </c>
      <c r="N28" s="31">
        <f t="shared" si="4"/>
        <v>0</v>
      </c>
      <c r="O28" s="31">
        <f t="shared" si="5"/>
        <v>14.5</v>
      </c>
      <c r="P28" s="33">
        <f t="shared" si="6"/>
        <v>29</v>
      </c>
      <c r="S28" s="271"/>
    </row>
    <row r="29" spans="1:20" ht="25.5" customHeight="1">
      <c r="A29" s="184">
        <v>9</v>
      </c>
      <c r="B29" s="170" t="s">
        <v>68</v>
      </c>
      <c r="C29" s="269" t="s">
        <v>225</v>
      </c>
      <c r="D29" s="182" t="s">
        <v>70</v>
      </c>
      <c r="E29" s="270">
        <f>E24+E27-3*3*0.6-0.405*3.14*0.625*0.625</f>
        <v>24.703242187500003</v>
      </c>
      <c r="F29" s="272">
        <f>F25*2</f>
        <v>0.3</v>
      </c>
      <c r="G29" s="31">
        <v>11.63</v>
      </c>
      <c r="H29" s="273">
        <f t="shared" si="0"/>
        <v>3.49</v>
      </c>
      <c r="I29" s="183"/>
      <c r="J29" s="183">
        <f>J25</f>
        <v>4.5</v>
      </c>
      <c r="K29" s="255">
        <f>ROUND(H29+J29+I29,2)</f>
        <v>7.99</v>
      </c>
      <c r="L29" s="261">
        <f>ROUND(E29*F29,2)</f>
        <v>7.41</v>
      </c>
      <c r="M29" s="31">
        <f>ROUND(E29*H29,2)</f>
        <v>86.21</v>
      </c>
      <c r="N29" s="31">
        <f>ROUND(E29*I29,2)</f>
        <v>0</v>
      </c>
      <c r="O29" s="31">
        <f>ROUND(E29*J29,2)</f>
        <v>111.16</v>
      </c>
      <c r="P29" s="33">
        <f>ROUND(O29+N29+M29,2)</f>
        <v>197.37</v>
      </c>
      <c r="S29" s="271"/>
      <c r="T29" s="271"/>
    </row>
    <row r="30" spans="1:20" ht="15.75" customHeight="1">
      <c r="A30" s="184">
        <v>10</v>
      </c>
      <c r="C30" s="274" t="s">
        <v>157</v>
      </c>
      <c r="D30" s="182" t="s">
        <v>45</v>
      </c>
      <c r="E30" s="270">
        <f>E25</f>
        <v>20</v>
      </c>
      <c r="F30" s="272"/>
      <c r="G30" s="31"/>
      <c r="H30" s="273"/>
      <c r="I30" s="183">
        <v>8</v>
      </c>
      <c r="J30" s="183"/>
      <c r="K30" s="255">
        <f>ROUND(H30+J30+I30,2)</f>
        <v>8</v>
      </c>
      <c r="L30" s="261">
        <f>ROUND(E30*F30,2)</f>
        <v>0</v>
      </c>
      <c r="M30" s="31">
        <f>ROUND(E30*H30,2)</f>
        <v>0</v>
      </c>
      <c r="N30" s="31">
        <f>ROUND(E30*I30,2)</f>
        <v>160</v>
      </c>
      <c r="O30" s="31">
        <f>ROUND(E30*J30,2)</f>
        <v>0</v>
      </c>
      <c r="P30" s="33">
        <f>ROUND(O30+N30+M30,2)</f>
        <v>160</v>
      </c>
      <c r="S30" s="271"/>
    </row>
    <row r="31" spans="1:20" ht="14.25" customHeight="1">
      <c r="A31" s="127"/>
      <c r="B31" s="128"/>
      <c r="C31" s="129" t="s">
        <v>175</v>
      </c>
      <c r="D31" s="130"/>
      <c r="E31" s="158"/>
      <c r="F31" s="157"/>
      <c r="G31" s="131"/>
      <c r="H31" s="131"/>
      <c r="I31" s="131"/>
      <c r="J31" s="131"/>
      <c r="K31" s="257"/>
      <c r="L31" s="263"/>
      <c r="M31" s="131"/>
      <c r="N31" s="131"/>
      <c r="O31" s="216"/>
      <c r="P31" s="217"/>
    </row>
    <row r="32" spans="1:20" s="137" customFormat="1" ht="27" customHeight="1">
      <c r="A32" s="139">
        <v>1</v>
      </c>
      <c r="B32" s="140" t="s">
        <v>68</v>
      </c>
      <c r="C32" s="179" t="s">
        <v>177</v>
      </c>
      <c r="D32" s="140" t="s">
        <v>69</v>
      </c>
      <c r="E32" s="142">
        <v>1</v>
      </c>
      <c r="F32" s="113">
        <v>80</v>
      </c>
      <c r="G32" s="31">
        <v>11.63</v>
      </c>
      <c r="H32" s="32">
        <f>ROUND(F32*G32,2)</f>
        <v>930.4</v>
      </c>
      <c r="I32" s="31"/>
      <c r="J32" s="31">
        <v>1750</v>
      </c>
      <c r="K32" s="255">
        <f>ROUND(H32+J32+I32,2)</f>
        <v>2680.4</v>
      </c>
      <c r="L32" s="261">
        <f>ROUND(E32*F32,2)</f>
        <v>80</v>
      </c>
      <c r="M32" s="31">
        <f>ROUND(E32*H32,2)</f>
        <v>930.4</v>
      </c>
      <c r="N32" s="31">
        <f>ROUND(E32*I32,2)</f>
        <v>0</v>
      </c>
      <c r="O32" s="31">
        <f>ROUND(E32*J32,2)</f>
        <v>1750</v>
      </c>
      <c r="P32" s="33">
        <f>ROUND(O32+N32+M32,2)</f>
        <v>2680.4</v>
      </c>
    </row>
    <row r="33" spans="1:17" s="137" customFormat="1" ht="14.25" customHeight="1">
      <c r="A33" s="139">
        <v>2</v>
      </c>
      <c r="B33" s="140" t="s">
        <v>68</v>
      </c>
      <c r="C33" s="179" t="s">
        <v>178</v>
      </c>
      <c r="D33" s="140" t="s">
        <v>65</v>
      </c>
      <c r="E33" s="142">
        <v>4</v>
      </c>
      <c r="F33" s="113">
        <v>16</v>
      </c>
      <c r="G33" s="31">
        <v>11.63</v>
      </c>
      <c r="H33" s="32">
        <f t="shared" ref="H33:H38" si="7">ROUND(F33*G33,2)</f>
        <v>186.08</v>
      </c>
      <c r="I33" s="31"/>
      <c r="J33" s="31">
        <f>8.5*45</f>
        <v>382.5</v>
      </c>
      <c r="K33" s="255">
        <f>ROUND(H33+J33+I33,2)</f>
        <v>568.58000000000004</v>
      </c>
      <c r="L33" s="261">
        <f>ROUND(E33*F33,2)</f>
        <v>64</v>
      </c>
      <c r="M33" s="31">
        <f>ROUND(E33*H33,2)</f>
        <v>744.32</v>
      </c>
      <c r="N33" s="31">
        <f>ROUND(E33*I33,2)</f>
        <v>0</v>
      </c>
      <c r="O33" s="31">
        <f>ROUND(E33*J33,2)</f>
        <v>1530</v>
      </c>
      <c r="P33" s="33">
        <f>ROUND(O33+N33+M33,2)</f>
        <v>2274.3200000000002</v>
      </c>
    </row>
    <row r="34" spans="1:17" s="137" customFormat="1" ht="14.25" customHeight="1">
      <c r="A34" s="139">
        <v>3</v>
      </c>
      <c r="B34" s="140"/>
      <c r="C34" s="218" t="s">
        <v>179</v>
      </c>
      <c r="D34" s="140" t="s">
        <v>70</v>
      </c>
      <c r="E34" s="142">
        <f>E33*8.48*3.14*0.15*0.15*1.1</f>
        <v>2.6360928000000001</v>
      </c>
      <c r="F34" s="113"/>
      <c r="G34" s="31"/>
      <c r="H34" s="32"/>
      <c r="I34" s="31">
        <v>85</v>
      </c>
      <c r="J34" s="31">
        <f>90*0.25</f>
        <v>22.5</v>
      </c>
      <c r="K34" s="255">
        <f>ROUND(H34+J34+I34,2)</f>
        <v>107.5</v>
      </c>
      <c r="L34" s="261">
        <f>ROUND(E34*F34,2)</f>
        <v>0</v>
      </c>
      <c r="M34" s="31">
        <f>ROUND(E34*H34,2)</f>
        <v>0</v>
      </c>
      <c r="N34" s="31">
        <f>ROUND(E34*I34,2)</f>
        <v>224.07</v>
      </c>
      <c r="O34" s="31">
        <f>ROUND(E34*J34,2)</f>
        <v>59.31</v>
      </c>
      <c r="P34" s="33">
        <f>ROUND(O34+N34+M34,2)</f>
        <v>283.38</v>
      </c>
    </row>
    <row r="35" spans="1:17" s="137" customFormat="1" ht="14.25" customHeight="1">
      <c r="A35" s="139">
        <v>4</v>
      </c>
      <c r="B35" s="140"/>
      <c r="C35" s="218" t="s">
        <v>227</v>
      </c>
      <c r="D35" s="140" t="s">
        <v>164</v>
      </c>
      <c r="E35" s="142">
        <f>E33*96.1*1.15/1000</f>
        <v>0.44205999999999995</v>
      </c>
      <c r="F35" s="113"/>
      <c r="G35" s="31"/>
      <c r="H35" s="32"/>
      <c r="I35" s="31">
        <v>990</v>
      </c>
      <c r="J35" s="31"/>
      <c r="K35" s="255">
        <f>ROUND(H35+J35+I35,2)</f>
        <v>990</v>
      </c>
      <c r="L35" s="261">
        <f>ROUND(E35*F35,2)</f>
        <v>0</v>
      </c>
      <c r="M35" s="31">
        <f>ROUND(E35*H35,2)</f>
        <v>0</v>
      </c>
      <c r="N35" s="31">
        <f>ROUND(E35*I35,2)</f>
        <v>437.64</v>
      </c>
      <c r="O35" s="31">
        <f>ROUND(E35*J35,2)</f>
        <v>0</v>
      </c>
      <c r="P35" s="33">
        <f>ROUND(O35+N35+M35,2)</f>
        <v>437.64</v>
      </c>
      <c r="Q35" s="285"/>
    </row>
    <row r="36" spans="1:17" s="281" customFormat="1" ht="14.25" customHeight="1">
      <c r="A36" s="139">
        <v>5</v>
      </c>
      <c r="B36" s="276"/>
      <c r="C36" s="282" t="s">
        <v>169</v>
      </c>
      <c r="D36" s="278" t="s">
        <v>170</v>
      </c>
      <c r="E36" s="279">
        <f>ROUND(E34/7,2)</f>
        <v>0.38</v>
      </c>
      <c r="F36" s="272"/>
      <c r="G36" s="31"/>
      <c r="H36" s="273"/>
      <c r="I36" s="31"/>
      <c r="J36" s="31">
        <v>65</v>
      </c>
      <c r="K36" s="255">
        <f t="shared" ref="K36:K37" si="8">ROUND(H36+J36+I36,2)</f>
        <v>65</v>
      </c>
      <c r="L36" s="261">
        <f t="shared" ref="L36:L37" si="9">ROUND(E36*F36,2)</f>
        <v>0</v>
      </c>
      <c r="M36" s="31">
        <f t="shared" ref="M36:M37" si="10">ROUND(E36*H36,2)</f>
        <v>0</v>
      </c>
      <c r="N36" s="31">
        <f t="shared" ref="N36:N37" si="11">ROUND(E36*I36,2)</f>
        <v>0</v>
      </c>
      <c r="O36" s="31">
        <f t="shared" ref="O36:O37" si="12">ROUND(E36*J36,2)</f>
        <v>24.7</v>
      </c>
      <c r="P36" s="33">
        <f t="shared" ref="P36:P37" si="13">ROUND(O36+N36+M36,2)</f>
        <v>24.7</v>
      </c>
      <c r="Q36" s="280"/>
    </row>
    <row r="37" spans="1:17" s="281" customFormat="1" ht="14.25" customHeight="1">
      <c r="A37" s="139">
        <v>6</v>
      </c>
      <c r="B37" s="276"/>
      <c r="C37" s="282" t="s">
        <v>171</v>
      </c>
      <c r="D37" s="278" t="s">
        <v>172</v>
      </c>
      <c r="E37" s="279">
        <f>ROUND(E34/3,2)</f>
        <v>0.88</v>
      </c>
      <c r="F37" s="272"/>
      <c r="G37" s="31"/>
      <c r="H37" s="273"/>
      <c r="I37" s="31"/>
      <c r="J37" s="31">
        <v>90</v>
      </c>
      <c r="K37" s="255">
        <f t="shared" si="8"/>
        <v>90</v>
      </c>
      <c r="L37" s="261">
        <f t="shared" si="9"/>
        <v>0</v>
      </c>
      <c r="M37" s="31">
        <f t="shared" si="10"/>
        <v>0</v>
      </c>
      <c r="N37" s="31">
        <f t="shared" si="11"/>
        <v>0</v>
      </c>
      <c r="O37" s="31">
        <f t="shared" si="12"/>
        <v>79.2</v>
      </c>
      <c r="P37" s="33">
        <f t="shared" si="13"/>
        <v>79.2</v>
      </c>
      <c r="Q37" s="280"/>
    </row>
    <row r="38" spans="1:17" s="137" customFormat="1" ht="14.25" customHeight="1">
      <c r="A38" s="139">
        <v>7</v>
      </c>
      <c r="B38" s="140" t="s">
        <v>68</v>
      </c>
      <c r="C38" s="179" t="s">
        <v>180</v>
      </c>
      <c r="D38" s="140" t="s">
        <v>65</v>
      </c>
      <c r="E38" s="211">
        <v>1</v>
      </c>
      <c r="F38" s="113">
        <v>16</v>
      </c>
      <c r="G38" s="31">
        <v>11.63</v>
      </c>
      <c r="H38" s="32">
        <f t="shared" si="7"/>
        <v>186.08</v>
      </c>
      <c r="I38" s="31">
        <v>200</v>
      </c>
      <c r="J38" s="31">
        <v>1450</v>
      </c>
      <c r="K38" s="255">
        <f>ROUND(H38+J38+I38,2)</f>
        <v>1836.08</v>
      </c>
      <c r="L38" s="261">
        <f>ROUND(E38*F38,2)</f>
        <v>16</v>
      </c>
      <c r="M38" s="31">
        <f>ROUND(E38*H38,2)</f>
        <v>186.08</v>
      </c>
      <c r="N38" s="31">
        <f>ROUND(E38*I38,2)</f>
        <v>200</v>
      </c>
      <c r="O38" s="31">
        <f>ROUND(E38*J38,2)</f>
        <v>1450</v>
      </c>
      <c r="P38" s="33">
        <f>ROUND(O38+N38+M38,2)</f>
        <v>1836.08</v>
      </c>
    </row>
    <row r="39" spans="1:17" ht="18" customHeight="1">
      <c r="A39" s="127"/>
      <c r="B39" s="128"/>
      <c r="C39" s="129" t="s">
        <v>176</v>
      </c>
      <c r="D39" s="130"/>
      <c r="E39" s="158"/>
      <c r="F39" s="157"/>
      <c r="G39" s="31"/>
      <c r="H39" s="131"/>
      <c r="I39" s="131"/>
      <c r="J39" s="131"/>
      <c r="K39" s="257"/>
      <c r="L39" s="263"/>
      <c r="M39" s="131"/>
      <c r="N39" s="131"/>
      <c r="O39" s="131"/>
      <c r="P39" s="239"/>
    </row>
    <row r="40" spans="1:17" s="281" customFormat="1" ht="12.75" customHeight="1">
      <c r="A40" s="275">
        <v>1</v>
      </c>
      <c r="B40" s="276" t="s">
        <v>68</v>
      </c>
      <c r="C40" s="277" t="s">
        <v>226</v>
      </c>
      <c r="D40" s="278" t="s">
        <v>45</v>
      </c>
      <c r="E40" s="279">
        <f>4*4</f>
        <v>16</v>
      </c>
      <c r="F40" s="272">
        <v>0.2</v>
      </c>
      <c r="G40" s="31">
        <v>11.63</v>
      </c>
      <c r="H40" s="273">
        <f>ROUND(F40*G40,2)</f>
        <v>2.33</v>
      </c>
      <c r="I40" s="31"/>
      <c r="J40" s="31">
        <f>4.5*0.2</f>
        <v>0.9</v>
      </c>
      <c r="K40" s="255">
        <f>ROUND(H40+J40+I40,2)</f>
        <v>3.23</v>
      </c>
      <c r="L40" s="261">
        <f t="shared" ref="L40:L65" si="14">ROUND(E40*F40,2)</f>
        <v>3.2</v>
      </c>
      <c r="M40" s="31">
        <f t="shared" ref="M40:M65" si="15">ROUND(E40*H40,2)</f>
        <v>37.28</v>
      </c>
      <c r="N40" s="31">
        <f t="shared" ref="N40:N65" si="16">ROUND(E40*I40,2)</f>
        <v>0</v>
      </c>
      <c r="O40" s="31">
        <f t="shared" ref="O40:O65" si="17">ROUND(E40*J40,2)</f>
        <v>14.4</v>
      </c>
      <c r="P40" s="33">
        <f t="shared" ref="P40:P65" si="18">ROUND(O40+N40+M40,2)</f>
        <v>51.68</v>
      </c>
      <c r="Q40" s="280"/>
    </row>
    <row r="41" spans="1:17" s="281" customFormat="1" ht="12.75" customHeight="1">
      <c r="A41" s="275">
        <v>2</v>
      </c>
      <c r="B41" s="276"/>
      <c r="C41" s="282" t="s">
        <v>158</v>
      </c>
      <c r="D41" s="278" t="s">
        <v>70</v>
      </c>
      <c r="E41" s="279">
        <f>E40*0.2*1.3</f>
        <v>4.16</v>
      </c>
      <c r="F41" s="272"/>
      <c r="G41" s="31"/>
      <c r="H41" s="273"/>
      <c r="I41" s="31">
        <v>18</v>
      </c>
      <c r="J41" s="31"/>
      <c r="K41" s="255"/>
      <c r="L41" s="261">
        <f t="shared" si="14"/>
        <v>0</v>
      </c>
      <c r="M41" s="31">
        <f t="shared" si="15"/>
        <v>0</v>
      </c>
      <c r="N41" s="31">
        <f t="shared" si="16"/>
        <v>74.88</v>
      </c>
      <c r="O41" s="31">
        <f t="shared" si="17"/>
        <v>0</v>
      </c>
      <c r="P41" s="33">
        <f t="shared" si="18"/>
        <v>74.88</v>
      </c>
      <c r="Q41" s="280"/>
    </row>
    <row r="42" spans="1:17" s="281" customFormat="1" ht="25.5" customHeight="1">
      <c r="A42" s="275">
        <v>3</v>
      </c>
      <c r="B42" s="276" t="s">
        <v>68</v>
      </c>
      <c r="C42" s="277" t="s">
        <v>228</v>
      </c>
      <c r="D42" s="278" t="s">
        <v>45</v>
      </c>
      <c r="E42" s="279">
        <f>E40*2</f>
        <v>32</v>
      </c>
      <c r="F42" s="272">
        <v>0.03</v>
      </c>
      <c r="G42" s="31">
        <v>11.63</v>
      </c>
      <c r="H42" s="273">
        <f>ROUND(F42*G42,2)</f>
        <v>0.35</v>
      </c>
      <c r="I42" s="31"/>
      <c r="J42" s="31"/>
      <c r="K42" s="255">
        <f>ROUND(H42+J42+I42,2)</f>
        <v>0.35</v>
      </c>
      <c r="L42" s="261">
        <f t="shared" si="14"/>
        <v>0.96</v>
      </c>
      <c r="M42" s="31">
        <f t="shared" si="15"/>
        <v>11.2</v>
      </c>
      <c r="N42" s="31">
        <f t="shared" si="16"/>
        <v>0</v>
      </c>
      <c r="O42" s="31">
        <f t="shared" si="17"/>
        <v>0</v>
      </c>
      <c r="P42" s="33">
        <f t="shared" si="18"/>
        <v>11.2</v>
      </c>
      <c r="Q42" s="280"/>
    </row>
    <row r="43" spans="1:17" s="281" customFormat="1" ht="12.75" customHeight="1">
      <c r="A43" s="275">
        <v>4</v>
      </c>
      <c r="B43" s="276"/>
      <c r="C43" s="282" t="s">
        <v>159</v>
      </c>
      <c r="D43" s="278" t="s">
        <v>45</v>
      </c>
      <c r="E43" s="279">
        <f>E42*1.15</f>
        <v>36.799999999999997</v>
      </c>
      <c r="F43" s="272"/>
      <c r="G43" s="31"/>
      <c r="H43" s="273"/>
      <c r="I43" s="31">
        <v>0.45</v>
      </c>
      <c r="J43" s="31"/>
      <c r="K43" s="255"/>
      <c r="L43" s="261">
        <f t="shared" si="14"/>
        <v>0</v>
      </c>
      <c r="M43" s="31">
        <f t="shared" si="15"/>
        <v>0</v>
      </c>
      <c r="N43" s="31">
        <f t="shared" si="16"/>
        <v>16.559999999999999</v>
      </c>
      <c r="O43" s="31">
        <f t="shared" si="17"/>
        <v>0</v>
      </c>
      <c r="P43" s="33">
        <f t="shared" si="18"/>
        <v>16.559999999999999</v>
      </c>
      <c r="Q43" s="280"/>
    </row>
    <row r="44" spans="1:17" s="281" customFormat="1" ht="12.75" customHeight="1">
      <c r="A44" s="275">
        <v>5</v>
      </c>
      <c r="B44" s="140" t="s">
        <v>68</v>
      </c>
      <c r="C44" s="179" t="s">
        <v>229</v>
      </c>
      <c r="D44" s="140" t="s">
        <v>70</v>
      </c>
      <c r="E44" s="142">
        <f>3.3*3.3*0.1</f>
        <v>1.089</v>
      </c>
      <c r="F44" s="272">
        <v>6</v>
      </c>
      <c r="G44" s="31">
        <v>11.63</v>
      </c>
      <c r="H44" s="273">
        <f>ROUND(F44*G44,2)</f>
        <v>69.78</v>
      </c>
      <c r="I44" s="31"/>
      <c r="J44" s="31">
        <v>2.5</v>
      </c>
      <c r="K44" s="255">
        <f t="shared" ref="K44:K47" si="19">ROUND(H44+J44+I44,2)</f>
        <v>72.28</v>
      </c>
      <c r="L44" s="261">
        <f t="shared" si="14"/>
        <v>6.53</v>
      </c>
      <c r="M44" s="31">
        <f t="shared" si="15"/>
        <v>75.989999999999995</v>
      </c>
      <c r="N44" s="31">
        <f t="shared" si="16"/>
        <v>0</v>
      </c>
      <c r="O44" s="31">
        <f t="shared" si="17"/>
        <v>2.72</v>
      </c>
      <c r="P44" s="33">
        <f t="shared" si="18"/>
        <v>78.709999999999994</v>
      </c>
      <c r="Q44" s="280"/>
    </row>
    <row r="45" spans="1:17" s="281" customFormat="1" ht="12.75" customHeight="1">
      <c r="A45" s="275">
        <v>6</v>
      </c>
      <c r="B45" s="140"/>
      <c r="C45" s="218" t="s">
        <v>230</v>
      </c>
      <c r="D45" s="140" t="s">
        <v>70</v>
      </c>
      <c r="E45" s="142">
        <f>E44*1.1</f>
        <v>1.1979</v>
      </c>
      <c r="F45" s="272"/>
      <c r="G45" s="31"/>
      <c r="H45" s="273"/>
      <c r="I45" s="31">
        <v>87</v>
      </c>
      <c r="J45" s="31">
        <f>90*0.25</f>
        <v>22.5</v>
      </c>
      <c r="K45" s="255">
        <f t="shared" si="19"/>
        <v>109.5</v>
      </c>
      <c r="L45" s="261">
        <f t="shared" si="14"/>
        <v>0</v>
      </c>
      <c r="M45" s="31">
        <f t="shared" si="15"/>
        <v>0</v>
      </c>
      <c r="N45" s="31">
        <f t="shared" si="16"/>
        <v>104.22</v>
      </c>
      <c r="O45" s="31">
        <f t="shared" si="17"/>
        <v>26.95</v>
      </c>
      <c r="P45" s="33">
        <f t="shared" si="18"/>
        <v>131.16999999999999</v>
      </c>
      <c r="Q45" s="280"/>
    </row>
    <row r="46" spans="1:17" s="281" customFormat="1" ht="12.75" customHeight="1">
      <c r="A46" s="275">
        <v>7</v>
      </c>
      <c r="B46" s="276"/>
      <c r="C46" s="282" t="s">
        <v>169</v>
      </c>
      <c r="D46" s="278" t="s">
        <v>170</v>
      </c>
      <c r="E46" s="279">
        <f>ROUND(E45/7,2)</f>
        <v>0.17</v>
      </c>
      <c r="F46" s="272"/>
      <c r="G46" s="31"/>
      <c r="H46" s="273"/>
      <c r="I46" s="31"/>
      <c r="J46" s="31">
        <v>65</v>
      </c>
      <c r="K46" s="255">
        <f t="shared" si="19"/>
        <v>65</v>
      </c>
      <c r="L46" s="261">
        <f t="shared" si="14"/>
        <v>0</v>
      </c>
      <c r="M46" s="31">
        <f t="shared" si="15"/>
        <v>0</v>
      </c>
      <c r="N46" s="31">
        <f t="shared" si="16"/>
        <v>0</v>
      </c>
      <c r="O46" s="31">
        <f t="shared" si="17"/>
        <v>11.05</v>
      </c>
      <c r="P46" s="33">
        <f t="shared" si="18"/>
        <v>11.05</v>
      </c>
      <c r="Q46" s="280"/>
    </row>
    <row r="47" spans="1:17" s="281" customFormat="1" ht="12.75" customHeight="1">
      <c r="A47" s="275">
        <v>8</v>
      </c>
      <c r="B47" s="276"/>
      <c r="C47" s="282" t="s">
        <v>171</v>
      </c>
      <c r="D47" s="278" t="s">
        <v>172</v>
      </c>
      <c r="E47" s="279">
        <f>ROUND(E45/3,2)</f>
        <v>0.4</v>
      </c>
      <c r="F47" s="272"/>
      <c r="G47" s="31"/>
      <c r="H47" s="273"/>
      <c r="I47" s="31"/>
      <c r="J47" s="31">
        <v>90</v>
      </c>
      <c r="K47" s="255">
        <f t="shared" si="19"/>
        <v>90</v>
      </c>
      <c r="L47" s="261">
        <f t="shared" si="14"/>
        <v>0</v>
      </c>
      <c r="M47" s="31">
        <f t="shared" si="15"/>
        <v>0</v>
      </c>
      <c r="N47" s="31">
        <f t="shared" si="16"/>
        <v>0</v>
      </c>
      <c r="O47" s="31">
        <f t="shared" si="17"/>
        <v>36</v>
      </c>
      <c r="P47" s="33">
        <f t="shared" si="18"/>
        <v>36</v>
      </c>
      <c r="Q47" s="280"/>
    </row>
    <row r="48" spans="1:17" s="281" customFormat="1" ht="24.75" customHeight="1">
      <c r="A48" s="275">
        <v>9</v>
      </c>
      <c r="B48" s="276" t="s">
        <v>68</v>
      </c>
      <c r="C48" s="283" t="s">
        <v>182</v>
      </c>
      <c r="D48" s="278" t="s">
        <v>45</v>
      </c>
      <c r="E48" s="279">
        <f>4*3*0.6</f>
        <v>7.1999999999999993</v>
      </c>
      <c r="F48" s="272">
        <v>1</v>
      </c>
      <c r="G48" s="31">
        <v>11.63</v>
      </c>
      <c r="H48" s="273">
        <f>ROUND(F48*G48,2)</f>
        <v>11.63</v>
      </c>
      <c r="I48" s="31"/>
      <c r="J48" s="31">
        <v>0.23</v>
      </c>
      <c r="K48" s="255">
        <f t="shared" ref="K48:K65" si="20">ROUND(H48+J48+I48,2)</f>
        <v>11.86</v>
      </c>
      <c r="L48" s="261">
        <f t="shared" si="14"/>
        <v>7.2</v>
      </c>
      <c r="M48" s="31">
        <f t="shared" si="15"/>
        <v>83.74</v>
      </c>
      <c r="N48" s="31">
        <f t="shared" si="16"/>
        <v>0</v>
      </c>
      <c r="O48" s="31">
        <f t="shared" si="17"/>
        <v>1.66</v>
      </c>
      <c r="P48" s="33">
        <f t="shared" si="18"/>
        <v>85.4</v>
      </c>
      <c r="Q48" s="280"/>
    </row>
    <row r="49" spans="1:17" s="281" customFormat="1" ht="12.75" customHeight="1">
      <c r="A49" s="275">
        <v>10</v>
      </c>
      <c r="B49" s="276"/>
      <c r="C49" s="282" t="s">
        <v>160</v>
      </c>
      <c r="D49" s="278" t="s">
        <v>45</v>
      </c>
      <c r="E49" s="279">
        <f>E48*1.2</f>
        <v>8.6399999999999988</v>
      </c>
      <c r="F49" s="272"/>
      <c r="G49" s="31"/>
      <c r="H49" s="273"/>
      <c r="I49" s="31">
        <v>15.36</v>
      </c>
      <c r="J49" s="31"/>
      <c r="K49" s="255">
        <f t="shared" si="20"/>
        <v>15.36</v>
      </c>
      <c r="L49" s="261">
        <f t="shared" si="14"/>
        <v>0</v>
      </c>
      <c r="M49" s="31">
        <f t="shared" si="15"/>
        <v>0</v>
      </c>
      <c r="N49" s="31">
        <f t="shared" si="16"/>
        <v>132.71</v>
      </c>
      <c r="O49" s="31">
        <f t="shared" si="17"/>
        <v>0</v>
      </c>
      <c r="P49" s="33">
        <f t="shared" si="18"/>
        <v>132.71</v>
      </c>
      <c r="Q49" s="280"/>
    </row>
    <row r="50" spans="1:17" s="281" customFormat="1" ht="12.75" customHeight="1">
      <c r="A50" s="275">
        <v>11</v>
      </c>
      <c r="B50" s="276"/>
      <c r="C50" s="282" t="s">
        <v>161</v>
      </c>
      <c r="D50" s="278" t="s">
        <v>70</v>
      </c>
      <c r="E50" s="279">
        <f>ROUND(E48*0.02,2)</f>
        <v>0.14000000000000001</v>
      </c>
      <c r="F50" s="272"/>
      <c r="G50" s="31"/>
      <c r="H50" s="273"/>
      <c r="I50" s="31">
        <f>340*1.1</f>
        <v>374.00000000000006</v>
      </c>
      <c r="J50" s="31"/>
      <c r="K50" s="255">
        <f t="shared" si="20"/>
        <v>374</v>
      </c>
      <c r="L50" s="261">
        <f t="shared" si="14"/>
        <v>0</v>
      </c>
      <c r="M50" s="31">
        <f t="shared" si="15"/>
        <v>0</v>
      </c>
      <c r="N50" s="31">
        <f t="shared" si="16"/>
        <v>52.36</v>
      </c>
      <c r="O50" s="31">
        <f t="shared" si="17"/>
        <v>0</v>
      </c>
      <c r="P50" s="33">
        <f t="shared" si="18"/>
        <v>52.36</v>
      </c>
      <c r="Q50" s="280"/>
    </row>
    <row r="51" spans="1:17" s="281" customFormat="1" ht="12.75" customHeight="1">
      <c r="A51" s="275">
        <v>12</v>
      </c>
      <c r="B51" s="276"/>
      <c r="C51" s="282" t="s">
        <v>162</v>
      </c>
      <c r="D51" s="278" t="s">
        <v>73</v>
      </c>
      <c r="E51" s="279">
        <f>E48*0.12</f>
        <v>0.86399999999999988</v>
      </c>
      <c r="F51" s="272"/>
      <c r="G51" s="31"/>
      <c r="H51" s="273"/>
      <c r="I51" s="31">
        <v>1.24</v>
      </c>
      <c r="J51" s="31"/>
      <c r="K51" s="255">
        <f t="shared" si="20"/>
        <v>1.24</v>
      </c>
      <c r="L51" s="261">
        <f t="shared" si="14"/>
        <v>0</v>
      </c>
      <c r="M51" s="31">
        <f t="shared" si="15"/>
        <v>0</v>
      </c>
      <c r="N51" s="31">
        <f t="shared" si="16"/>
        <v>1.07</v>
      </c>
      <c r="O51" s="31">
        <f t="shared" si="17"/>
        <v>0</v>
      </c>
      <c r="P51" s="33">
        <f t="shared" si="18"/>
        <v>1.07</v>
      </c>
      <c r="Q51" s="280"/>
    </row>
    <row r="52" spans="1:17" s="281" customFormat="1" ht="12.75" customHeight="1">
      <c r="A52" s="275">
        <v>13</v>
      </c>
      <c r="B52" s="276"/>
      <c r="C52" s="282" t="s">
        <v>163</v>
      </c>
      <c r="D52" s="278" t="s">
        <v>65</v>
      </c>
      <c r="E52" s="279">
        <f>ROUND(E48*16,0)</f>
        <v>115</v>
      </c>
      <c r="F52" s="272"/>
      <c r="G52" s="31"/>
      <c r="H52" s="273"/>
      <c r="I52" s="31">
        <v>0.04</v>
      </c>
      <c r="J52" s="31"/>
      <c r="K52" s="255">
        <f t="shared" si="20"/>
        <v>0.04</v>
      </c>
      <c r="L52" s="261">
        <f t="shared" si="14"/>
        <v>0</v>
      </c>
      <c r="M52" s="31">
        <f t="shared" si="15"/>
        <v>0</v>
      </c>
      <c r="N52" s="31">
        <f t="shared" si="16"/>
        <v>4.5999999999999996</v>
      </c>
      <c r="O52" s="31">
        <f t="shared" si="17"/>
        <v>0</v>
      </c>
      <c r="P52" s="33">
        <f t="shared" si="18"/>
        <v>4.5999999999999996</v>
      </c>
      <c r="Q52" s="280"/>
    </row>
    <row r="53" spans="1:17" s="281" customFormat="1" ht="13.5" customHeight="1">
      <c r="A53" s="275">
        <v>14</v>
      </c>
      <c r="B53" s="276" t="s">
        <v>68</v>
      </c>
      <c r="C53" s="283" t="s">
        <v>183</v>
      </c>
      <c r="D53" s="278" t="s">
        <v>164</v>
      </c>
      <c r="E53" s="284">
        <f>667.4*1/1000</f>
        <v>0.66739999999999999</v>
      </c>
      <c r="F53" s="272">
        <v>32</v>
      </c>
      <c r="G53" s="31">
        <v>11.63</v>
      </c>
      <c r="H53" s="273">
        <f>ROUND(F53*G53,2)</f>
        <v>372.16</v>
      </c>
      <c r="I53" s="31"/>
      <c r="J53" s="31">
        <v>18</v>
      </c>
      <c r="K53" s="255">
        <f t="shared" si="20"/>
        <v>390.16</v>
      </c>
      <c r="L53" s="261">
        <f t="shared" si="14"/>
        <v>21.36</v>
      </c>
      <c r="M53" s="31">
        <f t="shared" si="15"/>
        <v>248.38</v>
      </c>
      <c r="N53" s="31">
        <f t="shared" si="16"/>
        <v>0</v>
      </c>
      <c r="O53" s="31">
        <f t="shared" si="17"/>
        <v>12.01</v>
      </c>
      <c r="P53" s="33">
        <f t="shared" si="18"/>
        <v>260.39</v>
      </c>
      <c r="Q53" s="280"/>
    </row>
    <row r="54" spans="1:17" s="281" customFormat="1" ht="13.5" customHeight="1">
      <c r="A54" s="275">
        <v>15</v>
      </c>
      <c r="B54" s="276"/>
      <c r="C54" s="282" t="s">
        <v>165</v>
      </c>
      <c r="D54" s="278" t="s">
        <v>65</v>
      </c>
      <c r="E54" s="279">
        <f>ROUND(E48*2.2,0)</f>
        <v>16</v>
      </c>
      <c r="F54" s="272"/>
      <c r="G54" s="31"/>
      <c r="H54" s="273"/>
      <c r="I54" s="31">
        <v>0.09</v>
      </c>
      <c r="J54" s="31"/>
      <c r="K54" s="255">
        <f t="shared" si="20"/>
        <v>0.09</v>
      </c>
      <c r="L54" s="261">
        <f t="shared" si="14"/>
        <v>0</v>
      </c>
      <c r="M54" s="31">
        <f t="shared" si="15"/>
        <v>0</v>
      </c>
      <c r="N54" s="31">
        <f t="shared" si="16"/>
        <v>1.44</v>
      </c>
      <c r="O54" s="31">
        <f t="shared" si="17"/>
        <v>0</v>
      </c>
      <c r="P54" s="33">
        <f t="shared" si="18"/>
        <v>1.44</v>
      </c>
      <c r="Q54" s="280"/>
    </row>
    <row r="55" spans="1:17" s="281" customFormat="1" ht="14.25" customHeight="1">
      <c r="A55" s="275">
        <v>16</v>
      </c>
      <c r="B55" s="276"/>
      <c r="C55" s="282" t="s">
        <v>166</v>
      </c>
      <c r="D55" s="278" t="s">
        <v>65</v>
      </c>
      <c r="E55" s="279">
        <f>ROUND(E40*1*4,0)</f>
        <v>64</v>
      </c>
      <c r="F55" s="272"/>
      <c r="G55" s="31"/>
      <c r="H55" s="273"/>
      <c r="I55" s="31">
        <v>0.12</v>
      </c>
      <c r="J55" s="31"/>
      <c r="K55" s="255">
        <f t="shared" si="20"/>
        <v>0.12</v>
      </c>
      <c r="L55" s="261">
        <f t="shared" si="14"/>
        <v>0</v>
      </c>
      <c r="M55" s="31">
        <f t="shared" si="15"/>
        <v>0</v>
      </c>
      <c r="N55" s="31">
        <f t="shared" si="16"/>
        <v>7.68</v>
      </c>
      <c r="O55" s="31">
        <f t="shared" si="17"/>
        <v>0</v>
      </c>
      <c r="P55" s="33">
        <f t="shared" si="18"/>
        <v>7.68</v>
      </c>
      <c r="Q55" s="280"/>
    </row>
    <row r="56" spans="1:17" s="281" customFormat="1" ht="14.25" customHeight="1">
      <c r="A56" s="275">
        <v>17</v>
      </c>
      <c r="B56" s="276"/>
      <c r="C56" s="282" t="s">
        <v>167</v>
      </c>
      <c r="D56" s="278" t="s">
        <v>164</v>
      </c>
      <c r="E56" s="279">
        <f>E53*1.18</f>
        <v>0.7875319999999999</v>
      </c>
      <c r="F56" s="272"/>
      <c r="G56" s="31"/>
      <c r="H56" s="273"/>
      <c r="I56" s="31">
        <v>1050</v>
      </c>
      <c r="J56" s="31"/>
      <c r="K56" s="255">
        <f t="shared" si="20"/>
        <v>1050</v>
      </c>
      <c r="L56" s="261">
        <f t="shared" si="14"/>
        <v>0</v>
      </c>
      <c r="M56" s="31">
        <f t="shared" si="15"/>
        <v>0</v>
      </c>
      <c r="N56" s="31">
        <f t="shared" si="16"/>
        <v>826.91</v>
      </c>
      <c r="O56" s="31">
        <f t="shared" si="17"/>
        <v>0</v>
      </c>
      <c r="P56" s="33">
        <f t="shared" si="18"/>
        <v>826.91</v>
      </c>
      <c r="Q56" s="280"/>
    </row>
    <row r="57" spans="1:17" s="281" customFormat="1" ht="14.25" customHeight="1">
      <c r="A57" s="275">
        <v>18</v>
      </c>
      <c r="B57" s="276"/>
      <c r="C57" s="282" t="s">
        <v>168</v>
      </c>
      <c r="D57" s="278" t="s">
        <v>69</v>
      </c>
      <c r="E57" s="279">
        <f>E53</f>
        <v>0.66739999999999999</v>
      </c>
      <c r="F57" s="272"/>
      <c r="G57" s="31"/>
      <c r="H57" s="273"/>
      <c r="I57" s="31">
        <v>29</v>
      </c>
      <c r="J57" s="31"/>
      <c r="K57" s="255">
        <f t="shared" si="20"/>
        <v>29</v>
      </c>
      <c r="L57" s="261">
        <f t="shared" si="14"/>
        <v>0</v>
      </c>
      <c r="M57" s="31">
        <f t="shared" si="15"/>
        <v>0</v>
      </c>
      <c r="N57" s="31">
        <f t="shared" si="16"/>
        <v>19.350000000000001</v>
      </c>
      <c r="O57" s="31">
        <f t="shared" si="17"/>
        <v>0</v>
      </c>
      <c r="P57" s="33">
        <f t="shared" si="18"/>
        <v>19.350000000000001</v>
      </c>
      <c r="Q57" s="280"/>
    </row>
    <row r="58" spans="1:17" s="281" customFormat="1" ht="13.5" customHeight="1">
      <c r="A58" s="275">
        <v>19</v>
      </c>
      <c r="B58" s="276" t="s">
        <v>68</v>
      </c>
      <c r="C58" s="283" t="s">
        <v>186</v>
      </c>
      <c r="D58" s="278" t="s">
        <v>65</v>
      </c>
      <c r="E58" s="279">
        <v>16</v>
      </c>
      <c r="F58" s="272">
        <v>1.5</v>
      </c>
      <c r="G58" s="31">
        <v>11.63</v>
      </c>
      <c r="H58" s="273">
        <f>ROUND(F58*G58,2)</f>
        <v>17.45</v>
      </c>
      <c r="I58" s="31"/>
      <c r="J58" s="31">
        <f>H58*0.05</f>
        <v>0.87250000000000005</v>
      </c>
      <c r="K58" s="255">
        <f t="shared" ref="K58:K59" si="21">ROUND(H58+J58+I58,2)</f>
        <v>18.32</v>
      </c>
      <c r="L58" s="261">
        <f t="shared" ref="L58:L59" si="22">ROUND(E58*F58,2)</f>
        <v>24</v>
      </c>
      <c r="M58" s="31">
        <f t="shared" ref="M58:M59" si="23">ROUND(E58*H58,2)</f>
        <v>279.2</v>
      </c>
      <c r="N58" s="31">
        <f t="shared" ref="N58:N59" si="24">ROUND(E58*I58,2)</f>
        <v>0</v>
      </c>
      <c r="O58" s="31">
        <f t="shared" ref="O58:O59" si="25">ROUND(E58*J58,2)</f>
        <v>13.96</v>
      </c>
      <c r="P58" s="33">
        <f t="shared" ref="P58:P59" si="26">ROUND(O58+N58+M58,2)</f>
        <v>293.16000000000003</v>
      </c>
      <c r="Q58" s="280"/>
    </row>
    <row r="59" spans="1:17" s="281" customFormat="1">
      <c r="A59" s="275">
        <v>20</v>
      </c>
      <c r="B59" s="276"/>
      <c r="C59" s="282" t="s">
        <v>245</v>
      </c>
      <c r="D59" s="278" t="s">
        <v>65</v>
      </c>
      <c r="E59" s="279">
        <v>16</v>
      </c>
      <c r="F59" s="272"/>
      <c r="G59" s="31"/>
      <c r="H59" s="273"/>
      <c r="I59" s="31">
        <v>21.57</v>
      </c>
      <c r="J59" s="31"/>
      <c r="K59" s="255">
        <f t="shared" si="21"/>
        <v>21.57</v>
      </c>
      <c r="L59" s="261">
        <f t="shared" si="22"/>
        <v>0</v>
      </c>
      <c r="M59" s="31">
        <f t="shared" si="23"/>
        <v>0</v>
      </c>
      <c r="N59" s="31">
        <f t="shared" si="24"/>
        <v>345.12</v>
      </c>
      <c r="O59" s="31">
        <f t="shared" si="25"/>
        <v>0</v>
      </c>
      <c r="P59" s="33">
        <f t="shared" si="26"/>
        <v>345.12</v>
      </c>
      <c r="Q59" s="280"/>
    </row>
    <row r="60" spans="1:17" s="281" customFormat="1">
      <c r="A60" s="275">
        <v>21</v>
      </c>
      <c r="B60" s="276"/>
      <c r="C60" s="282" t="s">
        <v>247</v>
      </c>
      <c r="D60" s="278" t="s">
        <v>65</v>
      </c>
      <c r="E60" s="279">
        <v>16</v>
      </c>
      <c r="F60" s="272"/>
      <c r="G60" s="31"/>
      <c r="H60" s="273"/>
      <c r="I60" s="31">
        <v>1</v>
      </c>
      <c r="J60" s="31"/>
      <c r="K60" s="255">
        <f t="shared" ref="K60:K61" si="27">ROUND(H60+J60+I60,2)</f>
        <v>1</v>
      </c>
      <c r="L60" s="261">
        <f t="shared" ref="L60:L61" si="28">ROUND(E60*F60,2)</f>
        <v>0</v>
      </c>
      <c r="M60" s="31">
        <f t="shared" ref="M60:M61" si="29">ROUND(E60*H60,2)</f>
        <v>0</v>
      </c>
      <c r="N60" s="31">
        <f t="shared" ref="N60:N61" si="30">ROUND(E60*I60,2)</f>
        <v>16</v>
      </c>
      <c r="O60" s="31">
        <f t="shared" ref="O60:O61" si="31">ROUND(E60*J60,2)</f>
        <v>0</v>
      </c>
      <c r="P60" s="33">
        <f t="shared" ref="P60:P61" si="32">ROUND(O60+N60+M60,2)</f>
        <v>16</v>
      </c>
      <c r="Q60" s="280"/>
    </row>
    <row r="61" spans="1:17" s="281" customFormat="1">
      <c r="A61" s="275">
        <v>22</v>
      </c>
      <c r="B61" s="276"/>
      <c r="C61" s="282" t="s">
        <v>248</v>
      </c>
      <c r="D61" s="278" t="s">
        <v>65</v>
      </c>
      <c r="E61" s="279">
        <v>32</v>
      </c>
      <c r="F61" s="272"/>
      <c r="G61" s="31"/>
      <c r="H61" s="273"/>
      <c r="I61" s="31">
        <v>1</v>
      </c>
      <c r="J61" s="31"/>
      <c r="K61" s="255">
        <f t="shared" si="27"/>
        <v>1</v>
      </c>
      <c r="L61" s="261">
        <f t="shared" si="28"/>
        <v>0</v>
      </c>
      <c r="M61" s="31">
        <f t="shared" si="29"/>
        <v>0</v>
      </c>
      <c r="N61" s="31">
        <f t="shared" si="30"/>
        <v>32</v>
      </c>
      <c r="O61" s="31">
        <f t="shared" si="31"/>
        <v>0</v>
      </c>
      <c r="P61" s="33">
        <f t="shared" si="32"/>
        <v>32</v>
      </c>
      <c r="Q61" s="280"/>
    </row>
    <row r="62" spans="1:17" s="281" customFormat="1" ht="31.5" customHeight="1">
      <c r="A62" s="275">
        <v>23</v>
      </c>
      <c r="B62" s="276" t="s">
        <v>68</v>
      </c>
      <c r="C62" s="283" t="s">
        <v>185</v>
      </c>
      <c r="D62" s="278" t="s">
        <v>70</v>
      </c>
      <c r="E62" s="279">
        <f>3*3*0.6+0.405*0.625*0.625*3.14</f>
        <v>5.8967578124999998</v>
      </c>
      <c r="F62" s="272">
        <v>6</v>
      </c>
      <c r="G62" s="31">
        <v>11.63</v>
      </c>
      <c r="H62" s="273">
        <f>ROUND(F62*G62,2)</f>
        <v>69.78</v>
      </c>
      <c r="I62" s="31"/>
      <c r="J62" s="31">
        <v>2.5</v>
      </c>
      <c r="K62" s="255">
        <f t="shared" si="20"/>
        <v>72.28</v>
      </c>
      <c r="L62" s="261">
        <f t="shared" si="14"/>
        <v>35.380000000000003</v>
      </c>
      <c r="M62" s="31">
        <f t="shared" si="15"/>
        <v>411.48</v>
      </c>
      <c r="N62" s="31">
        <f t="shared" si="16"/>
        <v>0</v>
      </c>
      <c r="O62" s="31">
        <f t="shared" si="17"/>
        <v>14.74</v>
      </c>
      <c r="P62" s="33">
        <f t="shared" si="18"/>
        <v>426.22</v>
      </c>
      <c r="Q62" s="280"/>
    </row>
    <row r="63" spans="1:17" s="281" customFormat="1" ht="14.25" customHeight="1">
      <c r="A63" s="275">
        <v>24</v>
      </c>
      <c r="B63" s="276"/>
      <c r="C63" s="282" t="s">
        <v>184</v>
      </c>
      <c r="D63" s="278" t="s">
        <v>70</v>
      </c>
      <c r="E63" s="279">
        <f>E62*1.1</f>
        <v>6.4864335937500002</v>
      </c>
      <c r="F63" s="272"/>
      <c r="G63" s="31"/>
      <c r="H63" s="273"/>
      <c r="I63" s="31">
        <v>87</v>
      </c>
      <c r="J63" s="31">
        <f>90*0.25</f>
        <v>22.5</v>
      </c>
      <c r="K63" s="255">
        <f t="shared" si="20"/>
        <v>109.5</v>
      </c>
      <c r="L63" s="261">
        <f t="shared" si="14"/>
        <v>0</v>
      </c>
      <c r="M63" s="31">
        <f t="shared" si="15"/>
        <v>0</v>
      </c>
      <c r="N63" s="31">
        <f t="shared" si="16"/>
        <v>564.32000000000005</v>
      </c>
      <c r="O63" s="31">
        <f t="shared" si="17"/>
        <v>145.94</v>
      </c>
      <c r="P63" s="33">
        <f t="shared" si="18"/>
        <v>710.26</v>
      </c>
      <c r="Q63" s="280"/>
    </row>
    <row r="64" spans="1:17" s="281" customFormat="1" ht="14.25" customHeight="1">
      <c r="A64" s="275">
        <v>25</v>
      </c>
      <c r="B64" s="276"/>
      <c r="C64" s="282" t="s">
        <v>169</v>
      </c>
      <c r="D64" s="278" t="s">
        <v>170</v>
      </c>
      <c r="E64" s="279">
        <f>ROUND(E63/7,2)</f>
        <v>0.93</v>
      </c>
      <c r="F64" s="272"/>
      <c r="G64" s="31"/>
      <c r="H64" s="273"/>
      <c r="I64" s="31"/>
      <c r="J64" s="31">
        <v>65</v>
      </c>
      <c r="K64" s="255">
        <f t="shared" si="20"/>
        <v>65</v>
      </c>
      <c r="L64" s="261">
        <f t="shared" si="14"/>
        <v>0</v>
      </c>
      <c r="M64" s="31">
        <f t="shared" si="15"/>
        <v>0</v>
      </c>
      <c r="N64" s="31">
        <f t="shared" si="16"/>
        <v>0</v>
      </c>
      <c r="O64" s="31">
        <f t="shared" si="17"/>
        <v>60.45</v>
      </c>
      <c r="P64" s="33">
        <f t="shared" si="18"/>
        <v>60.45</v>
      </c>
      <c r="Q64" s="280"/>
    </row>
    <row r="65" spans="1:17" s="281" customFormat="1" ht="14.25" customHeight="1">
      <c r="A65" s="275">
        <v>26</v>
      </c>
      <c r="B65" s="276"/>
      <c r="C65" s="282" t="s">
        <v>171</v>
      </c>
      <c r="D65" s="278" t="s">
        <v>172</v>
      </c>
      <c r="E65" s="279">
        <f>ROUND(E63/4,2)</f>
        <v>1.62</v>
      </c>
      <c r="F65" s="272"/>
      <c r="G65" s="31"/>
      <c r="H65" s="273"/>
      <c r="I65" s="31"/>
      <c r="J65" s="31">
        <v>90</v>
      </c>
      <c r="K65" s="255">
        <f t="shared" si="20"/>
        <v>90</v>
      </c>
      <c r="L65" s="261">
        <f t="shared" si="14"/>
        <v>0</v>
      </c>
      <c r="M65" s="31">
        <f t="shared" si="15"/>
        <v>0</v>
      </c>
      <c r="N65" s="31">
        <f t="shared" si="16"/>
        <v>0</v>
      </c>
      <c r="O65" s="31">
        <f t="shared" si="17"/>
        <v>145.80000000000001</v>
      </c>
      <c r="P65" s="33">
        <f t="shared" si="18"/>
        <v>145.80000000000001</v>
      </c>
      <c r="Q65" s="280"/>
    </row>
    <row r="66" spans="1:17" ht="18" customHeight="1">
      <c r="A66" s="127"/>
      <c r="B66" s="128"/>
      <c r="C66" s="129" t="s">
        <v>194</v>
      </c>
      <c r="D66" s="130"/>
      <c r="E66" s="158"/>
      <c r="F66" s="157"/>
      <c r="G66" s="31"/>
      <c r="H66" s="131"/>
      <c r="I66" s="131"/>
      <c r="J66" s="131"/>
      <c r="K66" s="257"/>
      <c r="L66" s="263"/>
      <c r="M66" s="131"/>
      <c r="N66" s="131"/>
      <c r="O66" s="131"/>
      <c r="P66" s="239"/>
    </row>
    <row r="67" spans="1:17" s="281" customFormat="1" ht="24" customHeight="1">
      <c r="A67" s="275">
        <v>1</v>
      </c>
      <c r="B67" s="276" t="s">
        <v>68</v>
      </c>
      <c r="C67" s="277" t="s">
        <v>309</v>
      </c>
      <c r="D67" s="278" t="s">
        <v>65</v>
      </c>
      <c r="E67" s="279">
        <v>1</v>
      </c>
      <c r="F67" s="272">
        <f>6*8</f>
        <v>48</v>
      </c>
      <c r="G67" s="31">
        <v>11.63</v>
      </c>
      <c r="H67" s="273">
        <f>ROUND(F67*G67,2)</f>
        <v>558.24</v>
      </c>
      <c r="I67" s="31"/>
      <c r="J67" s="31">
        <f>180*6</f>
        <v>1080</v>
      </c>
      <c r="K67" s="255">
        <f>ROUND(H67+J67+I67,2)</f>
        <v>1638.24</v>
      </c>
      <c r="L67" s="261">
        <f t="shared" ref="L67:L69" si="33">ROUND(E67*F67,2)</f>
        <v>48</v>
      </c>
      <c r="M67" s="31">
        <f t="shared" ref="M67:M69" si="34">ROUND(E67*H67,2)</f>
        <v>558.24</v>
      </c>
      <c r="N67" s="31">
        <f t="shared" ref="N67:N69" si="35">ROUND(E67*I67,2)</f>
        <v>0</v>
      </c>
      <c r="O67" s="31">
        <f t="shared" ref="O67:O69" si="36">ROUND(E67*J67,2)</f>
        <v>1080</v>
      </c>
      <c r="P67" s="33">
        <f t="shared" ref="P67:P69" si="37">ROUND(O67+N67+M67,2)</f>
        <v>1638.24</v>
      </c>
      <c r="Q67" s="280"/>
    </row>
    <row r="68" spans="1:17" s="281" customFormat="1" ht="15" customHeight="1">
      <c r="A68" s="275">
        <v>2</v>
      </c>
      <c r="B68" s="276"/>
      <c r="C68" s="282" t="s">
        <v>196</v>
      </c>
      <c r="D68" s="278" t="s">
        <v>70</v>
      </c>
      <c r="E68" s="279">
        <f>0.2*3.14*0.625*0.625*1.15</f>
        <v>0.28210937500000005</v>
      </c>
      <c r="F68" s="272"/>
      <c r="G68" s="31"/>
      <c r="H68" s="273"/>
      <c r="I68" s="31">
        <v>125</v>
      </c>
      <c r="J68" s="31"/>
      <c r="K68" s="255"/>
      <c r="L68" s="261">
        <f t="shared" si="33"/>
        <v>0</v>
      </c>
      <c r="M68" s="31">
        <f t="shared" si="34"/>
        <v>0</v>
      </c>
      <c r="N68" s="31">
        <f t="shared" si="35"/>
        <v>35.26</v>
      </c>
      <c r="O68" s="31">
        <f t="shared" si="36"/>
        <v>0</v>
      </c>
      <c r="P68" s="33">
        <f t="shared" si="37"/>
        <v>35.26</v>
      </c>
      <c r="Q68" s="280"/>
    </row>
    <row r="69" spans="1:17" s="281" customFormat="1" ht="15" customHeight="1">
      <c r="A69" s="275">
        <v>3</v>
      </c>
      <c r="B69" s="276"/>
      <c r="C69" s="282" t="s">
        <v>197</v>
      </c>
      <c r="D69" s="278" t="s">
        <v>69</v>
      </c>
      <c r="E69" s="279">
        <f>E67</f>
        <v>1</v>
      </c>
      <c r="F69" s="272"/>
      <c r="G69" s="31"/>
      <c r="H69" s="273"/>
      <c r="I69" s="31">
        <v>95</v>
      </c>
      <c r="J69" s="31"/>
      <c r="K69" s="255"/>
      <c r="L69" s="261">
        <f t="shared" si="33"/>
        <v>0</v>
      </c>
      <c r="M69" s="31">
        <f t="shared" si="34"/>
        <v>0</v>
      </c>
      <c r="N69" s="31">
        <f t="shared" si="35"/>
        <v>95</v>
      </c>
      <c r="O69" s="31">
        <f t="shared" si="36"/>
        <v>0</v>
      </c>
      <c r="P69" s="33">
        <f t="shared" si="37"/>
        <v>95</v>
      </c>
      <c r="Q69" s="280"/>
    </row>
    <row r="70" spans="1:17" s="108" customFormat="1" ht="15" customHeight="1" thickBot="1">
      <c r="A70" s="148"/>
      <c r="B70" s="159"/>
      <c r="C70" s="160"/>
      <c r="D70" s="161"/>
      <c r="E70" s="162"/>
      <c r="F70" s="163"/>
      <c r="G70" s="152"/>
      <c r="H70" s="153"/>
      <c r="I70" s="152"/>
      <c r="J70" s="152"/>
      <c r="K70" s="258"/>
      <c r="L70" s="264"/>
      <c r="M70" s="152"/>
      <c r="N70" s="152"/>
      <c r="O70" s="152"/>
      <c r="P70" s="154"/>
    </row>
    <row r="71" spans="1:17" ht="15" customHeight="1" thickBot="1">
      <c r="A71" s="117"/>
      <c r="B71" s="118"/>
      <c r="C71" s="397" t="s">
        <v>118</v>
      </c>
      <c r="D71" s="398"/>
      <c r="E71" s="398"/>
      <c r="F71" s="398"/>
      <c r="G71" s="398"/>
      <c r="H71" s="398"/>
      <c r="I71" s="398"/>
      <c r="J71" s="398"/>
      <c r="K71" s="398"/>
      <c r="L71" s="180">
        <f>SUM(L20:L70)</f>
        <v>332.99</v>
      </c>
      <c r="M71" s="119">
        <f>SUM(M20:M70)</f>
        <v>3872.8399999999992</v>
      </c>
      <c r="N71" s="119">
        <f>SUM(N20:N70)</f>
        <v>3371.19</v>
      </c>
      <c r="O71" s="119">
        <f>SUM(O20:O70)</f>
        <v>6937.7499999999991</v>
      </c>
      <c r="P71" s="120">
        <f>SUM(P20:P70)</f>
        <v>14181.779999999999</v>
      </c>
    </row>
    <row r="72" spans="1:17" s="34" customFormat="1" ht="15" customHeight="1">
      <c r="A72" s="177"/>
      <c r="B72" s="177"/>
      <c r="C72" s="35"/>
      <c r="D72" s="35"/>
      <c r="E72" s="35"/>
    </row>
    <row r="73" spans="1:17" s="34" customFormat="1" ht="15" customHeight="1">
      <c r="A73" s="376" t="s">
        <v>14</v>
      </c>
      <c r="B73" s="376"/>
      <c r="C73" s="41" t="str">
        <f>PBK!C36</f>
        <v>Vadims ĻETKO</v>
      </c>
      <c r="D73" s="382" t="str">
        <f>PBK!D36</f>
        <v>29_10_2021</v>
      </c>
      <c r="E73" s="383"/>
      <c r="G73" s="376" t="s">
        <v>38</v>
      </c>
      <c r="H73" s="376"/>
      <c r="I73" s="384" t="str">
        <f>PBK!C41</f>
        <v>Vadims ĻETKO</v>
      </c>
      <c r="J73" s="384"/>
      <c r="K73" s="384"/>
      <c r="L73" s="384"/>
      <c r="M73" s="384"/>
      <c r="N73" s="385" t="str">
        <f>D73</f>
        <v>29_10_2021</v>
      </c>
      <c r="O73" s="376"/>
    </row>
    <row r="74" spans="1:17" s="34" customFormat="1" ht="15" customHeight="1">
      <c r="A74" s="177"/>
      <c r="B74" s="177"/>
      <c r="C74" s="42" t="s">
        <v>44</v>
      </c>
      <c r="D74" s="35"/>
      <c r="E74" s="35"/>
      <c r="K74" s="42" t="s">
        <v>44</v>
      </c>
    </row>
    <row r="75" spans="1:17" s="34" customFormat="1" ht="15" customHeight="1">
      <c r="A75" s="177"/>
      <c r="B75" s="177"/>
      <c r="C75" s="35"/>
      <c r="D75" s="35"/>
      <c r="E75" s="35"/>
    </row>
    <row r="76" spans="1:17" s="34" customFormat="1" ht="15" customHeight="1">
      <c r="A76" s="376" t="s">
        <v>15</v>
      </c>
      <c r="B76" s="376"/>
      <c r="C76" s="35" t="str">
        <f>PBK!C39</f>
        <v>20-6832</v>
      </c>
      <c r="D76" s="35"/>
      <c r="E76" s="35"/>
      <c r="G76" s="376"/>
      <c r="H76" s="376"/>
      <c r="I76" s="34" t="str">
        <f>PBK!C44</f>
        <v>20-6832</v>
      </c>
    </row>
    <row r="77" spans="1:17" s="34" customFormat="1" ht="13.5" customHeight="1">
      <c r="A77" s="177"/>
      <c r="B77" s="177"/>
      <c r="C77" s="35"/>
      <c r="D77" s="35"/>
      <c r="E77" s="35"/>
    </row>
    <row r="78" spans="1:17" s="34" customFormat="1" ht="13.5" customHeight="1">
      <c r="A78" s="177"/>
      <c r="B78" s="177"/>
      <c r="C78" s="35"/>
      <c r="D78" s="35"/>
      <c r="E78" s="35"/>
    </row>
    <row r="79" spans="1:17" s="34" customFormat="1" ht="13.5" customHeight="1">
      <c r="A79" s="177"/>
      <c r="B79" s="177"/>
      <c r="C79" s="35"/>
      <c r="D79" s="35"/>
      <c r="E79" s="35"/>
    </row>
    <row r="80" spans="1:17" s="34" customFormat="1" ht="13.5" customHeight="1">
      <c r="A80" s="177"/>
      <c r="B80" s="177"/>
      <c r="C80" s="35"/>
      <c r="D80" s="35"/>
      <c r="E80" s="35"/>
    </row>
    <row r="81" spans="1:5" s="34" customFormat="1" ht="13.5" customHeight="1">
      <c r="A81" s="177"/>
      <c r="B81" s="177"/>
      <c r="C81" s="35"/>
      <c r="D81" s="35"/>
      <c r="E81" s="35"/>
    </row>
    <row r="82" spans="1:5" s="34" customFormat="1" ht="13.5" customHeight="1">
      <c r="A82" s="177"/>
      <c r="B82" s="177"/>
      <c r="C82" s="35"/>
      <c r="D82" s="35"/>
      <c r="E82" s="35"/>
    </row>
    <row r="83" spans="1:5" s="34" customFormat="1" ht="13.5" customHeight="1">
      <c r="A83" s="177"/>
      <c r="B83" s="177"/>
      <c r="C83" s="35"/>
      <c r="D83" s="35"/>
      <c r="E83" s="35"/>
    </row>
    <row r="84" spans="1:5" s="34" customFormat="1" ht="13.5" customHeight="1">
      <c r="A84" s="177"/>
      <c r="B84" s="177"/>
      <c r="C84" s="35"/>
      <c r="D84" s="35"/>
      <c r="E84" s="35"/>
    </row>
    <row r="85" spans="1:5" s="34" customFormat="1" ht="13.5" customHeight="1">
      <c r="A85" s="177"/>
      <c r="B85" s="177"/>
      <c r="C85" s="35"/>
      <c r="D85" s="35"/>
      <c r="E85" s="35"/>
    </row>
    <row r="86" spans="1:5" s="34" customFormat="1" ht="13.5" customHeight="1">
      <c r="A86" s="177"/>
      <c r="B86" s="177"/>
      <c r="C86" s="35"/>
      <c r="D86" s="35"/>
      <c r="E86" s="35"/>
    </row>
    <row r="87" spans="1:5" s="34" customFormat="1" ht="13.5" customHeight="1">
      <c r="A87" s="177"/>
      <c r="B87" s="177"/>
      <c r="C87" s="35"/>
      <c r="D87" s="35"/>
      <c r="E87" s="35"/>
    </row>
    <row r="88" spans="1:5" s="34" customFormat="1" ht="13.5" customHeight="1">
      <c r="A88" s="177"/>
      <c r="B88" s="177"/>
      <c r="C88" s="35"/>
      <c r="D88" s="35"/>
      <c r="E88" s="35"/>
    </row>
    <row r="89" spans="1:5" s="34" customFormat="1" ht="13.5" customHeight="1">
      <c r="A89" s="177"/>
      <c r="B89" s="177"/>
      <c r="C89" s="35"/>
      <c r="D89" s="35"/>
      <c r="E89" s="35"/>
    </row>
    <row r="90" spans="1:5" s="34" customFormat="1" ht="13.5" customHeight="1">
      <c r="A90" s="177"/>
      <c r="B90" s="177"/>
      <c r="C90" s="35"/>
      <c r="D90" s="35"/>
      <c r="E90" s="35"/>
    </row>
    <row r="91" spans="1:5" s="34" customFormat="1" ht="13.5" customHeight="1">
      <c r="A91" s="177"/>
      <c r="B91" s="177"/>
      <c r="C91" s="35"/>
      <c r="D91" s="35"/>
      <c r="E91" s="35"/>
    </row>
    <row r="92" spans="1:5" s="34" customFormat="1" ht="13.5" customHeight="1">
      <c r="A92" s="177"/>
      <c r="B92" s="177"/>
      <c r="C92" s="35"/>
      <c r="D92" s="35"/>
      <c r="E92" s="35"/>
    </row>
    <row r="93" spans="1:5" s="34" customFormat="1" ht="13.5" customHeight="1">
      <c r="A93" s="177"/>
      <c r="B93" s="177"/>
      <c r="C93" s="35"/>
      <c r="D93" s="35"/>
      <c r="E93" s="35"/>
    </row>
    <row r="94" spans="1:5" s="34" customFormat="1" ht="13.5" customHeight="1">
      <c r="A94" s="177"/>
      <c r="B94" s="177"/>
      <c r="C94" s="35"/>
      <c r="D94" s="35"/>
      <c r="E94" s="35"/>
    </row>
    <row r="95" spans="1:5" s="34" customFormat="1" ht="13.5" customHeight="1">
      <c r="A95" s="177"/>
      <c r="B95" s="177"/>
      <c r="C95" s="35"/>
      <c r="D95" s="35"/>
      <c r="E95" s="35"/>
    </row>
    <row r="96" spans="1:5" s="34" customFormat="1" ht="13.5" customHeight="1">
      <c r="A96" s="177"/>
      <c r="B96" s="177"/>
      <c r="C96" s="35"/>
      <c r="D96" s="35"/>
      <c r="E96" s="35"/>
    </row>
    <row r="97" spans="1:5" s="34" customFormat="1" ht="13.5" customHeight="1">
      <c r="A97" s="177"/>
      <c r="B97" s="177"/>
      <c r="C97" s="35"/>
      <c r="D97" s="35"/>
      <c r="E97" s="35"/>
    </row>
    <row r="98" spans="1:5" s="34" customFormat="1" ht="13.5" customHeight="1">
      <c r="A98" s="177"/>
      <c r="B98" s="177"/>
      <c r="C98" s="35"/>
      <c r="D98" s="35"/>
      <c r="E98" s="35"/>
    </row>
    <row r="99" spans="1:5" s="34" customFormat="1" ht="13.5" customHeight="1">
      <c r="A99" s="177"/>
      <c r="B99" s="177"/>
      <c r="C99" s="35"/>
      <c r="D99" s="35"/>
      <c r="E99" s="35"/>
    </row>
    <row r="100" spans="1:5" s="34" customFormat="1" ht="13.5" customHeight="1">
      <c r="A100" s="177"/>
      <c r="B100" s="177"/>
      <c r="C100" s="35"/>
      <c r="D100" s="35"/>
      <c r="E100" s="35"/>
    </row>
    <row r="101" spans="1:5" s="34" customFormat="1" ht="13.5" customHeight="1">
      <c r="A101" s="177"/>
      <c r="B101" s="177"/>
      <c r="C101" s="35"/>
      <c r="D101" s="35"/>
      <c r="E101" s="35"/>
    </row>
    <row r="102" spans="1:5" s="34" customFormat="1" ht="13.5" customHeight="1">
      <c r="A102" s="177"/>
      <c r="B102" s="177"/>
      <c r="C102" s="35"/>
      <c r="D102" s="35"/>
      <c r="E102" s="35"/>
    </row>
    <row r="103" spans="1:5" s="34" customFormat="1" ht="13.5" customHeight="1">
      <c r="A103" s="177"/>
      <c r="B103" s="177"/>
      <c r="C103" s="35"/>
      <c r="D103" s="35"/>
      <c r="E103" s="35"/>
    </row>
    <row r="104" spans="1:5" s="34" customFormat="1" ht="13.5" customHeight="1">
      <c r="A104" s="177"/>
      <c r="B104" s="177"/>
      <c r="C104" s="35"/>
      <c r="D104" s="35"/>
      <c r="E104" s="35"/>
    </row>
    <row r="105" spans="1:5" s="34" customFormat="1" ht="13.5" customHeight="1">
      <c r="A105" s="177"/>
      <c r="B105" s="177"/>
      <c r="C105" s="35"/>
      <c r="D105" s="35"/>
      <c r="E105" s="35"/>
    </row>
    <row r="106" spans="1:5" s="34" customFormat="1" ht="13.5" customHeight="1">
      <c r="A106" s="177"/>
      <c r="B106" s="177"/>
      <c r="C106" s="35"/>
      <c r="D106" s="35"/>
      <c r="E106" s="35"/>
    </row>
    <row r="107" spans="1:5" s="34" customFormat="1" ht="13.5" customHeight="1">
      <c r="A107" s="177"/>
      <c r="B107" s="177"/>
      <c r="C107" s="35"/>
      <c r="D107" s="35"/>
      <c r="E107" s="35"/>
    </row>
    <row r="108" spans="1:5" s="34" customFormat="1" ht="13.5" customHeight="1">
      <c r="A108" s="177"/>
      <c r="B108" s="177"/>
      <c r="C108" s="35"/>
      <c r="D108" s="35"/>
      <c r="E108" s="35"/>
    </row>
    <row r="109" spans="1:5" s="34" customFormat="1" ht="13.5" customHeight="1">
      <c r="A109" s="177"/>
      <c r="B109" s="177"/>
      <c r="C109" s="35"/>
      <c r="D109" s="35"/>
      <c r="E109" s="35"/>
    </row>
    <row r="110" spans="1:5" s="34" customFormat="1" ht="13.5" customHeight="1">
      <c r="A110" s="177"/>
      <c r="B110" s="177"/>
      <c r="C110" s="35"/>
      <c r="D110" s="35"/>
      <c r="E110" s="35"/>
    </row>
    <row r="111" spans="1:5" s="34" customFormat="1" ht="13.5" customHeight="1">
      <c r="A111" s="177"/>
      <c r="B111" s="177"/>
      <c r="C111" s="35"/>
      <c r="D111" s="35"/>
      <c r="E111" s="35"/>
    </row>
    <row r="112" spans="1:5" s="34" customFormat="1" ht="13.5" customHeight="1">
      <c r="A112" s="177"/>
      <c r="B112" s="177"/>
      <c r="C112" s="35"/>
      <c r="D112" s="35"/>
      <c r="E112" s="35"/>
    </row>
    <row r="113" spans="1:5" s="34" customFormat="1" ht="13.5" customHeight="1">
      <c r="A113" s="177"/>
      <c r="B113" s="177"/>
      <c r="C113" s="35"/>
      <c r="D113" s="35"/>
      <c r="E113" s="35"/>
    </row>
    <row r="114" spans="1:5" s="34" customFormat="1" ht="13.5" customHeight="1">
      <c r="A114" s="177"/>
      <c r="B114" s="177"/>
      <c r="C114" s="35"/>
      <c r="D114" s="35"/>
      <c r="E114" s="35"/>
    </row>
    <row r="115" spans="1:5" s="34" customFormat="1" ht="13.5" customHeight="1">
      <c r="A115" s="177"/>
      <c r="B115" s="177"/>
      <c r="C115" s="35"/>
      <c r="D115" s="35"/>
      <c r="E115" s="35"/>
    </row>
    <row r="116" spans="1:5" s="34" customFormat="1" ht="13.5" customHeight="1">
      <c r="A116" s="177"/>
      <c r="B116" s="177"/>
      <c r="C116" s="35"/>
      <c r="D116" s="35"/>
      <c r="E116" s="35"/>
    </row>
    <row r="117" spans="1:5" s="34" customFormat="1" ht="13.5" customHeight="1">
      <c r="A117" s="177"/>
      <c r="B117" s="177"/>
      <c r="C117" s="35"/>
      <c r="D117" s="35"/>
      <c r="E117" s="35"/>
    </row>
    <row r="118" spans="1:5" s="34" customFormat="1" ht="13.5" customHeight="1">
      <c r="A118" s="177"/>
      <c r="B118" s="177"/>
      <c r="C118" s="35"/>
      <c r="D118" s="35"/>
      <c r="E118" s="35"/>
    </row>
    <row r="119" spans="1:5" s="34" customFormat="1" ht="13.5" customHeight="1">
      <c r="A119" s="177"/>
      <c r="B119" s="177"/>
      <c r="C119" s="35"/>
      <c r="D119" s="35"/>
      <c r="E119" s="35"/>
    </row>
    <row r="120" spans="1:5" s="34" customFormat="1" ht="13.5" customHeight="1">
      <c r="A120" s="177"/>
      <c r="B120" s="177"/>
      <c r="C120" s="35"/>
      <c r="D120" s="35"/>
      <c r="E120" s="35"/>
    </row>
    <row r="121" spans="1:5" s="34" customFormat="1" ht="13.5" customHeight="1">
      <c r="A121" s="177"/>
      <c r="B121" s="177"/>
      <c r="C121" s="35"/>
      <c r="D121" s="35"/>
      <c r="E121" s="35"/>
    </row>
    <row r="122" spans="1:5" s="34" customFormat="1" ht="13.5" customHeight="1">
      <c r="A122" s="177"/>
      <c r="B122" s="177"/>
      <c r="C122" s="35"/>
      <c r="D122" s="35"/>
      <c r="E122" s="35"/>
    </row>
    <row r="123" spans="1:5" s="34" customFormat="1" ht="13.5" customHeight="1">
      <c r="A123" s="177"/>
      <c r="B123" s="177"/>
      <c r="C123" s="35"/>
      <c r="D123" s="35"/>
      <c r="E123" s="35"/>
    </row>
    <row r="124" spans="1:5" s="34" customFormat="1" ht="13.5" customHeight="1">
      <c r="A124" s="177"/>
      <c r="B124" s="177"/>
      <c r="C124" s="35"/>
      <c r="D124" s="35"/>
      <c r="E124" s="35"/>
    </row>
    <row r="125" spans="1:5" s="34" customFormat="1" ht="13.5" customHeight="1">
      <c r="A125" s="177"/>
      <c r="B125" s="177"/>
      <c r="C125" s="35"/>
      <c r="D125" s="35"/>
      <c r="E125" s="35"/>
    </row>
    <row r="126" spans="1:5" s="34" customFormat="1" ht="13.5" customHeight="1">
      <c r="A126" s="177"/>
      <c r="B126" s="177"/>
      <c r="C126" s="35"/>
      <c r="D126" s="35"/>
      <c r="E126" s="35"/>
    </row>
    <row r="127" spans="1:5" s="34" customFormat="1" ht="13.5" customHeight="1">
      <c r="A127" s="177"/>
      <c r="B127" s="177"/>
      <c r="C127" s="35"/>
      <c r="D127" s="35"/>
      <c r="E127" s="35"/>
    </row>
    <row r="128" spans="1:5" s="34" customFormat="1" ht="13.5" customHeight="1">
      <c r="A128" s="177"/>
      <c r="B128" s="177"/>
      <c r="C128" s="35"/>
      <c r="D128" s="35"/>
      <c r="E128" s="35"/>
    </row>
    <row r="129" spans="1:5" s="34" customFormat="1" ht="13.5" customHeight="1">
      <c r="A129" s="177"/>
      <c r="B129" s="177"/>
      <c r="C129" s="35"/>
      <c r="D129" s="35"/>
      <c r="E129" s="35"/>
    </row>
    <row r="130" spans="1:5" s="34" customFormat="1" ht="13.5" customHeight="1">
      <c r="A130" s="177"/>
      <c r="B130" s="177"/>
      <c r="C130" s="35"/>
      <c r="D130" s="35"/>
      <c r="E130" s="35"/>
    </row>
    <row r="131" spans="1:5" s="34" customFormat="1" ht="13.5" customHeight="1">
      <c r="A131" s="177"/>
      <c r="B131" s="177"/>
      <c r="C131" s="35"/>
      <c r="D131" s="35"/>
      <c r="E131" s="35"/>
    </row>
    <row r="132" spans="1:5" s="34" customFormat="1" ht="13.5" customHeight="1">
      <c r="A132" s="177"/>
      <c r="B132" s="177"/>
      <c r="C132" s="35"/>
      <c r="D132" s="35"/>
      <c r="E132" s="35"/>
    </row>
    <row r="133" spans="1:5" s="34" customFormat="1" ht="13.5" customHeight="1">
      <c r="A133" s="177"/>
      <c r="B133" s="177"/>
      <c r="C133" s="35"/>
      <c r="D133" s="35"/>
      <c r="E133" s="35"/>
    </row>
    <row r="134" spans="1:5" s="34" customFormat="1" ht="13.5" customHeight="1">
      <c r="A134" s="177"/>
      <c r="B134" s="177"/>
      <c r="C134" s="35"/>
      <c r="D134" s="35"/>
      <c r="E134" s="35"/>
    </row>
    <row r="135" spans="1:5" s="34" customFormat="1" ht="13.5" customHeight="1">
      <c r="A135" s="177"/>
      <c r="B135" s="177"/>
      <c r="C135" s="35"/>
      <c r="D135" s="35"/>
      <c r="E135" s="35"/>
    </row>
    <row r="136" spans="1:5" s="34" customFormat="1" ht="13.5" customHeight="1">
      <c r="A136" s="177"/>
      <c r="B136" s="177"/>
      <c r="C136" s="35"/>
      <c r="D136" s="35"/>
      <c r="E136" s="35"/>
    </row>
    <row r="137" spans="1:5" s="34" customFormat="1" ht="13.5" customHeight="1">
      <c r="A137" s="177"/>
      <c r="B137" s="177"/>
      <c r="C137" s="35"/>
      <c r="D137" s="35"/>
      <c r="E137" s="35"/>
    </row>
    <row r="138" spans="1:5" s="34" customFormat="1" ht="13.5" customHeight="1">
      <c r="A138" s="177"/>
      <c r="B138" s="177"/>
      <c r="C138" s="35"/>
      <c r="D138" s="35"/>
      <c r="E138" s="35"/>
    </row>
    <row r="139" spans="1:5" s="34" customFormat="1" ht="13.5" customHeight="1">
      <c r="A139" s="177"/>
      <c r="B139" s="177"/>
      <c r="C139" s="35"/>
      <c r="D139" s="35"/>
      <c r="E139" s="35"/>
    </row>
    <row r="140" spans="1:5" s="34" customFormat="1" ht="13.5" customHeight="1">
      <c r="A140" s="177"/>
      <c r="B140" s="177"/>
      <c r="C140" s="35"/>
      <c r="D140" s="35"/>
      <c r="E140" s="35"/>
    </row>
    <row r="141" spans="1:5" s="34" customFormat="1" ht="13.5" customHeight="1">
      <c r="A141" s="177"/>
      <c r="B141" s="177"/>
      <c r="C141" s="35"/>
      <c r="D141" s="35"/>
      <c r="E141" s="35"/>
    </row>
    <row r="142" spans="1:5" s="34" customFormat="1" ht="13.5" customHeight="1">
      <c r="A142" s="177"/>
      <c r="B142" s="177"/>
      <c r="C142" s="35"/>
      <c r="D142" s="35"/>
      <c r="E142" s="35"/>
    </row>
    <row r="143" spans="1:5" s="34" customFormat="1" ht="13.5" customHeight="1">
      <c r="A143" s="177"/>
      <c r="B143" s="177"/>
      <c r="C143" s="35"/>
      <c r="D143" s="35"/>
      <c r="E143" s="35"/>
    </row>
    <row r="144" spans="1:5" s="34" customFormat="1" ht="13.5" customHeight="1">
      <c r="A144" s="177"/>
      <c r="B144" s="177"/>
      <c r="C144" s="35"/>
      <c r="D144" s="35"/>
      <c r="E144" s="35"/>
    </row>
    <row r="145" spans="1:5" s="34" customFormat="1" ht="13.5" customHeight="1">
      <c r="A145" s="177"/>
      <c r="B145" s="177"/>
      <c r="C145" s="35"/>
      <c r="D145" s="35"/>
      <c r="E145" s="35"/>
    </row>
    <row r="146" spans="1:5" s="34" customFormat="1" ht="13.5" customHeight="1">
      <c r="A146" s="177"/>
      <c r="B146" s="177"/>
      <c r="C146" s="35"/>
      <c r="D146" s="35"/>
      <c r="E146" s="35"/>
    </row>
    <row r="147" spans="1:5" s="34" customFormat="1" ht="13.5" customHeight="1">
      <c r="A147" s="177"/>
      <c r="B147" s="177"/>
      <c r="C147" s="35"/>
      <c r="D147" s="35"/>
      <c r="E147" s="35"/>
    </row>
    <row r="148" spans="1:5" s="34" customFormat="1" ht="13.5" customHeight="1">
      <c r="A148" s="177"/>
      <c r="B148" s="177"/>
      <c r="C148" s="35"/>
      <c r="D148" s="35"/>
      <c r="E148" s="35"/>
    </row>
    <row r="149" spans="1:5" s="34" customFormat="1" ht="13.5" customHeight="1">
      <c r="A149" s="177"/>
      <c r="B149" s="177"/>
      <c r="C149" s="35"/>
      <c r="D149" s="35"/>
      <c r="E149" s="35"/>
    </row>
    <row r="150" spans="1:5" s="34" customFormat="1" ht="13.5" customHeight="1">
      <c r="A150" s="177"/>
      <c r="B150" s="177"/>
      <c r="C150" s="35"/>
      <c r="D150" s="35"/>
      <c r="E150" s="35"/>
    </row>
    <row r="151" spans="1:5" s="34" customFormat="1" ht="13.5" customHeight="1">
      <c r="A151" s="177"/>
      <c r="B151" s="177"/>
      <c r="C151" s="35"/>
      <c r="D151" s="35"/>
      <c r="E151" s="35"/>
    </row>
    <row r="152" spans="1:5" s="34" customFormat="1" ht="13.5" customHeight="1">
      <c r="A152" s="177"/>
      <c r="B152" s="177"/>
      <c r="C152" s="35"/>
      <c r="D152" s="35"/>
      <c r="E152" s="35"/>
    </row>
    <row r="153" spans="1:5" s="34" customFormat="1" ht="13.5" customHeight="1">
      <c r="A153" s="177"/>
      <c r="B153" s="177"/>
      <c r="C153" s="35"/>
      <c r="D153" s="35"/>
      <c r="E153" s="35"/>
    </row>
    <row r="154" spans="1:5" s="34" customFormat="1" ht="13.5" customHeight="1">
      <c r="A154" s="177"/>
      <c r="B154" s="177"/>
      <c r="C154" s="35"/>
      <c r="D154" s="35"/>
      <c r="E154" s="35"/>
    </row>
    <row r="155" spans="1:5" s="34" customFormat="1" ht="13.5" customHeight="1">
      <c r="A155" s="177"/>
      <c r="B155" s="177"/>
      <c r="C155" s="35"/>
      <c r="D155" s="35"/>
      <c r="E155" s="35"/>
    </row>
    <row r="156" spans="1:5" s="34" customFormat="1" ht="13.5" customHeight="1">
      <c r="A156" s="177"/>
      <c r="B156" s="177"/>
      <c r="C156" s="35"/>
      <c r="D156" s="35"/>
      <c r="E156" s="35"/>
    </row>
    <row r="157" spans="1:5" s="34" customFormat="1" ht="13.5" customHeight="1">
      <c r="A157" s="177"/>
      <c r="B157" s="177"/>
      <c r="C157" s="35"/>
      <c r="D157" s="35"/>
      <c r="E157" s="35"/>
    </row>
    <row r="158" spans="1:5" s="34" customFormat="1" ht="13.5" customHeight="1">
      <c r="A158" s="177"/>
      <c r="B158" s="177"/>
      <c r="C158" s="35"/>
      <c r="D158" s="35"/>
      <c r="E158" s="35"/>
    </row>
    <row r="159" spans="1:5" s="34" customFormat="1" ht="13.5" customHeight="1">
      <c r="A159" s="177"/>
      <c r="B159" s="177"/>
      <c r="C159" s="35"/>
      <c r="D159" s="35"/>
      <c r="E159" s="35"/>
    </row>
    <row r="160" spans="1:5" s="34" customFormat="1" ht="13.5" customHeight="1">
      <c r="A160" s="177"/>
      <c r="B160" s="177"/>
      <c r="C160" s="35"/>
      <c r="D160" s="35"/>
      <c r="E160" s="35"/>
    </row>
    <row r="161" spans="1:5" s="34" customFormat="1" ht="13.5" customHeight="1">
      <c r="A161" s="177"/>
      <c r="B161" s="177"/>
      <c r="C161" s="35"/>
      <c r="D161" s="35"/>
      <c r="E161" s="35"/>
    </row>
    <row r="162" spans="1:5" s="34" customFormat="1" ht="13.5" customHeight="1">
      <c r="A162" s="177"/>
      <c r="B162" s="177"/>
      <c r="C162" s="35"/>
      <c r="D162" s="35"/>
      <c r="E162" s="35"/>
    </row>
    <row r="163" spans="1:5" s="34" customFormat="1" ht="13.5" customHeight="1">
      <c r="A163" s="177"/>
      <c r="B163" s="177"/>
      <c r="C163" s="35"/>
      <c r="D163" s="35"/>
      <c r="E163" s="35"/>
    </row>
    <row r="164" spans="1:5" s="34" customFormat="1" ht="13.5" customHeight="1">
      <c r="A164" s="177"/>
      <c r="B164" s="177"/>
      <c r="C164" s="35"/>
      <c r="D164" s="35"/>
      <c r="E164" s="35"/>
    </row>
    <row r="165" spans="1:5" s="34" customFormat="1" ht="13.5" customHeight="1">
      <c r="A165" s="177"/>
      <c r="B165" s="177"/>
      <c r="C165" s="35"/>
      <c r="D165" s="35"/>
      <c r="E165" s="35"/>
    </row>
    <row r="166" spans="1:5" s="34" customFormat="1" ht="13.5" customHeight="1">
      <c r="A166" s="177"/>
      <c r="B166" s="177"/>
      <c r="C166" s="35"/>
      <c r="D166" s="35"/>
      <c r="E166" s="35"/>
    </row>
    <row r="167" spans="1:5" s="34" customFormat="1" ht="13.5" customHeight="1">
      <c r="A167" s="177"/>
      <c r="B167" s="177"/>
      <c r="C167" s="35"/>
      <c r="D167" s="35"/>
      <c r="E167" s="35"/>
    </row>
    <row r="168" spans="1:5" s="34" customFormat="1" ht="13.5" customHeight="1">
      <c r="A168" s="177"/>
      <c r="B168" s="177"/>
      <c r="C168" s="35"/>
      <c r="D168" s="35"/>
      <c r="E168" s="35"/>
    </row>
    <row r="169" spans="1:5" s="34" customFormat="1" ht="13.5" customHeight="1">
      <c r="A169" s="177"/>
      <c r="B169" s="177"/>
      <c r="C169" s="35"/>
      <c r="D169" s="35"/>
      <c r="E169" s="35"/>
    </row>
    <row r="170" spans="1:5" s="34" customFormat="1" ht="13.5" customHeight="1">
      <c r="A170" s="177"/>
      <c r="B170" s="177"/>
      <c r="C170" s="35"/>
      <c r="D170" s="35"/>
      <c r="E170" s="35"/>
    </row>
    <row r="171" spans="1:5" s="34" customFormat="1" ht="13.5" customHeight="1">
      <c r="A171" s="177"/>
      <c r="B171" s="177"/>
      <c r="C171" s="35"/>
      <c r="D171" s="35"/>
      <c r="E171" s="35"/>
    </row>
    <row r="172" spans="1:5" s="34" customFormat="1" ht="13.5" customHeight="1">
      <c r="A172" s="177"/>
      <c r="B172" s="177"/>
      <c r="C172" s="35"/>
      <c r="D172" s="35"/>
      <c r="E172" s="35"/>
    </row>
    <row r="173" spans="1:5" s="34" customFormat="1" ht="13.5" customHeight="1">
      <c r="A173" s="177"/>
      <c r="B173" s="177"/>
      <c r="C173" s="35"/>
      <c r="D173" s="35"/>
      <c r="E173" s="35"/>
    </row>
    <row r="174" spans="1:5" s="34" customFormat="1" ht="13.5" customHeight="1">
      <c r="A174" s="177"/>
      <c r="B174" s="177"/>
      <c r="C174" s="35"/>
      <c r="D174" s="35"/>
      <c r="E174" s="35"/>
    </row>
    <row r="175" spans="1:5" s="34" customFormat="1" ht="13.5" customHeight="1">
      <c r="A175" s="177"/>
      <c r="B175" s="177"/>
      <c r="C175" s="35"/>
      <c r="D175" s="35"/>
      <c r="E175" s="35"/>
    </row>
    <row r="176" spans="1:5" s="34" customFormat="1" ht="13.5" customHeight="1">
      <c r="A176" s="177"/>
      <c r="B176" s="177"/>
      <c r="C176" s="35"/>
      <c r="D176" s="35"/>
      <c r="E176" s="35"/>
    </row>
    <row r="177" spans="1:5" s="34" customFormat="1" ht="13.5" customHeight="1">
      <c r="A177" s="177"/>
      <c r="B177" s="177"/>
      <c r="C177" s="35"/>
      <c r="D177" s="35"/>
      <c r="E177" s="35"/>
    </row>
    <row r="178" spans="1:5" s="34" customFormat="1" ht="13.5" customHeight="1">
      <c r="A178" s="177"/>
      <c r="B178" s="177"/>
      <c r="C178" s="35"/>
      <c r="D178" s="35"/>
      <c r="E178" s="35"/>
    </row>
    <row r="179" spans="1:5" s="34" customFormat="1" ht="13.5" customHeight="1">
      <c r="A179" s="177"/>
      <c r="B179" s="177"/>
      <c r="C179" s="35"/>
      <c r="D179" s="35"/>
      <c r="E179" s="35"/>
    </row>
    <row r="180" spans="1:5" s="34" customFormat="1" ht="13.5" customHeight="1">
      <c r="A180" s="177"/>
      <c r="B180" s="177"/>
      <c r="C180" s="35"/>
      <c r="D180" s="35"/>
      <c r="E180" s="35"/>
    </row>
    <row r="181" spans="1:5" s="34" customFormat="1" ht="13.5" customHeight="1">
      <c r="A181" s="177"/>
      <c r="B181" s="177"/>
      <c r="C181" s="35"/>
      <c r="D181" s="35"/>
      <c r="E181" s="35"/>
    </row>
    <row r="182" spans="1:5" s="34" customFormat="1" ht="13.5" customHeight="1">
      <c r="A182" s="177"/>
      <c r="B182" s="177"/>
      <c r="C182" s="35"/>
      <c r="D182" s="35"/>
      <c r="E182" s="35"/>
    </row>
    <row r="183" spans="1:5" s="34" customFormat="1" ht="13.5" customHeight="1">
      <c r="A183" s="177"/>
      <c r="B183" s="177"/>
      <c r="C183" s="35"/>
      <c r="D183" s="35"/>
      <c r="E183" s="35"/>
    </row>
    <row r="184" spans="1:5" s="34" customFormat="1" ht="13.5" customHeight="1">
      <c r="A184" s="177"/>
      <c r="B184" s="177"/>
      <c r="C184" s="35"/>
      <c r="D184" s="35"/>
      <c r="E184" s="35"/>
    </row>
    <row r="185" spans="1:5" s="34" customFormat="1" ht="13.5" customHeight="1">
      <c r="A185" s="177"/>
      <c r="B185" s="177"/>
      <c r="C185" s="35"/>
      <c r="D185" s="35"/>
      <c r="E185" s="35"/>
    </row>
    <row r="186" spans="1:5" s="34" customFormat="1" ht="13.5" customHeight="1">
      <c r="A186" s="177"/>
      <c r="B186" s="177"/>
      <c r="C186" s="35"/>
      <c r="D186" s="35"/>
      <c r="E186" s="35"/>
    </row>
    <row r="187" spans="1:5" s="34" customFormat="1" ht="13.5" customHeight="1">
      <c r="A187" s="177"/>
      <c r="B187" s="177"/>
      <c r="C187" s="35"/>
      <c r="D187" s="35"/>
      <c r="E187" s="35"/>
    </row>
    <row r="188" spans="1:5" s="34" customFormat="1" ht="13.5" customHeight="1">
      <c r="A188" s="177"/>
      <c r="B188" s="177"/>
      <c r="C188" s="35"/>
      <c r="D188" s="35"/>
      <c r="E188" s="35"/>
    </row>
    <row r="189" spans="1:5" s="34" customFormat="1" ht="13.5" customHeight="1">
      <c r="A189" s="177"/>
      <c r="B189" s="177"/>
      <c r="C189" s="35"/>
      <c r="D189" s="35"/>
      <c r="E189" s="35"/>
    </row>
    <row r="190" spans="1:5" s="34" customFormat="1" ht="13.5" customHeight="1">
      <c r="A190" s="177"/>
      <c r="B190" s="177"/>
      <c r="C190" s="35"/>
      <c r="D190" s="35"/>
      <c r="E190" s="35"/>
    </row>
    <row r="191" spans="1:5" s="34" customFormat="1" ht="13.5" customHeight="1">
      <c r="A191" s="177"/>
      <c r="B191" s="177"/>
      <c r="C191" s="35"/>
      <c r="D191" s="35"/>
      <c r="E191" s="35"/>
    </row>
    <row r="192" spans="1:5" s="34" customFormat="1" ht="13.5" customHeight="1">
      <c r="A192" s="177"/>
      <c r="B192" s="177"/>
      <c r="C192" s="35"/>
      <c r="D192" s="35"/>
      <c r="E192" s="35"/>
    </row>
    <row r="193" spans="1:5" s="34" customFormat="1" ht="13.5" customHeight="1">
      <c r="A193" s="177"/>
      <c r="B193" s="177"/>
      <c r="C193" s="35"/>
      <c r="D193" s="35"/>
      <c r="E193" s="35"/>
    </row>
    <row r="194" spans="1:5" s="34" customFormat="1" ht="13.5" customHeight="1">
      <c r="A194" s="177"/>
      <c r="B194" s="177"/>
      <c r="C194" s="35"/>
      <c r="D194" s="35"/>
      <c r="E194" s="35"/>
    </row>
    <row r="195" spans="1:5" s="34" customFormat="1" ht="13.5" customHeight="1">
      <c r="A195" s="177"/>
      <c r="B195" s="177"/>
      <c r="C195" s="35"/>
      <c r="D195" s="35"/>
      <c r="E195" s="35"/>
    </row>
    <row r="196" spans="1:5" s="34" customFormat="1" ht="13.5" customHeight="1">
      <c r="A196" s="177"/>
      <c r="B196" s="177"/>
      <c r="C196" s="35"/>
      <c r="D196" s="35"/>
      <c r="E196" s="35"/>
    </row>
    <row r="197" spans="1:5" s="34" customFormat="1" ht="13.5" customHeight="1">
      <c r="A197" s="177"/>
      <c r="B197" s="177"/>
      <c r="C197" s="35"/>
      <c r="D197" s="35"/>
      <c r="E197" s="35"/>
    </row>
    <row r="198" spans="1:5" s="34" customFormat="1" ht="13.5" customHeight="1">
      <c r="A198" s="177"/>
      <c r="B198" s="177"/>
      <c r="C198" s="35"/>
      <c r="D198" s="35"/>
      <c r="E198" s="35"/>
    </row>
    <row r="199" spans="1:5" s="34" customFormat="1" ht="13.5" customHeight="1">
      <c r="A199" s="177"/>
      <c r="B199" s="177"/>
      <c r="C199" s="35"/>
      <c r="D199" s="35"/>
      <c r="E199" s="35"/>
    </row>
    <row r="200" spans="1:5" s="34" customFormat="1" ht="13.5" customHeight="1">
      <c r="A200" s="177"/>
      <c r="B200" s="177"/>
      <c r="C200" s="35"/>
      <c r="D200" s="35"/>
      <c r="E200" s="35"/>
    </row>
    <row r="201" spans="1:5" s="34" customFormat="1" ht="13.5" customHeight="1">
      <c r="A201" s="177"/>
      <c r="B201" s="177"/>
      <c r="C201" s="35"/>
      <c r="D201" s="35"/>
      <c r="E201" s="35"/>
    </row>
    <row r="202" spans="1:5" s="34" customFormat="1" ht="13.5" customHeight="1">
      <c r="A202" s="177"/>
      <c r="B202" s="177"/>
      <c r="C202" s="35"/>
      <c r="D202" s="35"/>
      <c r="E202" s="35"/>
    </row>
    <row r="203" spans="1:5" s="34" customFormat="1" ht="13.5" customHeight="1">
      <c r="A203" s="177"/>
      <c r="B203" s="177"/>
      <c r="C203" s="35"/>
      <c r="D203" s="35"/>
      <c r="E203" s="35"/>
    </row>
    <row r="204" spans="1:5" s="34" customFormat="1" ht="13.5" customHeight="1">
      <c r="A204" s="177"/>
      <c r="B204" s="177"/>
      <c r="C204" s="35"/>
      <c r="D204" s="35"/>
      <c r="E204" s="35"/>
    </row>
    <row r="205" spans="1:5" s="34" customFormat="1" ht="13.5" customHeight="1">
      <c r="A205" s="177"/>
      <c r="B205" s="177"/>
      <c r="C205" s="35"/>
      <c r="D205" s="35"/>
      <c r="E205" s="35"/>
    </row>
    <row r="206" spans="1:5" s="34" customFormat="1" ht="13.5" customHeight="1">
      <c r="A206" s="177"/>
      <c r="B206" s="177"/>
      <c r="C206" s="35"/>
      <c r="D206" s="35"/>
      <c r="E206" s="35"/>
    </row>
    <row r="207" spans="1:5" s="34" customFormat="1" ht="13.5" customHeight="1">
      <c r="A207" s="177"/>
      <c r="B207" s="177"/>
      <c r="C207" s="35"/>
      <c r="D207" s="35"/>
      <c r="E207" s="35"/>
    </row>
    <row r="208" spans="1:5" s="34" customFormat="1" ht="13.5" customHeight="1">
      <c r="A208" s="177"/>
      <c r="B208" s="177"/>
      <c r="C208" s="35"/>
      <c r="D208" s="35"/>
      <c r="E208" s="35"/>
    </row>
    <row r="209" spans="1:5" s="34" customFormat="1" ht="13.5" customHeight="1">
      <c r="A209" s="177"/>
      <c r="B209" s="177"/>
      <c r="C209" s="35"/>
      <c r="D209" s="35"/>
      <c r="E209" s="35"/>
    </row>
    <row r="210" spans="1:5" s="34" customFormat="1" ht="13.5" customHeight="1">
      <c r="A210" s="177"/>
      <c r="B210" s="177"/>
      <c r="C210" s="35"/>
      <c r="D210" s="35"/>
      <c r="E210" s="35"/>
    </row>
    <row r="211" spans="1:5" s="34" customFormat="1" ht="13.5" customHeight="1">
      <c r="A211" s="177"/>
      <c r="B211" s="177"/>
      <c r="C211" s="35"/>
      <c r="D211" s="35"/>
      <c r="E211" s="35"/>
    </row>
    <row r="212" spans="1:5" s="34" customFormat="1" ht="13.5" customHeight="1">
      <c r="A212" s="177"/>
      <c r="B212" s="177"/>
      <c r="C212" s="35"/>
      <c r="D212" s="35"/>
      <c r="E212" s="35"/>
    </row>
    <row r="213" spans="1:5" s="34" customFormat="1" ht="13.5" customHeight="1">
      <c r="A213" s="177"/>
      <c r="B213" s="177"/>
      <c r="C213" s="35"/>
      <c r="D213" s="35"/>
      <c r="E213" s="35"/>
    </row>
    <row r="214" spans="1:5" s="34" customFormat="1" ht="13.5" customHeight="1">
      <c r="A214" s="177"/>
      <c r="B214" s="177"/>
      <c r="C214" s="35"/>
      <c r="D214" s="35"/>
      <c r="E214" s="35"/>
    </row>
    <row r="215" spans="1:5" s="34" customFormat="1" ht="13.5" customHeight="1">
      <c r="A215" s="177"/>
      <c r="B215" s="177"/>
      <c r="C215" s="35"/>
      <c r="D215" s="35"/>
      <c r="E215" s="35"/>
    </row>
    <row r="216" spans="1:5" s="34" customFormat="1" ht="13.5" customHeight="1">
      <c r="A216" s="177"/>
      <c r="B216" s="177"/>
      <c r="C216" s="35"/>
      <c r="D216" s="35"/>
      <c r="E216" s="35"/>
    </row>
    <row r="217" spans="1:5" s="34" customFormat="1" ht="13.5" customHeight="1">
      <c r="A217" s="177"/>
      <c r="B217" s="177"/>
      <c r="C217" s="35"/>
      <c r="D217" s="35"/>
      <c r="E217" s="35"/>
    </row>
    <row r="218" spans="1:5" s="34" customFormat="1" ht="13.5" customHeight="1">
      <c r="A218" s="177"/>
      <c r="B218" s="177"/>
      <c r="C218" s="35"/>
      <c r="D218" s="35"/>
      <c r="E218" s="35"/>
    </row>
    <row r="219" spans="1:5" s="34" customFormat="1" ht="13.5" customHeight="1">
      <c r="A219" s="177"/>
      <c r="B219" s="177"/>
      <c r="C219" s="35"/>
      <c r="D219" s="35"/>
      <c r="E219" s="35"/>
    </row>
    <row r="220" spans="1:5" s="34" customFormat="1" ht="13.5" customHeight="1">
      <c r="A220" s="177"/>
      <c r="B220" s="177"/>
      <c r="C220" s="35"/>
      <c r="D220" s="35"/>
      <c r="E220" s="35"/>
    </row>
    <row r="221" spans="1:5" s="34" customFormat="1" ht="13.5" customHeight="1">
      <c r="A221" s="177"/>
      <c r="B221" s="177"/>
      <c r="C221" s="35"/>
      <c r="D221" s="35"/>
      <c r="E221" s="35"/>
    </row>
    <row r="222" spans="1:5" s="34" customFormat="1" ht="13.5" customHeight="1">
      <c r="A222" s="177"/>
      <c r="B222" s="177"/>
      <c r="C222" s="35"/>
      <c r="D222" s="35"/>
      <c r="E222" s="35"/>
    </row>
    <row r="223" spans="1:5" s="34" customFormat="1" ht="13.5" customHeight="1">
      <c r="A223" s="177"/>
      <c r="B223" s="177"/>
      <c r="C223" s="35"/>
      <c r="D223" s="35"/>
      <c r="E223" s="35"/>
    </row>
    <row r="224" spans="1:5" s="34" customFormat="1" ht="13.5" customHeight="1">
      <c r="A224" s="177"/>
      <c r="B224" s="177"/>
      <c r="C224" s="35"/>
      <c r="D224" s="35"/>
      <c r="E224" s="35"/>
    </row>
    <row r="225" spans="1:5" s="34" customFormat="1" ht="13.5" customHeight="1">
      <c r="A225" s="177"/>
      <c r="B225" s="177"/>
      <c r="C225" s="35"/>
      <c r="D225" s="35"/>
      <c r="E225" s="35"/>
    </row>
    <row r="226" spans="1:5" s="34" customFormat="1" ht="13.5" customHeight="1">
      <c r="A226" s="177"/>
      <c r="B226" s="177"/>
      <c r="C226" s="35"/>
      <c r="D226" s="35"/>
      <c r="E226" s="35"/>
    </row>
    <row r="227" spans="1:5" s="34" customFormat="1" ht="13.5" customHeight="1">
      <c r="A227" s="177"/>
      <c r="B227" s="177"/>
      <c r="C227" s="35"/>
      <c r="D227" s="35"/>
      <c r="E227" s="35"/>
    </row>
    <row r="228" spans="1:5" s="34" customFormat="1" ht="13.5" customHeight="1">
      <c r="A228" s="177"/>
      <c r="B228" s="177"/>
      <c r="C228" s="35"/>
      <c r="D228" s="35"/>
      <c r="E228" s="35"/>
    </row>
    <row r="229" spans="1:5" s="34" customFormat="1" ht="13.5" customHeight="1">
      <c r="A229" s="177"/>
      <c r="B229" s="177"/>
      <c r="C229" s="35"/>
      <c r="D229" s="35"/>
      <c r="E229" s="35"/>
    </row>
    <row r="230" spans="1:5" s="34" customFormat="1" ht="13.5" customHeight="1">
      <c r="A230" s="177"/>
      <c r="B230" s="177"/>
      <c r="C230" s="35"/>
      <c r="D230" s="35"/>
      <c r="E230" s="35"/>
    </row>
    <row r="231" spans="1:5" s="34" customFormat="1" ht="13.5" customHeight="1">
      <c r="A231" s="177"/>
      <c r="B231" s="177"/>
      <c r="C231" s="35"/>
      <c r="D231" s="35"/>
      <c r="E231" s="35"/>
    </row>
    <row r="232" spans="1:5" s="34" customFormat="1" ht="13.5" customHeight="1">
      <c r="A232" s="177"/>
      <c r="B232" s="177"/>
      <c r="C232" s="35"/>
      <c r="D232" s="35"/>
      <c r="E232" s="35"/>
    </row>
    <row r="233" spans="1:5" s="34" customFormat="1" ht="13.5" customHeight="1">
      <c r="A233" s="177"/>
      <c r="B233" s="177"/>
      <c r="C233" s="35"/>
      <c r="D233" s="35"/>
      <c r="E233" s="35"/>
    </row>
    <row r="234" spans="1:5" s="34" customFormat="1" ht="13.5" customHeight="1">
      <c r="A234" s="177"/>
      <c r="B234" s="177"/>
      <c r="C234" s="35"/>
      <c r="D234" s="35"/>
      <c r="E234" s="35"/>
    </row>
    <row r="235" spans="1:5" s="34" customFormat="1" ht="13.5" customHeight="1">
      <c r="A235" s="177"/>
      <c r="B235" s="177"/>
      <c r="C235" s="35"/>
      <c r="D235" s="35"/>
      <c r="E235" s="35"/>
    </row>
    <row r="236" spans="1:5" s="34" customFormat="1" ht="13.5" customHeight="1">
      <c r="A236" s="177"/>
      <c r="B236" s="177"/>
      <c r="C236" s="35"/>
      <c r="D236" s="35"/>
      <c r="E236" s="35"/>
    </row>
    <row r="237" spans="1:5" s="34" customFormat="1" ht="13.5" customHeight="1">
      <c r="A237" s="177"/>
      <c r="B237" s="177"/>
      <c r="C237" s="35"/>
      <c r="D237" s="35"/>
      <c r="E237" s="35"/>
    </row>
    <row r="238" spans="1:5" s="34" customFormat="1" ht="13.5" customHeight="1">
      <c r="A238" s="177"/>
      <c r="B238" s="177"/>
      <c r="C238" s="35"/>
      <c r="D238" s="35"/>
      <c r="E238" s="35"/>
    </row>
    <row r="239" spans="1:5" s="34" customFormat="1" ht="13.5" customHeight="1">
      <c r="A239" s="177"/>
      <c r="B239" s="177"/>
      <c r="C239" s="35"/>
      <c r="D239" s="35"/>
      <c r="E239" s="35"/>
    </row>
    <row r="240" spans="1:5" s="34" customFormat="1" ht="13.5" customHeight="1">
      <c r="A240" s="177"/>
      <c r="B240" s="177"/>
      <c r="C240" s="35"/>
      <c r="D240" s="35"/>
      <c r="E240" s="35"/>
    </row>
    <row r="241" spans="1:5" s="34" customFormat="1" ht="13.5" customHeight="1">
      <c r="A241" s="177"/>
      <c r="B241" s="177"/>
      <c r="C241" s="35"/>
      <c r="D241" s="35"/>
      <c r="E241" s="35"/>
    </row>
    <row r="242" spans="1:5" s="34" customFormat="1" ht="13.5" customHeight="1">
      <c r="A242" s="177"/>
      <c r="B242" s="177"/>
      <c r="C242" s="35"/>
      <c r="D242" s="35"/>
      <c r="E242" s="35"/>
    </row>
    <row r="243" spans="1:5" s="34" customFormat="1" ht="13.5" customHeight="1">
      <c r="A243" s="177"/>
      <c r="B243" s="177"/>
      <c r="C243" s="35"/>
      <c r="D243" s="35"/>
      <c r="E243" s="35"/>
    </row>
    <row r="244" spans="1:5" s="34" customFormat="1" ht="13.5" customHeight="1">
      <c r="A244" s="177"/>
      <c r="B244" s="177"/>
      <c r="C244" s="35"/>
      <c r="D244" s="35"/>
      <c r="E244" s="35"/>
    </row>
    <row r="245" spans="1:5" s="34" customFormat="1" ht="13.5" customHeight="1">
      <c r="A245" s="177"/>
      <c r="B245" s="177"/>
      <c r="C245" s="35"/>
      <c r="D245" s="35"/>
      <c r="E245" s="35"/>
    </row>
    <row r="246" spans="1:5" s="34" customFormat="1" ht="13.5" customHeight="1">
      <c r="A246" s="177"/>
      <c r="B246" s="177"/>
      <c r="C246" s="35"/>
      <c r="D246" s="35"/>
      <c r="E246" s="35"/>
    </row>
    <row r="247" spans="1:5" s="34" customFormat="1" ht="13.5" customHeight="1">
      <c r="A247" s="177"/>
      <c r="B247" s="177"/>
      <c r="C247" s="35"/>
      <c r="D247" s="35"/>
      <c r="E247" s="35"/>
    </row>
    <row r="248" spans="1:5" s="34" customFormat="1" ht="13.5" customHeight="1">
      <c r="A248" s="177"/>
      <c r="B248" s="177"/>
      <c r="C248" s="35"/>
      <c r="D248" s="35"/>
      <c r="E248" s="35"/>
    </row>
    <row r="249" spans="1:5" s="34" customFormat="1" ht="13.5" customHeight="1">
      <c r="A249" s="177"/>
      <c r="B249" s="177"/>
      <c r="C249" s="35"/>
      <c r="D249" s="35"/>
      <c r="E249" s="35"/>
    </row>
    <row r="250" spans="1:5" s="34" customFormat="1" ht="13.5" customHeight="1">
      <c r="A250" s="177"/>
      <c r="B250" s="177"/>
      <c r="C250" s="35"/>
      <c r="D250" s="35"/>
      <c r="E250" s="35"/>
    </row>
    <row r="251" spans="1:5" s="34" customFormat="1" ht="13.5" customHeight="1">
      <c r="A251" s="177"/>
      <c r="B251" s="177"/>
      <c r="C251" s="35"/>
      <c r="D251" s="35"/>
      <c r="E251" s="35"/>
    </row>
    <row r="252" spans="1:5" s="34" customFormat="1" ht="13.5" customHeight="1">
      <c r="A252" s="177"/>
      <c r="B252" s="177"/>
      <c r="C252" s="35"/>
      <c r="D252" s="35"/>
      <c r="E252" s="35"/>
    </row>
    <row r="253" spans="1:5" s="34" customFormat="1" ht="13.5" customHeight="1">
      <c r="A253" s="177"/>
      <c r="B253" s="177"/>
      <c r="C253" s="35"/>
      <c r="D253" s="35"/>
      <c r="E253" s="35"/>
    </row>
    <row r="254" spans="1:5" s="34" customFormat="1" ht="13.5" customHeight="1">
      <c r="A254" s="177"/>
      <c r="B254" s="177"/>
      <c r="C254" s="35"/>
      <c r="D254" s="35"/>
      <c r="E254" s="35"/>
    </row>
    <row r="255" spans="1:5" s="34" customFormat="1" ht="13.5" customHeight="1">
      <c r="A255" s="177"/>
      <c r="B255" s="177"/>
      <c r="C255" s="35"/>
      <c r="D255" s="35"/>
      <c r="E255" s="35"/>
    </row>
    <row r="256" spans="1:5" s="34" customFormat="1" ht="13.5" customHeight="1">
      <c r="A256" s="177"/>
      <c r="B256" s="177"/>
      <c r="C256" s="35"/>
      <c r="D256" s="35"/>
      <c r="E256" s="35"/>
    </row>
    <row r="257" spans="1:5" s="34" customFormat="1" ht="13.5" customHeight="1">
      <c r="A257" s="177"/>
      <c r="B257" s="177"/>
      <c r="C257" s="35"/>
      <c r="D257" s="35"/>
      <c r="E257" s="35"/>
    </row>
    <row r="258" spans="1:5" s="34" customFormat="1" ht="13.5" customHeight="1">
      <c r="A258" s="177"/>
      <c r="B258" s="177"/>
      <c r="C258" s="35"/>
      <c r="D258" s="35"/>
      <c r="E258" s="35"/>
    </row>
    <row r="259" spans="1:5" s="34" customFormat="1" ht="13.5" customHeight="1">
      <c r="A259" s="177"/>
      <c r="B259" s="177"/>
      <c r="C259" s="35"/>
      <c r="D259" s="35"/>
      <c r="E259" s="35"/>
    </row>
    <row r="260" spans="1:5" s="34" customFormat="1" ht="13.5" customHeight="1">
      <c r="A260" s="177"/>
      <c r="B260" s="177"/>
      <c r="C260" s="35"/>
      <c r="D260" s="35"/>
      <c r="E260" s="35"/>
    </row>
    <row r="261" spans="1:5" s="34" customFormat="1" ht="13.5" customHeight="1">
      <c r="A261" s="177"/>
      <c r="B261" s="177"/>
      <c r="C261" s="35"/>
      <c r="D261" s="35"/>
      <c r="E261" s="35"/>
    </row>
    <row r="262" spans="1:5" s="34" customFormat="1" ht="13.5" customHeight="1">
      <c r="A262" s="177"/>
      <c r="B262" s="177"/>
      <c r="C262" s="35"/>
      <c r="D262" s="35"/>
      <c r="E262" s="35"/>
    </row>
    <row r="263" spans="1:5" s="34" customFormat="1" ht="13.5" customHeight="1">
      <c r="A263" s="177"/>
      <c r="B263" s="177"/>
      <c r="C263" s="35"/>
      <c r="D263" s="35"/>
      <c r="E263" s="35"/>
    </row>
    <row r="264" spans="1:5" s="34" customFormat="1" ht="13.5" customHeight="1">
      <c r="A264" s="177"/>
      <c r="B264" s="177"/>
      <c r="C264" s="35"/>
      <c r="D264" s="35"/>
      <c r="E264" s="35"/>
    </row>
    <row r="265" spans="1:5" s="34" customFormat="1" ht="13.5" customHeight="1">
      <c r="A265" s="177"/>
      <c r="B265" s="177"/>
      <c r="C265" s="35"/>
      <c r="D265" s="35"/>
      <c r="E265" s="35"/>
    </row>
    <row r="266" spans="1:5" s="34" customFormat="1" ht="13.5" customHeight="1">
      <c r="A266" s="177"/>
      <c r="B266" s="177"/>
      <c r="C266" s="35"/>
      <c r="D266" s="35"/>
      <c r="E266" s="35"/>
    </row>
    <row r="267" spans="1:5" s="34" customFormat="1" ht="13.5" customHeight="1">
      <c r="A267" s="177"/>
      <c r="B267" s="177"/>
      <c r="C267" s="35"/>
      <c r="D267" s="35"/>
      <c r="E267" s="35"/>
    </row>
    <row r="268" spans="1:5" s="34" customFormat="1" ht="13.5" customHeight="1">
      <c r="A268" s="177"/>
      <c r="B268" s="177"/>
      <c r="C268" s="35"/>
      <c r="D268" s="35"/>
      <c r="E268" s="35"/>
    </row>
    <row r="269" spans="1:5" s="34" customFormat="1" ht="13.5" customHeight="1">
      <c r="A269" s="177"/>
      <c r="B269" s="177"/>
      <c r="C269" s="35"/>
      <c r="D269" s="35"/>
      <c r="E269" s="35"/>
    </row>
    <row r="270" spans="1:5" s="34" customFormat="1" ht="13.5" customHeight="1">
      <c r="A270" s="177"/>
      <c r="B270" s="177"/>
      <c r="C270" s="35"/>
      <c r="D270" s="35"/>
      <c r="E270" s="35"/>
    </row>
    <row r="271" spans="1:5" s="34" customFormat="1" ht="13.5" customHeight="1">
      <c r="A271" s="177"/>
      <c r="B271" s="177"/>
      <c r="C271" s="35"/>
      <c r="D271" s="35"/>
      <c r="E271" s="35"/>
    </row>
    <row r="272" spans="1:5" s="34" customFormat="1" ht="13.5" customHeight="1">
      <c r="A272" s="177"/>
      <c r="B272" s="177"/>
      <c r="C272" s="35"/>
      <c r="D272" s="35"/>
      <c r="E272" s="35"/>
    </row>
    <row r="273" spans="1:5" s="34" customFormat="1" ht="13.5" customHeight="1">
      <c r="A273" s="177"/>
      <c r="B273" s="177"/>
      <c r="C273" s="35"/>
      <c r="D273" s="35"/>
      <c r="E273" s="35"/>
    </row>
    <row r="274" spans="1:5" s="34" customFormat="1" ht="13.5" customHeight="1">
      <c r="A274" s="177"/>
      <c r="B274" s="177"/>
      <c r="C274" s="35"/>
      <c r="D274" s="35"/>
      <c r="E274" s="35"/>
    </row>
    <row r="275" spans="1:5" s="34" customFormat="1" ht="13.5" customHeight="1">
      <c r="A275" s="177"/>
      <c r="B275" s="177"/>
      <c r="C275" s="35"/>
      <c r="D275" s="35"/>
      <c r="E275" s="35"/>
    </row>
    <row r="276" spans="1:5" s="34" customFormat="1" ht="13.5" customHeight="1">
      <c r="A276" s="177"/>
      <c r="B276" s="177"/>
      <c r="C276" s="35"/>
      <c r="D276" s="35"/>
      <c r="E276" s="35"/>
    </row>
    <row r="277" spans="1:5" s="34" customFormat="1" ht="13.5" customHeight="1">
      <c r="A277" s="177"/>
      <c r="B277" s="177"/>
      <c r="C277" s="35"/>
      <c r="D277" s="35"/>
      <c r="E277" s="35"/>
    </row>
    <row r="278" spans="1:5" s="34" customFormat="1" ht="13.5" customHeight="1">
      <c r="A278" s="177"/>
      <c r="B278" s="177"/>
      <c r="C278" s="35"/>
      <c r="D278" s="35"/>
      <c r="E278" s="35"/>
    </row>
    <row r="279" spans="1:5" s="34" customFormat="1" ht="13.5" customHeight="1">
      <c r="A279" s="177"/>
      <c r="B279" s="177"/>
      <c r="C279" s="35"/>
      <c r="D279" s="35"/>
      <c r="E279" s="35"/>
    </row>
    <row r="280" spans="1:5" s="34" customFormat="1" ht="13.5" customHeight="1">
      <c r="A280" s="177"/>
      <c r="B280" s="177"/>
      <c r="C280" s="35"/>
      <c r="D280" s="35"/>
      <c r="E280" s="35"/>
    </row>
    <row r="281" spans="1:5" s="34" customFormat="1" ht="13.5" customHeight="1">
      <c r="A281" s="177"/>
      <c r="B281" s="177"/>
      <c r="C281" s="35"/>
      <c r="D281" s="35"/>
      <c r="E281" s="35"/>
    </row>
    <row r="282" spans="1:5" s="34" customFormat="1" ht="13.5" customHeight="1">
      <c r="A282" s="177"/>
      <c r="B282" s="177"/>
      <c r="C282" s="35"/>
      <c r="D282" s="35"/>
      <c r="E282" s="35"/>
    </row>
    <row r="283" spans="1:5" s="34" customFormat="1" ht="13.5" customHeight="1">
      <c r="A283" s="177"/>
      <c r="B283" s="177"/>
      <c r="C283" s="35"/>
      <c r="D283" s="35"/>
      <c r="E283" s="35"/>
    </row>
    <row r="284" spans="1:5" s="34" customFormat="1" ht="13.5" customHeight="1">
      <c r="A284" s="177"/>
      <c r="B284" s="177"/>
      <c r="C284" s="35"/>
      <c r="D284" s="35"/>
      <c r="E284" s="35"/>
    </row>
    <row r="285" spans="1:5" s="34" customFormat="1" ht="13.5" customHeight="1">
      <c r="A285" s="177"/>
      <c r="B285" s="177"/>
      <c r="C285" s="35"/>
      <c r="D285" s="35"/>
      <c r="E285" s="35"/>
    </row>
    <row r="286" spans="1:5" s="34" customFormat="1" ht="13.5" customHeight="1">
      <c r="A286" s="177"/>
      <c r="B286" s="177"/>
      <c r="C286" s="35"/>
      <c r="D286" s="35"/>
      <c r="E286" s="35"/>
    </row>
    <row r="287" spans="1:5" s="34" customFormat="1" ht="13.5" customHeight="1">
      <c r="A287" s="177"/>
      <c r="B287" s="177"/>
      <c r="C287" s="35"/>
      <c r="D287" s="35"/>
      <c r="E287" s="35"/>
    </row>
    <row r="288" spans="1:5" s="34" customFormat="1" ht="13.5" customHeight="1">
      <c r="A288" s="177"/>
      <c r="B288" s="177"/>
      <c r="C288" s="35"/>
      <c r="D288" s="35"/>
      <c r="E288" s="35"/>
    </row>
    <row r="289" spans="1:5" s="34" customFormat="1" ht="13.5" customHeight="1">
      <c r="A289" s="177"/>
      <c r="B289" s="177"/>
      <c r="C289" s="35"/>
      <c r="D289" s="35"/>
      <c r="E289" s="35"/>
    </row>
    <row r="290" spans="1:5" s="34" customFormat="1" ht="13.5" customHeight="1">
      <c r="A290" s="177"/>
      <c r="B290" s="177"/>
      <c r="C290" s="35"/>
      <c r="D290" s="35"/>
      <c r="E290" s="35"/>
    </row>
    <row r="291" spans="1:5" s="34" customFormat="1" ht="13.5" customHeight="1">
      <c r="A291" s="177"/>
      <c r="B291" s="177"/>
      <c r="C291" s="35"/>
      <c r="D291" s="35"/>
      <c r="E291" s="35"/>
    </row>
    <row r="292" spans="1:5" s="34" customFormat="1" ht="13.5" customHeight="1">
      <c r="A292" s="177"/>
      <c r="B292" s="177"/>
      <c r="C292" s="35"/>
      <c r="D292" s="35"/>
      <c r="E292" s="35"/>
    </row>
    <row r="293" spans="1:5" s="34" customFormat="1" ht="13.5" customHeight="1">
      <c r="A293" s="177"/>
      <c r="B293" s="177"/>
      <c r="C293" s="35"/>
      <c r="D293" s="35"/>
      <c r="E293" s="35"/>
    </row>
    <row r="294" spans="1:5" s="34" customFormat="1" ht="13.5" customHeight="1">
      <c r="A294" s="177"/>
      <c r="B294" s="177"/>
      <c r="C294" s="35"/>
      <c r="D294" s="35"/>
      <c r="E294" s="35"/>
    </row>
    <row r="295" spans="1:5" s="34" customFormat="1" ht="13.5" customHeight="1">
      <c r="A295" s="177"/>
      <c r="B295" s="177"/>
      <c r="C295" s="35"/>
      <c r="D295" s="35"/>
      <c r="E295" s="35"/>
    </row>
    <row r="296" spans="1:5" s="34" customFormat="1" ht="13.5" customHeight="1">
      <c r="A296" s="177"/>
      <c r="B296" s="177"/>
      <c r="C296" s="35"/>
      <c r="D296" s="35"/>
      <c r="E296" s="35"/>
    </row>
    <row r="297" spans="1:5" s="34" customFormat="1" ht="13.5" customHeight="1">
      <c r="A297" s="177"/>
      <c r="B297" s="177"/>
      <c r="C297" s="35"/>
      <c r="D297" s="35"/>
      <c r="E297" s="35"/>
    </row>
    <row r="298" spans="1:5" s="34" customFormat="1" ht="13.5" customHeight="1">
      <c r="A298" s="177"/>
      <c r="B298" s="177"/>
      <c r="C298" s="35"/>
      <c r="D298" s="35"/>
      <c r="E298" s="35"/>
    </row>
    <row r="299" spans="1:5" s="34" customFormat="1" ht="13.5" customHeight="1">
      <c r="A299" s="177"/>
      <c r="B299" s="177"/>
      <c r="C299" s="35"/>
      <c r="D299" s="35"/>
      <c r="E299" s="35"/>
    </row>
    <row r="300" spans="1:5" s="34" customFormat="1" ht="13.5" customHeight="1">
      <c r="A300" s="177"/>
      <c r="B300" s="177"/>
      <c r="C300" s="35"/>
      <c r="D300" s="35"/>
      <c r="E300" s="35"/>
    </row>
    <row r="301" spans="1:5" s="34" customFormat="1" ht="13.5" customHeight="1">
      <c r="A301" s="177"/>
      <c r="B301" s="177"/>
      <c r="C301" s="35"/>
      <c r="D301" s="35"/>
      <c r="E301" s="35"/>
    </row>
    <row r="302" spans="1:5" s="34" customFormat="1" ht="13.5" customHeight="1">
      <c r="A302" s="177"/>
      <c r="B302" s="177"/>
      <c r="C302" s="35"/>
      <c r="D302" s="35"/>
      <c r="E302" s="35"/>
    </row>
    <row r="303" spans="1:5" s="34" customFormat="1" ht="13.5" customHeight="1">
      <c r="A303" s="177"/>
      <c r="B303" s="177"/>
      <c r="C303" s="35"/>
      <c r="D303" s="35"/>
      <c r="E303" s="35"/>
    </row>
    <row r="304" spans="1:5" s="34" customFormat="1" ht="13.5" customHeight="1">
      <c r="A304" s="177"/>
      <c r="B304" s="177"/>
      <c r="C304" s="35"/>
      <c r="D304" s="35"/>
      <c r="E304" s="35"/>
    </row>
    <row r="305" spans="1:5" s="34" customFormat="1" ht="13.5" customHeight="1">
      <c r="A305" s="177"/>
      <c r="B305" s="177"/>
      <c r="C305" s="35"/>
      <c r="D305" s="35"/>
      <c r="E305" s="35"/>
    </row>
    <row r="306" spans="1:5" s="34" customFormat="1" ht="13.5" customHeight="1">
      <c r="A306" s="177"/>
      <c r="B306" s="177"/>
      <c r="C306" s="35"/>
      <c r="D306" s="35"/>
      <c r="E306" s="35"/>
    </row>
    <row r="307" spans="1:5" s="34" customFormat="1" ht="13.5" customHeight="1">
      <c r="A307" s="177"/>
      <c r="B307" s="177"/>
      <c r="C307" s="35"/>
      <c r="D307" s="35"/>
      <c r="E307" s="35"/>
    </row>
    <row r="308" spans="1:5" s="34" customFormat="1" ht="13.5" customHeight="1">
      <c r="A308" s="177"/>
      <c r="B308" s="177"/>
      <c r="C308" s="35"/>
      <c r="D308" s="35"/>
      <c r="E308" s="35"/>
    </row>
    <row r="309" spans="1:5" s="34" customFormat="1" ht="13.5" customHeight="1">
      <c r="A309" s="177"/>
      <c r="B309" s="177"/>
      <c r="C309" s="35"/>
      <c r="D309" s="35"/>
      <c r="E309" s="35"/>
    </row>
    <row r="310" spans="1:5" s="34" customFormat="1" ht="13.5" customHeight="1">
      <c r="A310" s="177"/>
      <c r="B310" s="177"/>
      <c r="C310" s="35"/>
      <c r="D310" s="35"/>
      <c r="E310" s="35"/>
    </row>
    <row r="311" spans="1:5" s="34" customFormat="1">
      <c r="A311" s="177"/>
      <c r="B311" s="177"/>
      <c r="C311" s="35"/>
      <c r="D311" s="35"/>
      <c r="E311" s="35"/>
    </row>
    <row r="312" spans="1:5" s="34" customFormat="1">
      <c r="A312" s="177"/>
      <c r="B312" s="177"/>
      <c r="C312" s="35"/>
      <c r="D312" s="35"/>
      <c r="E312" s="35"/>
    </row>
    <row r="313" spans="1:5" s="34" customFormat="1">
      <c r="A313" s="177"/>
      <c r="B313" s="177"/>
      <c r="C313" s="35"/>
      <c r="D313" s="35"/>
      <c r="E313" s="35"/>
    </row>
    <row r="314" spans="1:5" s="34" customFormat="1">
      <c r="A314" s="177"/>
      <c r="B314" s="177"/>
      <c r="C314" s="35"/>
      <c r="D314" s="35"/>
      <c r="E314" s="35"/>
    </row>
    <row r="315" spans="1:5" s="34" customFormat="1">
      <c r="A315" s="177"/>
      <c r="B315" s="177"/>
      <c r="C315" s="35"/>
      <c r="D315" s="35"/>
      <c r="E315" s="35"/>
    </row>
    <row r="316" spans="1:5" s="34" customFormat="1">
      <c r="A316" s="177"/>
      <c r="B316" s="177"/>
      <c r="C316" s="35"/>
      <c r="D316" s="35"/>
      <c r="E316" s="35"/>
    </row>
    <row r="317" spans="1:5" s="34" customFormat="1">
      <c r="A317" s="177"/>
      <c r="B317" s="177"/>
      <c r="C317" s="35"/>
      <c r="D317" s="35"/>
      <c r="E317" s="35"/>
    </row>
    <row r="318" spans="1:5" s="34" customFormat="1">
      <c r="A318" s="177"/>
      <c r="B318" s="177"/>
      <c r="C318" s="35"/>
      <c r="D318" s="35"/>
      <c r="E318" s="35"/>
    </row>
    <row r="319" spans="1:5" s="34" customFormat="1">
      <c r="A319" s="177"/>
      <c r="B319" s="177"/>
      <c r="C319" s="35"/>
      <c r="D319" s="35"/>
      <c r="E319" s="35"/>
    </row>
    <row r="320" spans="1:5" s="34" customFormat="1">
      <c r="A320" s="177"/>
      <c r="B320" s="177"/>
      <c r="C320" s="35"/>
      <c r="D320" s="35"/>
      <c r="E320" s="35"/>
    </row>
    <row r="321" spans="1:5" s="34" customFormat="1">
      <c r="A321" s="177"/>
      <c r="B321" s="177"/>
      <c r="C321" s="35"/>
      <c r="D321" s="35"/>
      <c r="E321" s="35"/>
    </row>
    <row r="322" spans="1:5" s="34" customFormat="1">
      <c r="A322" s="177"/>
      <c r="B322" s="177"/>
      <c r="C322" s="35"/>
      <c r="D322" s="35"/>
      <c r="E322" s="35"/>
    </row>
    <row r="323" spans="1:5" s="34" customFormat="1">
      <c r="A323" s="177"/>
      <c r="B323" s="177"/>
      <c r="C323" s="35"/>
      <c r="D323" s="35"/>
      <c r="E323" s="35"/>
    </row>
    <row r="324" spans="1:5" s="34" customFormat="1">
      <c r="A324" s="177"/>
      <c r="B324" s="177"/>
      <c r="C324" s="35"/>
      <c r="D324" s="35"/>
      <c r="E324" s="35"/>
    </row>
    <row r="325" spans="1:5" s="34" customFormat="1">
      <c r="A325" s="177"/>
      <c r="B325" s="177"/>
      <c r="C325" s="35"/>
      <c r="D325" s="35"/>
      <c r="E325" s="35"/>
    </row>
    <row r="326" spans="1:5" s="34" customFormat="1">
      <c r="A326" s="177"/>
      <c r="B326" s="177"/>
      <c r="C326" s="35"/>
      <c r="D326" s="35"/>
      <c r="E326" s="35"/>
    </row>
    <row r="327" spans="1:5" s="34" customFormat="1">
      <c r="A327" s="177"/>
      <c r="B327" s="177"/>
      <c r="C327" s="35"/>
      <c r="D327" s="35"/>
      <c r="E327" s="35"/>
    </row>
    <row r="328" spans="1:5" s="34" customFormat="1">
      <c r="A328" s="177"/>
      <c r="B328" s="177"/>
      <c r="C328" s="35"/>
      <c r="D328" s="35"/>
      <c r="E328" s="35"/>
    </row>
    <row r="329" spans="1:5" s="34" customFormat="1">
      <c r="A329" s="177"/>
      <c r="B329" s="177"/>
      <c r="C329" s="35"/>
      <c r="D329" s="35"/>
      <c r="E329" s="35"/>
    </row>
    <row r="330" spans="1:5" s="34" customFormat="1">
      <c r="A330" s="177"/>
      <c r="B330" s="177"/>
      <c r="C330" s="35"/>
      <c r="D330" s="35"/>
      <c r="E330" s="35"/>
    </row>
    <row r="331" spans="1:5" s="34" customFormat="1">
      <c r="A331" s="177"/>
      <c r="B331" s="177"/>
      <c r="C331" s="35"/>
      <c r="D331" s="35"/>
      <c r="E331" s="35"/>
    </row>
    <row r="332" spans="1:5" s="34" customFormat="1">
      <c r="A332" s="177"/>
      <c r="B332" s="177"/>
      <c r="C332" s="35"/>
      <c r="D332" s="35"/>
      <c r="E332" s="35"/>
    </row>
    <row r="333" spans="1:5" s="34" customFormat="1">
      <c r="A333" s="177"/>
      <c r="B333" s="177"/>
      <c r="C333" s="35"/>
      <c r="D333" s="35"/>
      <c r="E333" s="35"/>
    </row>
    <row r="334" spans="1:5" s="34" customFormat="1">
      <c r="A334" s="177"/>
      <c r="B334" s="177"/>
      <c r="C334" s="35"/>
      <c r="D334" s="35"/>
      <c r="E334" s="35"/>
    </row>
    <row r="335" spans="1:5" s="34" customFormat="1">
      <c r="A335" s="177"/>
      <c r="B335" s="177"/>
      <c r="C335" s="35"/>
      <c r="D335" s="35"/>
      <c r="E335" s="35"/>
    </row>
    <row r="336" spans="1:5" s="34" customFormat="1">
      <c r="A336" s="177"/>
      <c r="B336" s="177"/>
      <c r="C336" s="35"/>
      <c r="D336" s="35"/>
      <c r="E336" s="35"/>
    </row>
    <row r="337" spans="1:5" s="34" customFormat="1">
      <c r="A337" s="177"/>
      <c r="B337" s="177"/>
      <c r="C337" s="35"/>
      <c r="D337" s="35"/>
      <c r="E337" s="35"/>
    </row>
    <row r="338" spans="1:5" s="34" customFormat="1">
      <c r="A338" s="177"/>
      <c r="B338" s="177"/>
      <c r="C338" s="35"/>
      <c r="D338" s="35"/>
      <c r="E338" s="35"/>
    </row>
    <row r="339" spans="1:5" s="34" customFormat="1">
      <c r="A339" s="177"/>
      <c r="B339" s="177"/>
      <c r="C339" s="35"/>
      <c r="D339" s="35"/>
      <c r="E339" s="35"/>
    </row>
    <row r="340" spans="1:5" s="34" customFormat="1">
      <c r="A340" s="177"/>
      <c r="B340" s="177"/>
      <c r="C340" s="35"/>
      <c r="D340" s="35"/>
      <c r="E340" s="35"/>
    </row>
    <row r="341" spans="1:5" s="34" customFormat="1">
      <c r="A341" s="177"/>
      <c r="B341" s="177"/>
      <c r="C341" s="35"/>
      <c r="D341" s="35"/>
      <c r="E341" s="35"/>
    </row>
    <row r="342" spans="1:5" s="34" customFormat="1">
      <c r="A342" s="177"/>
      <c r="B342" s="177"/>
      <c r="C342" s="35"/>
      <c r="D342" s="35"/>
      <c r="E342" s="35"/>
    </row>
    <row r="343" spans="1:5" s="34" customFormat="1">
      <c r="A343" s="177"/>
      <c r="B343" s="177"/>
      <c r="C343" s="35"/>
      <c r="D343" s="35"/>
      <c r="E343" s="35"/>
    </row>
    <row r="344" spans="1:5" s="34" customFormat="1">
      <c r="A344" s="177"/>
      <c r="B344" s="177"/>
      <c r="C344" s="35"/>
      <c r="D344" s="35"/>
      <c r="E344" s="35"/>
    </row>
    <row r="345" spans="1:5" s="34" customFormat="1">
      <c r="A345" s="177"/>
      <c r="B345" s="177"/>
      <c r="C345" s="35"/>
      <c r="D345" s="35"/>
      <c r="E345" s="35"/>
    </row>
    <row r="346" spans="1:5" s="34" customFormat="1">
      <c r="A346" s="177"/>
      <c r="B346" s="177"/>
      <c r="C346" s="35"/>
      <c r="D346" s="35"/>
      <c r="E346" s="35"/>
    </row>
    <row r="347" spans="1:5" s="34" customFormat="1">
      <c r="A347" s="177"/>
      <c r="B347" s="177"/>
      <c r="C347" s="35"/>
      <c r="D347" s="35"/>
      <c r="E347" s="35"/>
    </row>
    <row r="348" spans="1:5" s="34" customFormat="1">
      <c r="A348" s="177"/>
      <c r="B348" s="177"/>
      <c r="C348" s="35"/>
      <c r="D348" s="35"/>
      <c r="E348" s="35"/>
    </row>
    <row r="349" spans="1:5" s="34" customFormat="1">
      <c r="A349" s="177"/>
      <c r="B349" s="177"/>
      <c r="C349" s="35"/>
      <c r="D349" s="35"/>
      <c r="E349" s="35"/>
    </row>
    <row r="350" spans="1:5" s="34" customFormat="1">
      <c r="A350" s="177"/>
      <c r="B350" s="177"/>
      <c r="C350" s="35"/>
      <c r="D350" s="35"/>
      <c r="E350" s="35"/>
    </row>
    <row r="351" spans="1:5" s="34" customFormat="1">
      <c r="A351" s="177"/>
      <c r="B351" s="177"/>
      <c r="C351" s="35"/>
      <c r="D351" s="35"/>
      <c r="E351" s="35"/>
    </row>
    <row r="352" spans="1:5" s="34" customFormat="1">
      <c r="A352" s="177"/>
      <c r="B352" s="177"/>
      <c r="C352" s="35"/>
      <c r="D352" s="35"/>
      <c r="E352" s="35"/>
    </row>
    <row r="353" spans="1:5" s="34" customFormat="1">
      <c r="A353" s="177"/>
      <c r="B353" s="177"/>
      <c r="C353" s="35"/>
      <c r="D353" s="35"/>
      <c r="E353" s="35"/>
    </row>
    <row r="354" spans="1:5" s="34" customFormat="1">
      <c r="A354" s="177"/>
      <c r="B354" s="177"/>
      <c r="C354" s="35"/>
      <c r="D354" s="35"/>
      <c r="E354" s="35"/>
    </row>
    <row r="355" spans="1:5" s="34" customFormat="1">
      <c r="A355" s="177"/>
      <c r="B355" s="177"/>
      <c r="C355" s="35"/>
      <c r="D355" s="35"/>
      <c r="E355" s="35"/>
    </row>
    <row r="356" spans="1:5" s="34" customFormat="1">
      <c r="A356" s="177"/>
      <c r="B356" s="177"/>
      <c r="C356" s="35"/>
      <c r="D356" s="35"/>
      <c r="E356" s="35"/>
    </row>
    <row r="357" spans="1:5" s="34" customFormat="1">
      <c r="A357" s="177"/>
      <c r="B357" s="177"/>
      <c r="C357" s="35"/>
      <c r="D357" s="35"/>
      <c r="E357" s="35"/>
    </row>
    <row r="358" spans="1:5" s="34" customFormat="1">
      <c r="A358" s="177"/>
      <c r="B358" s="177"/>
      <c r="C358" s="35"/>
      <c r="D358" s="35"/>
      <c r="E358" s="35"/>
    </row>
    <row r="359" spans="1:5" s="34" customFormat="1">
      <c r="A359" s="177"/>
      <c r="B359" s="177"/>
      <c r="C359" s="35"/>
      <c r="D359" s="35"/>
      <c r="E359" s="35"/>
    </row>
    <row r="360" spans="1:5" s="34" customFormat="1">
      <c r="A360" s="177"/>
      <c r="B360" s="177"/>
      <c r="C360" s="35"/>
      <c r="D360" s="35"/>
      <c r="E360" s="35"/>
    </row>
    <row r="361" spans="1:5" s="34" customFormat="1">
      <c r="A361" s="177"/>
      <c r="B361" s="177"/>
      <c r="C361" s="35"/>
      <c r="D361" s="35"/>
      <c r="E361" s="35"/>
    </row>
    <row r="362" spans="1:5" s="34" customFormat="1">
      <c r="A362" s="177"/>
      <c r="B362" s="177"/>
      <c r="C362" s="35"/>
      <c r="D362" s="35"/>
      <c r="E362" s="35"/>
    </row>
    <row r="363" spans="1:5" s="34" customFormat="1">
      <c r="A363" s="177"/>
      <c r="B363" s="177"/>
      <c r="C363" s="35"/>
      <c r="D363" s="35"/>
      <c r="E363" s="35"/>
    </row>
    <row r="364" spans="1:5" s="34" customFormat="1">
      <c r="A364" s="177"/>
      <c r="B364" s="177"/>
      <c r="C364" s="35"/>
      <c r="D364" s="35"/>
      <c r="E364" s="35"/>
    </row>
    <row r="365" spans="1:5" s="34" customFormat="1">
      <c r="A365" s="177"/>
      <c r="B365" s="177"/>
      <c r="C365" s="35"/>
      <c r="D365" s="35"/>
      <c r="E365" s="35"/>
    </row>
    <row r="366" spans="1:5" s="34" customFormat="1">
      <c r="A366" s="177"/>
      <c r="B366" s="177"/>
      <c r="C366" s="35"/>
      <c r="D366" s="35"/>
      <c r="E366" s="35"/>
    </row>
  </sheetData>
  <mergeCells count="35">
    <mergeCell ref="L1:P1"/>
    <mergeCell ref="D2:H2"/>
    <mergeCell ref="C3:N3"/>
    <mergeCell ref="C4:N4"/>
    <mergeCell ref="A6:B6"/>
    <mergeCell ref="C6:N6"/>
    <mergeCell ref="A7:B7"/>
    <mergeCell ref="C7:N7"/>
    <mergeCell ref="A8:B8"/>
    <mergeCell ref="C8:N8"/>
    <mergeCell ref="A9:B9"/>
    <mergeCell ref="C9:N9"/>
    <mergeCell ref="A10:B10"/>
    <mergeCell ref="C10:N10"/>
    <mergeCell ref="A11:B11"/>
    <mergeCell ref="C11:N11"/>
    <mergeCell ref="A13:G13"/>
    <mergeCell ref="K13:M13"/>
    <mergeCell ref="N13:O13"/>
    <mergeCell ref="I15:K15"/>
    <mergeCell ref="A17:A18"/>
    <mergeCell ref="B17:B18"/>
    <mergeCell ref="C17:C18"/>
    <mergeCell ref="D17:D18"/>
    <mergeCell ref="E17:E18"/>
    <mergeCell ref="F17:K17"/>
    <mergeCell ref="A76:B76"/>
    <mergeCell ref="G76:H76"/>
    <mergeCell ref="L17:P17"/>
    <mergeCell ref="C71:K71"/>
    <mergeCell ref="A73:B73"/>
    <mergeCell ref="D73:E73"/>
    <mergeCell ref="G73:H73"/>
    <mergeCell ref="I73:M73"/>
    <mergeCell ref="N73:O73"/>
  </mergeCells>
  <pageMargins left="0.48" right="0.43307086614173229" top="0.74803149606299213" bottom="0.6692913385826772" header="0.51181102362204722" footer="0.43307086614173229"/>
  <pageSetup paperSize="9" scale="91" orientation="landscape" r:id="rId1"/>
  <headerFooter alignWithMargins="0">
    <oddFooter>&amp;R&amp;P lapa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T366"/>
  <sheetViews>
    <sheetView view="pageBreakPreview" topLeftCell="A40" zoomScaleNormal="100" zoomScaleSheetLayoutView="100" workbookViewId="0">
      <selection activeCell="T22" sqref="T22"/>
    </sheetView>
  </sheetViews>
  <sheetFormatPr defaultRowHeight="12.75"/>
  <cols>
    <col min="1" max="1" width="4.140625" style="104" customWidth="1"/>
    <col min="2" max="2" width="10.85546875" style="170" customWidth="1"/>
    <col min="3" max="3" width="40" style="43" customWidth="1"/>
    <col min="4" max="4" width="5.85546875" style="43" bestFit="1" customWidth="1"/>
    <col min="5" max="5" width="8.5703125" style="43" customWidth="1"/>
    <col min="6" max="6" width="5.7109375" style="40" bestFit="1" customWidth="1"/>
    <col min="7" max="7" width="5.7109375" style="38" bestFit="1" customWidth="1"/>
    <col min="8" max="8" width="6.85546875" style="38" customWidth="1"/>
    <col min="9" max="9" width="7.42578125" style="38" customWidth="1"/>
    <col min="10" max="10" width="7.7109375" style="38" customWidth="1"/>
    <col min="11" max="11" width="7.85546875" style="38" customWidth="1"/>
    <col min="12" max="14" width="8.42578125" style="38" customWidth="1"/>
    <col min="15" max="15" width="7.7109375" style="38" customWidth="1"/>
    <col min="16" max="16" width="8.42578125" style="38" customWidth="1"/>
    <col min="17" max="16384" width="9.140625" style="38"/>
  </cols>
  <sheetData>
    <row r="1" spans="1:16" s="34" customFormat="1" ht="7.5" customHeight="1">
      <c r="A1" s="243"/>
      <c r="B1" s="243"/>
      <c r="C1" s="35"/>
      <c r="D1" s="35"/>
      <c r="E1" s="35"/>
      <c r="L1" s="376" t="s">
        <v>64</v>
      </c>
      <c r="M1" s="376"/>
      <c r="N1" s="376"/>
      <c r="O1" s="376"/>
      <c r="P1" s="376"/>
    </row>
    <row r="2" spans="1:16" s="34" customFormat="1" ht="12.75" customHeight="1">
      <c r="A2" s="243"/>
      <c r="B2" s="243"/>
      <c r="C2" s="35"/>
      <c r="D2" s="394" t="s">
        <v>39</v>
      </c>
      <c r="E2" s="394"/>
      <c r="F2" s="394"/>
      <c r="G2" s="394"/>
      <c r="H2" s="394"/>
      <c r="I2" s="36" t="s">
        <v>74</v>
      </c>
    </row>
    <row r="3" spans="1:16" s="34" customFormat="1" ht="12.75" customHeight="1">
      <c r="A3" s="243"/>
      <c r="B3" s="243"/>
      <c r="C3" s="395" t="s">
        <v>188</v>
      </c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</row>
    <row r="4" spans="1:16" s="34" customFormat="1" ht="12.75" customHeight="1">
      <c r="A4" s="243"/>
      <c r="B4" s="243"/>
      <c r="C4" s="396" t="s">
        <v>18</v>
      </c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</row>
    <row r="5" spans="1:16" s="34" customFormat="1" ht="12.75" customHeight="1">
      <c r="A5" s="243"/>
      <c r="B5" s="243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</row>
    <row r="6" spans="1:16" s="34" customFormat="1" ht="13.5" customHeight="1">
      <c r="A6" s="391" t="s">
        <v>3</v>
      </c>
      <c r="B6" s="391"/>
      <c r="C6" s="392" t="str">
        <f>PBK!C15</f>
        <v>FUTBOLA LAUKUMA APGAISMOJUMA MASTI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</row>
    <row r="7" spans="1:16" s="34" customFormat="1" ht="13.5" customHeight="1">
      <c r="A7" s="391" t="s">
        <v>4</v>
      </c>
      <c r="B7" s="391"/>
      <c r="C7" s="392" t="str">
        <f>PBK!C16</f>
        <v>ZEMGALAS OLIMPISKAIS CENTRS</v>
      </c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</row>
    <row r="8" spans="1:16" s="34" customFormat="1" ht="13.5" customHeight="1">
      <c r="A8" s="391" t="s">
        <v>5</v>
      </c>
      <c r="B8" s="391"/>
      <c r="C8" s="392" t="str">
        <f>PBK!C17</f>
        <v>KRONVALDA IELA 24,  JELGAVA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s="34" customFormat="1" ht="13.5" customHeight="1">
      <c r="A9" s="391" t="s">
        <v>47</v>
      </c>
      <c r="B9" s="391"/>
      <c r="C9" s="392" t="str">
        <f>PBK!C18</f>
        <v>SIA ''ZEMGALES OLIMPISKAIS CENTRS''</v>
      </c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0" spans="1:16" s="34" customFormat="1" ht="13.5" customHeight="1">
      <c r="A10" s="391" t="s">
        <v>6</v>
      </c>
      <c r="B10" s="391"/>
      <c r="C10" s="392" t="str">
        <f>PBK!C19</f>
        <v>Nr. 01/02/2021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</row>
    <row r="11" spans="1:16" s="34" customFormat="1" ht="13.5" customHeight="1">
      <c r="A11" s="391" t="s">
        <v>40</v>
      </c>
      <c r="B11" s="391"/>
      <c r="C11" s="392">
        <f>PBK!C20</f>
        <v>0</v>
      </c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92"/>
    </row>
    <row r="12" spans="1:16" s="34" customFormat="1">
      <c r="A12" s="37"/>
      <c r="B12" s="37"/>
      <c r="C12" s="247"/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</row>
    <row r="13" spans="1:16" s="34" customFormat="1" ht="12.75" customHeight="1">
      <c r="A13" s="391" t="s">
        <v>187</v>
      </c>
      <c r="B13" s="391"/>
      <c r="C13" s="391"/>
      <c r="D13" s="391"/>
      <c r="E13" s="391"/>
      <c r="F13" s="391"/>
      <c r="G13" s="391"/>
      <c r="H13" s="247"/>
      <c r="I13" s="247"/>
      <c r="J13" s="247"/>
      <c r="K13" s="392" t="s">
        <v>41</v>
      </c>
      <c r="L13" s="392"/>
      <c r="M13" s="392"/>
      <c r="N13" s="393">
        <f>P71</f>
        <v>14181.779999999999</v>
      </c>
      <c r="O13" s="393"/>
      <c r="P13" s="37" t="s">
        <v>48</v>
      </c>
    </row>
    <row r="14" spans="1:16" s="34" customFormat="1">
      <c r="A14" s="37"/>
      <c r="B14" s="37"/>
      <c r="C14" s="246"/>
      <c r="D14" s="246"/>
      <c r="E14" s="246"/>
      <c r="F14" s="246"/>
      <c r="G14" s="246"/>
      <c r="H14" s="247"/>
      <c r="I14" s="247"/>
      <c r="J14" s="247"/>
      <c r="K14" s="247"/>
      <c r="L14" s="247"/>
      <c r="M14" s="247"/>
      <c r="N14" s="248"/>
      <c r="O14" s="247"/>
      <c r="P14" s="37"/>
    </row>
    <row r="15" spans="1:16">
      <c r="B15" s="104"/>
      <c r="C15" s="38"/>
      <c r="D15" s="38"/>
      <c r="E15" s="38"/>
      <c r="F15" s="38"/>
      <c r="I15" s="386" t="s">
        <v>43</v>
      </c>
      <c r="J15" s="386"/>
      <c r="K15" s="386"/>
      <c r="L15" s="39">
        <v>2021</v>
      </c>
      <c r="M15" s="39" t="s">
        <v>42</v>
      </c>
      <c r="N15" s="39" t="str">
        <f>'KOPS '!E15</f>
        <v>29.</v>
      </c>
      <c r="O15" s="105" t="str">
        <f>'KOPS '!F15</f>
        <v>oktobrī</v>
      </c>
      <c r="P15" s="105"/>
    </row>
    <row r="16" spans="1:16" ht="13.5" thickBot="1">
      <c r="B16" s="104"/>
      <c r="C16" s="38"/>
      <c r="D16" s="38"/>
      <c r="E16" s="38"/>
      <c r="F16" s="38"/>
      <c r="I16" s="245"/>
      <c r="J16" s="245"/>
      <c r="K16" s="245"/>
      <c r="L16" s="39"/>
      <c r="M16" s="39"/>
      <c r="N16" s="39"/>
      <c r="O16" s="107"/>
      <c r="P16" s="107"/>
    </row>
    <row r="17" spans="1:20" s="11" customFormat="1" ht="13.5" customHeight="1" thickBot="1">
      <c r="A17" s="387" t="s">
        <v>1</v>
      </c>
      <c r="B17" s="387" t="s">
        <v>28</v>
      </c>
      <c r="C17" s="389" t="s">
        <v>29</v>
      </c>
      <c r="D17" s="387" t="s">
        <v>30</v>
      </c>
      <c r="E17" s="387" t="s">
        <v>31</v>
      </c>
      <c r="F17" s="377" t="s">
        <v>32</v>
      </c>
      <c r="G17" s="378"/>
      <c r="H17" s="378"/>
      <c r="I17" s="378"/>
      <c r="J17" s="378"/>
      <c r="K17" s="378"/>
      <c r="L17" s="377" t="s">
        <v>33</v>
      </c>
      <c r="M17" s="378"/>
      <c r="N17" s="378"/>
      <c r="O17" s="378"/>
      <c r="P17" s="379"/>
    </row>
    <row r="18" spans="1:20" s="11" customFormat="1" ht="79.5" customHeight="1" thickBot="1">
      <c r="A18" s="388"/>
      <c r="B18" s="388"/>
      <c r="C18" s="390"/>
      <c r="D18" s="388"/>
      <c r="E18" s="388"/>
      <c r="F18" s="12" t="s">
        <v>34</v>
      </c>
      <c r="G18" s="13" t="s">
        <v>49</v>
      </c>
      <c r="H18" s="13" t="s">
        <v>50</v>
      </c>
      <c r="I18" s="13" t="s">
        <v>62</v>
      </c>
      <c r="J18" s="13" t="s">
        <v>52</v>
      </c>
      <c r="K18" s="252" t="s">
        <v>53</v>
      </c>
      <c r="L18" s="13" t="s">
        <v>35</v>
      </c>
      <c r="M18" s="13" t="s">
        <v>50</v>
      </c>
      <c r="N18" s="13" t="s">
        <v>62</v>
      </c>
      <c r="O18" s="13" t="s">
        <v>52</v>
      </c>
      <c r="P18" s="13" t="s">
        <v>54</v>
      </c>
    </row>
    <row r="19" spans="1:20" s="11" customFormat="1" ht="13.5" thickBot="1">
      <c r="A19" s="14" t="s">
        <v>36</v>
      </c>
      <c r="B19" s="15" t="s">
        <v>37</v>
      </c>
      <c r="C19" s="16">
        <v>3</v>
      </c>
      <c r="D19" s="17">
        <v>4</v>
      </c>
      <c r="E19" s="114">
        <v>5</v>
      </c>
      <c r="F19" s="292">
        <v>6</v>
      </c>
      <c r="G19" s="221">
        <v>7</v>
      </c>
      <c r="H19" s="221">
        <v>8</v>
      </c>
      <c r="I19" s="222">
        <v>9</v>
      </c>
      <c r="J19" s="222">
        <v>10</v>
      </c>
      <c r="K19" s="293">
        <v>11</v>
      </c>
      <c r="L19" s="294">
        <v>12</v>
      </c>
      <c r="M19" s="221">
        <v>13</v>
      </c>
      <c r="N19" s="222">
        <v>14</v>
      </c>
      <c r="O19" s="222">
        <v>15</v>
      </c>
      <c r="P19" s="225">
        <v>16</v>
      </c>
    </row>
    <row r="20" spans="1:20" ht="17.25" customHeight="1">
      <c r="A20" s="121"/>
      <c r="B20" s="122"/>
      <c r="C20" s="123" t="s">
        <v>148</v>
      </c>
      <c r="D20" s="124"/>
      <c r="E20" s="133"/>
      <c r="F20" s="157"/>
      <c r="G20" s="110"/>
      <c r="H20" s="131"/>
      <c r="I20" s="131"/>
      <c r="J20" s="131"/>
      <c r="K20" s="257"/>
      <c r="L20" s="263"/>
      <c r="M20" s="131"/>
      <c r="N20" s="131"/>
      <c r="O20" s="131"/>
      <c r="P20" s="239"/>
    </row>
    <row r="21" spans="1:20" ht="30.75" customHeight="1">
      <c r="A21" s="184">
        <v>1</v>
      </c>
      <c r="B21" s="170" t="s">
        <v>68</v>
      </c>
      <c r="C21" s="269" t="s">
        <v>224</v>
      </c>
      <c r="D21" s="182" t="s">
        <v>69</v>
      </c>
      <c r="E21" s="270">
        <v>1</v>
      </c>
      <c r="F21" s="185">
        <v>8</v>
      </c>
      <c r="G21" s="31">
        <v>11.63</v>
      </c>
      <c r="H21" s="273">
        <f t="shared" ref="H21:H29" si="0">ROUND(F21*G21,2)</f>
        <v>93.04</v>
      </c>
      <c r="I21" s="183"/>
      <c r="J21" s="183">
        <v>80</v>
      </c>
      <c r="K21" s="255">
        <f t="shared" ref="K21:K28" si="1">ROUND(H21+J21+I21,2)</f>
        <v>173.04</v>
      </c>
      <c r="L21" s="261">
        <f t="shared" ref="L21:L28" si="2">ROUND(E21*F21,2)</f>
        <v>8</v>
      </c>
      <c r="M21" s="31">
        <f t="shared" ref="M21:M28" si="3">ROUND(E21*H21,2)</f>
        <v>93.04</v>
      </c>
      <c r="N21" s="31">
        <f t="shared" ref="N21:N28" si="4">ROUND(E21*I21,2)</f>
        <v>0</v>
      </c>
      <c r="O21" s="31">
        <f t="shared" ref="O21:O28" si="5">ROUND(E21*J21,2)</f>
        <v>80</v>
      </c>
      <c r="P21" s="33">
        <f t="shared" ref="P21:P28" si="6">ROUND(O21+N21+M21,2)</f>
        <v>173.04</v>
      </c>
      <c r="S21" s="271"/>
    </row>
    <row r="22" spans="1:20" ht="15.75" customHeight="1">
      <c r="A22" s="184">
        <v>2</v>
      </c>
      <c r="B22" s="170" t="s">
        <v>68</v>
      </c>
      <c r="C22" s="269" t="s">
        <v>149</v>
      </c>
      <c r="D22" s="182" t="s">
        <v>69</v>
      </c>
      <c r="E22" s="270">
        <v>1</v>
      </c>
      <c r="F22" s="272">
        <v>4</v>
      </c>
      <c r="G22" s="31">
        <v>11.63</v>
      </c>
      <c r="H22" s="273">
        <f t="shared" si="0"/>
        <v>46.52</v>
      </c>
      <c r="I22" s="31">
        <v>20</v>
      </c>
      <c r="J22" s="31">
        <v>0.5</v>
      </c>
      <c r="K22" s="255">
        <f t="shared" si="1"/>
        <v>67.02</v>
      </c>
      <c r="L22" s="261">
        <f t="shared" si="2"/>
        <v>4</v>
      </c>
      <c r="M22" s="31">
        <f t="shared" si="3"/>
        <v>46.52</v>
      </c>
      <c r="N22" s="31">
        <f t="shared" si="4"/>
        <v>20</v>
      </c>
      <c r="O22" s="31">
        <f t="shared" si="5"/>
        <v>0.5</v>
      </c>
      <c r="P22" s="33">
        <f t="shared" si="6"/>
        <v>67.02</v>
      </c>
      <c r="S22" s="271"/>
    </row>
    <row r="23" spans="1:20" ht="15.75" customHeight="1">
      <c r="A23" s="184">
        <v>3</v>
      </c>
      <c r="B23" s="170" t="s">
        <v>68</v>
      </c>
      <c r="C23" s="269" t="s">
        <v>150</v>
      </c>
      <c r="D23" s="182" t="s">
        <v>45</v>
      </c>
      <c r="E23" s="270">
        <f>5*5</f>
        <v>25</v>
      </c>
      <c r="F23" s="272">
        <f>0.15*0.4</f>
        <v>0.06</v>
      </c>
      <c r="G23" s="31">
        <v>11.63</v>
      </c>
      <c r="H23" s="273">
        <f t="shared" si="0"/>
        <v>0.7</v>
      </c>
      <c r="I23" s="31"/>
      <c r="J23" s="31">
        <f>4.5*0.4</f>
        <v>1.8</v>
      </c>
      <c r="K23" s="255">
        <f t="shared" si="1"/>
        <v>2.5</v>
      </c>
      <c r="L23" s="261">
        <f t="shared" si="2"/>
        <v>1.5</v>
      </c>
      <c r="M23" s="31">
        <f t="shared" si="3"/>
        <v>17.5</v>
      </c>
      <c r="N23" s="31">
        <f t="shared" si="4"/>
        <v>0</v>
      </c>
      <c r="O23" s="31">
        <f t="shared" si="5"/>
        <v>45</v>
      </c>
      <c r="P23" s="33">
        <f t="shared" si="6"/>
        <v>62.5</v>
      </c>
      <c r="S23" s="271"/>
    </row>
    <row r="24" spans="1:20" ht="15.75" customHeight="1">
      <c r="A24" s="184">
        <v>4</v>
      </c>
      <c r="B24" s="170" t="s">
        <v>68</v>
      </c>
      <c r="C24" s="269" t="s">
        <v>151</v>
      </c>
      <c r="D24" s="182" t="s">
        <v>70</v>
      </c>
      <c r="E24" s="270">
        <f>E23*0.4</f>
        <v>10</v>
      </c>
      <c r="F24" s="272"/>
      <c r="G24" s="31"/>
      <c r="H24" s="273"/>
      <c r="I24" s="183"/>
      <c r="J24" s="183">
        <v>4.5</v>
      </c>
      <c r="K24" s="255">
        <f t="shared" si="1"/>
        <v>4.5</v>
      </c>
      <c r="L24" s="261">
        <f t="shared" si="2"/>
        <v>0</v>
      </c>
      <c r="M24" s="31">
        <f t="shared" si="3"/>
        <v>0</v>
      </c>
      <c r="N24" s="31">
        <f t="shared" si="4"/>
        <v>0</v>
      </c>
      <c r="O24" s="31">
        <f t="shared" si="5"/>
        <v>45</v>
      </c>
      <c r="P24" s="33">
        <f t="shared" si="6"/>
        <v>45</v>
      </c>
      <c r="S24" s="271"/>
    </row>
    <row r="25" spans="1:20" ht="15.75" customHeight="1">
      <c r="A25" s="184">
        <v>5</v>
      </c>
      <c r="B25" s="170" t="s">
        <v>68</v>
      </c>
      <c r="C25" s="269" t="s">
        <v>152</v>
      </c>
      <c r="D25" s="182" t="s">
        <v>70</v>
      </c>
      <c r="E25" s="270">
        <f>5*5*0.8</f>
        <v>20</v>
      </c>
      <c r="F25" s="272">
        <v>0.15</v>
      </c>
      <c r="G25" s="31">
        <v>11.63</v>
      </c>
      <c r="H25" s="273">
        <f t="shared" si="0"/>
        <v>1.74</v>
      </c>
      <c r="I25" s="183"/>
      <c r="J25" s="183">
        <v>4.5</v>
      </c>
      <c r="K25" s="255">
        <f t="shared" si="1"/>
        <v>6.24</v>
      </c>
      <c r="L25" s="261">
        <f t="shared" si="2"/>
        <v>3</v>
      </c>
      <c r="M25" s="31">
        <f t="shared" si="3"/>
        <v>34.799999999999997</v>
      </c>
      <c r="N25" s="31">
        <f t="shared" si="4"/>
        <v>0</v>
      </c>
      <c r="O25" s="31">
        <f t="shared" si="5"/>
        <v>90</v>
      </c>
      <c r="P25" s="33">
        <f t="shared" si="6"/>
        <v>124.8</v>
      </c>
      <c r="S25" s="271"/>
    </row>
    <row r="26" spans="1:20" ht="15.75" customHeight="1">
      <c r="A26" s="184">
        <v>6</v>
      </c>
      <c r="B26" s="170" t="s">
        <v>68</v>
      </c>
      <c r="C26" s="269" t="s">
        <v>153</v>
      </c>
      <c r="D26" s="182" t="s">
        <v>70</v>
      </c>
      <c r="E26" s="270">
        <f>E25*0.03</f>
        <v>0.6</v>
      </c>
      <c r="F26" s="272">
        <v>2</v>
      </c>
      <c r="G26" s="31">
        <v>11.63</v>
      </c>
      <c r="H26" s="273">
        <f t="shared" si="0"/>
        <v>23.26</v>
      </c>
      <c r="I26" s="183"/>
      <c r="J26" s="183"/>
      <c r="K26" s="255">
        <f t="shared" si="1"/>
        <v>23.26</v>
      </c>
      <c r="L26" s="261">
        <f t="shared" si="2"/>
        <v>1.2</v>
      </c>
      <c r="M26" s="31">
        <f t="shared" si="3"/>
        <v>13.96</v>
      </c>
      <c r="N26" s="31">
        <f t="shared" si="4"/>
        <v>0</v>
      </c>
      <c r="O26" s="31">
        <f t="shared" si="5"/>
        <v>0</v>
      </c>
      <c r="P26" s="33">
        <f t="shared" si="6"/>
        <v>13.96</v>
      </c>
      <c r="S26" s="271"/>
    </row>
    <row r="27" spans="1:20" ht="15.75" customHeight="1">
      <c r="A27" s="184">
        <v>7</v>
      </c>
      <c r="B27" s="170" t="s">
        <v>68</v>
      </c>
      <c r="C27" s="269" t="s">
        <v>154</v>
      </c>
      <c r="D27" s="182" t="s">
        <v>70</v>
      </c>
      <c r="E27" s="270">
        <f>E25+E26</f>
        <v>20.6</v>
      </c>
      <c r="F27" s="272"/>
      <c r="G27" s="31"/>
      <c r="H27" s="273"/>
      <c r="I27" s="183"/>
      <c r="J27" s="183">
        <f>J24</f>
        <v>4.5</v>
      </c>
      <c r="K27" s="255">
        <f t="shared" si="1"/>
        <v>4.5</v>
      </c>
      <c r="L27" s="261">
        <f t="shared" si="2"/>
        <v>0</v>
      </c>
      <c r="M27" s="31">
        <f t="shared" si="3"/>
        <v>0</v>
      </c>
      <c r="N27" s="31">
        <f t="shared" si="4"/>
        <v>0</v>
      </c>
      <c r="O27" s="31">
        <f t="shared" si="5"/>
        <v>92.7</v>
      </c>
      <c r="P27" s="33">
        <f t="shared" si="6"/>
        <v>92.7</v>
      </c>
      <c r="S27" s="271"/>
    </row>
    <row r="28" spans="1:20" ht="15.75" customHeight="1">
      <c r="A28" s="184">
        <v>8</v>
      </c>
      <c r="B28" s="170" t="s">
        <v>68</v>
      </c>
      <c r="C28" s="269" t="s">
        <v>155</v>
      </c>
      <c r="D28" s="182" t="s">
        <v>45</v>
      </c>
      <c r="E28" s="270">
        <f>E23</f>
        <v>25</v>
      </c>
      <c r="F28" s="272">
        <v>0.05</v>
      </c>
      <c r="G28" s="31">
        <v>11.63</v>
      </c>
      <c r="H28" s="273">
        <f t="shared" si="0"/>
        <v>0.57999999999999996</v>
      </c>
      <c r="I28" s="183"/>
      <c r="J28" s="183">
        <f>H28</f>
        <v>0.57999999999999996</v>
      </c>
      <c r="K28" s="255">
        <f t="shared" si="1"/>
        <v>1.1599999999999999</v>
      </c>
      <c r="L28" s="261">
        <f t="shared" si="2"/>
        <v>1.25</v>
      </c>
      <c r="M28" s="31">
        <f t="shared" si="3"/>
        <v>14.5</v>
      </c>
      <c r="N28" s="31">
        <f t="shared" si="4"/>
        <v>0</v>
      </c>
      <c r="O28" s="31">
        <f t="shared" si="5"/>
        <v>14.5</v>
      </c>
      <c r="P28" s="33">
        <f t="shared" si="6"/>
        <v>29</v>
      </c>
      <c r="S28" s="271"/>
    </row>
    <row r="29" spans="1:20" ht="25.5" customHeight="1">
      <c r="A29" s="184">
        <v>9</v>
      </c>
      <c r="B29" s="170" t="s">
        <v>68</v>
      </c>
      <c r="C29" s="269" t="s">
        <v>156</v>
      </c>
      <c r="D29" s="182" t="s">
        <v>70</v>
      </c>
      <c r="E29" s="270">
        <f>E24+E27-3*3*0.6-0.405*3.14*0.625*0.625</f>
        <v>24.703242187500003</v>
      </c>
      <c r="F29" s="272">
        <f>F25*2</f>
        <v>0.3</v>
      </c>
      <c r="G29" s="31">
        <v>11.63</v>
      </c>
      <c r="H29" s="273">
        <f t="shared" si="0"/>
        <v>3.49</v>
      </c>
      <c r="I29" s="183"/>
      <c r="J29" s="183">
        <f>J25</f>
        <v>4.5</v>
      </c>
      <c r="K29" s="255">
        <f>ROUND(H29+J29+I29,2)</f>
        <v>7.99</v>
      </c>
      <c r="L29" s="261">
        <f>ROUND(E29*F29,2)</f>
        <v>7.41</v>
      </c>
      <c r="M29" s="31">
        <f>ROUND(E29*H29,2)</f>
        <v>86.21</v>
      </c>
      <c r="N29" s="31">
        <f>ROUND(E29*I29,2)</f>
        <v>0</v>
      </c>
      <c r="O29" s="31">
        <f>ROUND(E29*J29,2)</f>
        <v>111.16</v>
      </c>
      <c r="P29" s="33">
        <f>ROUND(O29+N29+M29,2)</f>
        <v>197.37</v>
      </c>
      <c r="S29" s="271"/>
      <c r="T29" s="271"/>
    </row>
    <row r="30" spans="1:20" ht="15.75" customHeight="1">
      <c r="A30" s="184">
        <v>10</v>
      </c>
      <c r="C30" s="274" t="s">
        <v>157</v>
      </c>
      <c r="D30" s="182" t="s">
        <v>45</v>
      </c>
      <c r="E30" s="270">
        <f>E25</f>
        <v>20</v>
      </c>
      <c r="F30" s="272"/>
      <c r="G30" s="31"/>
      <c r="H30" s="273"/>
      <c r="I30" s="183">
        <v>8</v>
      </c>
      <c r="J30" s="183"/>
      <c r="K30" s="255">
        <f>ROUND(H30+J30+I30,2)</f>
        <v>8</v>
      </c>
      <c r="L30" s="261">
        <f>ROUND(E30*F30,2)</f>
        <v>0</v>
      </c>
      <c r="M30" s="31">
        <f>ROUND(E30*H30,2)</f>
        <v>0</v>
      </c>
      <c r="N30" s="31">
        <f>ROUND(E30*I30,2)</f>
        <v>160</v>
      </c>
      <c r="O30" s="31">
        <f>ROUND(E30*J30,2)</f>
        <v>0</v>
      </c>
      <c r="P30" s="33">
        <f>ROUND(O30+N30+M30,2)</f>
        <v>160</v>
      </c>
      <c r="S30" s="271"/>
    </row>
    <row r="31" spans="1:20" ht="14.25" customHeight="1">
      <c r="A31" s="127"/>
      <c r="B31" s="128"/>
      <c r="C31" s="129" t="s">
        <v>175</v>
      </c>
      <c r="D31" s="130"/>
      <c r="E31" s="158"/>
      <c r="F31" s="157"/>
      <c r="G31" s="131"/>
      <c r="H31" s="131"/>
      <c r="I31" s="131"/>
      <c r="J31" s="131"/>
      <c r="K31" s="257"/>
      <c r="L31" s="263"/>
      <c r="M31" s="131"/>
      <c r="N31" s="131"/>
      <c r="O31" s="216"/>
      <c r="P31" s="217"/>
    </row>
    <row r="32" spans="1:20" s="137" customFormat="1" ht="27" customHeight="1">
      <c r="A32" s="139">
        <v>1</v>
      </c>
      <c r="B32" s="140" t="s">
        <v>68</v>
      </c>
      <c r="C32" s="179" t="s">
        <v>177</v>
      </c>
      <c r="D32" s="140" t="s">
        <v>69</v>
      </c>
      <c r="E32" s="142">
        <v>1</v>
      </c>
      <c r="F32" s="113">
        <v>80</v>
      </c>
      <c r="G32" s="31">
        <v>11.63</v>
      </c>
      <c r="H32" s="32">
        <f>ROUND(F32*G32,2)</f>
        <v>930.4</v>
      </c>
      <c r="I32" s="31"/>
      <c r="J32" s="31">
        <v>1750</v>
      </c>
      <c r="K32" s="255">
        <f>ROUND(H32+J32+I32,2)</f>
        <v>2680.4</v>
      </c>
      <c r="L32" s="261">
        <f>ROUND(E32*F32,2)</f>
        <v>80</v>
      </c>
      <c r="M32" s="31">
        <f>ROUND(E32*H32,2)</f>
        <v>930.4</v>
      </c>
      <c r="N32" s="31">
        <f>ROUND(E32*I32,2)</f>
        <v>0</v>
      </c>
      <c r="O32" s="31">
        <f>ROUND(E32*J32,2)</f>
        <v>1750</v>
      </c>
      <c r="P32" s="33">
        <f>ROUND(O32+N32+M32,2)</f>
        <v>2680.4</v>
      </c>
    </row>
    <row r="33" spans="1:17" s="137" customFormat="1" ht="14.25" customHeight="1">
      <c r="A33" s="139">
        <v>2</v>
      </c>
      <c r="B33" s="140" t="s">
        <v>68</v>
      </c>
      <c r="C33" s="179" t="s">
        <v>178</v>
      </c>
      <c r="D33" s="140" t="s">
        <v>65</v>
      </c>
      <c r="E33" s="142">
        <v>4</v>
      </c>
      <c r="F33" s="113">
        <v>16</v>
      </c>
      <c r="G33" s="31">
        <v>11.63</v>
      </c>
      <c r="H33" s="32">
        <f t="shared" ref="H33:H38" si="7">ROUND(F33*G33,2)</f>
        <v>186.08</v>
      </c>
      <c r="I33" s="31"/>
      <c r="J33" s="31">
        <f>8.5*45</f>
        <v>382.5</v>
      </c>
      <c r="K33" s="255">
        <f>ROUND(H33+J33+I33,2)</f>
        <v>568.58000000000004</v>
      </c>
      <c r="L33" s="261">
        <f>ROUND(E33*F33,2)</f>
        <v>64</v>
      </c>
      <c r="M33" s="31">
        <f>ROUND(E33*H33,2)</f>
        <v>744.32</v>
      </c>
      <c r="N33" s="31">
        <f>ROUND(E33*I33,2)</f>
        <v>0</v>
      </c>
      <c r="O33" s="31">
        <f>ROUND(E33*J33,2)</f>
        <v>1530</v>
      </c>
      <c r="P33" s="33">
        <f>ROUND(O33+N33+M33,2)</f>
        <v>2274.3200000000002</v>
      </c>
    </row>
    <row r="34" spans="1:17" s="137" customFormat="1" ht="14.25" customHeight="1">
      <c r="A34" s="139">
        <v>3</v>
      </c>
      <c r="B34" s="140"/>
      <c r="C34" s="218" t="s">
        <v>179</v>
      </c>
      <c r="D34" s="140" t="s">
        <v>70</v>
      </c>
      <c r="E34" s="142">
        <f>E33*8.48*3.14*0.15*0.15*1.1</f>
        <v>2.6360928000000001</v>
      </c>
      <c r="F34" s="113"/>
      <c r="G34" s="31"/>
      <c r="H34" s="32"/>
      <c r="I34" s="31">
        <v>85</v>
      </c>
      <c r="J34" s="31">
        <f>90*0.25</f>
        <v>22.5</v>
      </c>
      <c r="K34" s="255">
        <f>ROUND(H34+J34+I34,2)</f>
        <v>107.5</v>
      </c>
      <c r="L34" s="261">
        <f>ROUND(E34*F34,2)</f>
        <v>0</v>
      </c>
      <c r="M34" s="31">
        <f>ROUND(E34*H34,2)</f>
        <v>0</v>
      </c>
      <c r="N34" s="31">
        <f>ROUND(E34*I34,2)</f>
        <v>224.07</v>
      </c>
      <c r="O34" s="31">
        <f>ROUND(E34*J34,2)</f>
        <v>59.31</v>
      </c>
      <c r="P34" s="33">
        <f>ROUND(O34+N34+M34,2)</f>
        <v>283.38</v>
      </c>
    </row>
    <row r="35" spans="1:17" s="137" customFormat="1" ht="14.25" customHeight="1">
      <c r="A35" s="139">
        <v>4</v>
      </c>
      <c r="B35" s="140"/>
      <c r="C35" s="218" t="s">
        <v>227</v>
      </c>
      <c r="D35" s="140" t="s">
        <v>164</v>
      </c>
      <c r="E35" s="142">
        <f>E33*96.1*1.15/1000</f>
        <v>0.44205999999999995</v>
      </c>
      <c r="F35" s="113"/>
      <c r="G35" s="31"/>
      <c r="H35" s="32"/>
      <c r="I35" s="31">
        <v>990</v>
      </c>
      <c r="J35" s="31"/>
      <c r="K35" s="255">
        <f>ROUND(H35+J35+I35,2)</f>
        <v>990</v>
      </c>
      <c r="L35" s="261">
        <f>ROUND(E35*F35,2)</f>
        <v>0</v>
      </c>
      <c r="M35" s="31">
        <f>ROUND(E35*H35,2)</f>
        <v>0</v>
      </c>
      <c r="N35" s="31">
        <f>ROUND(E35*I35,2)</f>
        <v>437.64</v>
      </c>
      <c r="O35" s="31">
        <f>ROUND(E35*J35,2)</f>
        <v>0</v>
      </c>
      <c r="P35" s="33">
        <f>ROUND(O35+N35+M35,2)</f>
        <v>437.64</v>
      </c>
      <c r="Q35" s="285"/>
    </row>
    <row r="36" spans="1:17" s="281" customFormat="1" ht="14.25" customHeight="1">
      <c r="A36" s="139">
        <v>5</v>
      </c>
      <c r="B36" s="276"/>
      <c r="C36" s="282" t="s">
        <v>169</v>
      </c>
      <c r="D36" s="278" t="s">
        <v>170</v>
      </c>
      <c r="E36" s="279">
        <f>ROUND(E34/7,2)</f>
        <v>0.38</v>
      </c>
      <c r="F36" s="272"/>
      <c r="G36" s="31"/>
      <c r="H36" s="273"/>
      <c r="I36" s="31"/>
      <c r="J36" s="31">
        <v>65</v>
      </c>
      <c r="K36" s="255">
        <f t="shared" ref="K36:K37" si="8">ROUND(H36+J36+I36,2)</f>
        <v>65</v>
      </c>
      <c r="L36" s="261">
        <f t="shared" ref="L36:L37" si="9">ROUND(E36*F36,2)</f>
        <v>0</v>
      </c>
      <c r="M36" s="31">
        <f t="shared" ref="M36:M37" si="10">ROUND(E36*H36,2)</f>
        <v>0</v>
      </c>
      <c r="N36" s="31">
        <f t="shared" ref="N36:N37" si="11">ROUND(E36*I36,2)</f>
        <v>0</v>
      </c>
      <c r="O36" s="31">
        <f t="shared" ref="O36:O37" si="12">ROUND(E36*J36,2)</f>
        <v>24.7</v>
      </c>
      <c r="P36" s="33">
        <f t="shared" ref="P36:P37" si="13">ROUND(O36+N36+M36,2)</f>
        <v>24.7</v>
      </c>
      <c r="Q36" s="280"/>
    </row>
    <row r="37" spans="1:17" s="281" customFormat="1" ht="14.25" customHeight="1">
      <c r="A37" s="139">
        <v>6</v>
      </c>
      <c r="B37" s="276"/>
      <c r="C37" s="282" t="s">
        <v>171</v>
      </c>
      <c r="D37" s="278" t="s">
        <v>172</v>
      </c>
      <c r="E37" s="279">
        <f>ROUND(E34/3,2)</f>
        <v>0.88</v>
      </c>
      <c r="F37" s="272"/>
      <c r="G37" s="31"/>
      <c r="H37" s="273"/>
      <c r="I37" s="31"/>
      <c r="J37" s="31">
        <v>90</v>
      </c>
      <c r="K37" s="255">
        <f t="shared" si="8"/>
        <v>90</v>
      </c>
      <c r="L37" s="261">
        <f t="shared" si="9"/>
        <v>0</v>
      </c>
      <c r="M37" s="31">
        <f t="shared" si="10"/>
        <v>0</v>
      </c>
      <c r="N37" s="31">
        <f t="shared" si="11"/>
        <v>0</v>
      </c>
      <c r="O37" s="31">
        <f t="shared" si="12"/>
        <v>79.2</v>
      </c>
      <c r="P37" s="33">
        <f t="shared" si="13"/>
        <v>79.2</v>
      </c>
      <c r="Q37" s="280"/>
    </row>
    <row r="38" spans="1:17" s="137" customFormat="1" ht="14.25" customHeight="1">
      <c r="A38" s="139">
        <v>7</v>
      </c>
      <c r="B38" s="140" t="s">
        <v>68</v>
      </c>
      <c r="C38" s="179" t="s">
        <v>180</v>
      </c>
      <c r="D38" s="140" t="s">
        <v>65</v>
      </c>
      <c r="E38" s="211">
        <v>1</v>
      </c>
      <c r="F38" s="113">
        <v>16</v>
      </c>
      <c r="G38" s="31">
        <v>11.63</v>
      </c>
      <c r="H38" s="32">
        <f t="shared" si="7"/>
        <v>186.08</v>
      </c>
      <c r="I38" s="31">
        <v>200</v>
      </c>
      <c r="J38" s="31">
        <v>1450</v>
      </c>
      <c r="K38" s="255">
        <f>ROUND(H38+J38+I38,2)</f>
        <v>1836.08</v>
      </c>
      <c r="L38" s="261">
        <f>ROUND(E38*F38,2)</f>
        <v>16</v>
      </c>
      <c r="M38" s="31">
        <f>ROUND(E38*H38,2)</f>
        <v>186.08</v>
      </c>
      <c r="N38" s="31">
        <f>ROUND(E38*I38,2)</f>
        <v>200</v>
      </c>
      <c r="O38" s="31">
        <f>ROUND(E38*J38,2)</f>
        <v>1450</v>
      </c>
      <c r="P38" s="33">
        <f>ROUND(O38+N38+M38,2)</f>
        <v>1836.08</v>
      </c>
    </row>
    <row r="39" spans="1:17" ht="18" customHeight="1">
      <c r="A39" s="127"/>
      <c r="B39" s="128"/>
      <c r="C39" s="129" t="s">
        <v>176</v>
      </c>
      <c r="D39" s="130"/>
      <c r="E39" s="158"/>
      <c r="F39" s="157"/>
      <c r="G39" s="31"/>
      <c r="H39" s="131"/>
      <c r="I39" s="131"/>
      <c r="J39" s="131"/>
      <c r="K39" s="257"/>
      <c r="L39" s="263"/>
      <c r="M39" s="131"/>
      <c r="N39" s="131"/>
      <c r="O39" s="131"/>
      <c r="P39" s="239"/>
    </row>
    <row r="40" spans="1:17" s="281" customFormat="1" ht="12.75" customHeight="1">
      <c r="A40" s="275">
        <v>1</v>
      </c>
      <c r="B40" s="276" t="s">
        <v>68</v>
      </c>
      <c r="C40" s="277" t="s">
        <v>181</v>
      </c>
      <c r="D40" s="278" t="s">
        <v>45</v>
      </c>
      <c r="E40" s="279">
        <f>4*4</f>
        <v>16</v>
      </c>
      <c r="F40" s="272">
        <v>0.2</v>
      </c>
      <c r="G40" s="31">
        <v>11.63</v>
      </c>
      <c r="H40" s="273">
        <f>ROUND(F40*G40,2)</f>
        <v>2.33</v>
      </c>
      <c r="I40" s="31"/>
      <c r="J40" s="31">
        <f>4.5*0.2</f>
        <v>0.9</v>
      </c>
      <c r="K40" s="255">
        <f>ROUND(H40+J40+I40,2)</f>
        <v>3.23</v>
      </c>
      <c r="L40" s="261">
        <f t="shared" ref="L40:L65" si="14">ROUND(E40*F40,2)</f>
        <v>3.2</v>
      </c>
      <c r="M40" s="31">
        <f t="shared" ref="M40:M65" si="15">ROUND(E40*H40,2)</f>
        <v>37.28</v>
      </c>
      <c r="N40" s="31">
        <f t="shared" ref="N40:N65" si="16">ROUND(E40*I40,2)</f>
        <v>0</v>
      </c>
      <c r="O40" s="31">
        <f t="shared" ref="O40:O65" si="17">ROUND(E40*J40,2)</f>
        <v>14.4</v>
      </c>
      <c r="P40" s="33">
        <f t="shared" ref="P40:P65" si="18">ROUND(O40+N40+M40,2)</f>
        <v>51.68</v>
      </c>
      <c r="Q40" s="280"/>
    </row>
    <row r="41" spans="1:17" s="281" customFormat="1" ht="12.75" customHeight="1">
      <c r="A41" s="275">
        <v>2</v>
      </c>
      <c r="B41" s="276"/>
      <c r="C41" s="282" t="s">
        <v>158</v>
      </c>
      <c r="D41" s="278" t="s">
        <v>70</v>
      </c>
      <c r="E41" s="279">
        <f>E40*0.2*1.3</f>
        <v>4.16</v>
      </c>
      <c r="F41" s="272"/>
      <c r="G41" s="31"/>
      <c r="H41" s="273"/>
      <c r="I41" s="31">
        <v>18</v>
      </c>
      <c r="J41" s="31"/>
      <c r="K41" s="255"/>
      <c r="L41" s="261">
        <f t="shared" si="14"/>
        <v>0</v>
      </c>
      <c r="M41" s="31">
        <f t="shared" si="15"/>
        <v>0</v>
      </c>
      <c r="N41" s="31">
        <f t="shared" si="16"/>
        <v>74.88</v>
      </c>
      <c r="O41" s="31">
        <f t="shared" si="17"/>
        <v>0</v>
      </c>
      <c r="P41" s="33">
        <f t="shared" si="18"/>
        <v>74.88</v>
      </c>
      <c r="Q41" s="280"/>
    </row>
    <row r="42" spans="1:17" s="281" customFormat="1" ht="26.25" customHeight="1">
      <c r="A42" s="275">
        <v>3</v>
      </c>
      <c r="B42" s="276" t="s">
        <v>68</v>
      </c>
      <c r="C42" s="277" t="s">
        <v>228</v>
      </c>
      <c r="D42" s="278" t="s">
        <v>45</v>
      </c>
      <c r="E42" s="279">
        <f>E40*2</f>
        <v>32</v>
      </c>
      <c r="F42" s="272">
        <v>0.03</v>
      </c>
      <c r="G42" s="31">
        <v>11.63</v>
      </c>
      <c r="H42" s="273">
        <f>ROUND(F42*G42,2)</f>
        <v>0.35</v>
      </c>
      <c r="I42" s="31"/>
      <c r="J42" s="31"/>
      <c r="K42" s="255">
        <f>ROUND(H42+J42+I42,2)</f>
        <v>0.35</v>
      </c>
      <c r="L42" s="261">
        <f t="shared" si="14"/>
        <v>0.96</v>
      </c>
      <c r="M42" s="31">
        <f t="shared" si="15"/>
        <v>11.2</v>
      </c>
      <c r="N42" s="31">
        <f t="shared" si="16"/>
        <v>0</v>
      </c>
      <c r="O42" s="31">
        <f t="shared" si="17"/>
        <v>0</v>
      </c>
      <c r="P42" s="33">
        <f t="shared" si="18"/>
        <v>11.2</v>
      </c>
      <c r="Q42" s="280"/>
    </row>
    <row r="43" spans="1:17" s="281" customFormat="1" ht="12.75" customHeight="1">
      <c r="A43" s="275">
        <v>4</v>
      </c>
      <c r="B43" s="276"/>
      <c r="C43" s="282" t="s">
        <v>159</v>
      </c>
      <c r="D43" s="278" t="s">
        <v>45</v>
      </c>
      <c r="E43" s="279">
        <f>E42*1.15</f>
        <v>36.799999999999997</v>
      </c>
      <c r="F43" s="272"/>
      <c r="G43" s="31"/>
      <c r="H43" s="273"/>
      <c r="I43" s="31">
        <v>0.45</v>
      </c>
      <c r="J43" s="31"/>
      <c r="K43" s="255"/>
      <c r="L43" s="261">
        <f t="shared" si="14"/>
        <v>0</v>
      </c>
      <c r="M43" s="31">
        <f t="shared" si="15"/>
        <v>0</v>
      </c>
      <c r="N43" s="31">
        <f t="shared" si="16"/>
        <v>16.559999999999999</v>
      </c>
      <c r="O43" s="31">
        <f t="shared" si="17"/>
        <v>0</v>
      </c>
      <c r="P43" s="33">
        <f t="shared" si="18"/>
        <v>16.559999999999999</v>
      </c>
      <c r="Q43" s="280"/>
    </row>
    <row r="44" spans="1:17" s="281" customFormat="1" ht="12.75" customHeight="1">
      <c r="A44" s="275">
        <v>5</v>
      </c>
      <c r="B44" s="140" t="s">
        <v>68</v>
      </c>
      <c r="C44" s="179" t="s">
        <v>229</v>
      </c>
      <c r="D44" s="140" t="s">
        <v>70</v>
      </c>
      <c r="E44" s="142">
        <f>3.3*3.3*0.1</f>
        <v>1.089</v>
      </c>
      <c r="F44" s="272">
        <v>6</v>
      </c>
      <c r="G44" s="31">
        <v>11.63</v>
      </c>
      <c r="H44" s="273">
        <f>ROUND(F44*G44,2)</f>
        <v>69.78</v>
      </c>
      <c r="I44" s="31"/>
      <c r="J44" s="31">
        <v>2.5</v>
      </c>
      <c r="K44" s="255">
        <f t="shared" ref="K44:K47" si="19">ROUND(H44+J44+I44,2)</f>
        <v>72.28</v>
      </c>
      <c r="L44" s="261">
        <f t="shared" si="14"/>
        <v>6.53</v>
      </c>
      <c r="M44" s="31">
        <f t="shared" si="15"/>
        <v>75.989999999999995</v>
      </c>
      <c r="N44" s="31">
        <f t="shared" si="16"/>
        <v>0</v>
      </c>
      <c r="O44" s="31">
        <f t="shared" si="17"/>
        <v>2.72</v>
      </c>
      <c r="P44" s="33">
        <f t="shared" si="18"/>
        <v>78.709999999999994</v>
      </c>
      <c r="Q44" s="280"/>
    </row>
    <row r="45" spans="1:17" s="281" customFormat="1" ht="12.75" customHeight="1">
      <c r="A45" s="275">
        <v>6</v>
      </c>
      <c r="B45" s="140"/>
      <c r="C45" s="218" t="s">
        <v>230</v>
      </c>
      <c r="D45" s="140" t="s">
        <v>70</v>
      </c>
      <c r="E45" s="142">
        <f>E44*1.1</f>
        <v>1.1979</v>
      </c>
      <c r="F45" s="272"/>
      <c r="G45" s="31"/>
      <c r="H45" s="273"/>
      <c r="I45" s="31">
        <v>87</v>
      </c>
      <c r="J45" s="31">
        <f>90*0.25</f>
        <v>22.5</v>
      </c>
      <c r="K45" s="255">
        <f t="shared" si="19"/>
        <v>109.5</v>
      </c>
      <c r="L45" s="261">
        <f t="shared" si="14"/>
        <v>0</v>
      </c>
      <c r="M45" s="31">
        <f t="shared" si="15"/>
        <v>0</v>
      </c>
      <c r="N45" s="31">
        <f t="shared" si="16"/>
        <v>104.22</v>
      </c>
      <c r="O45" s="31">
        <f t="shared" si="17"/>
        <v>26.95</v>
      </c>
      <c r="P45" s="33">
        <f t="shared" si="18"/>
        <v>131.16999999999999</v>
      </c>
      <c r="Q45" s="280"/>
    </row>
    <row r="46" spans="1:17" s="281" customFormat="1" ht="12.75" customHeight="1">
      <c r="A46" s="275">
        <v>7</v>
      </c>
      <c r="B46" s="276"/>
      <c r="C46" s="282" t="s">
        <v>169</v>
      </c>
      <c r="D46" s="278" t="s">
        <v>170</v>
      </c>
      <c r="E46" s="279">
        <f>ROUND(E45/7,2)</f>
        <v>0.17</v>
      </c>
      <c r="F46" s="272"/>
      <c r="G46" s="31"/>
      <c r="H46" s="273"/>
      <c r="I46" s="31"/>
      <c r="J46" s="31">
        <v>65</v>
      </c>
      <c r="K46" s="255">
        <f t="shared" si="19"/>
        <v>65</v>
      </c>
      <c r="L46" s="261">
        <f t="shared" si="14"/>
        <v>0</v>
      </c>
      <c r="M46" s="31">
        <f t="shared" si="15"/>
        <v>0</v>
      </c>
      <c r="N46" s="31">
        <f t="shared" si="16"/>
        <v>0</v>
      </c>
      <c r="O46" s="31">
        <f t="shared" si="17"/>
        <v>11.05</v>
      </c>
      <c r="P46" s="33">
        <f t="shared" si="18"/>
        <v>11.05</v>
      </c>
      <c r="Q46" s="280"/>
    </row>
    <row r="47" spans="1:17" s="281" customFormat="1" ht="12.75" customHeight="1">
      <c r="A47" s="275">
        <v>8</v>
      </c>
      <c r="B47" s="276"/>
      <c r="C47" s="282" t="s">
        <v>171</v>
      </c>
      <c r="D47" s="278" t="s">
        <v>172</v>
      </c>
      <c r="E47" s="279">
        <f>ROUND(E45/3,2)</f>
        <v>0.4</v>
      </c>
      <c r="F47" s="272"/>
      <c r="G47" s="31"/>
      <c r="H47" s="273"/>
      <c r="I47" s="31"/>
      <c r="J47" s="31">
        <v>90</v>
      </c>
      <c r="K47" s="255">
        <f t="shared" si="19"/>
        <v>90</v>
      </c>
      <c r="L47" s="261">
        <f t="shared" si="14"/>
        <v>0</v>
      </c>
      <c r="M47" s="31">
        <f t="shared" si="15"/>
        <v>0</v>
      </c>
      <c r="N47" s="31">
        <f t="shared" si="16"/>
        <v>0</v>
      </c>
      <c r="O47" s="31">
        <f t="shared" si="17"/>
        <v>36</v>
      </c>
      <c r="P47" s="33">
        <f t="shared" si="18"/>
        <v>36</v>
      </c>
      <c r="Q47" s="280"/>
    </row>
    <row r="48" spans="1:17" s="281" customFormat="1" ht="24.75" customHeight="1">
      <c r="A48" s="275">
        <v>9</v>
      </c>
      <c r="B48" s="276" t="s">
        <v>68</v>
      </c>
      <c r="C48" s="283" t="s">
        <v>182</v>
      </c>
      <c r="D48" s="278" t="s">
        <v>45</v>
      </c>
      <c r="E48" s="279">
        <f>4*3*0.6</f>
        <v>7.1999999999999993</v>
      </c>
      <c r="F48" s="272">
        <v>1</v>
      </c>
      <c r="G48" s="31">
        <v>11.63</v>
      </c>
      <c r="H48" s="273">
        <f>ROUND(F48*G48,2)</f>
        <v>11.63</v>
      </c>
      <c r="I48" s="31"/>
      <c r="J48" s="31">
        <v>0.23</v>
      </c>
      <c r="K48" s="255">
        <f t="shared" ref="K48:K65" si="20">ROUND(H48+J48+I48,2)</f>
        <v>11.86</v>
      </c>
      <c r="L48" s="261">
        <f t="shared" si="14"/>
        <v>7.2</v>
      </c>
      <c r="M48" s="31">
        <f t="shared" si="15"/>
        <v>83.74</v>
      </c>
      <c r="N48" s="31">
        <f t="shared" si="16"/>
        <v>0</v>
      </c>
      <c r="O48" s="31">
        <f t="shared" si="17"/>
        <v>1.66</v>
      </c>
      <c r="P48" s="33">
        <f t="shared" si="18"/>
        <v>85.4</v>
      </c>
      <c r="Q48" s="280"/>
    </row>
    <row r="49" spans="1:17" s="281" customFormat="1" ht="12.75" customHeight="1">
      <c r="A49" s="275">
        <v>10</v>
      </c>
      <c r="B49" s="276"/>
      <c r="C49" s="282" t="s">
        <v>160</v>
      </c>
      <c r="D49" s="278" t="s">
        <v>45</v>
      </c>
      <c r="E49" s="279">
        <f>E48*1.2</f>
        <v>8.6399999999999988</v>
      </c>
      <c r="F49" s="272"/>
      <c r="G49" s="31"/>
      <c r="H49" s="273"/>
      <c r="I49" s="31">
        <v>15.36</v>
      </c>
      <c r="J49" s="31"/>
      <c r="K49" s="255">
        <f t="shared" si="20"/>
        <v>15.36</v>
      </c>
      <c r="L49" s="261">
        <f t="shared" si="14"/>
        <v>0</v>
      </c>
      <c r="M49" s="31">
        <f t="shared" si="15"/>
        <v>0</v>
      </c>
      <c r="N49" s="31">
        <f t="shared" si="16"/>
        <v>132.71</v>
      </c>
      <c r="O49" s="31">
        <f t="shared" si="17"/>
        <v>0</v>
      </c>
      <c r="P49" s="33">
        <f t="shared" si="18"/>
        <v>132.71</v>
      </c>
      <c r="Q49" s="280"/>
    </row>
    <row r="50" spans="1:17" s="281" customFormat="1" ht="12.75" customHeight="1">
      <c r="A50" s="275">
        <v>11</v>
      </c>
      <c r="B50" s="276"/>
      <c r="C50" s="282" t="s">
        <v>161</v>
      </c>
      <c r="D50" s="278" t="s">
        <v>70</v>
      </c>
      <c r="E50" s="279">
        <f>ROUND(E48*0.02,2)</f>
        <v>0.14000000000000001</v>
      </c>
      <c r="F50" s="272"/>
      <c r="G50" s="31"/>
      <c r="H50" s="273"/>
      <c r="I50" s="31">
        <f>340*1.1</f>
        <v>374.00000000000006</v>
      </c>
      <c r="J50" s="31"/>
      <c r="K50" s="255">
        <f t="shared" si="20"/>
        <v>374</v>
      </c>
      <c r="L50" s="261">
        <f t="shared" si="14"/>
        <v>0</v>
      </c>
      <c r="M50" s="31">
        <f t="shared" si="15"/>
        <v>0</v>
      </c>
      <c r="N50" s="31">
        <f t="shared" si="16"/>
        <v>52.36</v>
      </c>
      <c r="O50" s="31">
        <f t="shared" si="17"/>
        <v>0</v>
      </c>
      <c r="P50" s="33">
        <f t="shared" si="18"/>
        <v>52.36</v>
      </c>
      <c r="Q50" s="280"/>
    </row>
    <row r="51" spans="1:17" s="281" customFormat="1" ht="12.75" customHeight="1">
      <c r="A51" s="275">
        <v>12</v>
      </c>
      <c r="B51" s="276"/>
      <c r="C51" s="282" t="s">
        <v>162</v>
      </c>
      <c r="D51" s="278" t="s">
        <v>73</v>
      </c>
      <c r="E51" s="279">
        <f>E48*0.12</f>
        <v>0.86399999999999988</v>
      </c>
      <c r="F51" s="272"/>
      <c r="G51" s="31"/>
      <c r="H51" s="273"/>
      <c r="I51" s="31">
        <v>1.24</v>
      </c>
      <c r="J51" s="31"/>
      <c r="K51" s="255">
        <f t="shared" si="20"/>
        <v>1.24</v>
      </c>
      <c r="L51" s="261">
        <f t="shared" si="14"/>
        <v>0</v>
      </c>
      <c r="M51" s="31">
        <f t="shared" si="15"/>
        <v>0</v>
      </c>
      <c r="N51" s="31">
        <f t="shared" si="16"/>
        <v>1.07</v>
      </c>
      <c r="O51" s="31">
        <f t="shared" si="17"/>
        <v>0</v>
      </c>
      <c r="P51" s="33">
        <f t="shared" si="18"/>
        <v>1.07</v>
      </c>
      <c r="Q51" s="280"/>
    </row>
    <row r="52" spans="1:17" s="281" customFormat="1" ht="12.75" customHeight="1">
      <c r="A52" s="275">
        <v>13</v>
      </c>
      <c r="B52" s="276"/>
      <c r="C52" s="282" t="s">
        <v>163</v>
      </c>
      <c r="D52" s="278" t="s">
        <v>65</v>
      </c>
      <c r="E52" s="279">
        <f>ROUND(E48*16,0)</f>
        <v>115</v>
      </c>
      <c r="F52" s="272"/>
      <c r="G52" s="31"/>
      <c r="H52" s="273"/>
      <c r="I52" s="31">
        <v>0.04</v>
      </c>
      <c r="J52" s="31"/>
      <c r="K52" s="255">
        <f t="shared" si="20"/>
        <v>0.04</v>
      </c>
      <c r="L52" s="261">
        <f t="shared" si="14"/>
        <v>0</v>
      </c>
      <c r="M52" s="31">
        <f t="shared" si="15"/>
        <v>0</v>
      </c>
      <c r="N52" s="31">
        <f t="shared" si="16"/>
        <v>4.5999999999999996</v>
      </c>
      <c r="O52" s="31">
        <f t="shared" si="17"/>
        <v>0</v>
      </c>
      <c r="P52" s="33">
        <f t="shared" si="18"/>
        <v>4.5999999999999996</v>
      </c>
      <c r="Q52" s="280"/>
    </row>
    <row r="53" spans="1:17" s="281" customFormat="1" ht="13.5" customHeight="1">
      <c r="A53" s="275">
        <v>14</v>
      </c>
      <c r="B53" s="276" t="s">
        <v>68</v>
      </c>
      <c r="C53" s="283" t="s">
        <v>183</v>
      </c>
      <c r="D53" s="278" t="s">
        <v>164</v>
      </c>
      <c r="E53" s="284">
        <f>667.4*1/1000</f>
        <v>0.66739999999999999</v>
      </c>
      <c r="F53" s="272">
        <v>32</v>
      </c>
      <c r="G53" s="31">
        <v>11.63</v>
      </c>
      <c r="H53" s="273">
        <f>ROUND(F53*G53,2)</f>
        <v>372.16</v>
      </c>
      <c r="I53" s="31"/>
      <c r="J53" s="31">
        <v>18</v>
      </c>
      <c r="K53" s="255">
        <f t="shared" si="20"/>
        <v>390.16</v>
      </c>
      <c r="L53" s="261">
        <f t="shared" si="14"/>
        <v>21.36</v>
      </c>
      <c r="M53" s="31">
        <f t="shared" si="15"/>
        <v>248.38</v>
      </c>
      <c r="N53" s="31">
        <f t="shared" si="16"/>
        <v>0</v>
      </c>
      <c r="O53" s="31">
        <f t="shared" si="17"/>
        <v>12.01</v>
      </c>
      <c r="P53" s="33">
        <f t="shared" si="18"/>
        <v>260.39</v>
      </c>
      <c r="Q53" s="280"/>
    </row>
    <row r="54" spans="1:17" s="281" customFormat="1" ht="13.5" customHeight="1">
      <c r="A54" s="275">
        <v>15</v>
      </c>
      <c r="B54" s="276"/>
      <c r="C54" s="282" t="s">
        <v>165</v>
      </c>
      <c r="D54" s="278" t="s">
        <v>65</v>
      </c>
      <c r="E54" s="279">
        <f>ROUND(E48*2.2,0)</f>
        <v>16</v>
      </c>
      <c r="F54" s="272"/>
      <c r="G54" s="31"/>
      <c r="H54" s="273"/>
      <c r="I54" s="31">
        <v>0.09</v>
      </c>
      <c r="J54" s="31"/>
      <c r="K54" s="255">
        <f t="shared" si="20"/>
        <v>0.09</v>
      </c>
      <c r="L54" s="261">
        <f t="shared" si="14"/>
        <v>0</v>
      </c>
      <c r="M54" s="31">
        <f t="shared" si="15"/>
        <v>0</v>
      </c>
      <c r="N54" s="31">
        <f t="shared" si="16"/>
        <v>1.44</v>
      </c>
      <c r="O54" s="31">
        <f t="shared" si="17"/>
        <v>0</v>
      </c>
      <c r="P54" s="33">
        <f t="shared" si="18"/>
        <v>1.44</v>
      </c>
      <c r="Q54" s="280"/>
    </row>
    <row r="55" spans="1:17" s="281" customFormat="1" ht="14.25" customHeight="1">
      <c r="A55" s="275">
        <v>16</v>
      </c>
      <c r="B55" s="276"/>
      <c r="C55" s="282" t="s">
        <v>166</v>
      </c>
      <c r="D55" s="278" t="s">
        <v>65</v>
      </c>
      <c r="E55" s="279">
        <f>ROUND(E40*1*4,0)</f>
        <v>64</v>
      </c>
      <c r="F55" s="272"/>
      <c r="G55" s="31"/>
      <c r="H55" s="273"/>
      <c r="I55" s="31">
        <v>0.12</v>
      </c>
      <c r="J55" s="31"/>
      <c r="K55" s="255">
        <f t="shared" si="20"/>
        <v>0.12</v>
      </c>
      <c r="L55" s="261">
        <f t="shared" si="14"/>
        <v>0</v>
      </c>
      <c r="M55" s="31">
        <f t="shared" si="15"/>
        <v>0</v>
      </c>
      <c r="N55" s="31">
        <f t="shared" si="16"/>
        <v>7.68</v>
      </c>
      <c r="O55" s="31">
        <f t="shared" si="17"/>
        <v>0</v>
      </c>
      <c r="P55" s="33">
        <f t="shared" si="18"/>
        <v>7.68</v>
      </c>
      <c r="Q55" s="280"/>
    </row>
    <row r="56" spans="1:17" s="281" customFormat="1" ht="14.25" customHeight="1">
      <c r="A56" s="275">
        <v>17</v>
      </c>
      <c r="B56" s="276"/>
      <c r="C56" s="282" t="s">
        <v>167</v>
      </c>
      <c r="D56" s="278" t="s">
        <v>164</v>
      </c>
      <c r="E56" s="279">
        <f>E53*1.18</f>
        <v>0.7875319999999999</v>
      </c>
      <c r="F56" s="272"/>
      <c r="G56" s="31"/>
      <c r="H56" s="273"/>
      <c r="I56" s="31">
        <v>1050</v>
      </c>
      <c r="J56" s="31"/>
      <c r="K56" s="255">
        <f t="shared" si="20"/>
        <v>1050</v>
      </c>
      <c r="L56" s="261">
        <f t="shared" si="14"/>
        <v>0</v>
      </c>
      <c r="M56" s="31">
        <f t="shared" si="15"/>
        <v>0</v>
      </c>
      <c r="N56" s="31">
        <f t="shared" si="16"/>
        <v>826.91</v>
      </c>
      <c r="O56" s="31">
        <f t="shared" si="17"/>
        <v>0</v>
      </c>
      <c r="P56" s="33">
        <f t="shared" si="18"/>
        <v>826.91</v>
      </c>
      <c r="Q56" s="280"/>
    </row>
    <row r="57" spans="1:17" s="281" customFormat="1" ht="14.25" customHeight="1">
      <c r="A57" s="275">
        <v>18</v>
      </c>
      <c r="B57" s="276"/>
      <c r="C57" s="282" t="s">
        <v>168</v>
      </c>
      <c r="D57" s="278" t="s">
        <v>69</v>
      </c>
      <c r="E57" s="279">
        <f>E53</f>
        <v>0.66739999999999999</v>
      </c>
      <c r="F57" s="272"/>
      <c r="G57" s="31"/>
      <c r="H57" s="273"/>
      <c r="I57" s="31">
        <v>29</v>
      </c>
      <c r="J57" s="31"/>
      <c r="K57" s="255">
        <f t="shared" si="20"/>
        <v>29</v>
      </c>
      <c r="L57" s="261">
        <f t="shared" si="14"/>
        <v>0</v>
      </c>
      <c r="M57" s="31">
        <f t="shared" si="15"/>
        <v>0</v>
      </c>
      <c r="N57" s="31">
        <f t="shared" si="16"/>
        <v>19.350000000000001</v>
      </c>
      <c r="O57" s="31">
        <f t="shared" si="17"/>
        <v>0</v>
      </c>
      <c r="P57" s="33">
        <f t="shared" si="18"/>
        <v>19.350000000000001</v>
      </c>
      <c r="Q57" s="280"/>
    </row>
    <row r="58" spans="1:17" s="281" customFormat="1" ht="13.5" customHeight="1">
      <c r="A58" s="275">
        <v>19</v>
      </c>
      <c r="B58" s="276" t="s">
        <v>68</v>
      </c>
      <c r="C58" s="283" t="s">
        <v>186</v>
      </c>
      <c r="D58" s="278" t="s">
        <v>65</v>
      </c>
      <c r="E58" s="279">
        <v>16</v>
      </c>
      <c r="F58" s="272">
        <v>1.5</v>
      </c>
      <c r="G58" s="31">
        <v>11.63</v>
      </c>
      <c r="H58" s="273">
        <f>ROUND(F58*G58,2)</f>
        <v>17.45</v>
      </c>
      <c r="I58" s="31"/>
      <c r="J58" s="31">
        <f>H58*0.05</f>
        <v>0.87250000000000005</v>
      </c>
      <c r="K58" s="255">
        <f t="shared" si="20"/>
        <v>18.32</v>
      </c>
      <c r="L58" s="261">
        <f t="shared" si="14"/>
        <v>24</v>
      </c>
      <c r="M58" s="31">
        <f t="shared" si="15"/>
        <v>279.2</v>
      </c>
      <c r="N58" s="31">
        <f t="shared" si="16"/>
        <v>0</v>
      </c>
      <c r="O58" s="31">
        <f t="shared" si="17"/>
        <v>13.96</v>
      </c>
      <c r="P58" s="33">
        <f t="shared" si="18"/>
        <v>293.16000000000003</v>
      </c>
      <c r="Q58" s="280"/>
    </row>
    <row r="59" spans="1:17" s="281" customFormat="1" ht="13.5" customHeight="1">
      <c r="A59" s="275">
        <v>20</v>
      </c>
      <c r="B59" s="276"/>
      <c r="C59" s="282" t="s">
        <v>245</v>
      </c>
      <c r="D59" s="278" t="s">
        <v>65</v>
      </c>
      <c r="E59" s="279">
        <v>16</v>
      </c>
      <c r="F59" s="272"/>
      <c r="G59" s="31"/>
      <c r="H59" s="273"/>
      <c r="I59" s="31">
        <v>21.57</v>
      </c>
      <c r="J59" s="31"/>
      <c r="K59" s="255">
        <f t="shared" si="20"/>
        <v>21.57</v>
      </c>
      <c r="L59" s="261">
        <f t="shared" si="14"/>
        <v>0</v>
      </c>
      <c r="M59" s="31">
        <f t="shared" si="15"/>
        <v>0</v>
      </c>
      <c r="N59" s="31">
        <f t="shared" si="16"/>
        <v>345.12</v>
      </c>
      <c r="O59" s="31">
        <f t="shared" si="17"/>
        <v>0</v>
      </c>
      <c r="P59" s="33">
        <f t="shared" si="18"/>
        <v>345.12</v>
      </c>
      <c r="Q59" s="280"/>
    </row>
    <row r="60" spans="1:17" s="281" customFormat="1" ht="13.5" customHeight="1">
      <c r="A60" s="275">
        <v>21</v>
      </c>
      <c r="B60" s="276"/>
      <c r="C60" s="282" t="s">
        <v>247</v>
      </c>
      <c r="D60" s="278" t="s">
        <v>65</v>
      </c>
      <c r="E60" s="279">
        <v>16</v>
      </c>
      <c r="F60" s="272"/>
      <c r="G60" s="31"/>
      <c r="H60" s="273"/>
      <c r="I60" s="31">
        <v>1</v>
      </c>
      <c r="J60" s="31"/>
      <c r="K60" s="255">
        <f t="shared" si="20"/>
        <v>1</v>
      </c>
      <c r="L60" s="261">
        <f t="shared" si="14"/>
        <v>0</v>
      </c>
      <c r="M60" s="31">
        <f t="shared" si="15"/>
        <v>0</v>
      </c>
      <c r="N60" s="31">
        <f t="shared" si="16"/>
        <v>16</v>
      </c>
      <c r="O60" s="31">
        <f t="shared" si="17"/>
        <v>0</v>
      </c>
      <c r="P60" s="33">
        <f t="shared" si="18"/>
        <v>16</v>
      </c>
      <c r="Q60" s="280"/>
    </row>
    <row r="61" spans="1:17" s="281" customFormat="1" ht="13.5" customHeight="1">
      <c r="A61" s="275">
        <v>22</v>
      </c>
      <c r="B61" s="276"/>
      <c r="C61" s="282" t="s">
        <v>248</v>
      </c>
      <c r="D61" s="278" t="s">
        <v>65</v>
      </c>
      <c r="E61" s="279">
        <v>32</v>
      </c>
      <c r="F61" s="272"/>
      <c r="G61" s="31"/>
      <c r="H61" s="273"/>
      <c r="I61" s="31">
        <v>1</v>
      </c>
      <c r="J61" s="31"/>
      <c r="K61" s="255">
        <f t="shared" si="20"/>
        <v>1</v>
      </c>
      <c r="L61" s="261">
        <f t="shared" si="14"/>
        <v>0</v>
      </c>
      <c r="M61" s="31">
        <f t="shared" si="15"/>
        <v>0</v>
      </c>
      <c r="N61" s="31">
        <f t="shared" si="16"/>
        <v>32</v>
      </c>
      <c r="O61" s="31">
        <f t="shared" si="17"/>
        <v>0</v>
      </c>
      <c r="P61" s="33">
        <f t="shared" si="18"/>
        <v>32</v>
      </c>
      <c r="Q61" s="280"/>
    </row>
    <row r="62" spans="1:17" s="281" customFormat="1" ht="31.5" customHeight="1">
      <c r="A62" s="275">
        <v>23</v>
      </c>
      <c r="B62" s="276" t="s">
        <v>68</v>
      </c>
      <c r="C62" s="283" t="s">
        <v>185</v>
      </c>
      <c r="D62" s="278" t="s">
        <v>70</v>
      </c>
      <c r="E62" s="279">
        <f>3*3*0.6+0.405*0.625*0.625*3.14</f>
        <v>5.8967578124999998</v>
      </c>
      <c r="F62" s="272">
        <v>6</v>
      </c>
      <c r="G62" s="31">
        <v>11.63</v>
      </c>
      <c r="H62" s="273">
        <f>ROUND(F62*G62,2)</f>
        <v>69.78</v>
      </c>
      <c r="I62" s="31"/>
      <c r="J62" s="31">
        <v>2.5</v>
      </c>
      <c r="K62" s="255">
        <f t="shared" si="20"/>
        <v>72.28</v>
      </c>
      <c r="L62" s="261">
        <f t="shared" si="14"/>
        <v>35.380000000000003</v>
      </c>
      <c r="M62" s="31">
        <f t="shared" si="15"/>
        <v>411.48</v>
      </c>
      <c r="N62" s="31">
        <f t="shared" si="16"/>
        <v>0</v>
      </c>
      <c r="O62" s="31">
        <f t="shared" si="17"/>
        <v>14.74</v>
      </c>
      <c r="P62" s="33">
        <f t="shared" si="18"/>
        <v>426.22</v>
      </c>
      <c r="Q62" s="280"/>
    </row>
    <row r="63" spans="1:17" s="281" customFormat="1" ht="14.25" customHeight="1">
      <c r="A63" s="275">
        <v>24</v>
      </c>
      <c r="B63" s="276"/>
      <c r="C63" s="282" t="s">
        <v>184</v>
      </c>
      <c r="D63" s="278" t="s">
        <v>70</v>
      </c>
      <c r="E63" s="279">
        <f>E62*1.1</f>
        <v>6.4864335937500002</v>
      </c>
      <c r="F63" s="272"/>
      <c r="G63" s="31"/>
      <c r="H63" s="273"/>
      <c r="I63" s="31">
        <v>87</v>
      </c>
      <c r="J63" s="31">
        <f>90*0.25</f>
        <v>22.5</v>
      </c>
      <c r="K63" s="255">
        <f t="shared" si="20"/>
        <v>109.5</v>
      </c>
      <c r="L63" s="261">
        <f t="shared" si="14"/>
        <v>0</v>
      </c>
      <c r="M63" s="31">
        <f t="shared" si="15"/>
        <v>0</v>
      </c>
      <c r="N63" s="31">
        <f t="shared" si="16"/>
        <v>564.32000000000005</v>
      </c>
      <c r="O63" s="31">
        <f t="shared" si="17"/>
        <v>145.94</v>
      </c>
      <c r="P63" s="33">
        <f t="shared" si="18"/>
        <v>710.26</v>
      </c>
      <c r="Q63" s="280"/>
    </row>
    <row r="64" spans="1:17" s="281" customFormat="1" ht="14.25" customHeight="1">
      <c r="A64" s="275">
        <v>25</v>
      </c>
      <c r="B64" s="276"/>
      <c r="C64" s="282" t="s">
        <v>169</v>
      </c>
      <c r="D64" s="278" t="s">
        <v>170</v>
      </c>
      <c r="E64" s="279">
        <f>ROUND(E63/7,2)</f>
        <v>0.93</v>
      </c>
      <c r="F64" s="272"/>
      <c r="G64" s="31"/>
      <c r="H64" s="273"/>
      <c r="I64" s="31"/>
      <c r="J64" s="31">
        <v>65</v>
      </c>
      <c r="K64" s="255">
        <f t="shared" si="20"/>
        <v>65</v>
      </c>
      <c r="L64" s="261">
        <f t="shared" si="14"/>
        <v>0</v>
      </c>
      <c r="M64" s="31">
        <f t="shared" si="15"/>
        <v>0</v>
      </c>
      <c r="N64" s="31">
        <f t="shared" si="16"/>
        <v>0</v>
      </c>
      <c r="O64" s="31">
        <f t="shared" si="17"/>
        <v>60.45</v>
      </c>
      <c r="P64" s="33">
        <f t="shared" si="18"/>
        <v>60.45</v>
      </c>
      <c r="Q64" s="280"/>
    </row>
    <row r="65" spans="1:17" s="281" customFormat="1" ht="14.25" customHeight="1">
      <c r="A65" s="275">
        <v>26</v>
      </c>
      <c r="B65" s="276"/>
      <c r="C65" s="282" t="s">
        <v>171</v>
      </c>
      <c r="D65" s="278" t="s">
        <v>172</v>
      </c>
      <c r="E65" s="279">
        <f>ROUND(E63/4,2)</f>
        <v>1.62</v>
      </c>
      <c r="F65" s="272"/>
      <c r="G65" s="31"/>
      <c r="H65" s="273"/>
      <c r="I65" s="31"/>
      <c r="J65" s="31">
        <v>90</v>
      </c>
      <c r="K65" s="255">
        <f t="shared" si="20"/>
        <v>90</v>
      </c>
      <c r="L65" s="261">
        <f t="shared" si="14"/>
        <v>0</v>
      </c>
      <c r="M65" s="31">
        <f t="shared" si="15"/>
        <v>0</v>
      </c>
      <c r="N65" s="31">
        <f t="shared" si="16"/>
        <v>0</v>
      </c>
      <c r="O65" s="31">
        <f t="shared" si="17"/>
        <v>145.80000000000001</v>
      </c>
      <c r="P65" s="33">
        <f t="shared" si="18"/>
        <v>145.80000000000001</v>
      </c>
      <c r="Q65" s="280"/>
    </row>
    <row r="66" spans="1:17" ht="18" customHeight="1">
      <c r="A66" s="127"/>
      <c r="B66" s="128"/>
      <c r="C66" s="129" t="s">
        <v>249</v>
      </c>
      <c r="D66" s="130"/>
      <c r="E66" s="158"/>
      <c r="F66" s="157"/>
      <c r="G66" s="31"/>
      <c r="H66" s="131"/>
      <c r="I66" s="131"/>
      <c r="J66" s="131"/>
      <c r="K66" s="257"/>
      <c r="L66" s="263"/>
      <c r="M66" s="131"/>
      <c r="N66" s="131"/>
      <c r="O66" s="131"/>
      <c r="P66" s="239"/>
    </row>
    <row r="67" spans="1:17" s="281" customFormat="1" ht="24" customHeight="1">
      <c r="A67" s="275">
        <v>1</v>
      </c>
      <c r="B67" s="276" t="s">
        <v>68</v>
      </c>
      <c r="C67" s="277" t="s">
        <v>195</v>
      </c>
      <c r="D67" s="278" t="s">
        <v>65</v>
      </c>
      <c r="E67" s="279">
        <v>1</v>
      </c>
      <c r="F67" s="272">
        <f>6*8</f>
        <v>48</v>
      </c>
      <c r="G67" s="31">
        <v>11.63</v>
      </c>
      <c r="H67" s="273">
        <f>ROUND(F67*G67,2)</f>
        <v>558.24</v>
      </c>
      <c r="I67" s="31"/>
      <c r="J67" s="31">
        <f>180*6</f>
        <v>1080</v>
      </c>
      <c r="K67" s="255">
        <f>ROUND(H67+J67+I67,2)</f>
        <v>1638.24</v>
      </c>
      <c r="L67" s="261">
        <f t="shared" ref="L67:L69" si="21">ROUND(E67*F67,2)</f>
        <v>48</v>
      </c>
      <c r="M67" s="31">
        <f t="shared" ref="M67:M69" si="22">ROUND(E67*H67,2)</f>
        <v>558.24</v>
      </c>
      <c r="N67" s="31">
        <f t="shared" ref="N67:N69" si="23">ROUND(E67*I67,2)</f>
        <v>0</v>
      </c>
      <c r="O67" s="31">
        <f t="shared" ref="O67:O69" si="24">ROUND(E67*J67,2)</f>
        <v>1080</v>
      </c>
      <c r="P67" s="33">
        <f t="shared" ref="P67:P69" si="25">ROUND(O67+N67+M67,2)</f>
        <v>1638.24</v>
      </c>
      <c r="Q67" s="280"/>
    </row>
    <row r="68" spans="1:17" s="281" customFormat="1" ht="14.25" customHeight="1">
      <c r="A68" s="275">
        <v>2</v>
      </c>
      <c r="B68" s="276"/>
      <c r="C68" s="282" t="s">
        <v>196</v>
      </c>
      <c r="D68" s="278" t="s">
        <v>70</v>
      </c>
      <c r="E68" s="279">
        <f>0.2*3.14*0.625*0.625*1.15</f>
        <v>0.28210937500000005</v>
      </c>
      <c r="F68" s="272"/>
      <c r="G68" s="31"/>
      <c r="H68" s="273"/>
      <c r="I68" s="31">
        <v>125</v>
      </c>
      <c r="J68" s="31"/>
      <c r="K68" s="255"/>
      <c r="L68" s="261">
        <f t="shared" si="21"/>
        <v>0</v>
      </c>
      <c r="M68" s="31">
        <f t="shared" si="22"/>
        <v>0</v>
      </c>
      <c r="N68" s="31">
        <f t="shared" si="23"/>
        <v>35.26</v>
      </c>
      <c r="O68" s="31">
        <f t="shared" si="24"/>
        <v>0</v>
      </c>
      <c r="P68" s="33">
        <f t="shared" si="25"/>
        <v>35.26</v>
      </c>
      <c r="Q68" s="280"/>
    </row>
    <row r="69" spans="1:17" s="281" customFormat="1" ht="14.25" customHeight="1">
      <c r="A69" s="275">
        <v>3</v>
      </c>
      <c r="B69" s="276"/>
      <c r="C69" s="282" t="s">
        <v>197</v>
      </c>
      <c r="D69" s="278" t="s">
        <v>69</v>
      </c>
      <c r="E69" s="279">
        <f>E67</f>
        <v>1</v>
      </c>
      <c r="F69" s="272"/>
      <c r="G69" s="31"/>
      <c r="H69" s="273"/>
      <c r="I69" s="31">
        <v>95</v>
      </c>
      <c r="J69" s="31"/>
      <c r="K69" s="255"/>
      <c r="L69" s="261">
        <f t="shared" si="21"/>
        <v>0</v>
      </c>
      <c r="M69" s="31">
        <f t="shared" si="22"/>
        <v>0</v>
      </c>
      <c r="N69" s="31">
        <f t="shared" si="23"/>
        <v>95</v>
      </c>
      <c r="O69" s="31">
        <f t="shared" si="24"/>
        <v>0</v>
      </c>
      <c r="P69" s="33">
        <f t="shared" si="25"/>
        <v>95</v>
      </c>
      <c r="Q69" s="280"/>
    </row>
    <row r="70" spans="1:17" s="108" customFormat="1" ht="14.25" customHeight="1" thickBot="1">
      <c r="A70" s="148"/>
      <c r="B70" s="159"/>
      <c r="C70" s="160"/>
      <c r="D70" s="161"/>
      <c r="E70" s="162"/>
      <c r="F70" s="163"/>
      <c r="G70" s="152"/>
      <c r="H70" s="153"/>
      <c r="I70" s="152"/>
      <c r="J70" s="152"/>
      <c r="K70" s="258"/>
      <c r="L70" s="264"/>
      <c r="M70" s="152"/>
      <c r="N70" s="152"/>
      <c r="O70" s="152"/>
      <c r="P70" s="154"/>
    </row>
    <row r="71" spans="1:17" ht="14.25" customHeight="1" thickBot="1">
      <c r="A71" s="117"/>
      <c r="B71" s="118"/>
      <c r="C71" s="397" t="s">
        <v>118</v>
      </c>
      <c r="D71" s="398"/>
      <c r="E71" s="398"/>
      <c r="F71" s="398"/>
      <c r="G71" s="398"/>
      <c r="H71" s="398"/>
      <c r="I71" s="398"/>
      <c r="J71" s="398"/>
      <c r="K71" s="398"/>
      <c r="L71" s="180">
        <f>SUM(L20:L70)</f>
        <v>332.99</v>
      </c>
      <c r="M71" s="119">
        <f>SUM(M20:M70)</f>
        <v>3872.8399999999992</v>
      </c>
      <c r="N71" s="119">
        <f>SUM(N20:N70)</f>
        <v>3371.19</v>
      </c>
      <c r="O71" s="119">
        <f>SUM(O20:O70)</f>
        <v>6937.7499999999991</v>
      </c>
      <c r="P71" s="120">
        <f>SUM(P20:P70)</f>
        <v>14181.779999999999</v>
      </c>
    </row>
    <row r="72" spans="1:17" s="34" customFormat="1" ht="14.25" customHeight="1">
      <c r="A72" s="243"/>
      <c r="B72" s="243"/>
      <c r="C72" s="35"/>
      <c r="D72" s="35"/>
      <c r="E72" s="35"/>
    </row>
    <row r="73" spans="1:17" s="34" customFormat="1" ht="14.25" customHeight="1">
      <c r="A73" s="376" t="s">
        <v>14</v>
      </c>
      <c r="B73" s="376"/>
      <c r="C73" s="41" t="str">
        <f>PBK!C36</f>
        <v>Vadims ĻETKO</v>
      </c>
      <c r="D73" s="382" t="str">
        <f>PBK!D36</f>
        <v>29_10_2021</v>
      </c>
      <c r="E73" s="383"/>
      <c r="G73" s="376" t="s">
        <v>38</v>
      </c>
      <c r="H73" s="376"/>
      <c r="I73" s="384" t="str">
        <f>PBK!C41</f>
        <v>Vadims ĻETKO</v>
      </c>
      <c r="J73" s="384"/>
      <c r="K73" s="384"/>
      <c r="L73" s="384"/>
      <c r="M73" s="384"/>
      <c r="N73" s="385" t="str">
        <f>D73</f>
        <v>29_10_2021</v>
      </c>
      <c r="O73" s="376"/>
    </row>
    <row r="74" spans="1:17" s="34" customFormat="1" ht="14.25" customHeight="1">
      <c r="A74" s="243"/>
      <c r="B74" s="243"/>
      <c r="C74" s="42" t="s">
        <v>44</v>
      </c>
      <c r="D74" s="35"/>
      <c r="E74" s="35"/>
      <c r="K74" s="42" t="s">
        <v>44</v>
      </c>
    </row>
    <row r="75" spans="1:17" s="34" customFormat="1" ht="14.25" customHeight="1">
      <c r="A75" s="243"/>
      <c r="B75" s="243"/>
      <c r="C75" s="35"/>
      <c r="D75" s="35"/>
      <c r="E75" s="35"/>
    </row>
    <row r="76" spans="1:17" s="34" customFormat="1" ht="14.25" customHeight="1">
      <c r="A76" s="376" t="s">
        <v>15</v>
      </c>
      <c r="B76" s="376"/>
      <c r="C76" s="35" t="str">
        <f>PBK!C39</f>
        <v>20-6832</v>
      </c>
      <c r="D76" s="35"/>
      <c r="E76" s="35"/>
      <c r="G76" s="376"/>
      <c r="H76" s="376"/>
      <c r="I76" s="34" t="str">
        <f>PBK!C44</f>
        <v>20-6832</v>
      </c>
    </row>
    <row r="77" spans="1:17" s="34" customFormat="1" ht="13.5" customHeight="1">
      <c r="A77" s="243"/>
      <c r="B77" s="243"/>
      <c r="C77" s="35"/>
      <c r="D77" s="35"/>
      <c r="E77" s="35"/>
    </row>
    <row r="78" spans="1:17" s="34" customFormat="1" ht="13.5" customHeight="1">
      <c r="A78" s="243"/>
      <c r="B78" s="243"/>
      <c r="C78" s="35"/>
      <c r="D78" s="35"/>
      <c r="E78" s="35"/>
    </row>
    <row r="79" spans="1:17" s="34" customFormat="1" ht="13.5" customHeight="1">
      <c r="A79" s="243"/>
      <c r="B79" s="243"/>
      <c r="C79" s="35"/>
      <c r="D79" s="35"/>
      <c r="E79" s="35"/>
    </row>
    <row r="80" spans="1:17" s="34" customFormat="1" ht="13.5" customHeight="1">
      <c r="A80" s="243"/>
      <c r="B80" s="243"/>
      <c r="C80" s="35"/>
      <c r="D80" s="35"/>
      <c r="E80" s="35"/>
    </row>
    <row r="81" spans="1:5" s="34" customFormat="1" ht="13.5" customHeight="1">
      <c r="A81" s="243"/>
      <c r="B81" s="243"/>
      <c r="C81" s="35"/>
      <c r="D81" s="35"/>
      <c r="E81" s="35"/>
    </row>
    <row r="82" spans="1:5" s="34" customFormat="1" ht="13.5" customHeight="1">
      <c r="A82" s="243"/>
      <c r="B82" s="243"/>
      <c r="C82" s="35"/>
      <c r="D82" s="35"/>
      <c r="E82" s="35"/>
    </row>
    <row r="83" spans="1:5" s="34" customFormat="1" ht="13.5" customHeight="1">
      <c r="A83" s="243"/>
      <c r="B83" s="243"/>
      <c r="C83" s="35"/>
      <c r="D83" s="35"/>
      <c r="E83" s="35"/>
    </row>
    <row r="84" spans="1:5" s="34" customFormat="1" ht="13.5" customHeight="1">
      <c r="A84" s="243"/>
      <c r="B84" s="243"/>
      <c r="C84" s="35"/>
      <c r="D84" s="35"/>
      <c r="E84" s="35"/>
    </row>
    <row r="85" spans="1:5" s="34" customFormat="1" ht="13.5" customHeight="1">
      <c r="A85" s="243"/>
      <c r="B85" s="243"/>
      <c r="C85" s="35"/>
      <c r="D85" s="35"/>
      <c r="E85" s="35"/>
    </row>
    <row r="86" spans="1:5" s="34" customFormat="1" ht="13.5" customHeight="1">
      <c r="A86" s="243"/>
      <c r="B86" s="243"/>
      <c r="C86" s="35"/>
      <c r="D86" s="35"/>
      <c r="E86" s="35"/>
    </row>
    <row r="87" spans="1:5" s="34" customFormat="1" ht="13.5" customHeight="1">
      <c r="A87" s="243"/>
      <c r="B87" s="243"/>
      <c r="C87" s="35"/>
      <c r="D87" s="35"/>
      <c r="E87" s="35"/>
    </row>
    <row r="88" spans="1:5" s="34" customFormat="1" ht="13.5" customHeight="1">
      <c r="A88" s="243"/>
      <c r="B88" s="243"/>
      <c r="C88" s="35"/>
      <c r="D88" s="35"/>
      <c r="E88" s="35"/>
    </row>
    <row r="89" spans="1:5" s="34" customFormat="1" ht="13.5" customHeight="1">
      <c r="A89" s="243"/>
      <c r="B89" s="243"/>
      <c r="C89" s="35"/>
      <c r="D89" s="35"/>
      <c r="E89" s="35"/>
    </row>
    <row r="90" spans="1:5" s="34" customFormat="1" ht="13.5" customHeight="1">
      <c r="A90" s="243"/>
      <c r="B90" s="243"/>
      <c r="C90" s="35"/>
      <c r="D90" s="35"/>
      <c r="E90" s="35"/>
    </row>
    <row r="91" spans="1:5" s="34" customFormat="1" ht="13.5" customHeight="1">
      <c r="A91" s="243"/>
      <c r="B91" s="243"/>
      <c r="C91" s="35"/>
      <c r="D91" s="35"/>
      <c r="E91" s="35"/>
    </row>
    <row r="92" spans="1:5" s="34" customFormat="1" ht="13.5" customHeight="1">
      <c r="A92" s="243"/>
      <c r="B92" s="243"/>
      <c r="C92" s="35"/>
      <c r="D92" s="35"/>
      <c r="E92" s="35"/>
    </row>
    <row r="93" spans="1:5" s="34" customFormat="1" ht="13.5" customHeight="1">
      <c r="A93" s="243"/>
      <c r="B93" s="243"/>
      <c r="C93" s="35"/>
      <c r="D93" s="35"/>
      <c r="E93" s="35"/>
    </row>
    <row r="94" spans="1:5" s="34" customFormat="1" ht="13.5" customHeight="1">
      <c r="A94" s="243"/>
      <c r="B94" s="243"/>
      <c r="C94" s="35"/>
      <c r="D94" s="35"/>
      <c r="E94" s="35"/>
    </row>
    <row r="95" spans="1:5" s="34" customFormat="1" ht="13.5" customHeight="1">
      <c r="A95" s="243"/>
      <c r="B95" s="243"/>
      <c r="C95" s="35"/>
      <c r="D95" s="35"/>
      <c r="E95" s="35"/>
    </row>
    <row r="96" spans="1:5" s="34" customFormat="1" ht="13.5" customHeight="1">
      <c r="A96" s="243"/>
      <c r="B96" s="243"/>
      <c r="C96" s="35"/>
      <c r="D96" s="35"/>
      <c r="E96" s="35"/>
    </row>
    <row r="97" spans="1:5" s="34" customFormat="1" ht="13.5" customHeight="1">
      <c r="A97" s="243"/>
      <c r="B97" s="243"/>
      <c r="C97" s="35"/>
      <c r="D97" s="35"/>
      <c r="E97" s="35"/>
    </row>
    <row r="98" spans="1:5" s="34" customFormat="1" ht="13.5" customHeight="1">
      <c r="A98" s="243"/>
      <c r="B98" s="243"/>
      <c r="C98" s="35"/>
      <c r="D98" s="35"/>
      <c r="E98" s="35"/>
    </row>
    <row r="99" spans="1:5" s="34" customFormat="1" ht="13.5" customHeight="1">
      <c r="A99" s="243"/>
      <c r="B99" s="243"/>
      <c r="C99" s="35"/>
      <c r="D99" s="35"/>
      <c r="E99" s="35"/>
    </row>
    <row r="100" spans="1:5" s="34" customFormat="1" ht="13.5" customHeight="1">
      <c r="A100" s="243"/>
      <c r="B100" s="243"/>
      <c r="C100" s="35"/>
      <c r="D100" s="35"/>
      <c r="E100" s="35"/>
    </row>
    <row r="101" spans="1:5" s="34" customFormat="1" ht="13.5" customHeight="1">
      <c r="A101" s="243"/>
      <c r="B101" s="243"/>
      <c r="C101" s="35"/>
      <c r="D101" s="35"/>
      <c r="E101" s="35"/>
    </row>
    <row r="102" spans="1:5" s="34" customFormat="1" ht="13.5" customHeight="1">
      <c r="A102" s="243"/>
      <c r="B102" s="243"/>
      <c r="C102" s="35"/>
      <c r="D102" s="35"/>
      <c r="E102" s="35"/>
    </row>
    <row r="103" spans="1:5" s="34" customFormat="1" ht="13.5" customHeight="1">
      <c r="A103" s="243"/>
      <c r="B103" s="243"/>
      <c r="C103" s="35"/>
      <c r="D103" s="35"/>
      <c r="E103" s="35"/>
    </row>
    <row r="104" spans="1:5" s="34" customFormat="1" ht="13.5" customHeight="1">
      <c r="A104" s="243"/>
      <c r="B104" s="243"/>
      <c r="C104" s="35"/>
      <c r="D104" s="35"/>
      <c r="E104" s="35"/>
    </row>
    <row r="105" spans="1:5" s="34" customFormat="1" ht="13.5" customHeight="1">
      <c r="A105" s="243"/>
      <c r="B105" s="243"/>
      <c r="C105" s="35"/>
      <c r="D105" s="35"/>
      <c r="E105" s="35"/>
    </row>
    <row r="106" spans="1:5" s="34" customFormat="1" ht="13.5" customHeight="1">
      <c r="A106" s="243"/>
      <c r="B106" s="243"/>
      <c r="C106" s="35"/>
      <c r="D106" s="35"/>
      <c r="E106" s="35"/>
    </row>
    <row r="107" spans="1:5" s="34" customFormat="1" ht="13.5" customHeight="1">
      <c r="A107" s="243"/>
      <c r="B107" s="243"/>
      <c r="C107" s="35"/>
      <c r="D107" s="35"/>
      <c r="E107" s="35"/>
    </row>
    <row r="108" spans="1:5" s="34" customFormat="1" ht="13.5" customHeight="1">
      <c r="A108" s="243"/>
      <c r="B108" s="243"/>
      <c r="C108" s="35"/>
      <c r="D108" s="35"/>
      <c r="E108" s="35"/>
    </row>
    <row r="109" spans="1:5" s="34" customFormat="1" ht="13.5" customHeight="1">
      <c r="A109" s="243"/>
      <c r="B109" s="243"/>
      <c r="C109" s="35"/>
      <c r="D109" s="35"/>
      <c r="E109" s="35"/>
    </row>
    <row r="110" spans="1:5" s="34" customFormat="1" ht="13.5" customHeight="1">
      <c r="A110" s="243"/>
      <c r="B110" s="243"/>
      <c r="C110" s="35"/>
      <c r="D110" s="35"/>
      <c r="E110" s="35"/>
    </row>
    <row r="111" spans="1:5" s="34" customFormat="1" ht="13.5" customHeight="1">
      <c r="A111" s="243"/>
      <c r="B111" s="243"/>
      <c r="C111" s="35"/>
      <c r="D111" s="35"/>
      <c r="E111" s="35"/>
    </row>
    <row r="112" spans="1:5" s="34" customFormat="1" ht="13.5" customHeight="1">
      <c r="A112" s="243"/>
      <c r="B112" s="243"/>
      <c r="C112" s="35"/>
      <c r="D112" s="35"/>
      <c r="E112" s="35"/>
    </row>
    <row r="113" spans="1:5" s="34" customFormat="1" ht="13.5" customHeight="1">
      <c r="A113" s="243"/>
      <c r="B113" s="243"/>
      <c r="C113" s="35"/>
      <c r="D113" s="35"/>
      <c r="E113" s="35"/>
    </row>
    <row r="114" spans="1:5" s="34" customFormat="1" ht="13.5" customHeight="1">
      <c r="A114" s="243"/>
      <c r="B114" s="243"/>
      <c r="C114" s="35"/>
      <c r="D114" s="35"/>
      <c r="E114" s="35"/>
    </row>
    <row r="115" spans="1:5" s="34" customFormat="1" ht="13.5" customHeight="1">
      <c r="A115" s="243"/>
      <c r="B115" s="243"/>
      <c r="C115" s="35"/>
      <c r="D115" s="35"/>
      <c r="E115" s="35"/>
    </row>
    <row r="116" spans="1:5" s="34" customFormat="1" ht="13.5" customHeight="1">
      <c r="A116" s="243"/>
      <c r="B116" s="243"/>
      <c r="C116" s="35"/>
      <c r="D116" s="35"/>
      <c r="E116" s="35"/>
    </row>
    <row r="117" spans="1:5" s="34" customFormat="1" ht="13.5" customHeight="1">
      <c r="A117" s="243"/>
      <c r="B117" s="243"/>
      <c r="C117" s="35"/>
      <c r="D117" s="35"/>
      <c r="E117" s="35"/>
    </row>
    <row r="118" spans="1:5" s="34" customFormat="1" ht="13.5" customHeight="1">
      <c r="A118" s="243"/>
      <c r="B118" s="243"/>
      <c r="C118" s="35"/>
      <c r="D118" s="35"/>
      <c r="E118" s="35"/>
    </row>
    <row r="119" spans="1:5" s="34" customFormat="1" ht="13.5" customHeight="1">
      <c r="A119" s="243"/>
      <c r="B119" s="243"/>
      <c r="C119" s="35"/>
      <c r="D119" s="35"/>
      <c r="E119" s="35"/>
    </row>
    <row r="120" spans="1:5" s="34" customFormat="1" ht="13.5" customHeight="1">
      <c r="A120" s="243"/>
      <c r="B120" s="243"/>
      <c r="C120" s="35"/>
      <c r="D120" s="35"/>
      <c r="E120" s="35"/>
    </row>
    <row r="121" spans="1:5" s="34" customFormat="1" ht="13.5" customHeight="1">
      <c r="A121" s="243"/>
      <c r="B121" s="243"/>
      <c r="C121" s="35"/>
      <c r="D121" s="35"/>
      <c r="E121" s="35"/>
    </row>
    <row r="122" spans="1:5" s="34" customFormat="1" ht="13.5" customHeight="1">
      <c r="A122" s="243"/>
      <c r="B122" s="243"/>
      <c r="C122" s="35"/>
      <c r="D122" s="35"/>
      <c r="E122" s="35"/>
    </row>
    <row r="123" spans="1:5" s="34" customFormat="1" ht="13.5" customHeight="1">
      <c r="A123" s="243"/>
      <c r="B123" s="243"/>
      <c r="C123" s="35"/>
      <c r="D123" s="35"/>
      <c r="E123" s="35"/>
    </row>
    <row r="124" spans="1:5" s="34" customFormat="1" ht="13.5" customHeight="1">
      <c r="A124" s="243"/>
      <c r="B124" s="243"/>
      <c r="C124" s="35"/>
      <c r="D124" s="35"/>
      <c r="E124" s="35"/>
    </row>
    <row r="125" spans="1:5" s="34" customFormat="1" ht="13.5" customHeight="1">
      <c r="A125" s="243"/>
      <c r="B125" s="243"/>
      <c r="C125" s="35"/>
      <c r="D125" s="35"/>
      <c r="E125" s="35"/>
    </row>
    <row r="126" spans="1:5" s="34" customFormat="1" ht="13.5" customHeight="1">
      <c r="A126" s="243"/>
      <c r="B126" s="243"/>
      <c r="C126" s="35"/>
      <c r="D126" s="35"/>
      <c r="E126" s="35"/>
    </row>
    <row r="127" spans="1:5" s="34" customFormat="1" ht="13.5" customHeight="1">
      <c r="A127" s="243"/>
      <c r="B127" s="243"/>
      <c r="C127" s="35"/>
      <c r="D127" s="35"/>
      <c r="E127" s="35"/>
    </row>
    <row r="128" spans="1:5" s="34" customFormat="1" ht="13.5" customHeight="1">
      <c r="A128" s="243"/>
      <c r="B128" s="243"/>
      <c r="C128" s="35"/>
      <c r="D128" s="35"/>
      <c r="E128" s="35"/>
    </row>
    <row r="129" spans="1:5" s="34" customFormat="1" ht="13.5" customHeight="1">
      <c r="A129" s="243"/>
      <c r="B129" s="243"/>
      <c r="C129" s="35"/>
      <c r="D129" s="35"/>
      <c r="E129" s="35"/>
    </row>
    <row r="130" spans="1:5" s="34" customFormat="1" ht="13.5" customHeight="1">
      <c r="A130" s="243"/>
      <c r="B130" s="243"/>
      <c r="C130" s="35"/>
      <c r="D130" s="35"/>
      <c r="E130" s="35"/>
    </row>
    <row r="131" spans="1:5" s="34" customFormat="1" ht="13.5" customHeight="1">
      <c r="A131" s="243"/>
      <c r="B131" s="243"/>
      <c r="C131" s="35"/>
      <c r="D131" s="35"/>
      <c r="E131" s="35"/>
    </row>
    <row r="132" spans="1:5" s="34" customFormat="1" ht="13.5" customHeight="1">
      <c r="A132" s="243"/>
      <c r="B132" s="243"/>
      <c r="C132" s="35"/>
      <c r="D132" s="35"/>
      <c r="E132" s="35"/>
    </row>
    <row r="133" spans="1:5" s="34" customFormat="1" ht="13.5" customHeight="1">
      <c r="A133" s="243"/>
      <c r="B133" s="243"/>
      <c r="C133" s="35"/>
      <c r="D133" s="35"/>
      <c r="E133" s="35"/>
    </row>
    <row r="134" spans="1:5" s="34" customFormat="1" ht="13.5" customHeight="1">
      <c r="A134" s="243"/>
      <c r="B134" s="243"/>
      <c r="C134" s="35"/>
      <c r="D134" s="35"/>
      <c r="E134" s="35"/>
    </row>
    <row r="135" spans="1:5" s="34" customFormat="1" ht="13.5" customHeight="1">
      <c r="A135" s="243"/>
      <c r="B135" s="243"/>
      <c r="C135" s="35"/>
      <c r="D135" s="35"/>
      <c r="E135" s="35"/>
    </row>
    <row r="136" spans="1:5" s="34" customFormat="1" ht="13.5" customHeight="1">
      <c r="A136" s="243"/>
      <c r="B136" s="243"/>
      <c r="C136" s="35"/>
      <c r="D136" s="35"/>
      <c r="E136" s="35"/>
    </row>
    <row r="137" spans="1:5" s="34" customFormat="1" ht="13.5" customHeight="1">
      <c r="A137" s="243"/>
      <c r="B137" s="243"/>
      <c r="C137" s="35"/>
      <c r="D137" s="35"/>
      <c r="E137" s="35"/>
    </row>
    <row r="138" spans="1:5" s="34" customFormat="1" ht="13.5" customHeight="1">
      <c r="A138" s="243"/>
      <c r="B138" s="243"/>
      <c r="C138" s="35"/>
      <c r="D138" s="35"/>
      <c r="E138" s="35"/>
    </row>
    <row r="139" spans="1:5" s="34" customFormat="1" ht="13.5" customHeight="1">
      <c r="A139" s="243"/>
      <c r="B139" s="243"/>
      <c r="C139" s="35"/>
      <c r="D139" s="35"/>
      <c r="E139" s="35"/>
    </row>
    <row r="140" spans="1:5" s="34" customFormat="1" ht="13.5" customHeight="1">
      <c r="A140" s="243"/>
      <c r="B140" s="243"/>
      <c r="C140" s="35"/>
      <c r="D140" s="35"/>
      <c r="E140" s="35"/>
    </row>
    <row r="141" spans="1:5" s="34" customFormat="1" ht="13.5" customHeight="1">
      <c r="A141" s="243"/>
      <c r="B141" s="243"/>
      <c r="C141" s="35"/>
      <c r="D141" s="35"/>
      <c r="E141" s="35"/>
    </row>
    <row r="142" spans="1:5" s="34" customFormat="1" ht="13.5" customHeight="1">
      <c r="A142" s="243"/>
      <c r="B142" s="243"/>
      <c r="C142" s="35"/>
      <c r="D142" s="35"/>
      <c r="E142" s="35"/>
    </row>
    <row r="143" spans="1:5" s="34" customFormat="1" ht="13.5" customHeight="1">
      <c r="A143" s="243"/>
      <c r="B143" s="243"/>
      <c r="C143" s="35"/>
      <c r="D143" s="35"/>
      <c r="E143" s="35"/>
    </row>
    <row r="144" spans="1:5" s="34" customFormat="1" ht="13.5" customHeight="1">
      <c r="A144" s="243"/>
      <c r="B144" s="243"/>
      <c r="C144" s="35"/>
      <c r="D144" s="35"/>
      <c r="E144" s="35"/>
    </row>
    <row r="145" spans="1:5" s="34" customFormat="1" ht="13.5" customHeight="1">
      <c r="A145" s="243"/>
      <c r="B145" s="243"/>
      <c r="C145" s="35"/>
      <c r="D145" s="35"/>
      <c r="E145" s="35"/>
    </row>
    <row r="146" spans="1:5" s="34" customFormat="1" ht="13.5" customHeight="1">
      <c r="A146" s="243"/>
      <c r="B146" s="243"/>
      <c r="C146" s="35"/>
      <c r="D146" s="35"/>
      <c r="E146" s="35"/>
    </row>
    <row r="147" spans="1:5" s="34" customFormat="1" ht="13.5" customHeight="1">
      <c r="A147" s="243"/>
      <c r="B147" s="243"/>
      <c r="C147" s="35"/>
      <c r="D147" s="35"/>
      <c r="E147" s="35"/>
    </row>
    <row r="148" spans="1:5" s="34" customFormat="1" ht="13.5" customHeight="1">
      <c r="A148" s="243"/>
      <c r="B148" s="243"/>
      <c r="C148" s="35"/>
      <c r="D148" s="35"/>
      <c r="E148" s="35"/>
    </row>
    <row r="149" spans="1:5" s="34" customFormat="1" ht="13.5" customHeight="1">
      <c r="A149" s="243"/>
      <c r="B149" s="243"/>
      <c r="C149" s="35"/>
      <c r="D149" s="35"/>
      <c r="E149" s="35"/>
    </row>
    <row r="150" spans="1:5" s="34" customFormat="1" ht="13.5" customHeight="1">
      <c r="A150" s="243"/>
      <c r="B150" s="243"/>
      <c r="C150" s="35"/>
      <c r="D150" s="35"/>
      <c r="E150" s="35"/>
    </row>
    <row r="151" spans="1:5" s="34" customFormat="1" ht="13.5" customHeight="1">
      <c r="A151" s="243"/>
      <c r="B151" s="243"/>
      <c r="C151" s="35"/>
      <c r="D151" s="35"/>
      <c r="E151" s="35"/>
    </row>
    <row r="152" spans="1:5" s="34" customFormat="1" ht="13.5" customHeight="1">
      <c r="A152" s="243"/>
      <c r="B152" s="243"/>
      <c r="C152" s="35"/>
      <c r="D152" s="35"/>
      <c r="E152" s="35"/>
    </row>
    <row r="153" spans="1:5" s="34" customFormat="1" ht="13.5" customHeight="1">
      <c r="A153" s="243"/>
      <c r="B153" s="243"/>
      <c r="C153" s="35"/>
      <c r="D153" s="35"/>
      <c r="E153" s="35"/>
    </row>
    <row r="154" spans="1:5" s="34" customFormat="1" ht="13.5" customHeight="1">
      <c r="A154" s="243"/>
      <c r="B154" s="243"/>
      <c r="C154" s="35"/>
      <c r="D154" s="35"/>
      <c r="E154" s="35"/>
    </row>
    <row r="155" spans="1:5" s="34" customFormat="1" ht="13.5" customHeight="1">
      <c r="A155" s="243"/>
      <c r="B155" s="243"/>
      <c r="C155" s="35"/>
      <c r="D155" s="35"/>
      <c r="E155" s="35"/>
    </row>
    <row r="156" spans="1:5" s="34" customFormat="1" ht="13.5" customHeight="1">
      <c r="A156" s="243"/>
      <c r="B156" s="243"/>
      <c r="C156" s="35"/>
      <c r="D156" s="35"/>
      <c r="E156" s="35"/>
    </row>
    <row r="157" spans="1:5" s="34" customFormat="1" ht="13.5" customHeight="1">
      <c r="A157" s="243"/>
      <c r="B157" s="243"/>
      <c r="C157" s="35"/>
      <c r="D157" s="35"/>
      <c r="E157" s="35"/>
    </row>
    <row r="158" spans="1:5" s="34" customFormat="1" ht="13.5" customHeight="1">
      <c r="A158" s="243"/>
      <c r="B158" s="243"/>
      <c r="C158" s="35"/>
      <c r="D158" s="35"/>
      <c r="E158" s="35"/>
    </row>
    <row r="159" spans="1:5" s="34" customFormat="1" ht="13.5" customHeight="1">
      <c r="A159" s="243"/>
      <c r="B159" s="243"/>
      <c r="C159" s="35"/>
      <c r="D159" s="35"/>
      <c r="E159" s="35"/>
    </row>
    <row r="160" spans="1:5" s="34" customFormat="1" ht="13.5" customHeight="1">
      <c r="A160" s="243"/>
      <c r="B160" s="243"/>
      <c r="C160" s="35"/>
      <c r="D160" s="35"/>
      <c r="E160" s="35"/>
    </row>
    <row r="161" spans="1:5" s="34" customFormat="1" ht="13.5" customHeight="1">
      <c r="A161" s="243"/>
      <c r="B161" s="243"/>
      <c r="C161" s="35"/>
      <c r="D161" s="35"/>
      <c r="E161" s="35"/>
    </row>
    <row r="162" spans="1:5" s="34" customFormat="1" ht="13.5" customHeight="1">
      <c r="A162" s="243"/>
      <c r="B162" s="243"/>
      <c r="C162" s="35"/>
      <c r="D162" s="35"/>
      <c r="E162" s="35"/>
    </row>
    <row r="163" spans="1:5" s="34" customFormat="1" ht="13.5" customHeight="1">
      <c r="A163" s="243"/>
      <c r="B163" s="243"/>
      <c r="C163" s="35"/>
      <c r="D163" s="35"/>
      <c r="E163" s="35"/>
    </row>
    <row r="164" spans="1:5" s="34" customFormat="1" ht="13.5" customHeight="1">
      <c r="A164" s="243"/>
      <c r="B164" s="243"/>
      <c r="C164" s="35"/>
      <c r="D164" s="35"/>
      <c r="E164" s="35"/>
    </row>
    <row r="165" spans="1:5" s="34" customFormat="1" ht="13.5" customHeight="1">
      <c r="A165" s="243"/>
      <c r="B165" s="243"/>
      <c r="C165" s="35"/>
      <c r="D165" s="35"/>
      <c r="E165" s="35"/>
    </row>
    <row r="166" spans="1:5" s="34" customFormat="1" ht="13.5" customHeight="1">
      <c r="A166" s="243"/>
      <c r="B166" s="243"/>
      <c r="C166" s="35"/>
      <c r="D166" s="35"/>
      <c r="E166" s="35"/>
    </row>
    <row r="167" spans="1:5" s="34" customFormat="1" ht="13.5" customHeight="1">
      <c r="A167" s="243"/>
      <c r="B167" s="243"/>
      <c r="C167" s="35"/>
      <c r="D167" s="35"/>
      <c r="E167" s="35"/>
    </row>
    <row r="168" spans="1:5" s="34" customFormat="1" ht="13.5" customHeight="1">
      <c r="A168" s="243"/>
      <c r="B168" s="243"/>
      <c r="C168" s="35"/>
      <c r="D168" s="35"/>
      <c r="E168" s="35"/>
    </row>
    <row r="169" spans="1:5" s="34" customFormat="1" ht="13.5" customHeight="1">
      <c r="A169" s="243"/>
      <c r="B169" s="243"/>
      <c r="C169" s="35"/>
      <c r="D169" s="35"/>
      <c r="E169" s="35"/>
    </row>
    <row r="170" spans="1:5" s="34" customFormat="1" ht="13.5" customHeight="1">
      <c r="A170" s="243"/>
      <c r="B170" s="243"/>
      <c r="C170" s="35"/>
      <c r="D170" s="35"/>
      <c r="E170" s="35"/>
    </row>
    <row r="171" spans="1:5" s="34" customFormat="1" ht="13.5" customHeight="1">
      <c r="A171" s="243"/>
      <c r="B171" s="243"/>
      <c r="C171" s="35"/>
      <c r="D171" s="35"/>
      <c r="E171" s="35"/>
    </row>
    <row r="172" spans="1:5" s="34" customFormat="1" ht="13.5" customHeight="1">
      <c r="A172" s="243"/>
      <c r="B172" s="243"/>
      <c r="C172" s="35"/>
      <c r="D172" s="35"/>
      <c r="E172" s="35"/>
    </row>
    <row r="173" spans="1:5" s="34" customFormat="1" ht="13.5" customHeight="1">
      <c r="A173" s="243"/>
      <c r="B173" s="243"/>
      <c r="C173" s="35"/>
      <c r="D173" s="35"/>
      <c r="E173" s="35"/>
    </row>
    <row r="174" spans="1:5" s="34" customFormat="1" ht="13.5" customHeight="1">
      <c r="A174" s="243"/>
      <c r="B174" s="243"/>
      <c r="C174" s="35"/>
      <c r="D174" s="35"/>
      <c r="E174" s="35"/>
    </row>
    <row r="175" spans="1:5" s="34" customFormat="1" ht="13.5" customHeight="1">
      <c r="A175" s="243"/>
      <c r="B175" s="243"/>
      <c r="C175" s="35"/>
      <c r="D175" s="35"/>
      <c r="E175" s="35"/>
    </row>
    <row r="176" spans="1:5" s="34" customFormat="1" ht="13.5" customHeight="1">
      <c r="A176" s="243"/>
      <c r="B176" s="243"/>
      <c r="C176" s="35"/>
      <c r="D176" s="35"/>
      <c r="E176" s="35"/>
    </row>
    <row r="177" spans="1:5" s="34" customFormat="1" ht="13.5" customHeight="1">
      <c r="A177" s="243"/>
      <c r="B177" s="243"/>
      <c r="C177" s="35"/>
      <c r="D177" s="35"/>
      <c r="E177" s="35"/>
    </row>
    <row r="178" spans="1:5" s="34" customFormat="1" ht="13.5" customHeight="1">
      <c r="A178" s="243"/>
      <c r="B178" s="243"/>
      <c r="C178" s="35"/>
      <c r="D178" s="35"/>
      <c r="E178" s="35"/>
    </row>
    <row r="179" spans="1:5" s="34" customFormat="1" ht="13.5" customHeight="1">
      <c r="A179" s="243"/>
      <c r="B179" s="243"/>
      <c r="C179" s="35"/>
      <c r="D179" s="35"/>
      <c r="E179" s="35"/>
    </row>
    <row r="180" spans="1:5" s="34" customFormat="1" ht="13.5" customHeight="1">
      <c r="A180" s="243"/>
      <c r="B180" s="243"/>
      <c r="C180" s="35"/>
      <c r="D180" s="35"/>
      <c r="E180" s="35"/>
    </row>
    <row r="181" spans="1:5" s="34" customFormat="1" ht="13.5" customHeight="1">
      <c r="A181" s="243"/>
      <c r="B181" s="243"/>
      <c r="C181" s="35"/>
      <c r="D181" s="35"/>
      <c r="E181" s="35"/>
    </row>
    <row r="182" spans="1:5" s="34" customFormat="1" ht="13.5" customHeight="1">
      <c r="A182" s="243"/>
      <c r="B182" s="243"/>
      <c r="C182" s="35"/>
      <c r="D182" s="35"/>
      <c r="E182" s="35"/>
    </row>
    <row r="183" spans="1:5" s="34" customFormat="1" ht="13.5" customHeight="1">
      <c r="A183" s="243"/>
      <c r="B183" s="243"/>
      <c r="C183" s="35"/>
      <c r="D183" s="35"/>
      <c r="E183" s="35"/>
    </row>
    <row r="184" spans="1:5" s="34" customFormat="1" ht="13.5" customHeight="1">
      <c r="A184" s="243"/>
      <c r="B184" s="243"/>
      <c r="C184" s="35"/>
      <c r="D184" s="35"/>
      <c r="E184" s="35"/>
    </row>
    <row r="185" spans="1:5" s="34" customFormat="1" ht="13.5" customHeight="1">
      <c r="A185" s="243"/>
      <c r="B185" s="243"/>
      <c r="C185" s="35"/>
      <c r="D185" s="35"/>
      <c r="E185" s="35"/>
    </row>
    <row r="186" spans="1:5" s="34" customFormat="1" ht="13.5" customHeight="1">
      <c r="A186" s="243"/>
      <c r="B186" s="243"/>
      <c r="C186" s="35"/>
      <c r="D186" s="35"/>
      <c r="E186" s="35"/>
    </row>
    <row r="187" spans="1:5" s="34" customFormat="1" ht="13.5" customHeight="1">
      <c r="A187" s="243"/>
      <c r="B187" s="243"/>
      <c r="C187" s="35"/>
      <c r="D187" s="35"/>
      <c r="E187" s="35"/>
    </row>
    <row r="188" spans="1:5" s="34" customFormat="1" ht="13.5" customHeight="1">
      <c r="A188" s="243"/>
      <c r="B188" s="243"/>
      <c r="C188" s="35"/>
      <c r="D188" s="35"/>
      <c r="E188" s="35"/>
    </row>
    <row r="189" spans="1:5" s="34" customFormat="1" ht="13.5" customHeight="1">
      <c r="A189" s="243"/>
      <c r="B189" s="243"/>
      <c r="C189" s="35"/>
      <c r="D189" s="35"/>
      <c r="E189" s="35"/>
    </row>
    <row r="190" spans="1:5" s="34" customFormat="1" ht="13.5" customHeight="1">
      <c r="A190" s="243"/>
      <c r="B190" s="243"/>
      <c r="C190" s="35"/>
      <c r="D190" s="35"/>
      <c r="E190" s="35"/>
    </row>
    <row r="191" spans="1:5" s="34" customFormat="1" ht="13.5" customHeight="1">
      <c r="A191" s="243"/>
      <c r="B191" s="243"/>
      <c r="C191" s="35"/>
      <c r="D191" s="35"/>
      <c r="E191" s="35"/>
    </row>
    <row r="192" spans="1:5" s="34" customFormat="1" ht="13.5" customHeight="1">
      <c r="A192" s="243"/>
      <c r="B192" s="243"/>
      <c r="C192" s="35"/>
      <c r="D192" s="35"/>
      <c r="E192" s="35"/>
    </row>
    <row r="193" spans="1:5" s="34" customFormat="1" ht="13.5" customHeight="1">
      <c r="A193" s="243"/>
      <c r="B193" s="243"/>
      <c r="C193" s="35"/>
      <c r="D193" s="35"/>
      <c r="E193" s="35"/>
    </row>
    <row r="194" spans="1:5" s="34" customFormat="1" ht="13.5" customHeight="1">
      <c r="A194" s="243"/>
      <c r="B194" s="243"/>
      <c r="C194" s="35"/>
      <c r="D194" s="35"/>
      <c r="E194" s="35"/>
    </row>
    <row r="195" spans="1:5" s="34" customFormat="1" ht="13.5" customHeight="1">
      <c r="A195" s="243"/>
      <c r="B195" s="243"/>
      <c r="C195" s="35"/>
      <c r="D195" s="35"/>
      <c r="E195" s="35"/>
    </row>
    <row r="196" spans="1:5" s="34" customFormat="1" ht="13.5" customHeight="1">
      <c r="A196" s="243"/>
      <c r="B196" s="243"/>
      <c r="C196" s="35"/>
      <c r="D196" s="35"/>
      <c r="E196" s="35"/>
    </row>
    <row r="197" spans="1:5" s="34" customFormat="1" ht="13.5" customHeight="1">
      <c r="A197" s="243"/>
      <c r="B197" s="243"/>
      <c r="C197" s="35"/>
      <c r="D197" s="35"/>
      <c r="E197" s="35"/>
    </row>
    <row r="198" spans="1:5" s="34" customFormat="1" ht="13.5" customHeight="1">
      <c r="A198" s="243"/>
      <c r="B198" s="243"/>
      <c r="C198" s="35"/>
      <c r="D198" s="35"/>
      <c r="E198" s="35"/>
    </row>
    <row r="199" spans="1:5" s="34" customFormat="1" ht="13.5" customHeight="1">
      <c r="A199" s="243"/>
      <c r="B199" s="243"/>
      <c r="C199" s="35"/>
      <c r="D199" s="35"/>
      <c r="E199" s="35"/>
    </row>
    <row r="200" spans="1:5" s="34" customFormat="1" ht="13.5" customHeight="1">
      <c r="A200" s="243"/>
      <c r="B200" s="243"/>
      <c r="C200" s="35"/>
      <c r="D200" s="35"/>
      <c r="E200" s="35"/>
    </row>
    <row r="201" spans="1:5" s="34" customFormat="1" ht="13.5" customHeight="1">
      <c r="A201" s="243"/>
      <c r="B201" s="243"/>
      <c r="C201" s="35"/>
      <c r="D201" s="35"/>
      <c r="E201" s="35"/>
    </row>
    <row r="202" spans="1:5" s="34" customFormat="1" ht="13.5" customHeight="1">
      <c r="A202" s="243"/>
      <c r="B202" s="243"/>
      <c r="C202" s="35"/>
      <c r="D202" s="35"/>
      <c r="E202" s="35"/>
    </row>
    <row r="203" spans="1:5" s="34" customFormat="1" ht="13.5" customHeight="1">
      <c r="A203" s="243"/>
      <c r="B203" s="243"/>
      <c r="C203" s="35"/>
      <c r="D203" s="35"/>
      <c r="E203" s="35"/>
    </row>
    <row r="204" spans="1:5" s="34" customFormat="1" ht="13.5" customHeight="1">
      <c r="A204" s="243"/>
      <c r="B204" s="243"/>
      <c r="C204" s="35"/>
      <c r="D204" s="35"/>
      <c r="E204" s="35"/>
    </row>
    <row r="205" spans="1:5" s="34" customFormat="1" ht="13.5" customHeight="1">
      <c r="A205" s="243"/>
      <c r="B205" s="243"/>
      <c r="C205" s="35"/>
      <c r="D205" s="35"/>
      <c r="E205" s="35"/>
    </row>
    <row r="206" spans="1:5" s="34" customFormat="1" ht="13.5" customHeight="1">
      <c r="A206" s="243"/>
      <c r="B206" s="243"/>
      <c r="C206" s="35"/>
      <c r="D206" s="35"/>
      <c r="E206" s="35"/>
    </row>
    <row r="207" spans="1:5" s="34" customFormat="1" ht="13.5" customHeight="1">
      <c r="A207" s="243"/>
      <c r="B207" s="243"/>
      <c r="C207" s="35"/>
      <c r="D207" s="35"/>
      <c r="E207" s="35"/>
    </row>
    <row r="208" spans="1:5" s="34" customFormat="1" ht="13.5" customHeight="1">
      <c r="A208" s="243"/>
      <c r="B208" s="243"/>
      <c r="C208" s="35"/>
      <c r="D208" s="35"/>
      <c r="E208" s="35"/>
    </row>
    <row r="209" spans="1:5" s="34" customFormat="1" ht="13.5" customHeight="1">
      <c r="A209" s="243"/>
      <c r="B209" s="243"/>
      <c r="C209" s="35"/>
      <c r="D209" s="35"/>
      <c r="E209" s="35"/>
    </row>
    <row r="210" spans="1:5" s="34" customFormat="1" ht="13.5" customHeight="1">
      <c r="A210" s="243"/>
      <c r="B210" s="243"/>
      <c r="C210" s="35"/>
      <c r="D210" s="35"/>
      <c r="E210" s="35"/>
    </row>
    <row r="211" spans="1:5" s="34" customFormat="1" ht="13.5" customHeight="1">
      <c r="A211" s="243"/>
      <c r="B211" s="243"/>
      <c r="C211" s="35"/>
      <c r="D211" s="35"/>
      <c r="E211" s="35"/>
    </row>
    <row r="212" spans="1:5" s="34" customFormat="1" ht="13.5" customHeight="1">
      <c r="A212" s="243"/>
      <c r="B212" s="243"/>
      <c r="C212" s="35"/>
      <c r="D212" s="35"/>
      <c r="E212" s="35"/>
    </row>
    <row r="213" spans="1:5" s="34" customFormat="1" ht="13.5" customHeight="1">
      <c r="A213" s="243"/>
      <c r="B213" s="243"/>
      <c r="C213" s="35"/>
      <c r="D213" s="35"/>
      <c r="E213" s="35"/>
    </row>
    <row r="214" spans="1:5" s="34" customFormat="1" ht="13.5" customHeight="1">
      <c r="A214" s="243"/>
      <c r="B214" s="243"/>
      <c r="C214" s="35"/>
      <c r="D214" s="35"/>
      <c r="E214" s="35"/>
    </row>
    <row r="215" spans="1:5" s="34" customFormat="1" ht="13.5" customHeight="1">
      <c r="A215" s="243"/>
      <c r="B215" s="243"/>
      <c r="C215" s="35"/>
      <c r="D215" s="35"/>
      <c r="E215" s="35"/>
    </row>
    <row r="216" spans="1:5" s="34" customFormat="1" ht="13.5" customHeight="1">
      <c r="A216" s="243"/>
      <c r="B216" s="243"/>
      <c r="C216" s="35"/>
      <c r="D216" s="35"/>
      <c r="E216" s="35"/>
    </row>
    <row r="217" spans="1:5" s="34" customFormat="1" ht="13.5" customHeight="1">
      <c r="A217" s="243"/>
      <c r="B217" s="243"/>
      <c r="C217" s="35"/>
      <c r="D217" s="35"/>
      <c r="E217" s="35"/>
    </row>
    <row r="218" spans="1:5" s="34" customFormat="1" ht="13.5" customHeight="1">
      <c r="A218" s="243"/>
      <c r="B218" s="243"/>
      <c r="C218" s="35"/>
      <c r="D218" s="35"/>
      <c r="E218" s="35"/>
    </row>
    <row r="219" spans="1:5" s="34" customFormat="1" ht="13.5" customHeight="1">
      <c r="A219" s="243"/>
      <c r="B219" s="243"/>
      <c r="C219" s="35"/>
      <c r="D219" s="35"/>
      <c r="E219" s="35"/>
    </row>
    <row r="220" spans="1:5" s="34" customFormat="1" ht="13.5" customHeight="1">
      <c r="A220" s="243"/>
      <c r="B220" s="243"/>
      <c r="C220" s="35"/>
      <c r="D220" s="35"/>
      <c r="E220" s="35"/>
    </row>
    <row r="221" spans="1:5" s="34" customFormat="1" ht="13.5" customHeight="1">
      <c r="A221" s="243"/>
      <c r="B221" s="243"/>
      <c r="C221" s="35"/>
      <c r="D221" s="35"/>
      <c r="E221" s="35"/>
    </row>
    <row r="222" spans="1:5" s="34" customFormat="1" ht="13.5" customHeight="1">
      <c r="A222" s="243"/>
      <c r="B222" s="243"/>
      <c r="C222" s="35"/>
      <c r="D222" s="35"/>
      <c r="E222" s="35"/>
    </row>
    <row r="223" spans="1:5" s="34" customFormat="1" ht="13.5" customHeight="1">
      <c r="A223" s="243"/>
      <c r="B223" s="243"/>
      <c r="C223" s="35"/>
      <c r="D223" s="35"/>
      <c r="E223" s="35"/>
    </row>
    <row r="224" spans="1:5" s="34" customFormat="1" ht="13.5" customHeight="1">
      <c r="A224" s="243"/>
      <c r="B224" s="243"/>
      <c r="C224" s="35"/>
      <c r="D224" s="35"/>
      <c r="E224" s="35"/>
    </row>
    <row r="225" spans="1:5" s="34" customFormat="1" ht="13.5" customHeight="1">
      <c r="A225" s="243"/>
      <c r="B225" s="243"/>
      <c r="C225" s="35"/>
      <c r="D225" s="35"/>
      <c r="E225" s="35"/>
    </row>
    <row r="226" spans="1:5" s="34" customFormat="1" ht="13.5" customHeight="1">
      <c r="A226" s="243"/>
      <c r="B226" s="243"/>
      <c r="C226" s="35"/>
      <c r="D226" s="35"/>
      <c r="E226" s="35"/>
    </row>
    <row r="227" spans="1:5" s="34" customFormat="1" ht="13.5" customHeight="1">
      <c r="A227" s="243"/>
      <c r="B227" s="243"/>
      <c r="C227" s="35"/>
      <c r="D227" s="35"/>
      <c r="E227" s="35"/>
    </row>
    <row r="228" spans="1:5" s="34" customFormat="1" ht="13.5" customHeight="1">
      <c r="A228" s="243"/>
      <c r="B228" s="243"/>
      <c r="C228" s="35"/>
      <c r="D228" s="35"/>
      <c r="E228" s="35"/>
    </row>
    <row r="229" spans="1:5" s="34" customFormat="1" ht="13.5" customHeight="1">
      <c r="A229" s="243"/>
      <c r="B229" s="243"/>
      <c r="C229" s="35"/>
      <c r="D229" s="35"/>
      <c r="E229" s="35"/>
    </row>
    <row r="230" spans="1:5" s="34" customFormat="1" ht="13.5" customHeight="1">
      <c r="A230" s="243"/>
      <c r="B230" s="243"/>
      <c r="C230" s="35"/>
      <c r="D230" s="35"/>
      <c r="E230" s="35"/>
    </row>
    <row r="231" spans="1:5" s="34" customFormat="1" ht="13.5" customHeight="1">
      <c r="A231" s="243"/>
      <c r="B231" s="243"/>
      <c r="C231" s="35"/>
      <c r="D231" s="35"/>
      <c r="E231" s="35"/>
    </row>
    <row r="232" spans="1:5" s="34" customFormat="1" ht="13.5" customHeight="1">
      <c r="A232" s="243"/>
      <c r="B232" s="243"/>
      <c r="C232" s="35"/>
      <c r="D232" s="35"/>
      <c r="E232" s="35"/>
    </row>
    <row r="233" spans="1:5" s="34" customFormat="1" ht="13.5" customHeight="1">
      <c r="A233" s="243"/>
      <c r="B233" s="243"/>
      <c r="C233" s="35"/>
      <c r="D233" s="35"/>
      <c r="E233" s="35"/>
    </row>
    <row r="234" spans="1:5" s="34" customFormat="1" ht="13.5" customHeight="1">
      <c r="A234" s="243"/>
      <c r="B234" s="243"/>
      <c r="C234" s="35"/>
      <c r="D234" s="35"/>
      <c r="E234" s="35"/>
    </row>
    <row r="235" spans="1:5" s="34" customFormat="1" ht="13.5" customHeight="1">
      <c r="A235" s="243"/>
      <c r="B235" s="243"/>
      <c r="C235" s="35"/>
      <c r="D235" s="35"/>
      <c r="E235" s="35"/>
    </row>
    <row r="236" spans="1:5" s="34" customFormat="1" ht="13.5" customHeight="1">
      <c r="A236" s="243"/>
      <c r="B236" s="243"/>
      <c r="C236" s="35"/>
      <c r="D236" s="35"/>
      <c r="E236" s="35"/>
    </row>
    <row r="237" spans="1:5" s="34" customFormat="1" ht="13.5" customHeight="1">
      <c r="A237" s="243"/>
      <c r="B237" s="243"/>
      <c r="C237" s="35"/>
      <c r="D237" s="35"/>
      <c r="E237" s="35"/>
    </row>
    <row r="238" spans="1:5" s="34" customFormat="1" ht="13.5" customHeight="1">
      <c r="A238" s="243"/>
      <c r="B238" s="243"/>
      <c r="C238" s="35"/>
      <c r="D238" s="35"/>
      <c r="E238" s="35"/>
    </row>
    <row r="239" spans="1:5" s="34" customFormat="1" ht="13.5" customHeight="1">
      <c r="A239" s="243"/>
      <c r="B239" s="243"/>
      <c r="C239" s="35"/>
      <c r="D239" s="35"/>
      <c r="E239" s="35"/>
    </row>
    <row r="240" spans="1:5" s="34" customFormat="1" ht="13.5" customHeight="1">
      <c r="A240" s="243"/>
      <c r="B240" s="243"/>
      <c r="C240" s="35"/>
      <c r="D240" s="35"/>
      <c r="E240" s="35"/>
    </row>
    <row r="241" spans="1:5" s="34" customFormat="1" ht="13.5" customHeight="1">
      <c r="A241" s="243"/>
      <c r="B241" s="243"/>
      <c r="C241" s="35"/>
      <c r="D241" s="35"/>
      <c r="E241" s="35"/>
    </row>
    <row r="242" spans="1:5" s="34" customFormat="1" ht="13.5" customHeight="1">
      <c r="A242" s="243"/>
      <c r="B242" s="243"/>
      <c r="C242" s="35"/>
      <c r="D242" s="35"/>
      <c r="E242" s="35"/>
    </row>
    <row r="243" spans="1:5" s="34" customFormat="1" ht="13.5" customHeight="1">
      <c r="A243" s="243"/>
      <c r="B243" s="243"/>
      <c r="C243" s="35"/>
      <c r="D243" s="35"/>
      <c r="E243" s="35"/>
    </row>
    <row r="244" spans="1:5" s="34" customFormat="1" ht="13.5" customHeight="1">
      <c r="A244" s="243"/>
      <c r="B244" s="243"/>
      <c r="C244" s="35"/>
      <c r="D244" s="35"/>
      <c r="E244" s="35"/>
    </row>
    <row r="245" spans="1:5" s="34" customFormat="1" ht="13.5" customHeight="1">
      <c r="A245" s="243"/>
      <c r="B245" s="243"/>
      <c r="C245" s="35"/>
      <c r="D245" s="35"/>
      <c r="E245" s="35"/>
    </row>
    <row r="246" spans="1:5" s="34" customFormat="1" ht="13.5" customHeight="1">
      <c r="A246" s="243"/>
      <c r="B246" s="243"/>
      <c r="C246" s="35"/>
      <c r="D246" s="35"/>
      <c r="E246" s="35"/>
    </row>
    <row r="247" spans="1:5" s="34" customFormat="1" ht="13.5" customHeight="1">
      <c r="A247" s="243"/>
      <c r="B247" s="243"/>
      <c r="C247" s="35"/>
      <c r="D247" s="35"/>
      <c r="E247" s="35"/>
    </row>
    <row r="248" spans="1:5" s="34" customFormat="1" ht="13.5" customHeight="1">
      <c r="A248" s="243"/>
      <c r="B248" s="243"/>
      <c r="C248" s="35"/>
      <c r="D248" s="35"/>
      <c r="E248" s="35"/>
    </row>
    <row r="249" spans="1:5" s="34" customFormat="1" ht="13.5" customHeight="1">
      <c r="A249" s="243"/>
      <c r="B249" s="243"/>
      <c r="C249" s="35"/>
      <c r="D249" s="35"/>
      <c r="E249" s="35"/>
    </row>
    <row r="250" spans="1:5" s="34" customFormat="1" ht="13.5" customHeight="1">
      <c r="A250" s="243"/>
      <c r="B250" s="243"/>
      <c r="C250" s="35"/>
      <c r="D250" s="35"/>
      <c r="E250" s="35"/>
    </row>
    <row r="251" spans="1:5" s="34" customFormat="1" ht="13.5" customHeight="1">
      <c r="A251" s="243"/>
      <c r="B251" s="243"/>
      <c r="C251" s="35"/>
      <c r="D251" s="35"/>
      <c r="E251" s="35"/>
    </row>
    <row r="252" spans="1:5" s="34" customFormat="1" ht="13.5" customHeight="1">
      <c r="A252" s="243"/>
      <c r="B252" s="243"/>
      <c r="C252" s="35"/>
      <c r="D252" s="35"/>
      <c r="E252" s="35"/>
    </row>
    <row r="253" spans="1:5" s="34" customFormat="1" ht="13.5" customHeight="1">
      <c r="A253" s="243"/>
      <c r="B253" s="243"/>
      <c r="C253" s="35"/>
      <c r="D253" s="35"/>
      <c r="E253" s="35"/>
    </row>
    <row r="254" spans="1:5" s="34" customFormat="1" ht="13.5" customHeight="1">
      <c r="A254" s="243"/>
      <c r="B254" s="243"/>
      <c r="C254" s="35"/>
      <c r="D254" s="35"/>
      <c r="E254" s="35"/>
    </row>
    <row r="255" spans="1:5" s="34" customFormat="1" ht="13.5" customHeight="1">
      <c r="A255" s="243"/>
      <c r="B255" s="243"/>
      <c r="C255" s="35"/>
      <c r="D255" s="35"/>
      <c r="E255" s="35"/>
    </row>
    <row r="256" spans="1:5" s="34" customFormat="1" ht="13.5" customHeight="1">
      <c r="A256" s="243"/>
      <c r="B256" s="243"/>
      <c r="C256" s="35"/>
      <c r="D256" s="35"/>
      <c r="E256" s="35"/>
    </row>
    <row r="257" spans="1:5" s="34" customFormat="1" ht="13.5" customHeight="1">
      <c r="A257" s="243"/>
      <c r="B257" s="243"/>
      <c r="C257" s="35"/>
      <c r="D257" s="35"/>
      <c r="E257" s="35"/>
    </row>
    <row r="258" spans="1:5" s="34" customFormat="1" ht="13.5" customHeight="1">
      <c r="A258" s="243"/>
      <c r="B258" s="243"/>
      <c r="C258" s="35"/>
      <c r="D258" s="35"/>
      <c r="E258" s="35"/>
    </row>
    <row r="259" spans="1:5" s="34" customFormat="1" ht="13.5" customHeight="1">
      <c r="A259" s="243"/>
      <c r="B259" s="243"/>
      <c r="C259" s="35"/>
      <c r="D259" s="35"/>
      <c r="E259" s="35"/>
    </row>
    <row r="260" spans="1:5" s="34" customFormat="1" ht="13.5" customHeight="1">
      <c r="A260" s="243"/>
      <c r="B260" s="243"/>
      <c r="C260" s="35"/>
      <c r="D260" s="35"/>
      <c r="E260" s="35"/>
    </row>
    <row r="261" spans="1:5" s="34" customFormat="1" ht="13.5" customHeight="1">
      <c r="A261" s="243"/>
      <c r="B261" s="243"/>
      <c r="C261" s="35"/>
      <c r="D261" s="35"/>
      <c r="E261" s="35"/>
    </row>
    <row r="262" spans="1:5" s="34" customFormat="1" ht="13.5" customHeight="1">
      <c r="A262" s="243"/>
      <c r="B262" s="243"/>
      <c r="C262" s="35"/>
      <c r="D262" s="35"/>
      <c r="E262" s="35"/>
    </row>
    <row r="263" spans="1:5" s="34" customFormat="1" ht="13.5" customHeight="1">
      <c r="A263" s="243"/>
      <c r="B263" s="243"/>
      <c r="C263" s="35"/>
      <c r="D263" s="35"/>
      <c r="E263" s="35"/>
    </row>
    <row r="264" spans="1:5" s="34" customFormat="1" ht="13.5" customHeight="1">
      <c r="A264" s="243"/>
      <c r="B264" s="243"/>
      <c r="C264" s="35"/>
      <c r="D264" s="35"/>
      <c r="E264" s="35"/>
    </row>
    <row r="265" spans="1:5" s="34" customFormat="1" ht="13.5" customHeight="1">
      <c r="A265" s="243"/>
      <c r="B265" s="243"/>
      <c r="C265" s="35"/>
      <c r="D265" s="35"/>
      <c r="E265" s="35"/>
    </row>
    <row r="266" spans="1:5" s="34" customFormat="1" ht="13.5" customHeight="1">
      <c r="A266" s="243"/>
      <c r="B266" s="243"/>
      <c r="C266" s="35"/>
      <c r="D266" s="35"/>
      <c r="E266" s="35"/>
    </row>
    <row r="267" spans="1:5" s="34" customFormat="1" ht="13.5" customHeight="1">
      <c r="A267" s="243"/>
      <c r="B267" s="243"/>
      <c r="C267" s="35"/>
      <c r="D267" s="35"/>
      <c r="E267" s="35"/>
    </row>
    <row r="268" spans="1:5" s="34" customFormat="1" ht="13.5" customHeight="1">
      <c r="A268" s="243"/>
      <c r="B268" s="243"/>
      <c r="C268" s="35"/>
      <c r="D268" s="35"/>
      <c r="E268" s="35"/>
    </row>
    <row r="269" spans="1:5" s="34" customFormat="1" ht="13.5" customHeight="1">
      <c r="A269" s="243"/>
      <c r="B269" s="243"/>
      <c r="C269" s="35"/>
      <c r="D269" s="35"/>
      <c r="E269" s="35"/>
    </row>
    <row r="270" spans="1:5" s="34" customFormat="1" ht="13.5" customHeight="1">
      <c r="A270" s="243"/>
      <c r="B270" s="243"/>
      <c r="C270" s="35"/>
      <c r="D270" s="35"/>
      <c r="E270" s="35"/>
    </row>
    <row r="271" spans="1:5" s="34" customFormat="1" ht="13.5" customHeight="1">
      <c r="A271" s="243"/>
      <c r="B271" s="243"/>
      <c r="C271" s="35"/>
      <c r="D271" s="35"/>
      <c r="E271" s="35"/>
    </row>
    <row r="272" spans="1:5" s="34" customFormat="1" ht="13.5" customHeight="1">
      <c r="A272" s="243"/>
      <c r="B272" s="243"/>
      <c r="C272" s="35"/>
      <c r="D272" s="35"/>
      <c r="E272" s="35"/>
    </row>
    <row r="273" spans="1:5" s="34" customFormat="1" ht="13.5" customHeight="1">
      <c r="A273" s="243"/>
      <c r="B273" s="243"/>
      <c r="C273" s="35"/>
      <c r="D273" s="35"/>
      <c r="E273" s="35"/>
    </row>
    <row r="274" spans="1:5" s="34" customFormat="1" ht="13.5" customHeight="1">
      <c r="A274" s="243"/>
      <c r="B274" s="243"/>
      <c r="C274" s="35"/>
      <c r="D274" s="35"/>
      <c r="E274" s="35"/>
    </row>
    <row r="275" spans="1:5" s="34" customFormat="1" ht="13.5" customHeight="1">
      <c r="A275" s="243"/>
      <c r="B275" s="243"/>
      <c r="C275" s="35"/>
      <c r="D275" s="35"/>
      <c r="E275" s="35"/>
    </row>
    <row r="276" spans="1:5" s="34" customFormat="1" ht="13.5" customHeight="1">
      <c r="A276" s="243"/>
      <c r="B276" s="243"/>
      <c r="C276" s="35"/>
      <c r="D276" s="35"/>
      <c r="E276" s="35"/>
    </row>
    <row r="277" spans="1:5" s="34" customFormat="1" ht="13.5" customHeight="1">
      <c r="A277" s="243"/>
      <c r="B277" s="243"/>
      <c r="C277" s="35"/>
      <c r="D277" s="35"/>
      <c r="E277" s="35"/>
    </row>
    <row r="278" spans="1:5" s="34" customFormat="1" ht="13.5" customHeight="1">
      <c r="A278" s="243"/>
      <c r="B278" s="243"/>
      <c r="C278" s="35"/>
      <c r="D278" s="35"/>
      <c r="E278" s="35"/>
    </row>
    <row r="279" spans="1:5" s="34" customFormat="1" ht="13.5" customHeight="1">
      <c r="A279" s="243"/>
      <c r="B279" s="243"/>
      <c r="C279" s="35"/>
      <c r="D279" s="35"/>
      <c r="E279" s="35"/>
    </row>
    <row r="280" spans="1:5" s="34" customFormat="1" ht="13.5" customHeight="1">
      <c r="A280" s="243"/>
      <c r="B280" s="243"/>
      <c r="C280" s="35"/>
      <c r="D280" s="35"/>
      <c r="E280" s="35"/>
    </row>
    <row r="281" spans="1:5" s="34" customFormat="1" ht="13.5" customHeight="1">
      <c r="A281" s="243"/>
      <c r="B281" s="243"/>
      <c r="C281" s="35"/>
      <c r="D281" s="35"/>
      <c r="E281" s="35"/>
    </row>
    <row r="282" spans="1:5" s="34" customFormat="1" ht="13.5" customHeight="1">
      <c r="A282" s="243"/>
      <c r="B282" s="243"/>
      <c r="C282" s="35"/>
      <c r="D282" s="35"/>
      <c r="E282" s="35"/>
    </row>
    <row r="283" spans="1:5" s="34" customFormat="1" ht="13.5" customHeight="1">
      <c r="A283" s="243"/>
      <c r="B283" s="243"/>
      <c r="C283" s="35"/>
      <c r="D283" s="35"/>
      <c r="E283" s="35"/>
    </row>
    <row r="284" spans="1:5" s="34" customFormat="1" ht="13.5" customHeight="1">
      <c r="A284" s="243"/>
      <c r="B284" s="243"/>
      <c r="C284" s="35"/>
      <c r="D284" s="35"/>
      <c r="E284" s="35"/>
    </row>
    <row r="285" spans="1:5" s="34" customFormat="1" ht="13.5" customHeight="1">
      <c r="A285" s="243"/>
      <c r="B285" s="243"/>
      <c r="C285" s="35"/>
      <c r="D285" s="35"/>
      <c r="E285" s="35"/>
    </row>
    <row r="286" spans="1:5" s="34" customFormat="1" ht="13.5" customHeight="1">
      <c r="A286" s="243"/>
      <c r="B286" s="243"/>
      <c r="C286" s="35"/>
      <c r="D286" s="35"/>
      <c r="E286" s="35"/>
    </row>
    <row r="287" spans="1:5" s="34" customFormat="1" ht="13.5" customHeight="1">
      <c r="A287" s="243"/>
      <c r="B287" s="243"/>
      <c r="C287" s="35"/>
      <c r="D287" s="35"/>
      <c r="E287" s="35"/>
    </row>
    <row r="288" spans="1:5" s="34" customFormat="1" ht="13.5" customHeight="1">
      <c r="A288" s="243"/>
      <c r="B288" s="243"/>
      <c r="C288" s="35"/>
      <c r="D288" s="35"/>
      <c r="E288" s="35"/>
    </row>
    <row r="289" spans="1:5" s="34" customFormat="1" ht="13.5" customHeight="1">
      <c r="A289" s="243"/>
      <c r="B289" s="243"/>
      <c r="C289" s="35"/>
      <c r="D289" s="35"/>
      <c r="E289" s="35"/>
    </row>
    <row r="290" spans="1:5" s="34" customFormat="1" ht="13.5" customHeight="1">
      <c r="A290" s="243"/>
      <c r="B290" s="243"/>
      <c r="C290" s="35"/>
      <c r="D290" s="35"/>
      <c r="E290" s="35"/>
    </row>
    <row r="291" spans="1:5" s="34" customFormat="1" ht="13.5" customHeight="1">
      <c r="A291" s="243"/>
      <c r="B291" s="243"/>
      <c r="C291" s="35"/>
      <c r="D291" s="35"/>
      <c r="E291" s="35"/>
    </row>
    <row r="292" spans="1:5" s="34" customFormat="1" ht="13.5" customHeight="1">
      <c r="A292" s="243"/>
      <c r="B292" s="243"/>
      <c r="C292" s="35"/>
      <c r="D292" s="35"/>
      <c r="E292" s="35"/>
    </row>
    <row r="293" spans="1:5" s="34" customFormat="1" ht="13.5" customHeight="1">
      <c r="A293" s="243"/>
      <c r="B293" s="243"/>
      <c r="C293" s="35"/>
      <c r="D293" s="35"/>
      <c r="E293" s="35"/>
    </row>
    <row r="294" spans="1:5" s="34" customFormat="1" ht="13.5" customHeight="1">
      <c r="A294" s="243"/>
      <c r="B294" s="243"/>
      <c r="C294" s="35"/>
      <c r="D294" s="35"/>
      <c r="E294" s="35"/>
    </row>
    <row r="295" spans="1:5" s="34" customFormat="1" ht="13.5" customHeight="1">
      <c r="A295" s="243"/>
      <c r="B295" s="243"/>
      <c r="C295" s="35"/>
      <c r="D295" s="35"/>
      <c r="E295" s="35"/>
    </row>
    <row r="296" spans="1:5" s="34" customFormat="1" ht="13.5" customHeight="1">
      <c r="A296" s="243"/>
      <c r="B296" s="243"/>
      <c r="C296" s="35"/>
      <c r="D296" s="35"/>
      <c r="E296" s="35"/>
    </row>
    <row r="297" spans="1:5" s="34" customFormat="1" ht="13.5" customHeight="1">
      <c r="A297" s="243"/>
      <c r="B297" s="243"/>
      <c r="C297" s="35"/>
      <c r="D297" s="35"/>
      <c r="E297" s="35"/>
    </row>
    <row r="298" spans="1:5" s="34" customFormat="1" ht="13.5" customHeight="1">
      <c r="A298" s="243"/>
      <c r="B298" s="243"/>
      <c r="C298" s="35"/>
      <c r="D298" s="35"/>
      <c r="E298" s="35"/>
    </row>
    <row r="299" spans="1:5" s="34" customFormat="1" ht="13.5" customHeight="1">
      <c r="A299" s="243"/>
      <c r="B299" s="243"/>
      <c r="C299" s="35"/>
      <c r="D299" s="35"/>
      <c r="E299" s="35"/>
    </row>
    <row r="300" spans="1:5" s="34" customFormat="1" ht="13.5" customHeight="1">
      <c r="A300" s="243"/>
      <c r="B300" s="243"/>
      <c r="C300" s="35"/>
      <c r="D300" s="35"/>
      <c r="E300" s="35"/>
    </row>
    <row r="301" spans="1:5" s="34" customFormat="1" ht="13.5" customHeight="1">
      <c r="A301" s="243"/>
      <c r="B301" s="243"/>
      <c r="C301" s="35"/>
      <c r="D301" s="35"/>
      <c r="E301" s="35"/>
    </row>
    <row r="302" spans="1:5" s="34" customFormat="1" ht="13.5" customHeight="1">
      <c r="A302" s="243"/>
      <c r="B302" s="243"/>
      <c r="C302" s="35"/>
      <c r="D302" s="35"/>
      <c r="E302" s="35"/>
    </row>
    <row r="303" spans="1:5" s="34" customFormat="1" ht="13.5" customHeight="1">
      <c r="A303" s="243"/>
      <c r="B303" s="243"/>
      <c r="C303" s="35"/>
      <c r="D303" s="35"/>
      <c r="E303" s="35"/>
    </row>
    <row r="304" spans="1:5" s="34" customFormat="1" ht="13.5" customHeight="1">
      <c r="A304" s="243"/>
      <c r="B304" s="243"/>
      <c r="C304" s="35"/>
      <c r="D304" s="35"/>
      <c r="E304" s="35"/>
    </row>
    <row r="305" spans="1:5" s="34" customFormat="1" ht="13.5" customHeight="1">
      <c r="A305" s="243"/>
      <c r="B305" s="243"/>
      <c r="C305" s="35"/>
      <c r="D305" s="35"/>
      <c r="E305" s="35"/>
    </row>
    <row r="306" spans="1:5" s="34" customFormat="1" ht="13.5" customHeight="1">
      <c r="A306" s="243"/>
      <c r="B306" s="243"/>
      <c r="C306" s="35"/>
      <c r="D306" s="35"/>
      <c r="E306" s="35"/>
    </row>
    <row r="307" spans="1:5" s="34" customFormat="1" ht="13.5" customHeight="1">
      <c r="A307" s="243"/>
      <c r="B307" s="243"/>
      <c r="C307" s="35"/>
      <c r="D307" s="35"/>
      <c r="E307" s="35"/>
    </row>
    <row r="308" spans="1:5" s="34" customFormat="1" ht="13.5" customHeight="1">
      <c r="A308" s="243"/>
      <c r="B308" s="243"/>
      <c r="C308" s="35"/>
      <c r="D308" s="35"/>
      <c r="E308" s="35"/>
    </row>
    <row r="309" spans="1:5" s="34" customFormat="1" ht="13.5" customHeight="1">
      <c r="A309" s="243"/>
      <c r="B309" s="243"/>
      <c r="C309" s="35"/>
      <c r="D309" s="35"/>
      <c r="E309" s="35"/>
    </row>
    <row r="310" spans="1:5" s="34" customFormat="1" ht="13.5" customHeight="1">
      <c r="A310" s="243"/>
      <c r="B310" s="243"/>
      <c r="C310" s="35"/>
      <c r="D310" s="35"/>
      <c r="E310" s="35"/>
    </row>
    <row r="311" spans="1:5" s="34" customFormat="1">
      <c r="A311" s="243"/>
      <c r="B311" s="243"/>
      <c r="C311" s="35"/>
      <c r="D311" s="35"/>
      <c r="E311" s="35"/>
    </row>
    <row r="312" spans="1:5" s="34" customFormat="1">
      <c r="A312" s="243"/>
      <c r="B312" s="243"/>
      <c r="C312" s="35"/>
      <c r="D312" s="35"/>
      <c r="E312" s="35"/>
    </row>
    <row r="313" spans="1:5" s="34" customFormat="1">
      <c r="A313" s="243"/>
      <c r="B313" s="243"/>
      <c r="C313" s="35"/>
      <c r="D313" s="35"/>
      <c r="E313" s="35"/>
    </row>
    <row r="314" spans="1:5" s="34" customFormat="1">
      <c r="A314" s="243"/>
      <c r="B314" s="243"/>
      <c r="C314" s="35"/>
      <c r="D314" s="35"/>
      <c r="E314" s="35"/>
    </row>
    <row r="315" spans="1:5" s="34" customFormat="1">
      <c r="A315" s="243"/>
      <c r="B315" s="243"/>
      <c r="C315" s="35"/>
      <c r="D315" s="35"/>
      <c r="E315" s="35"/>
    </row>
    <row r="316" spans="1:5" s="34" customFormat="1">
      <c r="A316" s="243"/>
      <c r="B316" s="243"/>
      <c r="C316" s="35"/>
      <c r="D316" s="35"/>
      <c r="E316" s="35"/>
    </row>
    <row r="317" spans="1:5" s="34" customFormat="1">
      <c r="A317" s="243"/>
      <c r="B317" s="243"/>
      <c r="C317" s="35"/>
      <c r="D317" s="35"/>
      <c r="E317" s="35"/>
    </row>
    <row r="318" spans="1:5" s="34" customFormat="1">
      <c r="A318" s="243"/>
      <c r="B318" s="243"/>
      <c r="C318" s="35"/>
      <c r="D318" s="35"/>
      <c r="E318" s="35"/>
    </row>
    <row r="319" spans="1:5" s="34" customFormat="1">
      <c r="A319" s="243"/>
      <c r="B319" s="243"/>
      <c r="C319" s="35"/>
      <c r="D319" s="35"/>
      <c r="E319" s="35"/>
    </row>
    <row r="320" spans="1:5" s="34" customFormat="1">
      <c r="A320" s="243"/>
      <c r="B320" s="243"/>
      <c r="C320" s="35"/>
      <c r="D320" s="35"/>
      <c r="E320" s="35"/>
    </row>
    <row r="321" spans="1:5" s="34" customFormat="1">
      <c r="A321" s="243"/>
      <c r="B321" s="243"/>
      <c r="C321" s="35"/>
      <c r="D321" s="35"/>
      <c r="E321" s="35"/>
    </row>
    <row r="322" spans="1:5" s="34" customFormat="1">
      <c r="A322" s="243"/>
      <c r="B322" s="243"/>
      <c r="C322" s="35"/>
      <c r="D322" s="35"/>
      <c r="E322" s="35"/>
    </row>
    <row r="323" spans="1:5" s="34" customFormat="1">
      <c r="A323" s="243"/>
      <c r="B323" s="243"/>
      <c r="C323" s="35"/>
      <c r="D323" s="35"/>
      <c r="E323" s="35"/>
    </row>
    <row r="324" spans="1:5" s="34" customFormat="1">
      <c r="A324" s="243"/>
      <c r="B324" s="243"/>
      <c r="C324" s="35"/>
      <c r="D324" s="35"/>
      <c r="E324" s="35"/>
    </row>
    <row r="325" spans="1:5" s="34" customFormat="1">
      <c r="A325" s="243"/>
      <c r="B325" s="243"/>
      <c r="C325" s="35"/>
      <c r="D325" s="35"/>
      <c r="E325" s="35"/>
    </row>
    <row r="326" spans="1:5" s="34" customFormat="1">
      <c r="A326" s="243"/>
      <c r="B326" s="243"/>
      <c r="C326" s="35"/>
      <c r="D326" s="35"/>
      <c r="E326" s="35"/>
    </row>
    <row r="327" spans="1:5" s="34" customFormat="1">
      <c r="A327" s="243"/>
      <c r="B327" s="243"/>
      <c r="C327" s="35"/>
      <c r="D327" s="35"/>
      <c r="E327" s="35"/>
    </row>
    <row r="328" spans="1:5" s="34" customFormat="1">
      <c r="A328" s="243"/>
      <c r="B328" s="243"/>
      <c r="C328" s="35"/>
      <c r="D328" s="35"/>
      <c r="E328" s="35"/>
    </row>
    <row r="329" spans="1:5" s="34" customFormat="1">
      <c r="A329" s="243"/>
      <c r="B329" s="243"/>
      <c r="C329" s="35"/>
      <c r="D329" s="35"/>
      <c r="E329" s="35"/>
    </row>
    <row r="330" spans="1:5" s="34" customFormat="1">
      <c r="A330" s="243"/>
      <c r="B330" s="243"/>
      <c r="C330" s="35"/>
      <c r="D330" s="35"/>
      <c r="E330" s="35"/>
    </row>
    <row r="331" spans="1:5" s="34" customFormat="1">
      <c r="A331" s="243"/>
      <c r="B331" s="243"/>
      <c r="C331" s="35"/>
      <c r="D331" s="35"/>
      <c r="E331" s="35"/>
    </row>
    <row r="332" spans="1:5" s="34" customFormat="1">
      <c r="A332" s="243"/>
      <c r="B332" s="243"/>
      <c r="C332" s="35"/>
      <c r="D332" s="35"/>
      <c r="E332" s="35"/>
    </row>
    <row r="333" spans="1:5" s="34" customFormat="1">
      <c r="A333" s="243"/>
      <c r="B333" s="243"/>
      <c r="C333" s="35"/>
      <c r="D333" s="35"/>
      <c r="E333" s="35"/>
    </row>
    <row r="334" spans="1:5" s="34" customFormat="1">
      <c r="A334" s="243"/>
      <c r="B334" s="243"/>
      <c r="C334" s="35"/>
      <c r="D334" s="35"/>
      <c r="E334" s="35"/>
    </row>
    <row r="335" spans="1:5" s="34" customFormat="1">
      <c r="A335" s="243"/>
      <c r="B335" s="243"/>
      <c r="C335" s="35"/>
      <c r="D335" s="35"/>
      <c r="E335" s="35"/>
    </row>
    <row r="336" spans="1:5" s="34" customFormat="1">
      <c r="A336" s="243"/>
      <c r="B336" s="243"/>
      <c r="C336" s="35"/>
      <c r="D336" s="35"/>
      <c r="E336" s="35"/>
    </row>
    <row r="337" spans="1:5" s="34" customFormat="1">
      <c r="A337" s="243"/>
      <c r="B337" s="243"/>
      <c r="C337" s="35"/>
      <c r="D337" s="35"/>
      <c r="E337" s="35"/>
    </row>
    <row r="338" spans="1:5" s="34" customFormat="1">
      <c r="A338" s="243"/>
      <c r="B338" s="243"/>
      <c r="C338" s="35"/>
      <c r="D338" s="35"/>
      <c r="E338" s="35"/>
    </row>
    <row r="339" spans="1:5" s="34" customFormat="1">
      <c r="A339" s="243"/>
      <c r="B339" s="243"/>
      <c r="C339" s="35"/>
      <c r="D339" s="35"/>
      <c r="E339" s="35"/>
    </row>
    <row r="340" spans="1:5" s="34" customFormat="1">
      <c r="A340" s="243"/>
      <c r="B340" s="243"/>
      <c r="C340" s="35"/>
      <c r="D340" s="35"/>
      <c r="E340" s="35"/>
    </row>
    <row r="341" spans="1:5" s="34" customFormat="1">
      <c r="A341" s="243"/>
      <c r="B341" s="243"/>
      <c r="C341" s="35"/>
      <c r="D341" s="35"/>
      <c r="E341" s="35"/>
    </row>
    <row r="342" spans="1:5" s="34" customFormat="1">
      <c r="A342" s="243"/>
      <c r="B342" s="243"/>
      <c r="C342" s="35"/>
      <c r="D342" s="35"/>
      <c r="E342" s="35"/>
    </row>
    <row r="343" spans="1:5" s="34" customFormat="1">
      <c r="A343" s="243"/>
      <c r="B343" s="243"/>
      <c r="C343" s="35"/>
      <c r="D343" s="35"/>
      <c r="E343" s="35"/>
    </row>
    <row r="344" spans="1:5" s="34" customFormat="1">
      <c r="A344" s="243"/>
      <c r="B344" s="243"/>
      <c r="C344" s="35"/>
      <c r="D344" s="35"/>
      <c r="E344" s="35"/>
    </row>
    <row r="345" spans="1:5" s="34" customFormat="1">
      <c r="A345" s="243"/>
      <c r="B345" s="243"/>
      <c r="C345" s="35"/>
      <c r="D345" s="35"/>
      <c r="E345" s="35"/>
    </row>
    <row r="346" spans="1:5" s="34" customFormat="1">
      <c r="A346" s="243"/>
      <c r="B346" s="243"/>
      <c r="C346" s="35"/>
      <c r="D346" s="35"/>
      <c r="E346" s="35"/>
    </row>
    <row r="347" spans="1:5" s="34" customFormat="1">
      <c r="A347" s="243"/>
      <c r="B347" s="243"/>
      <c r="C347" s="35"/>
      <c r="D347" s="35"/>
      <c r="E347" s="35"/>
    </row>
    <row r="348" spans="1:5" s="34" customFormat="1">
      <c r="A348" s="243"/>
      <c r="B348" s="243"/>
      <c r="C348" s="35"/>
      <c r="D348" s="35"/>
      <c r="E348" s="35"/>
    </row>
    <row r="349" spans="1:5" s="34" customFormat="1">
      <c r="A349" s="243"/>
      <c r="B349" s="243"/>
      <c r="C349" s="35"/>
      <c r="D349" s="35"/>
      <c r="E349" s="35"/>
    </row>
    <row r="350" spans="1:5" s="34" customFormat="1">
      <c r="A350" s="243"/>
      <c r="B350" s="243"/>
      <c r="C350" s="35"/>
      <c r="D350" s="35"/>
      <c r="E350" s="35"/>
    </row>
    <row r="351" spans="1:5" s="34" customFormat="1">
      <c r="A351" s="243"/>
      <c r="B351" s="243"/>
      <c r="C351" s="35"/>
      <c r="D351" s="35"/>
      <c r="E351" s="35"/>
    </row>
    <row r="352" spans="1:5" s="34" customFormat="1">
      <c r="A352" s="243"/>
      <c r="B352" s="243"/>
      <c r="C352" s="35"/>
      <c r="D352" s="35"/>
      <c r="E352" s="35"/>
    </row>
    <row r="353" spans="1:5" s="34" customFormat="1">
      <c r="A353" s="243"/>
      <c r="B353" s="243"/>
      <c r="C353" s="35"/>
      <c r="D353" s="35"/>
      <c r="E353" s="35"/>
    </row>
    <row r="354" spans="1:5" s="34" customFormat="1">
      <c r="A354" s="243"/>
      <c r="B354" s="243"/>
      <c r="C354" s="35"/>
      <c r="D354" s="35"/>
      <c r="E354" s="35"/>
    </row>
    <row r="355" spans="1:5" s="34" customFormat="1">
      <c r="A355" s="243"/>
      <c r="B355" s="243"/>
      <c r="C355" s="35"/>
      <c r="D355" s="35"/>
      <c r="E355" s="35"/>
    </row>
    <row r="356" spans="1:5" s="34" customFormat="1">
      <c r="A356" s="243"/>
      <c r="B356" s="243"/>
      <c r="C356" s="35"/>
      <c r="D356" s="35"/>
      <c r="E356" s="35"/>
    </row>
    <row r="357" spans="1:5" s="34" customFormat="1">
      <c r="A357" s="243"/>
      <c r="B357" s="243"/>
      <c r="C357" s="35"/>
      <c r="D357" s="35"/>
      <c r="E357" s="35"/>
    </row>
    <row r="358" spans="1:5" s="34" customFormat="1">
      <c r="A358" s="243"/>
      <c r="B358" s="243"/>
      <c r="C358" s="35"/>
      <c r="D358" s="35"/>
      <c r="E358" s="35"/>
    </row>
    <row r="359" spans="1:5" s="34" customFormat="1">
      <c r="A359" s="243"/>
      <c r="B359" s="243"/>
      <c r="C359" s="35"/>
      <c r="D359" s="35"/>
      <c r="E359" s="35"/>
    </row>
    <row r="360" spans="1:5" s="34" customFormat="1">
      <c r="A360" s="243"/>
      <c r="B360" s="243"/>
      <c r="C360" s="35"/>
      <c r="D360" s="35"/>
      <c r="E360" s="35"/>
    </row>
    <row r="361" spans="1:5" s="34" customFormat="1">
      <c r="A361" s="243"/>
      <c r="B361" s="243"/>
      <c r="C361" s="35"/>
      <c r="D361" s="35"/>
      <c r="E361" s="35"/>
    </row>
    <row r="362" spans="1:5" s="34" customFormat="1">
      <c r="A362" s="243"/>
      <c r="B362" s="243"/>
      <c r="C362" s="35"/>
      <c r="D362" s="35"/>
      <c r="E362" s="35"/>
    </row>
    <row r="363" spans="1:5" s="34" customFormat="1">
      <c r="A363" s="243"/>
      <c r="B363" s="243"/>
      <c r="C363" s="35"/>
      <c r="D363" s="35"/>
      <c r="E363" s="35"/>
    </row>
    <row r="364" spans="1:5" s="34" customFormat="1">
      <c r="A364" s="243"/>
      <c r="B364" s="243"/>
      <c r="C364" s="35"/>
      <c r="D364" s="35"/>
      <c r="E364" s="35"/>
    </row>
    <row r="365" spans="1:5" s="34" customFormat="1">
      <c r="A365" s="243"/>
      <c r="B365" s="243"/>
      <c r="C365" s="35"/>
      <c r="D365" s="35"/>
      <c r="E365" s="35"/>
    </row>
    <row r="366" spans="1:5" s="34" customFormat="1">
      <c r="A366" s="243"/>
      <c r="B366" s="243"/>
      <c r="C366" s="35"/>
      <c r="D366" s="35"/>
      <c r="E366" s="35"/>
    </row>
  </sheetData>
  <mergeCells count="35">
    <mergeCell ref="L1:P1"/>
    <mergeCell ref="D2:H2"/>
    <mergeCell ref="C3:N3"/>
    <mergeCell ref="C4:N4"/>
    <mergeCell ref="A6:B6"/>
    <mergeCell ref="C6:N6"/>
    <mergeCell ref="A7:B7"/>
    <mergeCell ref="C7:N7"/>
    <mergeCell ref="A8:B8"/>
    <mergeCell ref="C8:N8"/>
    <mergeCell ref="A9:B9"/>
    <mergeCell ref="C9:N9"/>
    <mergeCell ref="A10:B10"/>
    <mergeCell ref="C10:N10"/>
    <mergeCell ref="A11:B11"/>
    <mergeCell ref="C11:N11"/>
    <mergeCell ref="A13:G13"/>
    <mergeCell ref="K13:M13"/>
    <mergeCell ref="N13:O13"/>
    <mergeCell ref="I15:K15"/>
    <mergeCell ref="A17:A18"/>
    <mergeCell ref="B17:B18"/>
    <mergeCell ref="C17:C18"/>
    <mergeCell ref="D17:D18"/>
    <mergeCell ref="E17:E18"/>
    <mergeCell ref="F17:K17"/>
    <mergeCell ref="A76:B76"/>
    <mergeCell ref="G76:H76"/>
    <mergeCell ref="L17:P17"/>
    <mergeCell ref="C71:K71"/>
    <mergeCell ref="A73:B73"/>
    <mergeCell ref="D73:E73"/>
    <mergeCell ref="G73:H73"/>
    <mergeCell ref="I73:M73"/>
    <mergeCell ref="N73:O73"/>
  </mergeCells>
  <pageMargins left="0.48" right="0.43307086614173229" top="0.74803149606299213" bottom="0.6692913385826772" header="0.51181102362204722" footer="0.43307086614173229"/>
  <pageSetup paperSize="9" scale="92" fitToHeight="3" orientation="landscape" r:id="rId1"/>
  <headerFooter alignWithMargins="0">
    <oddFooter>&amp;R&amp;P lapa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366"/>
  <sheetViews>
    <sheetView view="pageBreakPreview" topLeftCell="A52" zoomScaleNormal="100" zoomScaleSheetLayoutView="100" workbookViewId="0">
      <selection activeCell="S20" sqref="S20"/>
    </sheetView>
  </sheetViews>
  <sheetFormatPr defaultRowHeight="12.75"/>
  <cols>
    <col min="1" max="1" width="4.140625" style="104" customWidth="1"/>
    <col min="2" max="2" width="10.85546875" style="170" customWidth="1"/>
    <col min="3" max="3" width="40" style="43" customWidth="1"/>
    <col min="4" max="4" width="5.85546875" style="43" bestFit="1" customWidth="1"/>
    <col min="5" max="5" width="8.5703125" style="43" customWidth="1"/>
    <col min="6" max="6" width="5.7109375" style="40" bestFit="1" customWidth="1"/>
    <col min="7" max="7" width="5.7109375" style="38" bestFit="1" customWidth="1"/>
    <col min="8" max="8" width="6.5703125" style="38" customWidth="1"/>
    <col min="9" max="10" width="7.7109375" style="38" customWidth="1"/>
    <col min="11" max="11" width="7.85546875" style="38" customWidth="1"/>
    <col min="12" max="14" width="8.42578125" style="38" customWidth="1"/>
    <col min="15" max="15" width="7.5703125" style="38" customWidth="1"/>
    <col min="16" max="16" width="8.42578125" style="38" customWidth="1"/>
    <col min="17" max="16384" width="9.140625" style="38"/>
  </cols>
  <sheetData>
    <row r="1" spans="1:16" s="34" customFormat="1" ht="7.5" customHeight="1">
      <c r="A1" s="243"/>
      <c r="B1" s="243"/>
      <c r="C1" s="35"/>
      <c r="D1" s="35"/>
      <c r="E1" s="35"/>
      <c r="L1" s="376" t="s">
        <v>64</v>
      </c>
      <c r="M1" s="376"/>
      <c r="N1" s="376"/>
      <c r="O1" s="376"/>
      <c r="P1" s="376"/>
    </row>
    <row r="2" spans="1:16" s="34" customFormat="1" ht="12.75" customHeight="1">
      <c r="A2" s="243"/>
      <c r="B2" s="243"/>
      <c r="C2" s="35"/>
      <c r="D2" s="394" t="s">
        <v>39</v>
      </c>
      <c r="E2" s="394"/>
      <c r="F2" s="394"/>
      <c r="G2" s="394"/>
      <c r="H2" s="394"/>
      <c r="I2" s="36" t="s">
        <v>75</v>
      </c>
    </row>
    <row r="3" spans="1:16" s="34" customFormat="1" ht="12.75" customHeight="1">
      <c r="A3" s="243"/>
      <c r="B3" s="243"/>
      <c r="C3" s="395" t="s">
        <v>190</v>
      </c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</row>
    <row r="4" spans="1:16" s="34" customFormat="1" ht="12.75" customHeight="1">
      <c r="A4" s="243"/>
      <c r="B4" s="243"/>
      <c r="C4" s="396" t="s">
        <v>18</v>
      </c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</row>
    <row r="5" spans="1:16" s="34" customFormat="1" ht="12.75" customHeight="1">
      <c r="A5" s="243"/>
      <c r="B5" s="243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</row>
    <row r="6" spans="1:16" s="34" customFormat="1" ht="13.5" customHeight="1">
      <c r="A6" s="391" t="s">
        <v>3</v>
      </c>
      <c r="B6" s="391"/>
      <c r="C6" s="392" t="str">
        <f>PBK!C15</f>
        <v>FUTBOLA LAUKUMA APGAISMOJUMA MASTI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</row>
    <row r="7" spans="1:16" s="34" customFormat="1" ht="13.5" customHeight="1">
      <c r="A7" s="391" t="s">
        <v>4</v>
      </c>
      <c r="B7" s="391"/>
      <c r="C7" s="392" t="str">
        <f>PBK!C16</f>
        <v>ZEMGALAS OLIMPISKAIS CENTRS</v>
      </c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</row>
    <row r="8" spans="1:16" s="34" customFormat="1" ht="13.5" customHeight="1">
      <c r="A8" s="391" t="s">
        <v>5</v>
      </c>
      <c r="B8" s="391"/>
      <c r="C8" s="392" t="str">
        <f>PBK!C17</f>
        <v>KRONVALDA IELA 24,  JELGAVA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s="34" customFormat="1" ht="13.5" customHeight="1">
      <c r="A9" s="391" t="s">
        <v>47</v>
      </c>
      <c r="B9" s="391"/>
      <c r="C9" s="392" t="str">
        <f>PBK!C18</f>
        <v>SIA ''ZEMGALES OLIMPISKAIS CENTRS''</v>
      </c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0" spans="1:16" s="34" customFormat="1" ht="13.5" customHeight="1">
      <c r="A10" s="391" t="s">
        <v>6</v>
      </c>
      <c r="B10" s="391"/>
      <c r="C10" s="392" t="str">
        <f>PBK!C19</f>
        <v>Nr. 01/02/2021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</row>
    <row r="11" spans="1:16" s="34" customFormat="1" ht="13.5" customHeight="1">
      <c r="A11" s="391" t="s">
        <v>40</v>
      </c>
      <c r="B11" s="391"/>
      <c r="C11" s="392">
        <f>PBK!C20</f>
        <v>0</v>
      </c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92"/>
    </row>
    <row r="12" spans="1:16" s="34" customFormat="1">
      <c r="A12" s="37"/>
      <c r="B12" s="37"/>
      <c r="C12" s="247"/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</row>
    <row r="13" spans="1:16" s="34" customFormat="1" ht="12.75" customHeight="1">
      <c r="A13" s="391" t="s">
        <v>187</v>
      </c>
      <c r="B13" s="391"/>
      <c r="C13" s="391"/>
      <c r="D13" s="391"/>
      <c r="E13" s="391"/>
      <c r="F13" s="391"/>
      <c r="G13" s="391"/>
      <c r="H13" s="247"/>
      <c r="I13" s="247"/>
      <c r="J13" s="247"/>
      <c r="K13" s="392" t="s">
        <v>41</v>
      </c>
      <c r="L13" s="392"/>
      <c r="M13" s="392"/>
      <c r="N13" s="393">
        <f>P71</f>
        <v>15137.590000000004</v>
      </c>
      <c r="O13" s="393"/>
      <c r="P13" s="37" t="s">
        <v>48</v>
      </c>
    </row>
    <row r="14" spans="1:16" s="34" customFormat="1">
      <c r="A14" s="37"/>
      <c r="B14" s="37"/>
      <c r="C14" s="246"/>
      <c r="D14" s="246"/>
      <c r="E14" s="246"/>
      <c r="F14" s="246"/>
      <c r="G14" s="246"/>
      <c r="H14" s="247"/>
      <c r="I14" s="247"/>
      <c r="J14" s="247"/>
      <c r="K14" s="247"/>
      <c r="L14" s="247"/>
      <c r="M14" s="247"/>
      <c r="N14" s="248"/>
      <c r="O14" s="247"/>
      <c r="P14" s="37"/>
    </row>
    <row r="15" spans="1:16">
      <c r="B15" s="104"/>
      <c r="C15" s="38"/>
      <c r="D15" s="38"/>
      <c r="E15" s="38"/>
      <c r="F15" s="38"/>
      <c r="I15" s="386" t="s">
        <v>43</v>
      </c>
      <c r="J15" s="386"/>
      <c r="K15" s="386"/>
      <c r="L15" s="39">
        <v>2021</v>
      </c>
      <c r="M15" s="39" t="s">
        <v>42</v>
      </c>
      <c r="N15" s="39" t="str">
        <f>'KOPS '!E15</f>
        <v>29.</v>
      </c>
      <c r="O15" s="105" t="str">
        <f>'KOPS '!F15</f>
        <v>oktobrī</v>
      </c>
      <c r="P15" s="105"/>
    </row>
    <row r="16" spans="1:16" ht="13.5" thickBot="1">
      <c r="B16" s="104"/>
      <c r="C16" s="38"/>
      <c r="D16" s="38"/>
      <c r="E16" s="38"/>
      <c r="F16" s="38"/>
      <c r="I16" s="245"/>
      <c r="J16" s="245"/>
      <c r="K16" s="245"/>
      <c r="L16" s="39"/>
      <c r="M16" s="39"/>
      <c r="N16" s="39"/>
      <c r="O16" s="107"/>
      <c r="P16" s="107"/>
    </row>
    <row r="17" spans="1:20" s="11" customFormat="1" ht="13.5" customHeight="1" thickBot="1">
      <c r="A17" s="387" t="s">
        <v>1</v>
      </c>
      <c r="B17" s="387" t="s">
        <v>28</v>
      </c>
      <c r="C17" s="389" t="s">
        <v>29</v>
      </c>
      <c r="D17" s="387" t="s">
        <v>30</v>
      </c>
      <c r="E17" s="387" t="s">
        <v>31</v>
      </c>
      <c r="F17" s="377" t="s">
        <v>32</v>
      </c>
      <c r="G17" s="378"/>
      <c r="H17" s="378"/>
      <c r="I17" s="378"/>
      <c r="J17" s="378"/>
      <c r="K17" s="378"/>
      <c r="L17" s="377" t="s">
        <v>33</v>
      </c>
      <c r="M17" s="378"/>
      <c r="N17" s="378"/>
      <c r="O17" s="378"/>
      <c r="P17" s="379"/>
    </row>
    <row r="18" spans="1:20" s="11" customFormat="1" ht="82.5" customHeight="1" thickBot="1">
      <c r="A18" s="388"/>
      <c r="B18" s="388"/>
      <c r="C18" s="390"/>
      <c r="D18" s="388"/>
      <c r="E18" s="388"/>
      <c r="F18" s="12" t="s">
        <v>34</v>
      </c>
      <c r="G18" s="13" t="s">
        <v>49</v>
      </c>
      <c r="H18" s="13" t="s">
        <v>50</v>
      </c>
      <c r="I18" s="13" t="s">
        <v>62</v>
      </c>
      <c r="J18" s="13" t="s">
        <v>52</v>
      </c>
      <c r="K18" s="252" t="s">
        <v>53</v>
      </c>
      <c r="L18" s="13" t="s">
        <v>35</v>
      </c>
      <c r="M18" s="13" t="s">
        <v>50</v>
      </c>
      <c r="N18" s="13" t="s">
        <v>62</v>
      </c>
      <c r="O18" s="13" t="s">
        <v>52</v>
      </c>
      <c r="P18" s="13" t="s">
        <v>54</v>
      </c>
    </row>
    <row r="19" spans="1:20" s="11" customFormat="1" ht="13.5" thickBot="1">
      <c r="A19" s="14" t="s">
        <v>36</v>
      </c>
      <c r="B19" s="15" t="s">
        <v>37</v>
      </c>
      <c r="C19" s="16">
        <v>3</v>
      </c>
      <c r="D19" s="17">
        <v>4</v>
      </c>
      <c r="E19" s="114">
        <v>5</v>
      </c>
      <c r="F19" s="292">
        <v>6</v>
      </c>
      <c r="G19" s="221">
        <v>7</v>
      </c>
      <c r="H19" s="221">
        <v>8</v>
      </c>
      <c r="I19" s="222">
        <v>9</v>
      </c>
      <c r="J19" s="222">
        <v>10</v>
      </c>
      <c r="K19" s="293">
        <v>11</v>
      </c>
      <c r="L19" s="294">
        <v>12</v>
      </c>
      <c r="M19" s="221">
        <v>13</v>
      </c>
      <c r="N19" s="222">
        <v>14</v>
      </c>
      <c r="O19" s="222">
        <v>15</v>
      </c>
      <c r="P19" s="225">
        <v>16</v>
      </c>
    </row>
    <row r="20" spans="1:20" ht="17.25" customHeight="1">
      <c r="A20" s="121"/>
      <c r="B20" s="122"/>
      <c r="C20" s="123" t="s">
        <v>148</v>
      </c>
      <c r="D20" s="124"/>
      <c r="E20" s="133"/>
      <c r="F20" s="157"/>
      <c r="G20" s="110"/>
      <c r="H20" s="131"/>
      <c r="I20" s="131"/>
      <c r="J20" s="131"/>
      <c r="K20" s="257"/>
      <c r="L20" s="263"/>
      <c r="M20" s="131"/>
      <c r="N20" s="131"/>
      <c r="O20" s="131"/>
      <c r="P20" s="239"/>
    </row>
    <row r="21" spans="1:20" ht="29.25" customHeight="1">
      <c r="A21" s="184">
        <v>1</v>
      </c>
      <c r="B21" s="170" t="s">
        <v>68</v>
      </c>
      <c r="C21" s="269" t="s">
        <v>224</v>
      </c>
      <c r="D21" s="182" t="s">
        <v>69</v>
      </c>
      <c r="E21" s="270">
        <v>1</v>
      </c>
      <c r="F21" s="185">
        <v>8</v>
      </c>
      <c r="G21" s="31">
        <v>11.63</v>
      </c>
      <c r="H21" s="273">
        <f t="shared" ref="H21:H29" si="0">ROUND(F21*G21,2)</f>
        <v>93.04</v>
      </c>
      <c r="I21" s="183"/>
      <c r="J21" s="183">
        <v>80</v>
      </c>
      <c r="K21" s="255">
        <f t="shared" ref="K21:K28" si="1">ROUND(H21+J21+I21,2)</f>
        <v>173.04</v>
      </c>
      <c r="L21" s="261">
        <f t="shared" ref="L21:L28" si="2">ROUND(E21*F21,2)</f>
        <v>8</v>
      </c>
      <c r="M21" s="31">
        <f t="shared" ref="M21:M28" si="3">ROUND(E21*H21,2)</f>
        <v>93.04</v>
      </c>
      <c r="N21" s="31">
        <f t="shared" ref="N21:N28" si="4">ROUND(E21*I21,2)</f>
        <v>0</v>
      </c>
      <c r="O21" s="31">
        <f t="shared" ref="O21:O28" si="5">ROUND(E21*J21,2)</f>
        <v>80</v>
      </c>
      <c r="P21" s="33">
        <f t="shared" ref="P21:P28" si="6">ROUND(O21+N21+M21,2)</f>
        <v>173.04</v>
      </c>
      <c r="S21" s="271"/>
    </row>
    <row r="22" spans="1:20" ht="15.75" customHeight="1">
      <c r="A22" s="184">
        <v>2</v>
      </c>
      <c r="B22" s="170" t="s">
        <v>68</v>
      </c>
      <c r="C22" s="269" t="s">
        <v>149</v>
      </c>
      <c r="D22" s="182" t="s">
        <v>69</v>
      </c>
      <c r="E22" s="270">
        <v>1</v>
      </c>
      <c r="F22" s="272">
        <v>4</v>
      </c>
      <c r="G22" s="31">
        <v>11.63</v>
      </c>
      <c r="H22" s="273">
        <f t="shared" si="0"/>
        <v>46.52</v>
      </c>
      <c r="I22" s="31">
        <v>20</v>
      </c>
      <c r="J22" s="31">
        <v>0.5</v>
      </c>
      <c r="K22" s="255">
        <f t="shared" si="1"/>
        <v>67.02</v>
      </c>
      <c r="L22" s="261">
        <f t="shared" si="2"/>
        <v>4</v>
      </c>
      <c r="M22" s="31">
        <f t="shared" si="3"/>
        <v>46.52</v>
      </c>
      <c r="N22" s="31">
        <f t="shared" si="4"/>
        <v>20</v>
      </c>
      <c r="O22" s="31">
        <f t="shared" si="5"/>
        <v>0.5</v>
      </c>
      <c r="P22" s="33">
        <f t="shared" si="6"/>
        <v>67.02</v>
      </c>
      <c r="S22" s="271"/>
    </row>
    <row r="23" spans="1:20" ht="15.75" customHeight="1">
      <c r="A23" s="184">
        <v>3</v>
      </c>
      <c r="B23" s="170" t="s">
        <v>68</v>
      </c>
      <c r="C23" s="269" t="s">
        <v>150</v>
      </c>
      <c r="D23" s="182" t="s">
        <v>45</v>
      </c>
      <c r="E23" s="270">
        <f>5*5+0.5*2.816*6.25</f>
        <v>33.799999999999997</v>
      </c>
      <c r="F23" s="272">
        <f>0.15*0.4</f>
        <v>0.06</v>
      </c>
      <c r="G23" s="31">
        <v>11.63</v>
      </c>
      <c r="H23" s="273">
        <f t="shared" si="0"/>
        <v>0.7</v>
      </c>
      <c r="I23" s="31"/>
      <c r="J23" s="31">
        <f>4.5*0.4</f>
        <v>1.8</v>
      </c>
      <c r="K23" s="255">
        <f t="shared" si="1"/>
        <v>2.5</v>
      </c>
      <c r="L23" s="261">
        <f t="shared" si="2"/>
        <v>2.0299999999999998</v>
      </c>
      <c r="M23" s="31">
        <f t="shared" si="3"/>
        <v>23.66</v>
      </c>
      <c r="N23" s="31">
        <f t="shared" si="4"/>
        <v>0</v>
      </c>
      <c r="O23" s="31">
        <f t="shared" si="5"/>
        <v>60.84</v>
      </c>
      <c r="P23" s="33">
        <f t="shared" si="6"/>
        <v>84.5</v>
      </c>
      <c r="S23" s="271"/>
    </row>
    <row r="24" spans="1:20" ht="15.75" customHeight="1">
      <c r="A24" s="184">
        <v>4</v>
      </c>
      <c r="B24" s="170" t="s">
        <v>68</v>
      </c>
      <c r="C24" s="269" t="s">
        <v>151</v>
      </c>
      <c r="D24" s="182" t="s">
        <v>70</v>
      </c>
      <c r="E24" s="270">
        <f>E23*0.4</f>
        <v>13.52</v>
      </c>
      <c r="F24" s="272"/>
      <c r="G24" s="31"/>
      <c r="H24" s="273"/>
      <c r="I24" s="183"/>
      <c r="J24" s="183">
        <v>4.5</v>
      </c>
      <c r="K24" s="255">
        <f t="shared" si="1"/>
        <v>4.5</v>
      </c>
      <c r="L24" s="261">
        <f t="shared" si="2"/>
        <v>0</v>
      </c>
      <c r="M24" s="31">
        <f t="shared" si="3"/>
        <v>0</v>
      </c>
      <c r="N24" s="31">
        <f t="shared" si="4"/>
        <v>0</v>
      </c>
      <c r="O24" s="31">
        <f t="shared" si="5"/>
        <v>60.84</v>
      </c>
      <c r="P24" s="33">
        <f t="shared" si="6"/>
        <v>60.84</v>
      </c>
      <c r="S24" s="271"/>
    </row>
    <row r="25" spans="1:20" ht="15.75" customHeight="1">
      <c r="A25" s="184">
        <v>5</v>
      </c>
      <c r="B25" s="170" t="s">
        <v>68</v>
      </c>
      <c r="C25" s="269" t="s">
        <v>152</v>
      </c>
      <c r="D25" s="182" t="s">
        <v>70</v>
      </c>
      <c r="E25" s="270">
        <f>5*5*0.8</f>
        <v>20</v>
      </c>
      <c r="F25" s="272">
        <v>0.15</v>
      </c>
      <c r="G25" s="31">
        <v>11.63</v>
      </c>
      <c r="H25" s="273">
        <f t="shared" si="0"/>
        <v>1.74</v>
      </c>
      <c r="I25" s="183"/>
      <c r="J25" s="183">
        <v>4.5</v>
      </c>
      <c r="K25" s="255">
        <f t="shared" si="1"/>
        <v>6.24</v>
      </c>
      <c r="L25" s="261">
        <f t="shared" si="2"/>
        <v>3</v>
      </c>
      <c r="M25" s="31">
        <f t="shared" si="3"/>
        <v>34.799999999999997</v>
      </c>
      <c r="N25" s="31">
        <f t="shared" si="4"/>
        <v>0</v>
      </c>
      <c r="O25" s="31">
        <f t="shared" si="5"/>
        <v>90</v>
      </c>
      <c r="P25" s="33">
        <f t="shared" si="6"/>
        <v>124.8</v>
      </c>
      <c r="S25" s="271"/>
    </row>
    <row r="26" spans="1:20" ht="15.75" customHeight="1">
      <c r="A26" s="184">
        <v>6</v>
      </c>
      <c r="B26" s="170" t="s">
        <v>68</v>
      </c>
      <c r="C26" s="269" t="s">
        <v>153</v>
      </c>
      <c r="D26" s="182" t="s">
        <v>70</v>
      </c>
      <c r="E26" s="270">
        <f>E25*0.03</f>
        <v>0.6</v>
      </c>
      <c r="F26" s="272">
        <v>2</v>
      </c>
      <c r="G26" s="31">
        <v>11.63</v>
      </c>
      <c r="H26" s="273">
        <f t="shared" si="0"/>
        <v>23.26</v>
      </c>
      <c r="I26" s="183"/>
      <c r="J26" s="183"/>
      <c r="K26" s="255">
        <f t="shared" si="1"/>
        <v>23.26</v>
      </c>
      <c r="L26" s="261">
        <f t="shared" si="2"/>
        <v>1.2</v>
      </c>
      <c r="M26" s="31">
        <f t="shared" si="3"/>
        <v>13.96</v>
      </c>
      <c r="N26" s="31">
        <f t="shared" si="4"/>
        <v>0</v>
      </c>
      <c r="O26" s="31">
        <f t="shared" si="5"/>
        <v>0</v>
      </c>
      <c r="P26" s="33">
        <f t="shared" si="6"/>
        <v>13.96</v>
      </c>
      <c r="S26" s="271"/>
    </row>
    <row r="27" spans="1:20" ht="15.75" customHeight="1">
      <c r="A27" s="184">
        <v>7</v>
      </c>
      <c r="B27" s="170" t="s">
        <v>68</v>
      </c>
      <c r="C27" s="269" t="s">
        <v>154</v>
      </c>
      <c r="D27" s="182" t="s">
        <v>70</v>
      </c>
      <c r="E27" s="270">
        <f>E25+E26</f>
        <v>20.6</v>
      </c>
      <c r="F27" s="272"/>
      <c r="G27" s="31"/>
      <c r="H27" s="273"/>
      <c r="I27" s="183"/>
      <c r="J27" s="183">
        <f>J24</f>
        <v>4.5</v>
      </c>
      <c r="K27" s="255">
        <f t="shared" si="1"/>
        <v>4.5</v>
      </c>
      <c r="L27" s="261">
        <f t="shared" si="2"/>
        <v>0</v>
      </c>
      <c r="M27" s="31">
        <f t="shared" si="3"/>
        <v>0</v>
      </c>
      <c r="N27" s="31">
        <f t="shared" si="4"/>
        <v>0</v>
      </c>
      <c r="O27" s="31">
        <f t="shared" si="5"/>
        <v>92.7</v>
      </c>
      <c r="P27" s="33">
        <f t="shared" si="6"/>
        <v>92.7</v>
      </c>
      <c r="S27" s="271"/>
    </row>
    <row r="28" spans="1:20" ht="15.75" customHeight="1">
      <c r="A28" s="184">
        <v>8</v>
      </c>
      <c r="B28" s="170" t="s">
        <v>68</v>
      </c>
      <c r="C28" s="269" t="s">
        <v>155</v>
      </c>
      <c r="D28" s="182" t="s">
        <v>45</v>
      </c>
      <c r="E28" s="270">
        <f>E23</f>
        <v>33.799999999999997</v>
      </c>
      <c r="F28" s="272">
        <v>0.05</v>
      </c>
      <c r="G28" s="31">
        <v>11.63</v>
      </c>
      <c r="H28" s="273">
        <f t="shared" si="0"/>
        <v>0.57999999999999996</v>
      </c>
      <c r="I28" s="183"/>
      <c r="J28" s="183">
        <f>H28</f>
        <v>0.57999999999999996</v>
      </c>
      <c r="K28" s="255">
        <f t="shared" si="1"/>
        <v>1.1599999999999999</v>
      </c>
      <c r="L28" s="261">
        <f t="shared" si="2"/>
        <v>1.69</v>
      </c>
      <c r="M28" s="31">
        <f t="shared" si="3"/>
        <v>19.600000000000001</v>
      </c>
      <c r="N28" s="31">
        <f t="shared" si="4"/>
        <v>0</v>
      </c>
      <c r="O28" s="31">
        <f t="shared" si="5"/>
        <v>19.600000000000001</v>
      </c>
      <c r="P28" s="33">
        <f t="shared" si="6"/>
        <v>39.200000000000003</v>
      </c>
      <c r="S28" s="271"/>
    </row>
    <row r="29" spans="1:20" ht="25.5" customHeight="1">
      <c r="A29" s="184">
        <v>9</v>
      </c>
      <c r="B29" s="170" t="s">
        <v>68</v>
      </c>
      <c r="C29" s="269" t="s">
        <v>156</v>
      </c>
      <c r="D29" s="182" t="s">
        <v>70</v>
      </c>
      <c r="E29" s="270">
        <f>E24+E27-(3*3*0.6*0.5+0.405*3.14*0.625*0.625+4.25*1.816*0.6)</f>
        <v>26.292442187500004</v>
      </c>
      <c r="F29" s="272">
        <f>F25*2</f>
        <v>0.3</v>
      </c>
      <c r="G29" s="31">
        <v>11.63</v>
      </c>
      <c r="H29" s="273">
        <f t="shared" si="0"/>
        <v>3.49</v>
      </c>
      <c r="I29" s="183"/>
      <c r="J29" s="183">
        <f>J25</f>
        <v>4.5</v>
      </c>
      <c r="K29" s="255">
        <f>ROUND(H29+J29+I29,2)</f>
        <v>7.99</v>
      </c>
      <c r="L29" s="261">
        <f>ROUND(E29*F29,2)</f>
        <v>7.89</v>
      </c>
      <c r="M29" s="31">
        <f>ROUND(E29*H29,2)</f>
        <v>91.76</v>
      </c>
      <c r="N29" s="31">
        <f>ROUND(E29*I29,2)</f>
        <v>0</v>
      </c>
      <c r="O29" s="31">
        <f>ROUND(E29*J29,2)</f>
        <v>118.32</v>
      </c>
      <c r="P29" s="33">
        <f>ROUND(O29+N29+M29,2)</f>
        <v>210.08</v>
      </c>
      <c r="S29" s="271"/>
      <c r="T29" s="271"/>
    </row>
    <row r="30" spans="1:20" ht="15.75" customHeight="1">
      <c r="A30" s="184">
        <v>10</v>
      </c>
      <c r="C30" s="274" t="s">
        <v>157</v>
      </c>
      <c r="D30" s="182" t="s">
        <v>45</v>
      </c>
      <c r="E30" s="270">
        <f>E25</f>
        <v>20</v>
      </c>
      <c r="F30" s="272"/>
      <c r="G30" s="31"/>
      <c r="H30" s="273"/>
      <c r="I30" s="183">
        <v>8</v>
      </c>
      <c r="J30" s="183"/>
      <c r="K30" s="255">
        <f>ROUND(H30+J30+I30,2)</f>
        <v>8</v>
      </c>
      <c r="L30" s="261">
        <f>ROUND(E30*F30,2)</f>
        <v>0</v>
      </c>
      <c r="M30" s="31">
        <f>ROUND(E30*H30,2)</f>
        <v>0</v>
      </c>
      <c r="N30" s="31">
        <f>ROUND(E30*I30,2)</f>
        <v>160</v>
      </c>
      <c r="O30" s="31">
        <f>ROUND(E30*J30,2)</f>
        <v>0</v>
      </c>
      <c r="P30" s="33">
        <f>ROUND(O30+N30+M30,2)</f>
        <v>160</v>
      </c>
      <c r="S30" s="271"/>
    </row>
    <row r="31" spans="1:20" ht="14.25" customHeight="1">
      <c r="A31" s="127"/>
      <c r="B31" s="128"/>
      <c r="C31" s="129" t="s">
        <v>175</v>
      </c>
      <c r="D31" s="130"/>
      <c r="E31" s="158"/>
      <c r="F31" s="157"/>
      <c r="G31" s="131"/>
      <c r="H31" s="131"/>
      <c r="I31" s="131"/>
      <c r="J31" s="131"/>
      <c r="K31" s="257"/>
      <c r="L31" s="263"/>
      <c r="M31" s="131"/>
      <c r="N31" s="131"/>
      <c r="O31" s="216"/>
      <c r="P31" s="217"/>
    </row>
    <row r="32" spans="1:20" s="137" customFormat="1" ht="27" customHeight="1">
      <c r="A32" s="139">
        <v>1</v>
      </c>
      <c r="B32" s="140" t="s">
        <v>68</v>
      </c>
      <c r="C32" s="179" t="s">
        <v>177</v>
      </c>
      <c r="D32" s="140" t="s">
        <v>69</v>
      </c>
      <c r="E32" s="142">
        <v>1</v>
      </c>
      <c r="F32" s="113">
        <v>80</v>
      </c>
      <c r="G32" s="31">
        <v>11.63</v>
      </c>
      <c r="H32" s="32">
        <f>ROUND(F32*G32,2)</f>
        <v>930.4</v>
      </c>
      <c r="I32" s="31"/>
      <c r="J32" s="31">
        <v>1750</v>
      </c>
      <c r="K32" s="255">
        <f>ROUND(H32+J32+I32,2)</f>
        <v>2680.4</v>
      </c>
      <c r="L32" s="261">
        <f>ROUND(E32*F32,2)</f>
        <v>80</v>
      </c>
      <c r="M32" s="31">
        <f>ROUND(E32*H32,2)</f>
        <v>930.4</v>
      </c>
      <c r="N32" s="31">
        <f>ROUND(E32*I32,2)</f>
        <v>0</v>
      </c>
      <c r="O32" s="31">
        <f>ROUND(E32*J32,2)</f>
        <v>1750</v>
      </c>
      <c r="P32" s="33">
        <f>ROUND(O32+N32+M32,2)</f>
        <v>2680.4</v>
      </c>
    </row>
    <row r="33" spans="1:17" s="137" customFormat="1" ht="14.25" customHeight="1">
      <c r="A33" s="139">
        <v>2</v>
      </c>
      <c r="B33" s="140" t="s">
        <v>68</v>
      </c>
      <c r="C33" s="179" t="s">
        <v>178</v>
      </c>
      <c r="D33" s="140" t="s">
        <v>65</v>
      </c>
      <c r="E33" s="142">
        <v>4</v>
      </c>
      <c r="F33" s="113">
        <v>16</v>
      </c>
      <c r="G33" s="31">
        <v>11.63</v>
      </c>
      <c r="H33" s="32">
        <f t="shared" ref="H33:H38" si="7">ROUND(F33*G33,2)</f>
        <v>186.08</v>
      </c>
      <c r="I33" s="31"/>
      <c r="J33" s="31">
        <f>8.5*45</f>
        <v>382.5</v>
      </c>
      <c r="K33" s="255">
        <f>ROUND(H33+J33+I33,2)</f>
        <v>568.58000000000004</v>
      </c>
      <c r="L33" s="261">
        <f>ROUND(E33*F33,2)</f>
        <v>64</v>
      </c>
      <c r="M33" s="31">
        <f>ROUND(E33*H33,2)</f>
        <v>744.32</v>
      </c>
      <c r="N33" s="31">
        <f>ROUND(E33*I33,2)</f>
        <v>0</v>
      </c>
      <c r="O33" s="31">
        <f>ROUND(E33*J33,2)</f>
        <v>1530</v>
      </c>
      <c r="P33" s="33">
        <f>ROUND(O33+N33+M33,2)</f>
        <v>2274.3200000000002</v>
      </c>
    </row>
    <row r="34" spans="1:17" s="137" customFormat="1" ht="14.25" customHeight="1">
      <c r="A34" s="139">
        <v>3</v>
      </c>
      <c r="B34" s="140"/>
      <c r="C34" s="218" t="s">
        <v>179</v>
      </c>
      <c r="D34" s="140" t="s">
        <v>70</v>
      </c>
      <c r="E34" s="142">
        <f>E33*8.48*3.14*0.15*0.15*1.1</f>
        <v>2.6360928000000001</v>
      </c>
      <c r="F34" s="113"/>
      <c r="G34" s="31"/>
      <c r="H34" s="32"/>
      <c r="I34" s="31">
        <v>85</v>
      </c>
      <c r="J34" s="31">
        <f>90*0.25</f>
        <v>22.5</v>
      </c>
      <c r="K34" s="255">
        <f>ROUND(H34+J34+I34,2)</f>
        <v>107.5</v>
      </c>
      <c r="L34" s="261">
        <f>ROUND(E34*F34,2)</f>
        <v>0</v>
      </c>
      <c r="M34" s="31">
        <f>ROUND(E34*H34,2)</f>
        <v>0</v>
      </c>
      <c r="N34" s="31">
        <f>ROUND(E34*I34,2)</f>
        <v>224.07</v>
      </c>
      <c r="O34" s="31">
        <f>ROUND(E34*J34,2)</f>
        <v>59.31</v>
      </c>
      <c r="P34" s="33">
        <f>ROUND(O34+N34+M34,2)</f>
        <v>283.38</v>
      </c>
    </row>
    <row r="35" spans="1:17" s="137" customFormat="1" ht="14.25" customHeight="1">
      <c r="A35" s="139">
        <v>4</v>
      </c>
      <c r="B35" s="140"/>
      <c r="C35" s="218" t="s">
        <v>227</v>
      </c>
      <c r="D35" s="140" t="s">
        <v>164</v>
      </c>
      <c r="E35" s="142">
        <f>E33*96.1*1.15/1000</f>
        <v>0.44205999999999995</v>
      </c>
      <c r="F35" s="113"/>
      <c r="G35" s="31"/>
      <c r="H35" s="32"/>
      <c r="I35" s="31">
        <v>990</v>
      </c>
      <c r="J35" s="31"/>
      <c r="K35" s="255">
        <f>ROUND(H35+J35+I35,2)</f>
        <v>990</v>
      </c>
      <c r="L35" s="261">
        <f>ROUND(E35*F35,2)</f>
        <v>0</v>
      </c>
      <c r="M35" s="31">
        <f>ROUND(E35*H35,2)</f>
        <v>0</v>
      </c>
      <c r="N35" s="31">
        <f>ROUND(E35*I35,2)</f>
        <v>437.64</v>
      </c>
      <c r="O35" s="31">
        <f>ROUND(E35*J35,2)</f>
        <v>0</v>
      </c>
      <c r="P35" s="33">
        <f>ROUND(O35+N35+M35,2)</f>
        <v>437.64</v>
      </c>
      <c r="Q35" s="285"/>
    </row>
    <row r="36" spans="1:17" s="281" customFormat="1" ht="14.25" customHeight="1">
      <c r="A36" s="139">
        <v>5</v>
      </c>
      <c r="B36" s="276"/>
      <c r="C36" s="282" t="s">
        <v>169</v>
      </c>
      <c r="D36" s="278" t="s">
        <v>170</v>
      </c>
      <c r="E36" s="279">
        <f>ROUND(E34/7,2)</f>
        <v>0.38</v>
      </c>
      <c r="F36" s="272"/>
      <c r="G36" s="31"/>
      <c r="H36" s="273"/>
      <c r="I36" s="31"/>
      <c r="J36" s="31">
        <v>65</v>
      </c>
      <c r="K36" s="255">
        <f t="shared" ref="K36:K37" si="8">ROUND(H36+J36+I36,2)</f>
        <v>65</v>
      </c>
      <c r="L36" s="261">
        <f t="shared" ref="L36:L37" si="9">ROUND(E36*F36,2)</f>
        <v>0</v>
      </c>
      <c r="M36" s="31">
        <f t="shared" ref="M36:M37" si="10">ROUND(E36*H36,2)</f>
        <v>0</v>
      </c>
      <c r="N36" s="31">
        <f t="shared" ref="N36:N37" si="11">ROUND(E36*I36,2)</f>
        <v>0</v>
      </c>
      <c r="O36" s="31">
        <f t="shared" ref="O36:O37" si="12">ROUND(E36*J36,2)</f>
        <v>24.7</v>
      </c>
      <c r="P36" s="33">
        <f t="shared" ref="P36:P37" si="13">ROUND(O36+N36+M36,2)</f>
        <v>24.7</v>
      </c>
      <c r="Q36" s="280"/>
    </row>
    <row r="37" spans="1:17" s="281" customFormat="1" ht="14.25" customHeight="1">
      <c r="A37" s="139">
        <v>6</v>
      </c>
      <c r="B37" s="276"/>
      <c r="C37" s="282" t="s">
        <v>171</v>
      </c>
      <c r="D37" s="278" t="s">
        <v>172</v>
      </c>
      <c r="E37" s="279">
        <f>ROUND(E34/3,2)</f>
        <v>0.88</v>
      </c>
      <c r="F37" s="272"/>
      <c r="G37" s="31"/>
      <c r="H37" s="273"/>
      <c r="I37" s="31"/>
      <c r="J37" s="31">
        <v>90</v>
      </c>
      <c r="K37" s="255">
        <f t="shared" si="8"/>
        <v>90</v>
      </c>
      <c r="L37" s="261">
        <f t="shared" si="9"/>
        <v>0</v>
      </c>
      <c r="M37" s="31">
        <f t="shared" si="10"/>
        <v>0</v>
      </c>
      <c r="N37" s="31">
        <f t="shared" si="11"/>
        <v>0</v>
      </c>
      <c r="O37" s="31">
        <f t="shared" si="12"/>
        <v>79.2</v>
      </c>
      <c r="P37" s="33">
        <f t="shared" si="13"/>
        <v>79.2</v>
      </c>
      <c r="Q37" s="280"/>
    </row>
    <row r="38" spans="1:17" s="137" customFormat="1" ht="14.25" customHeight="1">
      <c r="A38" s="139">
        <v>7</v>
      </c>
      <c r="B38" s="140" t="s">
        <v>68</v>
      </c>
      <c r="C38" s="179" t="s">
        <v>180</v>
      </c>
      <c r="D38" s="140" t="s">
        <v>65</v>
      </c>
      <c r="E38" s="211">
        <v>1</v>
      </c>
      <c r="F38" s="113">
        <v>16</v>
      </c>
      <c r="G38" s="31">
        <v>11.63</v>
      </c>
      <c r="H38" s="32">
        <f t="shared" si="7"/>
        <v>186.08</v>
      </c>
      <c r="I38" s="31">
        <v>200</v>
      </c>
      <c r="J38" s="31">
        <v>1450</v>
      </c>
      <c r="K38" s="255">
        <f>ROUND(H38+J38+I38,2)</f>
        <v>1836.08</v>
      </c>
      <c r="L38" s="261">
        <f>ROUND(E38*F38,2)</f>
        <v>16</v>
      </c>
      <c r="M38" s="31">
        <f>ROUND(E38*H38,2)</f>
        <v>186.08</v>
      </c>
      <c r="N38" s="31">
        <f>ROUND(E38*I38,2)</f>
        <v>200</v>
      </c>
      <c r="O38" s="31">
        <f>ROUND(E38*J38,2)</f>
        <v>1450</v>
      </c>
      <c r="P38" s="33">
        <f>ROUND(O38+N38+M38,2)</f>
        <v>1836.08</v>
      </c>
    </row>
    <row r="39" spans="1:17" ht="18" customHeight="1">
      <c r="A39" s="127"/>
      <c r="B39" s="128"/>
      <c r="C39" s="129" t="s">
        <v>198</v>
      </c>
      <c r="D39" s="130"/>
      <c r="E39" s="158"/>
      <c r="F39" s="157"/>
      <c r="G39" s="31"/>
      <c r="H39" s="131"/>
      <c r="I39" s="131"/>
      <c r="J39" s="131"/>
      <c r="K39" s="257"/>
      <c r="L39" s="263"/>
      <c r="M39" s="131"/>
      <c r="N39" s="131"/>
      <c r="O39" s="131"/>
      <c r="P39" s="239"/>
    </row>
    <row r="40" spans="1:17" s="281" customFormat="1" ht="12.75" customHeight="1">
      <c r="A40" s="275">
        <v>1</v>
      </c>
      <c r="B40" s="276" t="s">
        <v>68</v>
      </c>
      <c r="C40" s="277" t="s">
        <v>181</v>
      </c>
      <c r="D40" s="278" t="s">
        <v>45</v>
      </c>
      <c r="E40" s="279">
        <f>4*4*0.5+2.816*6.25</f>
        <v>25.599999999999998</v>
      </c>
      <c r="F40" s="272">
        <v>0.2</v>
      </c>
      <c r="G40" s="31">
        <v>11.63</v>
      </c>
      <c r="H40" s="273">
        <f>ROUND(F40*G40,2)</f>
        <v>2.33</v>
      </c>
      <c r="I40" s="31"/>
      <c r="J40" s="31">
        <f>4.5*0.2</f>
        <v>0.9</v>
      </c>
      <c r="K40" s="255">
        <f>ROUND(H40+J40+I40,2)</f>
        <v>3.23</v>
      </c>
      <c r="L40" s="261">
        <f t="shared" ref="L40:L65" si="14">ROUND(E40*F40,2)</f>
        <v>5.12</v>
      </c>
      <c r="M40" s="31">
        <f t="shared" ref="M40:M65" si="15">ROUND(E40*H40,2)</f>
        <v>59.65</v>
      </c>
      <c r="N40" s="31">
        <f t="shared" ref="N40:N65" si="16">ROUND(E40*I40,2)</f>
        <v>0</v>
      </c>
      <c r="O40" s="31">
        <f t="shared" ref="O40:O65" si="17">ROUND(E40*J40,2)</f>
        <v>23.04</v>
      </c>
      <c r="P40" s="33">
        <f t="shared" ref="P40:P65" si="18">ROUND(O40+N40+M40,2)</f>
        <v>82.69</v>
      </c>
      <c r="Q40" s="280"/>
    </row>
    <row r="41" spans="1:17" s="281" customFormat="1" ht="12.75" customHeight="1">
      <c r="A41" s="275">
        <v>2</v>
      </c>
      <c r="B41" s="276"/>
      <c r="C41" s="282" t="s">
        <v>158</v>
      </c>
      <c r="D41" s="278" t="s">
        <v>70</v>
      </c>
      <c r="E41" s="279">
        <f>E40*0.2*1.3</f>
        <v>6.6560000000000006</v>
      </c>
      <c r="F41" s="272"/>
      <c r="G41" s="31"/>
      <c r="H41" s="273"/>
      <c r="I41" s="31">
        <v>18</v>
      </c>
      <c r="J41" s="31"/>
      <c r="K41" s="255"/>
      <c r="L41" s="261">
        <f t="shared" si="14"/>
        <v>0</v>
      </c>
      <c r="M41" s="31">
        <f t="shared" si="15"/>
        <v>0</v>
      </c>
      <c r="N41" s="31">
        <f t="shared" si="16"/>
        <v>119.81</v>
      </c>
      <c r="O41" s="31">
        <f t="shared" si="17"/>
        <v>0</v>
      </c>
      <c r="P41" s="33">
        <f t="shared" si="18"/>
        <v>119.81</v>
      </c>
      <c r="Q41" s="280"/>
    </row>
    <row r="42" spans="1:17" s="281" customFormat="1" ht="29.25" customHeight="1">
      <c r="A42" s="275">
        <v>3</v>
      </c>
      <c r="B42" s="276" t="s">
        <v>68</v>
      </c>
      <c r="C42" s="277" t="s">
        <v>228</v>
      </c>
      <c r="D42" s="278" t="s">
        <v>45</v>
      </c>
      <c r="E42" s="279">
        <f>E40*2</f>
        <v>51.199999999999996</v>
      </c>
      <c r="F42" s="272">
        <v>0.03</v>
      </c>
      <c r="G42" s="31">
        <v>11.63</v>
      </c>
      <c r="H42" s="273">
        <f>ROUND(F42*G42,2)</f>
        <v>0.35</v>
      </c>
      <c r="I42" s="31"/>
      <c r="J42" s="31"/>
      <c r="K42" s="255">
        <f>ROUND(H42+J42+I42,2)</f>
        <v>0.35</v>
      </c>
      <c r="L42" s="261">
        <f t="shared" si="14"/>
        <v>1.54</v>
      </c>
      <c r="M42" s="31">
        <f t="shared" si="15"/>
        <v>17.920000000000002</v>
      </c>
      <c r="N42" s="31">
        <f t="shared" si="16"/>
        <v>0</v>
      </c>
      <c r="O42" s="31">
        <f t="shared" si="17"/>
        <v>0</v>
      </c>
      <c r="P42" s="33">
        <f t="shared" si="18"/>
        <v>17.920000000000002</v>
      </c>
      <c r="Q42" s="280"/>
    </row>
    <row r="43" spans="1:17" s="281" customFormat="1" ht="12.75" customHeight="1">
      <c r="A43" s="275">
        <v>4</v>
      </c>
      <c r="B43" s="276"/>
      <c r="C43" s="282" t="s">
        <v>159</v>
      </c>
      <c r="D43" s="278" t="s">
        <v>45</v>
      </c>
      <c r="E43" s="279">
        <f>E42*1.15</f>
        <v>58.879999999999988</v>
      </c>
      <c r="F43" s="272"/>
      <c r="G43" s="31"/>
      <c r="H43" s="273"/>
      <c r="I43" s="31">
        <v>0.45</v>
      </c>
      <c r="J43" s="31"/>
      <c r="K43" s="255"/>
      <c r="L43" s="261">
        <f t="shared" si="14"/>
        <v>0</v>
      </c>
      <c r="M43" s="31">
        <f t="shared" si="15"/>
        <v>0</v>
      </c>
      <c r="N43" s="31">
        <f t="shared" si="16"/>
        <v>26.5</v>
      </c>
      <c r="O43" s="31">
        <f t="shared" si="17"/>
        <v>0</v>
      </c>
      <c r="P43" s="33">
        <f t="shared" si="18"/>
        <v>26.5</v>
      </c>
      <c r="Q43" s="280"/>
    </row>
    <row r="44" spans="1:17" s="281" customFormat="1" ht="12.75" customHeight="1">
      <c r="A44" s="275">
        <v>5</v>
      </c>
      <c r="B44" s="140" t="s">
        <v>68</v>
      </c>
      <c r="C44" s="179" t="s">
        <v>229</v>
      </c>
      <c r="D44" s="140" t="s">
        <v>65</v>
      </c>
      <c r="E44" s="142">
        <f>3.3*3.3*0.1+3.5*0.1</f>
        <v>1.4390000000000001</v>
      </c>
      <c r="F44" s="272">
        <v>6</v>
      </c>
      <c r="G44" s="31">
        <v>11.63</v>
      </c>
      <c r="H44" s="273">
        <f>ROUND(F44*G44,2)</f>
        <v>69.78</v>
      </c>
      <c r="I44" s="31"/>
      <c r="J44" s="31">
        <v>2.5</v>
      </c>
      <c r="K44" s="255">
        <f t="shared" ref="K44:K47" si="19">ROUND(H44+J44+I44,2)</f>
        <v>72.28</v>
      </c>
      <c r="L44" s="261">
        <f t="shared" si="14"/>
        <v>8.6300000000000008</v>
      </c>
      <c r="M44" s="31">
        <f t="shared" si="15"/>
        <v>100.41</v>
      </c>
      <c r="N44" s="31">
        <f t="shared" si="16"/>
        <v>0</v>
      </c>
      <c r="O44" s="31">
        <f t="shared" si="17"/>
        <v>3.6</v>
      </c>
      <c r="P44" s="33">
        <f t="shared" si="18"/>
        <v>104.01</v>
      </c>
      <c r="Q44" s="280"/>
    </row>
    <row r="45" spans="1:17" s="281" customFormat="1" ht="12.75" customHeight="1">
      <c r="A45" s="275">
        <v>6</v>
      </c>
      <c r="B45" s="140"/>
      <c r="C45" s="218" t="s">
        <v>230</v>
      </c>
      <c r="D45" s="140" t="s">
        <v>70</v>
      </c>
      <c r="E45" s="142">
        <f>E44*3*3*0.1*1.1</f>
        <v>1.4246100000000004</v>
      </c>
      <c r="F45" s="272"/>
      <c r="G45" s="31"/>
      <c r="H45" s="273"/>
      <c r="I45" s="31">
        <v>87</v>
      </c>
      <c r="J45" s="31">
        <f>90*0.25</f>
        <v>22.5</v>
      </c>
      <c r="K45" s="255">
        <f t="shared" si="19"/>
        <v>109.5</v>
      </c>
      <c r="L45" s="261">
        <f t="shared" si="14"/>
        <v>0</v>
      </c>
      <c r="M45" s="31">
        <f t="shared" si="15"/>
        <v>0</v>
      </c>
      <c r="N45" s="31">
        <f t="shared" si="16"/>
        <v>123.94</v>
      </c>
      <c r="O45" s="31">
        <f t="shared" si="17"/>
        <v>32.049999999999997</v>
      </c>
      <c r="P45" s="33">
        <f t="shared" si="18"/>
        <v>155.99</v>
      </c>
      <c r="Q45" s="280"/>
    </row>
    <row r="46" spans="1:17" s="281" customFormat="1" ht="12.75" customHeight="1">
      <c r="A46" s="275">
        <v>7</v>
      </c>
      <c r="B46" s="276"/>
      <c r="C46" s="282" t="s">
        <v>169</v>
      </c>
      <c r="D46" s="278" t="s">
        <v>170</v>
      </c>
      <c r="E46" s="279">
        <f>ROUND(E45/7,2)</f>
        <v>0.2</v>
      </c>
      <c r="F46" s="272"/>
      <c r="G46" s="31"/>
      <c r="H46" s="273"/>
      <c r="I46" s="31"/>
      <c r="J46" s="31">
        <v>65</v>
      </c>
      <c r="K46" s="255">
        <f t="shared" si="19"/>
        <v>65</v>
      </c>
      <c r="L46" s="261">
        <f t="shared" si="14"/>
        <v>0</v>
      </c>
      <c r="M46" s="31">
        <f t="shared" si="15"/>
        <v>0</v>
      </c>
      <c r="N46" s="31">
        <f t="shared" si="16"/>
        <v>0</v>
      </c>
      <c r="O46" s="31">
        <f t="shared" si="17"/>
        <v>13</v>
      </c>
      <c r="P46" s="33">
        <f t="shared" si="18"/>
        <v>13</v>
      </c>
      <c r="Q46" s="280"/>
    </row>
    <row r="47" spans="1:17" s="281" customFormat="1" ht="12.75" customHeight="1">
      <c r="A47" s="275">
        <v>8</v>
      </c>
      <c r="B47" s="276"/>
      <c r="C47" s="282" t="s">
        <v>171</v>
      </c>
      <c r="D47" s="278" t="s">
        <v>172</v>
      </c>
      <c r="E47" s="279">
        <f>ROUND(E45/3,2)</f>
        <v>0.47</v>
      </c>
      <c r="F47" s="272"/>
      <c r="G47" s="31"/>
      <c r="H47" s="273"/>
      <c r="I47" s="31"/>
      <c r="J47" s="31">
        <v>90</v>
      </c>
      <c r="K47" s="255">
        <f t="shared" si="19"/>
        <v>90</v>
      </c>
      <c r="L47" s="261">
        <f t="shared" si="14"/>
        <v>0</v>
      </c>
      <c r="M47" s="31">
        <f t="shared" si="15"/>
        <v>0</v>
      </c>
      <c r="N47" s="31">
        <f t="shared" si="16"/>
        <v>0</v>
      </c>
      <c r="O47" s="31">
        <f t="shared" si="17"/>
        <v>42.3</v>
      </c>
      <c r="P47" s="33">
        <f t="shared" si="18"/>
        <v>42.3</v>
      </c>
      <c r="Q47" s="280"/>
    </row>
    <row r="48" spans="1:17" s="281" customFormat="1" ht="24.75" customHeight="1">
      <c r="A48" s="275">
        <v>9</v>
      </c>
      <c r="B48" s="276" t="s">
        <v>68</v>
      </c>
      <c r="C48" s="283" t="s">
        <v>182</v>
      </c>
      <c r="D48" s="278" t="s">
        <v>45</v>
      </c>
      <c r="E48" s="279">
        <f>2*3*0.6+2*1.816*0.6+4.25*0.6</f>
        <v>8.3292000000000002</v>
      </c>
      <c r="F48" s="272">
        <v>1</v>
      </c>
      <c r="G48" s="31">
        <v>11.63</v>
      </c>
      <c r="H48" s="273">
        <f>ROUND(F48*G48,2)</f>
        <v>11.63</v>
      </c>
      <c r="I48" s="31"/>
      <c r="J48" s="31">
        <v>0.23</v>
      </c>
      <c r="K48" s="255">
        <f t="shared" ref="K48:K65" si="20">ROUND(H48+J48+I48,2)</f>
        <v>11.86</v>
      </c>
      <c r="L48" s="261">
        <f t="shared" si="14"/>
        <v>8.33</v>
      </c>
      <c r="M48" s="31">
        <f t="shared" si="15"/>
        <v>96.87</v>
      </c>
      <c r="N48" s="31">
        <f t="shared" si="16"/>
        <v>0</v>
      </c>
      <c r="O48" s="31">
        <f t="shared" si="17"/>
        <v>1.92</v>
      </c>
      <c r="P48" s="33">
        <f t="shared" si="18"/>
        <v>98.79</v>
      </c>
      <c r="Q48" s="280"/>
    </row>
    <row r="49" spans="1:17" s="281" customFormat="1" ht="12.75" customHeight="1">
      <c r="A49" s="275">
        <v>10</v>
      </c>
      <c r="B49" s="276"/>
      <c r="C49" s="282" t="s">
        <v>160</v>
      </c>
      <c r="D49" s="278" t="s">
        <v>45</v>
      </c>
      <c r="E49" s="279">
        <f>E48*1.2</f>
        <v>9.9950399999999995</v>
      </c>
      <c r="F49" s="272"/>
      <c r="G49" s="31"/>
      <c r="H49" s="273"/>
      <c r="I49" s="31">
        <v>15.36</v>
      </c>
      <c r="J49" s="31"/>
      <c r="K49" s="255">
        <f t="shared" si="20"/>
        <v>15.36</v>
      </c>
      <c r="L49" s="261">
        <f t="shared" si="14"/>
        <v>0</v>
      </c>
      <c r="M49" s="31">
        <f t="shared" si="15"/>
        <v>0</v>
      </c>
      <c r="N49" s="31">
        <f t="shared" si="16"/>
        <v>153.52000000000001</v>
      </c>
      <c r="O49" s="31">
        <f t="shared" si="17"/>
        <v>0</v>
      </c>
      <c r="P49" s="33">
        <f t="shared" si="18"/>
        <v>153.52000000000001</v>
      </c>
      <c r="Q49" s="280"/>
    </row>
    <row r="50" spans="1:17" s="281" customFormat="1" ht="12.75" customHeight="1">
      <c r="A50" s="275">
        <v>11</v>
      </c>
      <c r="B50" s="276"/>
      <c r="C50" s="282" t="s">
        <v>161</v>
      </c>
      <c r="D50" s="278" t="s">
        <v>70</v>
      </c>
      <c r="E50" s="279">
        <f>ROUND(E48*0.02,2)</f>
        <v>0.17</v>
      </c>
      <c r="F50" s="272"/>
      <c r="G50" s="31"/>
      <c r="H50" s="273"/>
      <c r="I50" s="31">
        <f>340*1.1</f>
        <v>374.00000000000006</v>
      </c>
      <c r="J50" s="31"/>
      <c r="K50" s="255">
        <f t="shared" si="20"/>
        <v>374</v>
      </c>
      <c r="L50" s="261">
        <f t="shared" si="14"/>
        <v>0</v>
      </c>
      <c r="M50" s="31">
        <f t="shared" si="15"/>
        <v>0</v>
      </c>
      <c r="N50" s="31">
        <f t="shared" si="16"/>
        <v>63.58</v>
      </c>
      <c r="O50" s="31">
        <f t="shared" si="17"/>
        <v>0</v>
      </c>
      <c r="P50" s="33">
        <f t="shared" si="18"/>
        <v>63.58</v>
      </c>
      <c r="Q50" s="280"/>
    </row>
    <row r="51" spans="1:17" s="281" customFormat="1" ht="12.75" customHeight="1">
      <c r="A51" s="275">
        <v>12</v>
      </c>
      <c r="B51" s="276"/>
      <c r="C51" s="282" t="s">
        <v>162</v>
      </c>
      <c r="D51" s="278" t="s">
        <v>73</v>
      </c>
      <c r="E51" s="279">
        <f>E48*0.12</f>
        <v>0.99950399999999995</v>
      </c>
      <c r="F51" s="272"/>
      <c r="G51" s="31"/>
      <c r="H51" s="273"/>
      <c r="I51" s="31">
        <v>1.24</v>
      </c>
      <c r="J51" s="31"/>
      <c r="K51" s="255">
        <f t="shared" si="20"/>
        <v>1.24</v>
      </c>
      <c r="L51" s="261">
        <f t="shared" si="14"/>
        <v>0</v>
      </c>
      <c r="M51" s="31">
        <f t="shared" si="15"/>
        <v>0</v>
      </c>
      <c r="N51" s="31">
        <f t="shared" si="16"/>
        <v>1.24</v>
      </c>
      <c r="O51" s="31">
        <f t="shared" si="17"/>
        <v>0</v>
      </c>
      <c r="P51" s="33">
        <f t="shared" si="18"/>
        <v>1.24</v>
      </c>
      <c r="Q51" s="280"/>
    </row>
    <row r="52" spans="1:17" s="281" customFormat="1" ht="12.75" customHeight="1">
      <c r="A52" s="275">
        <v>13</v>
      </c>
      <c r="B52" s="276"/>
      <c r="C52" s="282" t="s">
        <v>163</v>
      </c>
      <c r="D52" s="278" t="s">
        <v>65</v>
      </c>
      <c r="E52" s="279">
        <f>ROUND(E48*16,0)</f>
        <v>133</v>
      </c>
      <c r="F52" s="272"/>
      <c r="G52" s="31"/>
      <c r="H52" s="273"/>
      <c r="I52" s="31">
        <v>0.04</v>
      </c>
      <c r="J52" s="31"/>
      <c r="K52" s="255">
        <f t="shared" si="20"/>
        <v>0.04</v>
      </c>
      <c r="L52" s="261">
        <f t="shared" si="14"/>
        <v>0</v>
      </c>
      <c r="M52" s="31">
        <f t="shared" si="15"/>
        <v>0</v>
      </c>
      <c r="N52" s="31">
        <f t="shared" si="16"/>
        <v>5.32</v>
      </c>
      <c r="O52" s="31">
        <f t="shared" si="17"/>
        <v>0</v>
      </c>
      <c r="P52" s="33">
        <f t="shared" si="18"/>
        <v>5.32</v>
      </c>
      <c r="Q52" s="280"/>
    </row>
    <row r="53" spans="1:17" s="281" customFormat="1" ht="13.5" customHeight="1">
      <c r="A53" s="275">
        <v>14</v>
      </c>
      <c r="B53" s="276" t="s">
        <v>68</v>
      </c>
      <c r="C53" s="283" t="s">
        <v>183</v>
      </c>
      <c r="D53" s="278" t="s">
        <v>164</v>
      </c>
      <c r="E53" s="284">
        <f>820.4*1/1000</f>
        <v>0.82040000000000002</v>
      </c>
      <c r="F53" s="272">
        <v>32</v>
      </c>
      <c r="G53" s="31">
        <v>11.63</v>
      </c>
      <c r="H53" s="273">
        <f>ROUND(F53*G53,2)</f>
        <v>372.16</v>
      </c>
      <c r="I53" s="31"/>
      <c r="J53" s="31">
        <v>18</v>
      </c>
      <c r="K53" s="255">
        <f t="shared" si="20"/>
        <v>390.16</v>
      </c>
      <c r="L53" s="261">
        <f t="shared" si="14"/>
        <v>26.25</v>
      </c>
      <c r="M53" s="31">
        <f t="shared" si="15"/>
        <v>305.32</v>
      </c>
      <c r="N53" s="31">
        <f t="shared" si="16"/>
        <v>0</v>
      </c>
      <c r="O53" s="31">
        <f t="shared" si="17"/>
        <v>14.77</v>
      </c>
      <c r="P53" s="33">
        <f t="shared" si="18"/>
        <v>320.08999999999997</v>
      </c>
      <c r="Q53" s="280"/>
    </row>
    <row r="54" spans="1:17" s="281" customFormat="1" ht="13.5" customHeight="1">
      <c r="A54" s="275">
        <v>15</v>
      </c>
      <c r="B54" s="276"/>
      <c r="C54" s="282" t="s">
        <v>165</v>
      </c>
      <c r="D54" s="278" t="s">
        <v>65</v>
      </c>
      <c r="E54" s="279">
        <f>ROUND(E48*2.2,0)</f>
        <v>18</v>
      </c>
      <c r="F54" s="272"/>
      <c r="G54" s="31"/>
      <c r="H54" s="273"/>
      <c r="I54" s="31">
        <v>0.09</v>
      </c>
      <c r="J54" s="31"/>
      <c r="K54" s="255">
        <f t="shared" si="20"/>
        <v>0.09</v>
      </c>
      <c r="L54" s="261">
        <f t="shared" si="14"/>
        <v>0</v>
      </c>
      <c r="M54" s="31">
        <f t="shared" si="15"/>
        <v>0</v>
      </c>
      <c r="N54" s="31">
        <f t="shared" si="16"/>
        <v>1.62</v>
      </c>
      <c r="O54" s="31">
        <f t="shared" si="17"/>
        <v>0</v>
      </c>
      <c r="P54" s="33">
        <f t="shared" si="18"/>
        <v>1.62</v>
      </c>
      <c r="Q54" s="280"/>
    </row>
    <row r="55" spans="1:17" s="281" customFormat="1" ht="14.25" customHeight="1">
      <c r="A55" s="275">
        <v>16</v>
      </c>
      <c r="B55" s="276"/>
      <c r="C55" s="282" t="s">
        <v>166</v>
      </c>
      <c r="D55" s="278" t="s">
        <v>65</v>
      </c>
      <c r="E55" s="279">
        <f>ROUND(E40*1*4,0)</f>
        <v>102</v>
      </c>
      <c r="F55" s="272"/>
      <c r="G55" s="31"/>
      <c r="H55" s="273"/>
      <c r="I55" s="31">
        <v>0.12</v>
      </c>
      <c r="J55" s="31"/>
      <c r="K55" s="255">
        <f t="shared" si="20"/>
        <v>0.12</v>
      </c>
      <c r="L55" s="261">
        <f t="shared" si="14"/>
        <v>0</v>
      </c>
      <c r="M55" s="31">
        <f t="shared" si="15"/>
        <v>0</v>
      </c>
      <c r="N55" s="31">
        <f t="shared" si="16"/>
        <v>12.24</v>
      </c>
      <c r="O55" s="31">
        <f t="shared" si="17"/>
        <v>0</v>
      </c>
      <c r="P55" s="33">
        <f t="shared" si="18"/>
        <v>12.24</v>
      </c>
      <c r="Q55" s="280"/>
    </row>
    <row r="56" spans="1:17" s="281" customFormat="1" ht="14.25" customHeight="1">
      <c r="A56" s="275">
        <v>17</v>
      </c>
      <c r="B56" s="276"/>
      <c r="C56" s="282" t="s">
        <v>167</v>
      </c>
      <c r="D56" s="278" t="s">
        <v>164</v>
      </c>
      <c r="E56" s="279">
        <f>E53*1.18</f>
        <v>0.96807199999999993</v>
      </c>
      <c r="F56" s="272"/>
      <c r="G56" s="31"/>
      <c r="H56" s="273"/>
      <c r="I56" s="31">
        <v>1050</v>
      </c>
      <c r="J56" s="31"/>
      <c r="K56" s="255">
        <f t="shared" si="20"/>
        <v>1050</v>
      </c>
      <c r="L56" s="261">
        <f t="shared" si="14"/>
        <v>0</v>
      </c>
      <c r="M56" s="31">
        <f t="shared" si="15"/>
        <v>0</v>
      </c>
      <c r="N56" s="31">
        <f t="shared" si="16"/>
        <v>1016.48</v>
      </c>
      <c r="O56" s="31">
        <f t="shared" si="17"/>
        <v>0</v>
      </c>
      <c r="P56" s="33">
        <f t="shared" si="18"/>
        <v>1016.48</v>
      </c>
      <c r="Q56" s="280"/>
    </row>
    <row r="57" spans="1:17" s="281" customFormat="1" ht="14.25" customHeight="1">
      <c r="A57" s="275">
        <v>18</v>
      </c>
      <c r="B57" s="276"/>
      <c r="C57" s="282" t="s">
        <v>168</v>
      </c>
      <c r="D57" s="278" t="s">
        <v>69</v>
      </c>
      <c r="E57" s="279">
        <f>E53</f>
        <v>0.82040000000000002</v>
      </c>
      <c r="F57" s="272"/>
      <c r="G57" s="31"/>
      <c r="H57" s="273"/>
      <c r="I57" s="31">
        <v>29</v>
      </c>
      <c r="J57" s="31"/>
      <c r="K57" s="255">
        <f t="shared" si="20"/>
        <v>29</v>
      </c>
      <c r="L57" s="261">
        <f t="shared" si="14"/>
        <v>0</v>
      </c>
      <c r="M57" s="31">
        <f t="shared" si="15"/>
        <v>0</v>
      </c>
      <c r="N57" s="31">
        <f t="shared" si="16"/>
        <v>23.79</v>
      </c>
      <c r="O57" s="31">
        <f t="shared" si="17"/>
        <v>0</v>
      </c>
      <c r="P57" s="33">
        <f t="shared" si="18"/>
        <v>23.79</v>
      </c>
      <c r="Q57" s="280"/>
    </row>
    <row r="58" spans="1:17" s="281" customFormat="1" ht="13.5" customHeight="1">
      <c r="A58" s="275">
        <v>19</v>
      </c>
      <c r="B58" s="276" t="s">
        <v>68</v>
      </c>
      <c r="C58" s="283" t="s">
        <v>186</v>
      </c>
      <c r="D58" s="278" t="s">
        <v>65</v>
      </c>
      <c r="E58" s="279">
        <v>16</v>
      </c>
      <c r="F58" s="272">
        <v>1.5</v>
      </c>
      <c r="G58" s="31">
        <v>11.63</v>
      </c>
      <c r="H58" s="273">
        <f>ROUND(F58*G58,2)</f>
        <v>17.45</v>
      </c>
      <c r="I58" s="31"/>
      <c r="J58" s="31">
        <f>H58*0.05</f>
        <v>0.87250000000000005</v>
      </c>
      <c r="K58" s="255">
        <f t="shared" si="20"/>
        <v>18.32</v>
      </c>
      <c r="L58" s="261">
        <f t="shared" si="14"/>
        <v>24</v>
      </c>
      <c r="M58" s="31">
        <f t="shared" si="15"/>
        <v>279.2</v>
      </c>
      <c r="N58" s="31">
        <f t="shared" si="16"/>
        <v>0</v>
      </c>
      <c r="O58" s="31">
        <f t="shared" si="17"/>
        <v>13.96</v>
      </c>
      <c r="P58" s="33">
        <f t="shared" si="18"/>
        <v>293.16000000000003</v>
      </c>
      <c r="Q58" s="280"/>
    </row>
    <row r="59" spans="1:17" s="281" customFormat="1" ht="13.5" customHeight="1">
      <c r="A59" s="275">
        <v>20</v>
      </c>
      <c r="B59" s="276"/>
      <c r="C59" s="282" t="s">
        <v>245</v>
      </c>
      <c r="D59" s="278" t="s">
        <v>65</v>
      </c>
      <c r="E59" s="279">
        <v>16</v>
      </c>
      <c r="F59" s="272"/>
      <c r="G59" s="31"/>
      <c r="H59" s="273"/>
      <c r="I59" s="31">
        <v>21.57</v>
      </c>
      <c r="J59" s="31"/>
      <c r="K59" s="255">
        <f t="shared" si="20"/>
        <v>21.57</v>
      </c>
      <c r="L59" s="261">
        <f t="shared" si="14"/>
        <v>0</v>
      </c>
      <c r="M59" s="31">
        <f t="shared" si="15"/>
        <v>0</v>
      </c>
      <c r="N59" s="31">
        <f t="shared" si="16"/>
        <v>345.12</v>
      </c>
      <c r="O59" s="31">
        <f t="shared" si="17"/>
        <v>0</v>
      </c>
      <c r="P59" s="33">
        <f t="shared" si="18"/>
        <v>345.12</v>
      </c>
      <c r="Q59" s="280"/>
    </row>
    <row r="60" spans="1:17" s="281" customFormat="1" ht="13.5" customHeight="1">
      <c r="A60" s="275">
        <v>21</v>
      </c>
      <c r="B60" s="276"/>
      <c r="C60" s="282" t="s">
        <v>247</v>
      </c>
      <c r="D60" s="278" t="s">
        <v>65</v>
      </c>
      <c r="E60" s="279">
        <v>16</v>
      </c>
      <c r="F60" s="272"/>
      <c r="G60" s="31"/>
      <c r="H60" s="273"/>
      <c r="I60" s="31">
        <v>1</v>
      </c>
      <c r="J60" s="31"/>
      <c r="K60" s="255">
        <f t="shared" si="20"/>
        <v>1</v>
      </c>
      <c r="L60" s="261">
        <f t="shared" si="14"/>
        <v>0</v>
      </c>
      <c r="M60" s="31">
        <f t="shared" si="15"/>
        <v>0</v>
      </c>
      <c r="N60" s="31">
        <f t="shared" si="16"/>
        <v>16</v>
      </c>
      <c r="O60" s="31">
        <f t="shared" si="17"/>
        <v>0</v>
      </c>
      <c r="P60" s="33">
        <f t="shared" si="18"/>
        <v>16</v>
      </c>
      <c r="Q60" s="280"/>
    </row>
    <row r="61" spans="1:17" s="281" customFormat="1" ht="13.5" customHeight="1">
      <c r="A61" s="275">
        <v>22</v>
      </c>
      <c r="B61" s="276"/>
      <c r="C61" s="282" t="s">
        <v>248</v>
      </c>
      <c r="D61" s="278" t="s">
        <v>65</v>
      </c>
      <c r="E61" s="279">
        <v>32</v>
      </c>
      <c r="F61" s="272"/>
      <c r="G61" s="31"/>
      <c r="H61" s="273"/>
      <c r="I61" s="31">
        <v>1</v>
      </c>
      <c r="J61" s="31"/>
      <c r="K61" s="255">
        <f t="shared" si="20"/>
        <v>1</v>
      </c>
      <c r="L61" s="261">
        <f t="shared" si="14"/>
        <v>0</v>
      </c>
      <c r="M61" s="31">
        <f t="shared" si="15"/>
        <v>0</v>
      </c>
      <c r="N61" s="31">
        <f t="shared" si="16"/>
        <v>32</v>
      </c>
      <c r="O61" s="31">
        <f t="shared" si="17"/>
        <v>0</v>
      </c>
      <c r="P61" s="33">
        <f t="shared" si="18"/>
        <v>32</v>
      </c>
      <c r="Q61" s="280"/>
    </row>
    <row r="62" spans="1:17" s="281" customFormat="1" ht="31.5" customHeight="1">
      <c r="A62" s="275">
        <v>23</v>
      </c>
      <c r="B62" s="276" t="s">
        <v>68</v>
      </c>
      <c r="C62" s="283" t="s">
        <v>199</v>
      </c>
      <c r="D62" s="278" t="s">
        <v>70</v>
      </c>
      <c r="E62" s="279">
        <f>3*3*0.6*0.5+1.816*4.25*0.6+0.405*0.625*0.625*3.14</f>
        <v>7.8275578125000003</v>
      </c>
      <c r="F62" s="272">
        <v>6</v>
      </c>
      <c r="G62" s="31">
        <v>11.63</v>
      </c>
      <c r="H62" s="273">
        <f>ROUND(F62*G62,2)</f>
        <v>69.78</v>
      </c>
      <c r="I62" s="31"/>
      <c r="J62" s="31">
        <v>2.5</v>
      </c>
      <c r="K62" s="255">
        <f t="shared" si="20"/>
        <v>72.28</v>
      </c>
      <c r="L62" s="261">
        <f t="shared" si="14"/>
        <v>46.97</v>
      </c>
      <c r="M62" s="31">
        <f t="shared" si="15"/>
        <v>546.21</v>
      </c>
      <c r="N62" s="31">
        <f t="shared" si="16"/>
        <v>0</v>
      </c>
      <c r="O62" s="31">
        <f t="shared" si="17"/>
        <v>19.57</v>
      </c>
      <c r="P62" s="33">
        <f t="shared" si="18"/>
        <v>565.78</v>
      </c>
      <c r="Q62" s="280"/>
    </row>
    <row r="63" spans="1:17" s="281" customFormat="1" ht="14.25" customHeight="1">
      <c r="A63" s="275">
        <v>24</v>
      </c>
      <c r="B63" s="276"/>
      <c r="C63" s="282" t="s">
        <v>184</v>
      </c>
      <c r="D63" s="278" t="s">
        <v>70</v>
      </c>
      <c r="E63" s="279">
        <f>E62*1.1</f>
        <v>8.6103135937500017</v>
      </c>
      <c r="F63" s="272"/>
      <c r="G63" s="31"/>
      <c r="H63" s="273"/>
      <c r="I63" s="31">
        <v>87</v>
      </c>
      <c r="J63" s="31">
        <f>90*0.25</f>
        <v>22.5</v>
      </c>
      <c r="K63" s="255">
        <f t="shared" si="20"/>
        <v>109.5</v>
      </c>
      <c r="L63" s="261">
        <f t="shared" si="14"/>
        <v>0</v>
      </c>
      <c r="M63" s="31">
        <f t="shared" si="15"/>
        <v>0</v>
      </c>
      <c r="N63" s="31">
        <f t="shared" si="16"/>
        <v>749.1</v>
      </c>
      <c r="O63" s="31">
        <f t="shared" si="17"/>
        <v>193.73</v>
      </c>
      <c r="P63" s="33">
        <f t="shared" si="18"/>
        <v>942.83</v>
      </c>
      <c r="Q63" s="280"/>
    </row>
    <row r="64" spans="1:17" s="281" customFormat="1" ht="14.25" customHeight="1">
      <c r="A64" s="275">
        <v>25</v>
      </c>
      <c r="B64" s="276"/>
      <c r="C64" s="282" t="s">
        <v>169</v>
      </c>
      <c r="D64" s="278" t="s">
        <v>170</v>
      </c>
      <c r="E64" s="279">
        <f>ROUND(E63/7,2)</f>
        <v>1.23</v>
      </c>
      <c r="F64" s="272"/>
      <c r="G64" s="31"/>
      <c r="H64" s="273"/>
      <c r="I64" s="31"/>
      <c r="J64" s="31">
        <v>65</v>
      </c>
      <c r="K64" s="255">
        <f t="shared" si="20"/>
        <v>65</v>
      </c>
      <c r="L64" s="261">
        <f t="shared" si="14"/>
        <v>0</v>
      </c>
      <c r="M64" s="31">
        <f t="shared" si="15"/>
        <v>0</v>
      </c>
      <c r="N64" s="31">
        <f t="shared" si="16"/>
        <v>0</v>
      </c>
      <c r="O64" s="31">
        <f t="shared" si="17"/>
        <v>79.95</v>
      </c>
      <c r="P64" s="33">
        <f t="shared" si="18"/>
        <v>79.95</v>
      </c>
      <c r="Q64" s="280"/>
    </row>
    <row r="65" spans="1:17" s="281" customFormat="1" ht="14.25" customHeight="1">
      <c r="A65" s="275">
        <v>26</v>
      </c>
      <c r="B65" s="276"/>
      <c r="C65" s="282" t="s">
        <v>171</v>
      </c>
      <c r="D65" s="278" t="s">
        <v>172</v>
      </c>
      <c r="E65" s="279">
        <f>ROUND(E63/4,2)</f>
        <v>2.15</v>
      </c>
      <c r="F65" s="272"/>
      <c r="G65" s="31"/>
      <c r="H65" s="273"/>
      <c r="I65" s="31"/>
      <c r="J65" s="31">
        <v>90</v>
      </c>
      <c r="K65" s="255">
        <f t="shared" si="20"/>
        <v>90</v>
      </c>
      <c r="L65" s="261">
        <f t="shared" si="14"/>
        <v>0</v>
      </c>
      <c r="M65" s="31">
        <f t="shared" si="15"/>
        <v>0</v>
      </c>
      <c r="N65" s="31">
        <f t="shared" si="16"/>
        <v>0</v>
      </c>
      <c r="O65" s="31">
        <f t="shared" si="17"/>
        <v>193.5</v>
      </c>
      <c r="P65" s="33">
        <f t="shared" si="18"/>
        <v>193.5</v>
      </c>
      <c r="Q65" s="280"/>
    </row>
    <row r="66" spans="1:17" ht="18" customHeight="1">
      <c r="A66" s="127"/>
      <c r="B66" s="128"/>
      <c r="C66" s="129" t="s">
        <v>194</v>
      </c>
      <c r="D66" s="130"/>
      <c r="E66" s="158"/>
      <c r="F66" s="157"/>
      <c r="G66" s="31"/>
      <c r="H66" s="131"/>
      <c r="I66" s="131"/>
      <c r="J66" s="131"/>
      <c r="K66" s="257"/>
      <c r="L66" s="263"/>
      <c r="M66" s="131"/>
      <c r="N66" s="131"/>
      <c r="O66" s="131"/>
      <c r="P66" s="239"/>
    </row>
    <row r="67" spans="1:17" s="281" customFormat="1" ht="24" customHeight="1">
      <c r="A67" s="275">
        <v>1</v>
      </c>
      <c r="B67" s="276" t="s">
        <v>68</v>
      </c>
      <c r="C67" s="277" t="s">
        <v>195</v>
      </c>
      <c r="D67" s="278" t="s">
        <v>65</v>
      </c>
      <c r="E67" s="279">
        <v>1</v>
      </c>
      <c r="F67" s="272">
        <f>6*8</f>
        <v>48</v>
      </c>
      <c r="G67" s="31">
        <v>11.63</v>
      </c>
      <c r="H67" s="273">
        <f>ROUND(F67*G67,2)</f>
        <v>558.24</v>
      </c>
      <c r="I67" s="31"/>
      <c r="J67" s="31">
        <f>180*6</f>
        <v>1080</v>
      </c>
      <c r="K67" s="255">
        <f>ROUND(H67+J67+I67,2)</f>
        <v>1638.24</v>
      </c>
      <c r="L67" s="261">
        <f t="shared" ref="L67" si="21">ROUND(E67*F67,2)</f>
        <v>48</v>
      </c>
      <c r="M67" s="31">
        <f t="shared" ref="M67" si="22">ROUND(E67*H67,2)</f>
        <v>558.24</v>
      </c>
      <c r="N67" s="31">
        <f t="shared" ref="N67" si="23">ROUND(E67*I67,2)</f>
        <v>0</v>
      </c>
      <c r="O67" s="31">
        <f t="shared" ref="O67" si="24">ROUND(E67*J67,2)</f>
        <v>1080</v>
      </c>
      <c r="P67" s="33">
        <f t="shared" ref="P67" si="25">ROUND(O67+N67+M67,2)</f>
        <v>1638.24</v>
      </c>
      <c r="Q67" s="280"/>
    </row>
    <row r="68" spans="1:17" s="281" customFormat="1" ht="13.5" customHeight="1">
      <c r="A68" s="275">
        <v>2</v>
      </c>
      <c r="B68" s="276"/>
      <c r="C68" s="282" t="s">
        <v>196</v>
      </c>
      <c r="D68" s="278" t="s">
        <v>70</v>
      </c>
      <c r="E68" s="279">
        <f>0.2*3.14*0.625*0.625*1.15</f>
        <v>0.28210937500000005</v>
      </c>
      <c r="F68" s="272"/>
      <c r="G68" s="31"/>
      <c r="H68" s="273"/>
      <c r="I68" s="31">
        <v>125</v>
      </c>
      <c r="J68" s="31"/>
      <c r="K68" s="255"/>
      <c r="L68" s="261">
        <f t="shared" ref="L68" si="26">ROUND(E68*F68,2)</f>
        <v>0</v>
      </c>
      <c r="M68" s="31">
        <f t="shared" ref="M68" si="27">ROUND(E68*H68,2)</f>
        <v>0</v>
      </c>
      <c r="N68" s="31">
        <f t="shared" ref="N68" si="28">ROUND(E68*I68,2)</f>
        <v>35.26</v>
      </c>
      <c r="O68" s="31">
        <f t="shared" ref="O68" si="29">ROUND(E68*J68,2)</f>
        <v>0</v>
      </c>
      <c r="P68" s="33">
        <f t="shared" ref="P68" si="30">ROUND(O68+N68+M68,2)</f>
        <v>35.26</v>
      </c>
      <c r="Q68" s="280"/>
    </row>
    <row r="69" spans="1:17" s="281" customFormat="1" ht="13.5" customHeight="1">
      <c r="A69" s="275">
        <v>3</v>
      </c>
      <c r="B69" s="276"/>
      <c r="C69" s="282" t="s">
        <v>197</v>
      </c>
      <c r="D69" s="278" t="s">
        <v>69</v>
      </c>
      <c r="E69" s="279">
        <f>E67</f>
        <v>1</v>
      </c>
      <c r="F69" s="272"/>
      <c r="G69" s="31"/>
      <c r="H69" s="273"/>
      <c r="I69" s="31">
        <v>95</v>
      </c>
      <c r="J69" s="31"/>
      <c r="K69" s="255"/>
      <c r="L69" s="261">
        <f t="shared" ref="L69" si="31">ROUND(E69*F69,2)</f>
        <v>0</v>
      </c>
      <c r="M69" s="31">
        <f t="shared" ref="M69" si="32">ROUND(E69*H69,2)</f>
        <v>0</v>
      </c>
      <c r="N69" s="31">
        <f t="shared" ref="N69" si="33">ROUND(E69*I69,2)</f>
        <v>95</v>
      </c>
      <c r="O69" s="31">
        <f t="shared" ref="O69" si="34">ROUND(E69*J69,2)</f>
        <v>0</v>
      </c>
      <c r="P69" s="33">
        <f t="shared" ref="P69" si="35">ROUND(O69+N69+M69,2)</f>
        <v>95</v>
      </c>
      <c r="Q69" s="280"/>
    </row>
    <row r="70" spans="1:17" s="108" customFormat="1" ht="13.5" customHeight="1" thickBot="1">
      <c r="A70" s="148"/>
      <c r="B70" s="159"/>
      <c r="C70" s="160"/>
      <c r="D70" s="161"/>
      <c r="E70" s="162"/>
      <c r="F70" s="163"/>
      <c r="G70" s="152"/>
      <c r="H70" s="153"/>
      <c r="I70" s="152"/>
      <c r="J70" s="152"/>
      <c r="K70" s="258"/>
      <c r="L70" s="264"/>
      <c r="M70" s="152"/>
      <c r="N70" s="152"/>
      <c r="O70" s="152"/>
      <c r="P70" s="154"/>
    </row>
    <row r="71" spans="1:17" ht="13.5" customHeight="1" thickBot="1">
      <c r="A71" s="117"/>
      <c r="B71" s="118"/>
      <c r="C71" s="397" t="s">
        <v>118</v>
      </c>
      <c r="D71" s="398"/>
      <c r="E71" s="398"/>
      <c r="F71" s="398"/>
      <c r="G71" s="398"/>
      <c r="H71" s="398"/>
      <c r="I71" s="398"/>
      <c r="J71" s="398"/>
      <c r="K71" s="398"/>
      <c r="L71" s="180">
        <f>SUM(L20:L70)</f>
        <v>356.65</v>
      </c>
      <c r="M71" s="119">
        <f>SUM(M20:M70)</f>
        <v>4147.96</v>
      </c>
      <c r="N71" s="119">
        <f>SUM(N20:N70)</f>
        <v>3862.23</v>
      </c>
      <c r="O71" s="119">
        <f>SUM(O20:O70)</f>
        <v>7127.4000000000005</v>
      </c>
      <c r="P71" s="120">
        <f>SUM(P20:P70)</f>
        <v>15137.590000000004</v>
      </c>
    </row>
    <row r="72" spans="1:17" s="34" customFormat="1" ht="17.25" customHeight="1">
      <c r="A72" s="243"/>
      <c r="B72" s="243"/>
      <c r="C72" s="35"/>
      <c r="D72" s="35"/>
      <c r="E72" s="35"/>
    </row>
    <row r="73" spans="1:17" s="34" customFormat="1" ht="13.5" customHeight="1">
      <c r="A73" s="376" t="s">
        <v>14</v>
      </c>
      <c r="B73" s="376"/>
      <c r="C73" s="41" t="str">
        <f>PBK!C36</f>
        <v>Vadims ĻETKO</v>
      </c>
      <c r="D73" s="382" t="str">
        <f>PBK!D36</f>
        <v>29_10_2021</v>
      </c>
      <c r="E73" s="383"/>
      <c r="G73" s="376" t="s">
        <v>38</v>
      </c>
      <c r="H73" s="376"/>
      <c r="I73" s="384" t="str">
        <f>PBK!C41</f>
        <v>Vadims ĻETKO</v>
      </c>
      <c r="J73" s="384"/>
      <c r="K73" s="384"/>
      <c r="L73" s="384"/>
      <c r="M73" s="384"/>
      <c r="N73" s="385" t="str">
        <f>D73</f>
        <v>29_10_2021</v>
      </c>
      <c r="O73" s="376"/>
    </row>
    <row r="74" spans="1:17" s="34" customFormat="1" ht="13.5" customHeight="1">
      <c r="A74" s="243"/>
      <c r="B74" s="243"/>
      <c r="C74" s="42" t="s">
        <v>44</v>
      </c>
      <c r="D74" s="35"/>
      <c r="E74" s="35"/>
      <c r="K74" s="42" t="s">
        <v>44</v>
      </c>
    </row>
    <row r="75" spans="1:17" s="34" customFormat="1" ht="13.5" customHeight="1">
      <c r="A75" s="243"/>
      <c r="B75" s="243"/>
      <c r="C75" s="35"/>
      <c r="D75" s="35"/>
      <c r="E75" s="35"/>
    </row>
    <row r="76" spans="1:17" s="34" customFormat="1" ht="13.5" customHeight="1">
      <c r="A76" s="376" t="s">
        <v>15</v>
      </c>
      <c r="B76" s="376"/>
      <c r="C76" s="35" t="str">
        <f>PBK!C39</f>
        <v>20-6832</v>
      </c>
      <c r="D76" s="35"/>
      <c r="E76" s="35"/>
      <c r="G76" s="376"/>
      <c r="H76" s="376"/>
      <c r="I76" s="34" t="str">
        <f>PBK!C44</f>
        <v>20-6832</v>
      </c>
    </row>
    <row r="77" spans="1:17" s="34" customFormat="1" ht="13.5" customHeight="1">
      <c r="A77" s="243"/>
      <c r="B77" s="243"/>
      <c r="C77" s="35"/>
      <c r="D77" s="35"/>
      <c r="E77" s="35"/>
    </row>
    <row r="78" spans="1:17" s="34" customFormat="1" ht="13.5" customHeight="1">
      <c r="A78" s="243"/>
      <c r="B78" s="243"/>
      <c r="C78" s="35"/>
      <c r="D78" s="35"/>
      <c r="E78" s="35"/>
    </row>
    <row r="79" spans="1:17" s="34" customFormat="1" ht="13.5" customHeight="1">
      <c r="A79" s="243"/>
      <c r="B79" s="243"/>
      <c r="C79" s="35"/>
      <c r="D79" s="35"/>
      <c r="E79" s="35"/>
    </row>
    <row r="80" spans="1:17" s="34" customFormat="1" ht="13.5" customHeight="1">
      <c r="A80" s="243"/>
      <c r="B80" s="243"/>
      <c r="C80" s="35"/>
      <c r="D80" s="35"/>
      <c r="E80" s="35"/>
    </row>
    <row r="81" spans="1:5" s="34" customFormat="1" ht="13.5" customHeight="1">
      <c r="A81" s="243"/>
      <c r="B81" s="243"/>
      <c r="C81" s="35"/>
      <c r="D81" s="35"/>
      <c r="E81" s="35"/>
    </row>
    <row r="82" spans="1:5" s="34" customFormat="1" ht="13.5" customHeight="1">
      <c r="A82" s="243"/>
      <c r="B82" s="243"/>
      <c r="C82" s="35"/>
      <c r="D82" s="35"/>
      <c r="E82" s="35"/>
    </row>
    <row r="83" spans="1:5" s="34" customFormat="1" ht="13.5" customHeight="1">
      <c r="A83" s="243"/>
      <c r="B83" s="243"/>
      <c r="C83" s="35"/>
      <c r="D83" s="35"/>
      <c r="E83" s="35"/>
    </row>
    <row r="84" spans="1:5" s="34" customFormat="1" ht="13.5" customHeight="1">
      <c r="A84" s="243"/>
      <c r="B84" s="243"/>
      <c r="C84" s="35"/>
      <c r="D84" s="35"/>
      <c r="E84" s="35"/>
    </row>
    <row r="85" spans="1:5" s="34" customFormat="1" ht="13.5" customHeight="1">
      <c r="A85" s="243"/>
      <c r="B85" s="243"/>
      <c r="C85" s="35"/>
      <c r="D85" s="35"/>
      <c r="E85" s="35"/>
    </row>
    <row r="86" spans="1:5" s="34" customFormat="1" ht="13.5" customHeight="1">
      <c r="A86" s="243"/>
      <c r="B86" s="243"/>
      <c r="C86" s="35"/>
      <c r="D86" s="35"/>
      <c r="E86" s="35"/>
    </row>
    <row r="87" spans="1:5" s="34" customFormat="1" ht="13.5" customHeight="1">
      <c r="A87" s="243"/>
      <c r="B87" s="243"/>
      <c r="C87" s="35"/>
      <c r="D87" s="35"/>
      <c r="E87" s="35"/>
    </row>
    <row r="88" spans="1:5" s="34" customFormat="1" ht="13.5" customHeight="1">
      <c r="A88" s="243"/>
      <c r="B88" s="243"/>
      <c r="C88" s="35"/>
      <c r="D88" s="35"/>
      <c r="E88" s="35"/>
    </row>
    <row r="89" spans="1:5" s="34" customFormat="1" ht="13.5" customHeight="1">
      <c r="A89" s="243"/>
      <c r="B89" s="243"/>
      <c r="C89" s="35"/>
      <c r="D89" s="35"/>
      <c r="E89" s="35"/>
    </row>
    <row r="90" spans="1:5" s="34" customFormat="1" ht="13.5" customHeight="1">
      <c r="A90" s="243"/>
      <c r="B90" s="243"/>
      <c r="C90" s="35"/>
      <c r="D90" s="35"/>
      <c r="E90" s="35"/>
    </row>
    <row r="91" spans="1:5" s="34" customFormat="1" ht="13.5" customHeight="1">
      <c r="A91" s="243"/>
      <c r="B91" s="243"/>
      <c r="C91" s="35"/>
      <c r="D91" s="35"/>
      <c r="E91" s="35"/>
    </row>
    <row r="92" spans="1:5" s="34" customFormat="1" ht="13.5" customHeight="1">
      <c r="A92" s="243"/>
      <c r="B92" s="243"/>
      <c r="C92" s="35"/>
      <c r="D92" s="35"/>
      <c r="E92" s="35"/>
    </row>
    <row r="93" spans="1:5" s="34" customFormat="1" ht="13.5" customHeight="1">
      <c r="A93" s="243"/>
      <c r="B93" s="243"/>
      <c r="C93" s="35"/>
      <c r="D93" s="35"/>
      <c r="E93" s="35"/>
    </row>
    <row r="94" spans="1:5" s="34" customFormat="1" ht="13.5" customHeight="1">
      <c r="A94" s="243"/>
      <c r="B94" s="243"/>
      <c r="C94" s="35"/>
      <c r="D94" s="35"/>
      <c r="E94" s="35"/>
    </row>
    <row r="95" spans="1:5" s="34" customFormat="1" ht="13.5" customHeight="1">
      <c r="A95" s="243"/>
      <c r="B95" s="243"/>
      <c r="C95" s="35"/>
      <c r="D95" s="35"/>
      <c r="E95" s="35"/>
    </row>
    <row r="96" spans="1:5" s="34" customFormat="1" ht="13.5" customHeight="1">
      <c r="A96" s="243"/>
      <c r="B96" s="243"/>
      <c r="C96" s="35"/>
      <c r="D96" s="35"/>
      <c r="E96" s="35"/>
    </row>
    <row r="97" spans="1:5" s="34" customFormat="1" ht="13.5" customHeight="1">
      <c r="A97" s="243"/>
      <c r="B97" s="243"/>
      <c r="C97" s="35"/>
      <c r="D97" s="35"/>
      <c r="E97" s="35"/>
    </row>
    <row r="98" spans="1:5" s="34" customFormat="1" ht="13.5" customHeight="1">
      <c r="A98" s="243"/>
      <c r="B98" s="243"/>
      <c r="C98" s="35"/>
      <c r="D98" s="35"/>
      <c r="E98" s="35"/>
    </row>
    <row r="99" spans="1:5" s="34" customFormat="1" ht="13.5" customHeight="1">
      <c r="A99" s="243"/>
      <c r="B99" s="243"/>
      <c r="C99" s="35"/>
      <c r="D99" s="35"/>
      <c r="E99" s="35"/>
    </row>
    <row r="100" spans="1:5" s="34" customFormat="1" ht="13.5" customHeight="1">
      <c r="A100" s="243"/>
      <c r="B100" s="243"/>
      <c r="C100" s="35"/>
      <c r="D100" s="35"/>
      <c r="E100" s="35"/>
    </row>
    <row r="101" spans="1:5" s="34" customFormat="1" ht="13.5" customHeight="1">
      <c r="A101" s="243"/>
      <c r="B101" s="243"/>
      <c r="C101" s="35"/>
      <c r="D101" s="35"/>
      <c r="E101" s="35"/>
    </row>
    <row r="102" spans="1:5" s="34" customFormat="1" ht="13.5" customHeight="1">
      <c r="A102" s="243"/>
      <c r="B102" s="243"/>
      <c r="C102" s="35"/>
      <c r="D102" s="35"/>
      <c r="E102" s="35"/>
    </row>
    <row r="103" spans="1:5" s="34" customFormat="1" ht="13.5" customHeight="1">
      <c r="A103" s="243"/>
      <c r="B103" s="243"/>
      <c r="C103" s="35"/>
      <c r="D103" s="35"/>
      <c r="E103" s="35"/>
    </row>
    <row r="104" spans="1:5" s="34" customFormat="1" ht="13.5" customHeight="1">
      <c r="A104" s="243"/>
      <c r="B104" s="243"/>
      <c r="C104" s="35"/>
      <c r="D104" s="35"/>
      <c r="E104" s="35"/>
    </row>
    <row r="105" spans="1:5" s="34" customFormat="1" ht="13.5" customHeight="1">
      <c r="A105" s="243"/>
      <c r="B105" s="243"/>
      <c r="C105" s="35"/>
      <c r="D105" s="35"/>
      <c r="E105" s="35"/>
    </row>
    <row r="106" spans="1:5" s="34" customFormat="1" ht="13.5" customHeight="1">
      <c r="A106" s="243"/>
      <c r="B106" s="243"/>
      <c r="C106" s="35"/>
      <c r="D106" s="35"/>
      <c r="E106" s="35"/>
    </row>
    <row r="107" spans="1:5" s="34" customFormat="1" ht="13.5" customHeight="1">
      <c r="A107" s="243"/>
      <c r="B107" s="243"/>
      <c r="C107" s="35"/>
      <c r="D107" s="35"/>
      <c r="E107" s="35"/>
    </row>
    <row r="108" spans="1:5" s="34" customFormat="1" ht="13.5" customHeight="1">
      <c r="A108" s="243"/>
      <c r="B108" s="243"/>
      <c r="C108" s="35"/>
      <c r="D108" s="35"/>
      <c r="E108" s="35"/>
    </row>
    <row r="109" spans="1:5" s="34" customFormat="1" ht="13.5" customHeight="1">
      <c r="A109" s="243"/>
      <c r="B109" s="243"/>
      <c r="C109" s="35"/>
      <c r="D109" s="35"/>
      <c r="E109" s="35"/>
    </row>
    <row r="110" spans="1:5" s="34" customFormat="1" ht="13.5" customHeight="1">
      <c r="A110" s="243"/>
      <c r="B110" s="243"/>
      <c r="C110" s="35"/>
      <c r="D110" s="35"/>
      <c r="E110" s="35"/>
    </row>
    <row r="111" spans="1:5" s="34" customFormat="1" ht="13.5" customHeight="1">
      <c r="A111" s="243"/>
      <c r="B111" s="243"/>
      <c r="C111" s="35"/>
      <c r="D111" s="35"/>
      <c r="E111" s="35"/>
    </row>
    <row r="112" spans="1:5" s="34" customFormat="1" ht="13.5" customHeight="1">
      <c r="A112" s="243"/>
      <c r="B112" s="243"/>
      <c r="C112" s="35"/>
      <c r="D112" s="35"/>
      <c r="E112" s="35"/>
    </row>
    <row r="113" spans="1:5" s="34" customFormat="1" ht="13.5" customHeight="1">
      <c r="A113" s="243"/>
      <c r="B113" s="243"/>
      <c r="C113" s="35"/>
      <c r="D113" s="35"/>
      <c r="E113" s="35"/>
    </row>
    <row r="114" spans="1:5" s="34" customFormat="1" ht="13.5" customHeight="1">
      <c r="A114" s="243"/>
      <c r="B114" s="243"/>
      <c r="C114" s="35"/>
      <c r="D114" s="35"/>
      <c r="E114" s="35"/>
    </row>
    <row r="115" spans="1:5" s="34" customFormat="1" ht="13.5" customHeight="1">
      <c r="A115" s="243"/>
      <c r="B115" s="243"/>
      <c r="C115" s="35"/>
      <c r="D115" s="35"/>
      <c r="E115" s="35"/>
    </row>
    <row r="116" spans="1:5" s="34" customFormat="1" ht="13.5" customHeight="1">
      <c r="A116" s="243"/>
      <c r="B116" s="243"/>
      <c r="C116" s="35"/>
      <c r="D116" s="35"/>
      <c r="E116" s="35"/>
    </row>
    <row r="117" spans="1:5" s="34" customFormat="1" ht="13.5" customHeight="1">
      <c r="A117" s="243"/>
      <c r="B117" s="243"/>
      <c r="C117" s="35"/>
      <c r="D117" s="35"/>
      <c r="E117" s="35"/>
    </row>
    <row r="118" spans="1:5" s="34" customFormat="1" ht="13.5" customHeight="1">
      <c r="A118" s="243"/>
      <c r="B118" s="243"/>
      <c r="C118" s="35"/>
      <c r="D118" s="35"/>
      <c r="E118" s="35"/>
    </row>
    <row r="119" spans="1:5" s="34" customFormat="1" ht="13.5" customHeight="1">
      <c r="A119" s="243"/>
      <c r="B119" s="243"/>
      <c r="C119" s="35"/>
      <c r="D119" s="35"/>
      <c r="E119" s="35"/>
    </row>
    <row r="120" spans="1:5" s="34" customFormat="1" ht="13.5" customHeight="1">
      <c r="A120" s="243"/>
      <c r="B120" s="243"/>
      <c r="C120" s="35"/>
      <c r="D120" s="35"/>
      <c r="E120" s="35"/>
    </row>
    <row r="121" spans="1:5" s="34" customFormat="1" ht="13.5" customHeight="1">
      <c r="A121" s="243"/>
      <c r="B121" s="243"/>
      <c r="C121" s="35"/>
      <c r="D121" s="35"/>
      <c r="E121" s="35"/>
    </row>
    <row r="122" spans="1:5" s="34" customFormat="1" ht="13.5" customHeight="1">
      <c r="A122" s="243"/>
      <c r="B122" s="243"/>
      <c r="C122" s="35"/>
      <c r="D122" s="35"/>
      <c r="E122" s="35"/>
    </row>
    <row r="123" spans="1:5" s="34" customFormat="1" ht="13.5" customHeight="1">
      <c r="A123" s="243"/>
      <c r="B123" s="243"/>
      <c r="C123" s="35"/>
      <c r="D123" s="35"/>
      <c r="E123" s="35"/>
    </row>
    <row r="124" spans="1:5" s="34" customFormat="1" ht="13.5" customHeight="1">
      <c r="A124" s="243"/>
      <c r="B124" s="243"/>
      <c r="C124" s="35"/>
      <c r="D124" s="35"/>
      <c r="E124" s="35"/>
    </row>
    <row r="125" spans="1:5" s="34" customFormat="1" ht="13.5" customHeight="1">
      <c r="A125" s="243"/>
      <c r="B125" s="243"/>
      <c r="C125" s="35"/>
      <c r="D125" s="35"/>
      <c r="E125" s="35"/>
    </row>
    <row r="126" spans="1:5" s="34" customFormat="1" ht="13.5" customHeight="1">
      <c r="A126" s="243"/>
      <c r="B126" s="243"/>
      <c r="C126" s="35"/>
      <c r="D126" s="35"/>
      <c r="E126" s="35"/>
    </row>
    <row r="127" spans="1:5" s="34" customFormat="1" ht="13.5" customHeight="1">
      <c r="A127" s="243"/>
      <c r="B127" s="243"/>
      <c r="C127" s="35"/>
      <c r="D127" s="35"/>
      <c r="E127" s="35"/>
    </row>
    <row r="128" spans="1:5" s="34" customFormat="1" ht="13.5" customHeight="1">
      <c r="A128" s="243"/>
      <c r="B128" s="243"/>
      <c r="C128" s="35"/>
      <c r="D128" s="35"/>
      <c r="E128" s="35"/>
    </row>
    <row r="129" spans="1:5" s="34" customFormat="1" ht="13.5" customHeight="1">
      <c r="A129" s="243"/>
      <c r="B129" s="243"/>
      <c r="C129" s="35"/>
      <c r="D129" s="35"/>
      <c r="E129" s="35"/>
    </row>
    <row r="130" spans="1:5" s="34" customFormat="1" ht="13.5" customHeight="1">
      <c r="A130" s="243"/>
      <c r="B130" s="243"/>
      <c r="C130" s="35"/>
      <c r="D130" s="35"/>
      <c r="E130" s="35"/>
    </row>
    <row r="131" spans="1:5" s="34" customFormat="1" ht="13.5" customHeight="1">
      <c r="A131" s="243"/>
      <c r="B131" s="243"/>
      <c r="C131" s="35"/>
      <c r="D131" s="35"/>
      <c r="E131" s="35"/>
    </row>
    <row r="132" spans="1:5" s="34" customFormat="1" ht="13.5" customHeight="1">
      <c r="A132" s="243"/>
      <c r="B132" s="243"/>
      <c r="C132" s="35"/>
      <c r="D132" s="35"/>
      <c r="E132" s="35"/>
    </row>
    <row r="133" spans="1:5" s="34" customFormat="1" ht="13.5" customHeight="1">
      <c r="A133" s="243"/>
      <c r="B133" s="243"/>
      <c r="C133" s="35"/>
      <c r="D133" s="35"/>
      <c r="E133" s="35"/>
    </row>
    <row r="134" spans="1:5" s="34" customFormat="1" ht="13.5" customHeight="1">
      <c r="A134" s="243"/>
      <c r="B134" s="243"/>
      <c r="C134" s="35"/>
      <c r="D134" s="35"/>
      <c r="E134" s="35"/>
    </row>
    <row r="135" spans="1:5" s="34" customFormat="1" ht="13.5" customHeight="1">
      <c r="A135" s="243"/>
      <c r="B135" s="243"/>
      <c r="C135" s="35"/>
      <c r="D135" s="35"/>
      <c r="E135" s="35"/>
    </row>
    <row r="136" spans="1:5" s="34" customFormat="1" ht="13.5" customHeight="1">
      <c r="A136" s="243"/>
      <c r="B136" s="243"/>
      <c r="C136" s="35"/>
      <c r="D136" s="35"/>
      <c r="E136" s="35"/>
    </row>
    <row r="137" spans="1:5" s="34" customFormat="1" ht="13.5" customHeight="1">
      <c r="A137" s="243"/>
      <c r="B137" s="243"/>
      <c r="C137" s="35"/>
      <c r="D137" s="35"/>
      <c r="E137" s="35"/>
    </row>
    <row r="138" spans="1:5" s="34" customFormat="1" ht="13.5" customHeight="1">
      <c r="A138" s="243"/>
      <c r="B138" s="243"/>
      <c r="C138" s="35"/>
      <c r="D138" s="35"/>
      <c r="E138" s="35"/>
    </row>
    <row r="139" spans="1:5" s="34" customFormat="1" ht="13.5" customHeight="1">
      <c r="A139" s="243"/>
      <c r="B139" s="243"/>
      <c r="C139" s="35"/>
      <c r="D139" s="35"/>
      <c r="E139" s="35"/>
    </row>
    <row r="140" spans="1:5" s="34" customFormat="1" ht="13.5" customHeight="1">
      <c r="A140" s="243"/>
      <c r="B140" s="243"/>
      <c r="C140" s="35"/>
      <c r="D140" s="35"/>
      <c r="E140" s="35"/>
    </row>
    <row r="141" spans="1:5" s="34" customFormat="1" ht="13.5" customHeight="1">
      <c r="A141" s="243"/>
      <c r="B141" s="243"/>
      <c r="C141" s="35"/>
      <c r="D141" s="35"/>
      <c r="E141" s="35"/>
    </row>
    <row r="142" spans="1:5" s="34" customFormat="1" ht="13.5" customHeight="1">
      <c r="A142" s="243"/>
      <c r="B142" s="243"/>
      <c r="C142" s="35"/>
      <c r="D142" s="35"/>
      <c r="E142" s="35"/>
    </row>
    <row r="143" spans="1:5" s="34" customFormat="1" ht="13.5" customHeight="1">
      <c r="A143" s="243"/>
      <c r="B143" s="243"/>
      <c r="C143" s="35"/>
      <c r="D143" s="35"/>
      <c r="E143" s="35"/>
    </row>
    <row r="144" spans="1:5" s="34" customFormat="1" ht="13.5" customHeight="1">
      <c r="A144" s="243"/>
      <c r="B144" s="243"/>
      <c r="C144" s="35"/>
      <c r="D144" s="35"/>
      <c r="E144" s="35"/>
    </row>
    <row r="145" spans="1:5" s="34" customFormat="1" ht="13.5" customHeight="1">
      <c r="A145" s="243"/>
      <c r="B145" s="243"/>
      <c r="C145" s="35"/>
      <c r="D145" s="35"/>
      <c r="E145" s="35"/>
    </row>
    <row r="146" spans="1:5" s="34" customFormat="1" ht="13.5" customHeight="1">
      <c r="A146" s="243"/>
      <c r="B146" s="243"/>
      <c r="C146" s="35"/>
      <c r="D146" s="35"/>
      <c r="E146" s="35"/>
    </row>
    <row r="147" spans="1:5" s="34" customFormat="1" ht="13.5" customHeight="1">
      <c r="A147" s="243"/>
      <c r="B147" s="243"/>
      <c r="C147" s="35"/>
      <c r="D147" s="35"/>
      <c r="E147" s="35"/>
    </row>
    <row r="148" spans="1:5" s="34" customFormat="1" ht="13.5" customHeight="1">
      <c r="A148" s="243"/>
      <c r="B148" s="243"/>
      <c r="C148" s="35"/>
      <c r="D148" s="35"/>
      <c r="E148" s="35"/>
    </row>
    <row r="149" spans="1:5" s="34" customFormat="1" ht="13.5" customHeight="1">
      <c r="A149" s="243"/>
      <c r="B149" s="243"/>
      <c r="C149" s="35"/>
      <c r="D149" s="35"/>
      <c r="E149" s="35"/>
    </row>
    <row r="150" spans="1:5" s="34" customFormat="1" ht="13.5" customHeight="1">
      <c r="A150" s="243"/>
      <c r="B150" s="243"/>
      <c r="C150" s="35"/>
      <c r="D150" s="35"/>
      <c r="E150" s="35"/>
    </row>
    <row r="151" spans="1:5" s="34" customFormat="1" ht="13.5" customHeight="1">
      <c r="A151" s="243"/>
      <c r="B151" s="243"/>
      <c r="C151" s="35"/>
      <c r="D151" s="35"/>
      <c r="E151" s="35"/>
    </row>
    <row r="152" spans="1:5" s="34" customFormat="1" ht="13.5" customHeight="1">
      <c r="A152" s="243"/>
      <c r="B152" s="243"/>
      <c r="C152" s="35"/>
      <c r="D152" s="35"/>
      <c r="E152" s="35"/>
    </row>
    <row r="153" spans="1:5" s="34" customFormat="1" ht="13.5" customHeight="1">
      <c r="A153" s="243"/>
      <c r="B153" s="243"/>
      <c r="C153" s="35"/>
      <c r="D153" s="35"/>
      <c r="E153" s="35"/>
    </row>
    <row r="154" spans="1:5" s="34" customFormat="1" ht="13.5" customHeight="1">
      <c r="A154" s="243"/>
      <c r="B154" s="243"/>
      <c r="C154" s="35"/>
      <c r="D154" s="35"/>
      <c r="E154" s="35"/>
    </row>
    <row r="155" spans="1:5" s="34" customFormat="1" ht="13.5" customHeight="1">
      <c r="A155" s="243"/>
      <c r="B155" s="243"/>
      <c r="C155" s="35"/>
      <c r="D155" s="35"/>
      <c r="E155" s="35"/>
    </row>
    <row r="156" spans="1:5" s="34" customFormat="1" ht="13.5" customHeight="1">
      <c r="A156" s="243"/>
      <c r="B156" s="243"/>
      <c r="C156" s="35"/>
      <c r="D156" s="35"/>
      <c r="E156" s="35"/>
    </row>
    <row r="157" spans="1:5" s="34" customFormat="1" ht="13.5" customHeight="1">
      <c r="A157" s="243"/>
      <c r="B157" s="243"/>
      <c r="C157" s="35"/>
      <c r="D157" s="35"/>
      <c r="E157" s="35"/>
    </row>
    <row r="158" spans="1:5" s="34" customFormat="1" ht="13.5" customHeight="1">
      <c r="A158" s="243"/>
      <c r="B158" s="243"/>
      <c r="C158" s="35"/>
      <c r="D158" s="35"/>
      <c r="E158" s="35"/>
    </row>
    <row r="159" spans="1:5" s="34" customFormat="1" ht="13.5" customHeight="1">
      <c r="A159" s="243"/>
      <c r="B159" s="243"/>
      <c r="C159" s="35"/>
      <c r="D159" s="35"/>
      <c r="E159" s="35"/>
    </row>
    <row r="160" spans="1:5" s="34" customFormat="1" ht="13.5" customHeight="1">
      <c r="A160" s="243"/>
      <c r="B160" s="243"/>
      <c r="C160" s="35"/>
      <c r="D160" s="35"/>
      <c r="E160" s="35"/>
    </row>
    <row r="161" spans="1:5" s="34" customFormat="1" ht="13.5" customHeight="1">
      <c r="A161" s="243"/>
      <c r="B161" s="243"/>
      <c r="C161" s="35"/>
      <c r="D161" s="35"/>
      <c r="E161" s="35"/>
    </row>
    <row r="162" spans="1:5" s="34" customFormat="1" ht="13.5" customHeight="1">
      <c r="A162" s="243"/>
      <c r="B162" s="243"/>
      <c r="C162" s="35"/>
      <c r="D162" s="35"/>
      <c r="E162" s="35"/>
    </row>
    <row r="163" spans="1:5" s="34" customFormat="1" ht="13.5" customHeight="1">
      <c r="A163" s="243"/>
      <c r="B163" s="243"/>
      <c r="C163" s="35"/>
      <c r="D163" s="35"/>
      <c r="E163" s="35"/>
    </row>
    <row r="164" spans="1:5" s="34" customFormat="1" ht="13.5" customHeight="1">
      <c r="A164" s="243"/>
      <c r="B164" s="243"/>
      <c r="C164" s="35"/>
      <c r="D164" s="35"/>
      <c r="E164" s="35"/>
    </row>
    <row r="165" spans="1:5" s="34" customFormat="1" ht="13.5" customHeight="1">
      <c r="A165" s="243"/>
      <c r="B165" s="243"/>
      <c r="C165" s="35"/>
      <c r="D165" s="35"/>
      <c r="E165" s="35"/>
    </row>
    <row r="166" spans="1:5" s="34" customFormat="1" ht="13.5" customHeight="1">
      <c r="A166" s="243"/>
      <c r="B166" s="243"/>
      <c r="C166" s="35"/>
      <c r="D166" s="35"/>
      <c r="E166" s="35"/>
    </row>
    <row r="167" spans="1:5" s="34" customFormat="1" ht="13.5" customHeight="1">
      <c r="A167" s="243"/>
      <c r="B167" s="243"/>
      <c r="C167" s="35"/>
      <c r="D167" s="35"/>
      <c r="E167" s="35"/>
    </row>
    <row r="168" spans="1:5" s="34" customFormat="1" ht="13.5" customHeight="1">
      <c r="A168" s="243"/>
      <c r="B168" s="243"/>
      <c r="C168" s="35"/>
      <c r="D168" s="35"/>
      <c r="E168" s="35"/>
    </row>
    <row r="169" spans="1:5" s="34" customFormat="1" ht="13.5" customHeight="1">
      <c r="A169" s="243"/>
      <c r="B169" s="243"/>
      <c r="C169" s="35"/>
      <c r="D169" s="35"/>
      <c r="E169" s="35"/>
    </row>
    <row r="170" spans="1:5" s="34" customFormat="1" ht="13.5" customHeight="1">
      <c r="A170" s="243"/>
      <c r="B170" s="243"/>
      <c r="C170" s="35"/>
      <c r="D170" s="35"/>
      <c r="E170" s="35"/>
    </row>
    <row r="171" spans="1:5" s="34" customFormat="1" ht="13.5" customHeight="1">
      <c r="A171" s="243"/>
      <c r="B171" s="243"/>
      <c r="C171" s="35"/>
      <c r="D171" s="35"/>
      <c r="E171" s="35"/>
    </row>
    <row r="172" spans="1:5" s="34" customFormat="1" ht="13.5" customHeight="1">
      <c r="A172" s="243"/>
      <c r="B172" s="243"/>
      <c r="C172" s="35"/>
      <c r="D172" s="35"/>
      <c r="E172" s="35"/>
    </row>
    <row r="173" spans="1:5" s="34" customFormat="1" ht="13.5" customHeight="1">
      <c r="A173" s="243"/>
      <c r="B173" s="243"/>
      <c r="C173" s="35"/>
      <c r="D173" s="35"/>
      <c r="E173" s="35"/>
    </row>
    <row r="174" spans="1:5" s="34" customFormat="1" ht="13.5" customHeight="1">
      <c r="A174" s="243"/>
      <c r="B174" s="243"/>
      <c r="C174" s="35"/>
      <c r="D174" s="35"/>
      <c r="E174" s="35"/>
    </row>
    <row r="175" spans="1:5" s="34" customFormat="1" ht="13.5" customHeight="1">
      <c r="A175" s="243"/>
      <c r="B175" s="243"/>
      <c r="C175" s="35"/>
      <c r="D175" s="35"/>
      <c r="E175" s="35"/>
    </row>
    <row r="176" spans="1:5" s="34" customFormat="1" ht="13.5" customHeight="1">
      <c r="A176" s="243"/>
      <c r="B176" s="243"/>
      <c r="C176" s="35"/>
      <c r="D176" s="35"/>
      <c r="E176" s="35"/>
    </row>
    <row r="177" spans="1:5" s="34" customFormat="1" ht="13.5" customHeight="1">
      <c r="A177" s="243"/>
      <c r="B177" s="243"/>
      <c r="C177" s="35"/>
      <c r="D177" s="35"/>
      <c r="E177" s="35"/>
    </row>
    <row r="178" spans="1:5" s="34" customFormat="1" ht="13.5" customHeight="1">
      <c r="A178" s="243"/>
      <c r="B178" s="243"/>
      <c r="C178" s="35"/>
      <c r="D178" s="35"/>
      <c r="E178" s="35"/>
    </row>
    <row r="179" spans="1:5" s="34" customFormat="1" ht="13.5" customHeight="1">
      <c r="A179" s="243"/>
      <c r="B179" s="243"/>
      <c r="C179" s="35"/>
      <c r="D179" s="35"/>
      <c r="E179" s="35"/>
    </row>
    <row r="180" spans="1:5" s="34" customFormat="1" ht="13.5" customHeight="1">
      <c r="A180" s="243"/>
      <c r="B180" s="243"/>
      <c r="C180" s="35"/>
      <c r="D180" s="35"/>
      <c r="E180" s="35"/>
    </row>
    <row r="181" spans="1:5" s="34" customFormat="1" ht="13.5" customHeight="1">
      <c r="A181" s="243"/>
      <c r="B181" s="243"/>
      <c r="C181" s="35"/>
      <c r="D181" s="35"/>
      <c r="E181" s="35"/>
    </row>
    <row r="182" spans="1:5" s="34" customFormat="1" ht="13.5" customHeight="1">
      <c r="A182" s="243"/>
      <c r="B182" s="243"/>
      <c r="C182" s="35"/>
      <c r="D182" s="35"/>
      <c r="E182" s="35"/>
    </row>
    <row r="183" spans="1:5" s="34" customFormat="1" ht="13.5" customHeight="1">
      <c r="A183" s="243"/>
      <c r="B183" s="243"/>
      <c r="C183" s="35"/>
      <c r="D183" s="35"/>
      <c r="E183" s="35"/>
    </row>
    <row r="184" spans="1:5" s="34" customFormat="1" ht="13.5" customHeight="1">
      <c r="A184" s="243"/>
      <c r="B184" s="243"/>
      <c r="C184" s="35"/>
      <c r="D184" s="35"/>
      <c r="E184" s="35"/>
    </row>
    <row r="185" spans="1:5" s="34" customFormat="1" ht="13.5" customHeight="1">
      <c r="A185" s="243"/>
      <c r="B185" s="243"/>
      <c r="C185" s="35"/>
      <c r="D185" s="35"/>
      <c r="E185" s="35"/>
    </row>
    <row r="186" spans="1:5" s="34" customFormat="1" ht="13.5" customHeight="1">
      <c r="A186" s="243"/>
      <c r="B186" s="243"/>
      <c r="C186" s="35"/>
      <c r="D186" s="35"/>
      <c r="E186" s="35"/>
    </row>
    <row r="187" spans="1:5" s="34" customFormat="1" ht="13.5" customHeight="1">
      <c r="A187" s="243"/>
      <c r="B187" s="243"/>
      <c r="C187" s="35"/>
      <c r="D187" s="35"/>
      <c r="E187" s="35"/>
    </row>
    <row r="188" spans="1:5" s="34" customFormat="1" ht="13.5" customHeight="1">
      <c r="A188" s="243"/>
      <c r="B188" s="243"/>
      <c r="C188" s="35"/>
      <c r="D188" s="35"/>
      <c r="E188" s="35"/>
    </row>
    <row r="189" spans="1:5" s="34" customFormat="1" ht="13.5" customHeight="1">
      <c r="A189" s="243"/>
      <c r="B189" s="243"/>
      <c r="C189" s="35"/>
      <c r="D189" s="35"/>
      <c r="E189" s="35"/>
    </row>
    <row r="190" spans="1:5" s="34" customFormat="1" ht="13.5" customHeight="1">
      <c r="A190" s="243"/>
      <c r="B190" s="243"/>
      <c r="C190" s="35"/>
      <c r="D190" s="35"/>
      <c r="E190" s="35"/>
    </row>
    <row r="191" spans="1:5" s="34" customFormat="1" ht="13.5" customHeight="1">
      <c r="A191" s="243"/>
      <c r="B191" s="243"/>
      <c r="C191" s="35"/>
      <c r="D191" s="35"/>
      <c r="E191" s="35"/>
    </row>
    <row r="192" spans="1:5" s="34" customFormat="1" ht="13.5" customHeight="1">
      <c r="A192" s="243"/>
      <c r="B192" s="243"/>
      <c r="C192" s="35"/>
      <c r="D192" s="35"/>
      <c r="E192" s="35"/>
    </row>
    <row r="193" spans="1:5" s="34" customFormat="1" ht="13.5" customHeight="1">
      <c r="A193" s="243"/>
      <c r="B193" s="243"/>
      <c r="C193" s="35"/>
      <c r="D193" s="35"/>
      <c r="E193" s="35"/>
    </row>
    <row r="194" spans="1:5" s="34" customFormat="1" ht="13.5" customHeight="1">
      <c r="A194" s="243"/>
      <c r="B194" s="243"/>
      <c r="C194" s="35"/>
      <c r="D194" s="35"/>
      <c r="E194" s="35"/>
    </row>
    <row r="195" spans="1:5" s="34" customFormat="1" ht="13.5" customHeight="1">
      <c r="A195" s="243"/>
      <c r="B195" s="243"/>
      <c r="C195" s="35"/>
      <c r="D195" s="35"/>
      <c r="E195" s="35"/>
    </row>
    <row r="196" spans="1:5" s="34" customFormat="1" ht="13.5" customHeight="1">
      <c r="A196" s="243"/>
      <c r="B196" s="243"/>
      <c r="C196" s="35"/>
      <c r="D196" s="35"/>
      <c r="E196" s="35"/>
    </row>
    <row r="197" spans="1:5" s="34" customFormat="1" ht="13.5" customHeight="1">
      <c r="A197" s="243"/>
      <c r="B197" s="243"/>
      <c r="C197" s="35"/>
      <c r="D197" s="35"/>
      <c r="E197" s="35"/>
    </row>
    <row r="198" spans="1:5" s="34" customFormat="1" ht="13.5" customHeight="1">
      <c r="A198" s="243"/>
      <c r="B198" s="243"/>
      <c r="C198" s="35"/>
      <c r="D198" s="35"/>
      <c r="E198" s="35"/>
    </row>
    <row r="199" spans="1:5" s="34" customFormat="1" ht="13.5" customHeight="1">
      <c r="A199" s="243"/>
      <c r="B199" s="243"/>
      <c r="C199" s="35"/>
      <c r="D199" s="35"/>
      <c r="E199" s="35"/>
    </row>
    <row r="200" spans="1:5" s="34" customFormat="1" ht="13.5" customHeight="1">
      <c r="A200" s="243"/>
      <c r="B200" s="243"/>
      <c r="C200" s="35"/>
      <c r="D200" s="35"/>
      <c r="E200" s="35"/>
    </row>
    <row r="201" spans="1:5" s="34" customFormat="1" ht="13.5" customHeight="1">
      <c r="A201" s="243"/>
      <c r="B201" s="243"/>
      <c r="C201" s="35"/>
      <c r="D201" s="35"/>
      <c r="E201" s="35"/>
    </row>
    <row r="202" spans="1:5" s="34" customFormat="1" ht="13.5" customHeight="1">
      <c r="A202" s="243"/>
      <c r="B202" s="243"/>
      <c r="C202" s="35"/>
      <c r="D202" s="35"/>
      <c r="E202" s="35"/>
    </row>
    <row r="203" spans="1:5" s="34" customFormat="1" ht="13.5" customHeight="1">
      <c r="A203" s="243"/>
      <c r="B203" s="243"/>
      <c r="C203" s="35"/>
      <c r="D203" s="35"/>
      <c r="E203" s="35"/>
    </row>
    <row r="204" spans="1:5" s="34" customFormat="1" ht="13.5" customHeight="1">
      <c r="A204" s="243"/>
      <c r="B204" s="243"/>
      <c r="C204" s="35"/>
      <c r="D204" s="35"/>
      <c r="E204" s="35"/>
    </row>
    <row r="205" spans="1:5" s="34" customFormat="1" ht="13.5" customHeight="1">
      <c r="A205" s="243"/>
      <c r="B205" s="243"/>
      <c r="C205" s="35"/>
      <c r="D205" s="35"/>
      <c r="E205" s="35"/>
    </row>
    <row r="206" spans="1:5" s="34" customFormat="1" ht="13.5" customHeight="1">
      <c r="A206" s="243"/>
      <c r="B206" s="243"/>
      <c r="C206" s="35"/>
      <c r="D206" s="35"/>
      <c r="E206" s="35"/>
    </row>
    <row r="207" spans="1:5" s="34" customFormat="1" ht="13.5" customHeight="1">
      <c r="A207" s="243"/>
      <c r="B207" s="243"/>
      <c r="C207" s="35"/>
      <c r="D207" s="35"/>
      <c r="E207" s="35"/>
    </row>
    <row r="208" spans="1:5" s="34" customFormat="1" ht="13.5" customHeight="1">
      <c r="A208" s="243"/>
      <c r="B208" s="243"/>
      <c r="C208" s="35"/>
      <c r="D208" s="35"/>
      <c r="E208" s="35"/>
    </row>
    <row r="209" spans="1:5" s="34" customFormat="1" ht="13.5" customHeight="1">
      <c r="A209" s="243"/>
      <c r="B209" s="243"/>
      <c r="C209" s="35"/>
      <c r="D209" s="35"/>
      <c r="E209" s="35"/>
    </row>
    <row r="210" spans="1:5" s="34" customFormat="1" ht="13.5" customHeight="1">
      <c r="A210" s="243"/>
      <c r="B210" s="243"/>
      <c r="C210" s="35"/>
      <c r="D210" s="35"/>
      <c r="E210" s="35"/>
    </row>
    <row r="211" spans="1:5" s="34" customFormat="1" ht="13.5" customHeight="1">
      <c r="A211" s="243"/>
      <c r="B211" s="243"/>
      <c r="C211" s="35"/>
      <c r="D211" s="35"/>
      <c r="E211" s="35"/>
    </row>
    <row r="212" spans="1:5" s="34" customFormat="1" ht="13.5" customHeight="1">
      <c r="A212" s="243"/>
      <c r="B212" s="243"/>
      <c r="C212" s="35"/>
      <c r="D212" s="35"/>
      <c r="E212" s="35"/>
    </row>
    <row r="213" spans="1:5" s="34" customFormat="1" ht="13.5" customHeight="1">
      <c r="A213" s="243"/>
      <c r="B213" s="243"/>
      <c r="C213" s="35"/>
      <c r="D213" s="35"/>
      <c r="E213" s="35"/>
    </row>
    <row r="214" spans="1:5" s="34" customFormat="1" ht="13.5" customHeight="1">
      <c r="A214" s="243"/>
      <c r="B214" s="243"/>
      <c r="C214" s="35"/>
      <c r="D214" s="35"/>
      <c r="E214" s="35"/>
    </row>
    <row r="215" spans="1:5" s="34" customFormat="1" ht="13.5" customHeight="1">
      <c r="A215" s="243"/>
      <c r="B215" s="243"/>
      <c r="C215" s="35"/>
      <c r="D215" s="35"/>
      <c r="E215" s="35"/>
    </row>
    <row r="216" spans="1:5" s="34" customFormat="1" ht="13.5" customHeight="1">
      <c r="A216" s="243"/>
      <c r="B216" s="243"/>
      <c r="C216" s="35"/>
      <c r="D216" s="35"/>
      <c r="E216" s="35"/>
    </row>
    <row r="217" spans="1:5" s="34" customFormat="1" ht="13.5" customHeight="1">
      <c r="A217" s="243"/>
      <c r="B217" s="243"/>
      <c r="C217" s="35"/>
      <c r="D217" s="35"/>
      <c r="E217" s="35"/>
    </row>
    <row r="218" spans="1:5" s="34" customFormat="1" ht="13.5" customHeight="1">
      <c r="A218" s="243"/>
      <c r="B218" s="243"/>
      <c r="C218" s="35"/>
      <c r="D218" s="35"/>
      <c r="E218" s="35"/>
    </row>
    <row r="219" spans="1:5" s="34" customFormat="1" ht="13.5" customHeight="1">
      <c r="A219" s="243"/>
      <c r="B219" s="243"/>
      <c r="C219" s="35"/>
      <c r="D219" s="35"/>
      <c r="E219" s="35"/>
    </row>
    <row r="220" spans="1:5" s="34" customFormat="1" ht="13.5" customHeight="1">
      <c r="A220" s="243"/>
      <c r="B220" s="243"/>
      <c r="C220" s="35"/>
      <c r="D220" s="35"/>
      <c r="E220" s="35"/>
    </row>
    <row r="221" spans="1:5" s="34" customFormat="1" ht="13.5" customHeight="1">
      <c r="A221" s="243"/>
      <c r="B221" s="243"/>
      <c r="C221" s="35"/>
      <c r="D221" s="35"/>
      <c r="E221" s="35"/>
    </row>
    <row r="222" spans="1:5" s="34" customFormat="1" ht="13.5" customHeight="1">
      <c r="A222" s="243"/>
      <c r="B222" s="243"/>
      <c r="C222" s="35"/>
      <c r="D222" s="35"/>
      <c r="E222" s="35"/>
    </row>
    <row r="223" spans="1:5" s="34" customFormat="1" ht="13.5" customHeight="1">
      <c r="A223" s="243"/>
      <c r="B223" s="243"/>
      <c r="C223" s="35"/>
      <c r="D223" s="35"/>
      <c r="E223" s="35"/>
    </row>
    <row r="224" spans="1:5" s="34" customFormat="1" ht="13.5" customHeight="1">
      <c r="A224" s="243"/>
      <c r="B224" s="243"/>
      <c r="C224" s="35"/>
      <c r="D224" s="35"/>
      <c r="E224" s="35"/>
    </row>
    <row r="225" spans="1:5" s="34" customFormat="1" ht="13.5" customHeight="1">
      <c r="A225" s="243"/>
      <c r="B225" s="243"/>
      <c r="C225" s="35"/>
      <c r="D225" s="35"/>
      <c r="E225" s="35"/>
    </row>
    <row r="226" spans="1:5" s="34" customFormat="1" ht="13.5" customHeight="1">
      <c r="A226" s="243"/>
      <c r="B226" s="243"/>
      <c r="C226" s="35"/>
      <c r="D226" s="35"/>
      <c r="E226" s="35"/>
    </row>
    <row r="227" spans="1:5" s="34" customFormat="1" ht="13.5" customHeight="1">
      <c r="A227" s="243"/>
      <c r="B227" s="243"/>
      <c r="C227" s="35"/>
      <c r="D227" s="35"/>
      <c r="E227" s="35"/>
    </row>
    <row r="228" spans="1:5" s="34" customFormat="1" ht="13.5" customHeight="1">
      <c r="A228" s="243"/>
      <c r="B228" s="243"/>
      <c r="C228" s="35"/>
      <c r="D228" s="35"/>
      <c r="E228" s="35"/>
    </row>
    <row r="229" spans="1:5" s="34" customFormat="1" ht="13.5" customHeight="1">
      <c r="A229" s="243"/>
      <c r="B229" s="243"/>
      <c r="C229" s="35"/>
      <c r="D229" s="35"/>
      <c r="E229" s="35"/>
    </row>
    <row r="230" spans="1:5" s="34" customFormat="1" ht="13.5" customHeight="1">
      <c r="A230" s="243"/>
      <c r="B230" s="243"/>
      <c r="C230" s="35"/>
      <c r="D230" s="35"/>
      <c r="E230" s="35"/>
    </row>
    <row r="231" spans="1:5" s="34" customFormat="1" ht="13.5" customHeight="1">
      <c r="A231" s="243"/>
      <c r="B231" s="243"/>
      <c r="C231" s="35"/>
      <c r="D231" s="35"/>
      <c r="E231" s="35"/>
    </row>
    <row r="232" spans="1:5" s="34" customFormat="1" ht="13.5" customHeight="1">
      <c r="A232" s="243"/>
      <c r="B232" s="243"/>
      <c r="C232" s="35"/>
      <c r="D232" s="35"/>
      <c r="E232" s="35"/>
    </row>
    <row r="233" spans="1:5" s="34" customFormat="1" ht="13.5" customHeight="1">
      <c r="A233" s="243"/>
      <c r="B233" s="243"/>
      <c r="C233" s="35"/>
      <c r="D233" s="35"/>
      <c r="E233" s="35"/>
    </row>
    <row r="234" spans="1:5" s="34" customFormat="1" ht="13.5" customHeight="1">
      <c r="A234" s="243"/>
      <c r="B234" s="243"/>
      <c r="C234" s="35"/>
      <c r="D234" s="35"/>
      <c r="E234" s="35"/>
    </row>
    <row r="235" spans="1:5" s="34" customFormat="1" ht="13.5" customHeight="1">
      <c r="A235" s="243"/>
      <c r="B235" s="243"/>
      <c r="C235" s="35"/>
      <c r="D235" s="35"/>
      <c r="E235" s="35"/>
    </row>
    <row r="236" spans="1:5" s="34" customFormat="1" ht="13.5" customHeight="1">
      <c r="A236" s="243"/>
      <c r="B236" s="243"/>
      <c r="C236" s="35"/>
      <c r="D236" s="35"/>
      <c r="E236" s="35"/>
    </row>
    <row r="237" spans="1:5" s="34" customFormat="1" ht="13.5" customHeight="1">
      <c r="A237" s="243"/>
      <c r="B237" s="243"/>
      <c r="C237" s="35"/>
      <c r="D237" s="35"/>
      <c r="E237" s="35"/>
    </row>
    <row r="238" spans="1:5" s="34" customFormat="1" ht="13.5" customHeight="1">
      <c r="A238" s="243"/>
      <c r="B238" s="243"/>
      <c r="C238" s="35"/>
      <c r="D238" s="35"/>
      <c r="E238" s="35"/>
    </row>
    <row r="239" spans="1:5" s="34" customFormat="1" ht="13.5" customHeight="1">
      <c r="A239" s="243"/>
      <c r="B239" s="243"/>
      <c r="C239" s="35"/>
      <c r="D239" s="35"/>
      <c r="E239" s="35"/>
    </row>
    <row r="240" spans="1:5" s="34" customFormat="1" ht="13.5" customHeight="1">
      <c r="A240" s="243"/>
      <c r="B240" s="243"/>
      <c r="C240" s="35"/>
      <c r="D240" s="35"/>
      <c r="E240" s="35"/>
    </row>
    <row r="241" spans="1:5" s="34" customFormat="1" ht="13.5" customHeight="1">
      <c r="A241" s="243"/>
      <c r="B241" s="243"/>
      <c r="C241" s="35"/>
      <c r="D241" s="35"/>
      <c r="E241" s="35"/>
    </row>
    <row r="242" spans="1:5" s="34" customFormat="1" ht="13.5" customHeight="1">
      <c r="A242" s="243"/>
      <c r="B242" s="243"/>
      <c r="C242" s="35"/>
      <c r="D242" s="35"/>
      <c r="E242" s="35"/>
    </row>
    <row r="243" spans="1:5" s="34" customFormat="1" ht="13.5" customHeight="1">
      <c r="A243" s="243"/>
      <c r="B243" s="243"/>
      <c r="C243" s="35"/>
      <c r="D243" s="35"/>
      <c r="E243" s="35"/>
    </row>
    <row r="244" spans="1:5" s="34" customFormat="1" ht="13.5" customHeight="1">
      <c r="A244" s="243"/>
      <c r="B244" s="243"/>
      <c r="C244" s="35"/>
      <c r="D244" s="35"/>
      <c r="E244" s="35"/>
    </row>
    <row r="245" spans="1:5" s="34" customFormat="1" ht="13.5" customHeight="1">
      <c r="A245" s="243"/>
      <c r="B245" s="243"/>
      <c r="C245" s="35"/>
      <c r="D245" s="35"/>
      <c r="E245" s="35"/>
    </row>
    <row r="246" spans="1:5" s="34" customFormat="1" ht="13.5" customHeight="1">
      <c r="A246" s="243"/>
      <c r="B246" s="243"/>
      <c r="C246" s="35"/>
      <c r="D246" s="35"/>
      <c r="E246" s="35"/>
    </row>
    <row r="247" spans="1:5" s="34" customFormat="1" ht="13.5" customHeight="1">
      <c r="A247" s="243"/>
      <c r="B247" s="243"/>
      <c r="C247" s="35"/>
      <c r="D247" s="35"/>
      <c r="E247" s="35"/>
    </row>
    <row r="248" spans="1:5" s="34" customFormat="1" ht="13.5" customHeight="1">
      <c r="A248" s="243"/>
      <c r="B248" s="243"/>
      <c r="C248" s="35"/>
      <c r="D248" s="35"/>
      <c r="E248" s="35"/>
    </row>
    <row r="249" spans="1:5" s="34" customFormat="1" ht="13.5" customHeight="1">
      <c r="A249" s="243"/>
      <c r="B249" s="243"/>
      <c r="C249" s="35"/>
      <c r="D249" s="35"/>
      <c r="E249" s="35"/>
    </row>
    <row r="250" spans="1:5" s="34" customFormat="1" ht="13.5" customHeight="1">
      <c r="A250" s="243"/>
      <c r="B250" s="243"/>
      <c r="C250" s="35"/>
      <c r="D250" s="35"/>
      <c r="E250" s="35"/>
    </row>
    <row r="251" spans="1:5" s="34" customFormat="1" ht="13.5" customHeight="1">
      <c r="A251" s="243"/>
      <c r="B251" s="243"/>
      <c r="C251" s="35"/>
      <c r="D251" s="35"/>
      <c r="E251" s="35"/>
    </row>
    <row r="252" spans="1:5" s="34" customFormat="1" ht="13.5" customHeight="1">
      <c r="A252" s="243"/>
      <c r="B252" s="243"/>
      <c r="C252" s="35"/>
      <c r="D252" s="35"/>
      <c r="E252" s="35"/>
    </row>
    <row r="253" spans="1:5" s="34" customFormat="1" ht="13.5" customHeight="1">
      <c r="A253" s="243"/>
      <c r="B253" s="243"/>
      <c r="C253" s="35"/>
      <c r="D253" s="35"/>
      <c r="E253" s="35"/>
    </row>
    <row r="254" spans="1:5" s="34" customFormat="1" ht="13.5" customHeight="1">
      <c r="A254" s="243"/>
      <c r="B254" s="243"/>
      <c r="C254" s="35"/>
      <c r="D254" s="35"/>
      <c r="E254" s="35"/>
    </row>
    <row r="255" spans="1:5" s="34" customFormat="1" ht="13.5" customHeight="1">
      <c r="A255" s="243"/>
      <c r="B255" s="243"/>
      <c r="C255" s="35"/>
      <c r="D255" s="35"/>
      <c r="E255" s="35"/>
    </row>
    <row r="256" spans="1:5" s="34" customFormat="1" ht="13.5" customHeight="1">
      <c r="A256" s="243"/>
      <c r="B256" s="243"/>
      <c r="C256" s="35"/>
      <c r="D256" s="35"/>
      <c r="E256" s="35"/>
    </row>
    <row r="257" spans="1:5" s="34" customFormat="1" ht="13.5" customHeight="1">
      <c r="A257" s="243"/>
      <c r="B257" s="243"/>
      <c r="C257" s="35"/>
      <c r="D257" s="35"/>
      <c r="E257" s="35"/>
    </row>
    <row r="258" spans="1:5" s="34" customFormat="1" ht="13.5" customHeight="1">
      <c r="A258" s="243"/>
      <c r="B258" s="243"/>
      <c r="C258" s="35"/>
      <c r="D258" s="35"/>
      <c r="E258" s="35"/>
    </row>
    <row r="259" spans="1:5" s="34" customFormat="1" ht="13.5" customHeight="1">
      <c r="A259" s="243"/>
      <c r="B259" s="243"/>
      <c r="C259" s="35"/>
      <c r="D259" s="35"/>
      <c r="E259" s="35"/>
    </row>
    <row r="260" spans="1:5" s="34" customFormat="1" ht="13.5" customHeight="1">
      <c r="A260" s="243"/>
      <c r="B260" s="243"/>
      <c r="C260" s="35"/>
      <c r="D260" s="35"/>
      <c r="E260" s="35"/>
    </row>
    <row r="261" spans="1:5" s="34" customFormat="1" ht="13.5" customHeight="1">
      <c r="A261" s="243"/>
      <c r="B261" s="243"/>
      <c r="C261" s="35"/>
      <c r="D261" s="35"/>
      <c r="E261" s="35"/>
    </row>
    <row r="262" spans="1:5" s="34" customFormat="1" ht="13.5" customHeight="1">
      <c r="A262" s="243"/>
      <c r="B262" s="243"/>
      <c r="C262" s="35"/>
      <c r="D262" s="35"/>
      <c r="E262" s="35"/>
    </row>
    <row r="263" spans="1:5" s="34" customFormat="1" ht="13.5" customHeight="1">
      <c r="A263" s="243"/>
      <c r="B263" s="243"/>
      <c r="C263" s="35"/>
      <c r="D263" s="35"/>
      <c r="E263" s="35"/>
    </row>
    <row r="264" spans="1:5" s="34" customFormat="1" ht="13.5" customHeight="1">
      <c r="A264" s="243"/>
      <c r="B264" s="243"/>
      <c r="C264" s="35"/>
      <c r="D264" s="35"/>
      <c r="E264" s="35"/>
    </row>
    <row r="265" spans="1:5" s="34" customFormat="1" ht="13.5" customHeight="1">
      <c r="A265" s="243"/>
      <c r="B265" s="243"/>
      <c r="C265" s="35"/>
      <c r="D265" s="35"/>
      <c r="E265" s="35"/>
    </row>
    <row r="266" spans="1:5" s="34" customFormat="1" ht="13.5" customHeight="1">
      <c r="A266" s="243"/>
      <c r="B266" s="243"/>
      <c r="C266" s="35"/>
      <c r="D266" s="35"/>
      <c r="E266" s="35"/>
    </row>
    <row r="267" spans="1:5" s="34" customFormat="1" ht="13.5" customHeight="1">
      <c r="A267" s="243"/>
      <c r="B267" s="243"/>
      <c r="C267" s="35"/>
      <c r="D267" s="35"/>
      <c r="E267" s="35"/>
    </row>
    <row r="268" spans="1:5" s="34" customFormat="1" ht="13.5" customHeight="1">
      <c r="A268" s="243"/>
      <c r="B268" s="243"/>
      <c r="C268" s="35"/>
      <c r="D268" s="35"/>
      <c r="E268" s="35"/>
    </row>
    <row r="269" spans="1:5" s="34" customFormat="1" ht="13.5" customHeight="1">
      <c r="A269" s="243"/>
      <c r="B269" s="243"/>
      <c r="C269" s="35"/>
      <c r="D269" s="35"/>
      <c r="E269" s="35"/>
    </row>
    <row r="270" spans="1:5" s="34" customFormat="1" ht="13.5" customHeight="1">
      <c r="A270" s="243"/>
      <c r="B270" s="243"/>
      <c r="C270" s="35"/>
      <c r="D270" s="35"/>
      <c r="E270" s="35"/>
    </row>
    <row r="271" spans="1:5" s="34" customFormat="1" ht="13.5" customHeight="1">
      <c r="A271" s="243"/>
      <c r="B271" s="243"/>
      <c r="C271" s="35"/>
      <c r="D271" s="35"/>
      <c r="E271" s="35"/>
    </row>
    <row r="272" spans="1:5" s="34" customFormat="1" ht="13.5" customHeight="1">
      <c r="A272" s="243"/>
      <c r="B272" s="243"/>
      <c r="C272" s="35"/>
      <c r="D272" s="35"/>
      <c r="E272" s="35"/>
    </row>
    <row r="273" spans="1:5" s="34" customFormat="1" ht="13.5" customHeight="1">
      <c r="A273" s="243"/>
      <c r="B273" s="243"/>
      <c r="C273" s="35"/>
      <c r="D273" s="35"/>
      <c r="E273" s="35"/>
    </row>
    <row r="274" spans="1:5" s="34" customFormat="1" ht="13.5" customHeight="1">
      <c r="A274" s="243"/>
      <c r="B274" s="243"/>
      <c r="C274" s="35"/>
      <c r="D274" s="35"/>
      <c r="E274" s="35"/>
    </row>
    <row r="275" spans="1:5" s="34" customFormat="1" ht="13.5" customHeight="1">
      <c r="A275" s="243"/>
      <c r="B275" s="243"/>
      <c r="C275" s="35"/>
      <c r="D275" s="35"/>
      <c r="E275" s="35"/>
    </row>
    <row r="276" spans="1:5" s="34" customFormat="1" ht="13.5" customHeight="1">
      <c r="A276" s="243"/>
      <c r="B276" s="243"/>
      <c r="C276" s="35"/>
      <c r="D276" s="35"/>
      <c r="E276" s="35"/>
    </row>
    <row r="277" spans="1:5" s="34" customFormat="1" ht="13.5" customHeight="1">
      <c r="A277" s="243"/>
      <c r="B277" s="243"/>
      <c r="C277" s="35"/>
      <c r="D277" s="35"/>
      <c r="E277" s="35"/>
    </row>
    <row r="278" spans="1:5" s="34" customFormat="1" ht="13.5" customHeight="1">
      <c r="A278" s="243"/>
      <c r="B278" s="243"/>
      <c r="C278" s="35"/>
      <c r="D278" s="35"/>
      <c r="E278" s="35"/>
    </row>
    <row r="279" spans="1:5" s="34" customFormat="1" ht="13.5" customHeight="1">
      <c r="A279" s="243"/>
      <c r="B279" s="243"/>
      <c r="C279" s="35"/>
      <c r="D279" s="35"/>
      <c r="E279" s="35"/>
    </row>
    <row r="280" spans="1:5" s="34" customFormat="1" ht="13.5" customHeight="1">
      <c r="A280" s="243"/>
      <c r="B280" s="243"/>
      <c r="C280" s="35"/>
      <c r="D280" s="35"/>
      <c r="E280" s="35"/>
    </row>
    <row r="281" spans="1:5" s="34" customFormat="1" ht="13.5" customHeight="1">
      <c r="A281" s="243"/>
      <c r="B281" s="243"/>
      <c r="C281" s="35"/>
      <c r="D281" s="35"/>
      <c r="E281" s="35"/>
    </row>
    <row r="282" spans="1:5" s="34" customFormat="1" ht="13.5" customHeight="1">
      <c r="A282" s="243"/>
      <c r="B282" s="243"/>
      <c r="C282" s="35"/>
      <c r="D282" s="35"/>
      <c r="E282" s="35"/>
    </row>
    <row r="283" spans="1:5" s="34" customFormat="1" ht="13.5" customHeight="1">
      <c r="A283" s="243"/>
      <c r="B283" s="243"/>
      <c r="C283" s="35"/>
      <c r="D283" s="35"/>
      <c r="E283" s="35"/>
    </row>
    <row r="284" spans="1:5" s="34" customFormat="1" ht="13.5" customHeight="1">
      <c r="A284" s="243"/>
      <c r="B284" s="243"/>
      <c r="C284" s="35"/>
      <c r="D284" s="35"/>
      <c r="E284" s="35"/>
    </row>
    <row r="285" spans="1:5" s="34" customFormat="1" ht="13.5" customHeight="1">
      <c r="A285" s="243"/>
      <c r="B285" s="243"/>
      <c r="C285" s="35"/>
      <c r="D285" s="35"/>
      <c r="E285" s="35"/>
    </row>
    <row r="286" spans="1:5" s="34" customFormat="1" ht="13.5" customHeight="1">
      <c r="A286" s="243"/>
      <c r="B286" s="243"/>
      <c r="C286" s="35"/>
      <c r="D286" s="35"/>
      <c r="E286" s="35"/>
    </row>
    <row r="287" spans="1:5" s="34" customFormat="1" ht="13.5" customHeight="1">
      <c r="A287" s="243"/>
      <c r="B287" s="243"/>
      <c r="C287" s="35"/>
      <c r="D287" s="35"/>
      <c r="E287" s="35"/>
    </row>
    <row r="288" spans="1:5" s="34" customFormat="1" ht="13.5" customHeight="1">
      <c r="A288" s="243"/>
      <c r="B288" s="243"/>
      <c r="C288" s="35"/>
      <c r="D288" s="35"/>
      <c r="E288" s="35"/>
    </row>
    <row r="289" spans="1:5" s="34" customFormat="1" ht="13.5" customHeight="1">
      <c r="A289" s="243"/>
      <c r="B289" s="243"/>
      <c r="C289" s="35"/>
      <c r="D289" s="35"/>
      <c r="E289" s="35"/>
    </row>
    <row r="290" spans="1:5" s="34" customFormat="1" ht="13.5" customHeight="1">
      <c r="A290" s="243"/>
      <c r="B290" s="243"/>
      <c r="C290" s="35"/>
      <c r="D290" s="35"/>
      <c r="E290" s="35"/>
    </row>
    <row r="291" spans="1:5" s="34" customFormat="1" ht="13.5" customHeight="1">
      <c r="A291" s="243"/>
      <c r="B291" s="243"/>
      <c r="C291" s="35"/>
      <c r="D291" s="35"/>
      <c r="E291" s="35"/>
    </row>
    <row r="292" spans="1:5" s="34" customFormat="1" ht="13.5" customHeight="1">
      <c r="A292" s="243"/>
      <c r="B292" s="243"/>
      <c r="C292" s="35"/>
      <c r="D292" s="35"/>
      <c r="E292" s="35"/>
    </row>
    <row r="293" spans="1:5" s="34" customFormat="1" ht="13.5" customHeight="1">
      <c r="A293" s="243"/>
      <c r="B293" s="243"/>
      <c r="C293" s="35"/>
      <c r="D293" s="35"/>
      <c r="E293" s="35"/>
    </row>
    <row r="294" spans="1:5" s="34" customFormat="1" ht="13.5" customHeight="1">
      <c r="A294" s="243"/>
      <c r="B294" s="243"/>
      <c r="C294" s="35"/>
      <c r="D294" s="35"/>
      <c r="E294" s="35"/>
    </row>
    <row r="295" spans="1:5" s="34" customFormat="1" ht="13.5" customHeight="1">
      <c r="A295" s="243"/>
      <c r="B295" s="243"/>
      <c r="C295" s="35"/>
      <c r="D295" s="35"/>
      <c r="E295" s="35"/>
    </row>
    <row r="296" spans="1:5" s="34" customFormat="1" ht="13.5" customHeight="1">
      <c r="A296" s="243"/>
      <c r="B296" s="243"/>
      <c r="C296" s="35"/>
      <c r="D296" s="35"/>
      <c r="E296" s="35"/>
    </row>
    <row r="297" spans="1:5" s="34" customFormat="1" ht="13.5" customHeight="1">
      <c r="A297" s="243"/>
      <c r="B297" s="243"/>
      <c r="C297" s="35"/>
      <c r="D297" s="35"/>
      <c r="E297" s="35"/>
    </row>
    <row r="298" spans="1:5" s="34" customFormat="1" ht="13.5" customHeight="1">
      <c r="A298" s="243"/>
      <c r="B298" s="243"/>
      <c r="C298" s="35"/>
      <c r="D298" s="35"/>
      <c r="E298" s="35"/>
    </row>
    <row r="299" spans="1:5" s="34" customFormat="1" ht="13.5" customHeight="1">
      <c r="A299" s="243"/>
      <c r="B299" s="243"/>
      <c r="C299" s="35"/>
      <c r="D299" s="35"/>
      <c r="E299" s="35"/>
    </row>
    <row r="300" spans="1:5" s="34" customFormat="1" ht="13.5" customHeight="1">
      <c r="A300" s="243"/>
      <c r="B300" s="243"/>
      <c r="C300" s="35"/>
      <c r="D300" s="35"/>
      <c r="E300" s="35"/>
    </row>
    <row r="301" spans="1:5" s="34" customFormat="1" ht="13.5" customHeight="1">
      <c r="A301" s="243"/>
      <c r="B301" s="243"/>
      <c r="C301" s="35"/>
      <c r="D301" s="35"/>
      <c r="E301" s="35"/>
    </row>
    <row r="302" spans="1:5" s="34" customFormat="1" ht="13.5" customHeight="1">
      <c r="A302" s="243"/>
      <c r="B302" s="243"/>
      <c r="C302" s="35"/>
      <c r="D302" s="35"/>
      <c r="E302" s="35"/>
    </row>
    <row r="303" spans="1:5" s="34" customFormat="1" ht="13.5" customHeight="1">
      <c r="A303" s="243"/>
      <c r="B303" s="243"/>
      <c r="C303" s="35"/>
      <c r="D303" s="35"/>
      <c r="E303" s="35"/>
    </row>
    <row r="304" spans="1:5" s="34" customFormat="1" ht="13.5" customHeight="1">
      <c r="A304" s="243"/>
      <c r="B304" s="243"/>
      <c r="C304" s="35"/>
      <c r="D304" s="35"/>
      <c r="E304" s="35"/>
    </row>
    <row r="305" spans="1:5" s="34" customFormat="1" ht="13.5" customHeight="1">
      <c r="A305" s="243"/>
      <c r="B305" s="243"/>
      <c r="C305" s="35"/>
      <c r="D305" s="35"/>
      <c r="E305" s="35"/>
    </row>
    <row r="306" spans="1:5" s="34" customFormat="1" ht="13.5" customHeight="1">
      <c r="A306" s="243"/>
      <c r="B306" s="243"/>
      <c r="C306" s="35"/>
      <c r="D306" s="35"/>
      <c r="E306" s="35"/>
    </row>
    <row r="307" spans="1:5" s="34" customFormat="1" ht="13.5" customHeight="1">
      <c r="A307" s="243"/>
      <c r="B307" s="243"/>
      <c r="C307" s="35"/>
      <c r="D307" s="35"/>
      <c r="E307" s="35"/>
    </row>
    <row r="308" spans="1:5" s="34" customFormat="1" ht="13.5" customHeight="1">
      <c r="A308" s="243"/>
      <c r="B308" s="243"/>
      <c r="C308" s="35"/>
      <c r="D308" s="35"/>
      <c r="E308" s="35"/>
    </row>
    <row r="309" spans="1:5" s="34" customFormat="1" ht="13.5" customHeight="1">
      <c r="A309" s="243"/>
      <c r="B309" s="243"/>
      <c r="C309" s="35"/>
      <c r="D309" s="35"/>
      <c r="E309" s="35"/>
    </row>
    <row r="310" spans="1:5" s="34" customFormat="1" ht="13.5" customHeight="1">
      <c r="A310" s="243"/>
      <c r="B310" s="243"/>
      <c r="C310" s="35"/>
      <c r="D310" s="35"/>
      <c r="E310" s="35"/>
    </row>
    <row r="311" spans="1:5" s="34" customFormat="1">
      <c r="A311" s="243"/>
      <c r="B311" s="243"/>
      <c r="C311" s="35"/>
      <c r="D311" s="35"/>
      <c r="E311" s="35"/>
    </row>
    <row r="312" spans="1:5" s="34" customFormat="1">
      <c r="A312" s="243"/>
      <c r="B312" s="243"/>
      <c r="C312" s="35"/>
      <c r="D312" s="35"/>
      <c r="E312" s="35"/>
    </row>
    <row r="313" spans="1:5" s="34" customFormat="1">
      <c r="A313" s="243"/>
      <c r="B313" s="243"/>
      <c r="C313" s="35"/>
      <c r="D313" s="35"/>
      <c r="E313" s="35"/>
    </row>
    <row r="314" spans="1:5" s="34" customFormat="1">
      <c r="A314" s="243"/>
      <c r="B314" s="243"/>
      <c r="C314" s="35"/>
      <c r="D314" s="35"/>
      <c r="E314" s="35"/>
    </row>
    <row r="315" spans="1:5" s="34" customFormat="1">
      <c r="A315" s="243"/>
      <c r="B315" s="243"/>
      <c r="C315" s="35"/>
      <c r="D315" s="35"/>
      <c r="E315" s="35"/>
    </row>
    <row r="316" spans="1:5" s="34" customFormat="1">
      <c r="A316" s="243"/>
      <c r="B316" s="243"/>
      <c r="C316" s="35"/>
      <c r="D316" s="35"/>
      <c r="E316" s="35"/>
    </row>
    <row r="317" spans="1:5" s="34" customFormat="1">
      <c r="A317" s="243"/>
      <c r="B317" s="243"/>
      <c r="C317" s="35"/>
      <c r="D317" s="35"/>
      <c r="E317" s="35"/>
    </row>
    <row r="318" spans="1:5" s="34" customFormat="1">
      <c r="A318" s="243"/>
      <c r="B318" s="243"/>
      <c r="C318" s="35"/>
      <c r="D318" s="35"/>
      <c r="E318" s="35"/>
    </row>
    <row r="319" spans="1:5" s="34" customFormat="1">
      <c r="A319" s="243"/>
      <c r="B319" s="243"/>
      <c r="C319" s="35"/>
      <c r="D319" s="35"/>
      <c r="E319" s="35"/>
    </row>
    <row r="320" spans="1:5" s="34" customFormat="1">
      <c r="A320" s="243"/>
      <c r="B320" s="243"/>
      <c r="C320" s="35"/>
      <c r="D320" s="35"/>
      <c r="E320" s="35"/>
    </row>
    <row r="321" spans="1:5" s="34" customFormat="1">
      <c r="A321" s="243"/>
      <c r="B321" s="243"/>
      <c r="C321" s="35"/>
      <c r="D321" s="35"/>
      <c r="E321" s="35"/>
    </row>
    <row r="322" spans="1:5" s="34" customFormat="1">
      <c r="A322" s="243"/>
      <c r="B322" s="243"/>
      <c r="C322" s="35"/>
      <c r="D322" s="35"/>
      <c r="E322" s="35"/>
    </row>
    <row r="323" spans="1:5" s="34" customFormat="1">
      <c r="A323" s="243"/>
      <c r="B323" s="243"/>
      <c r="C323" s="35"/>
      <c r="D323" s="35"/>
      <c r="E323" s="35"/>
    </row>
    <row r="324" spans="1:5" s="34" customFormat="1">
      <c r="A324" s="243"/>
      <c r="B324" s="243"/>
      <c r="C324" s="35"/>
      <c r="D324" s="35"/>
      <c r="E324" s="35"/>
    </row>
    <row r="325" spans="1:5" s="34" customFormat="1">
      <c r="A325" s="243"/>
      <c r="B325" s="243"/>
      <c r="C325" s="35"/>
      <c r="D325" s="35"/>
      <c r="E325" s="35"/>
    </row>
    <row r="326" spans="1:5" s="34" customFormat="1">
      <c r="A326" s="243"/>
      <c r="B326" s="243"/>
      <c r="C326" s="35"/>
      <c r="D326" s="35"/>
      <c r="E326" s="35"/>
    </row>
    <row r="327" spans="1:5" s="34" customFormat="1">
      <c r="A327" s="243"/>
      <c r="B327" s="243"/>
      <c r="C327" s="35"/>
      <c r="D327" s="35"/>
      <c r="E327" s="35"/>
    </row>
    <row r="328" spans="1:5" s="34" customFormat="1">
      <c r="A328" s="243"/>
      <c r="B328" s="243"/>
      <c r="C328" s="35"/>
      <c r="D328" s="35"/>
      <c r="E328" s="35"/>
    </row>
    <row r="329" spans="1:5" s="34" customFormat="1">
      <c r="A329" s="243"/>
      <c r="B329" s="243"/>
      <c r="C329" s="35"/>
      <c r="D329" s="35"/>
      <c r="E329" s="35"/>
    </row>
    <row r="330" spans="1:5" s="34" customFormat="1">
      <c r="A330" s="243"/>
      <c r="B330" s="243"/>
      <c r="C330" s="35"/>
      <c r="D330" s="35"/>
      <c r="E330" s="35"/>
    </row>
    <row r="331" spans="1:5" s="34" customFormat="1">
      <c r="A331" s="243"/>
      <c r="B331" s="243"/>
      <c r="C331" s="35"/>
      <c r="D331" s="35"/>
      <c r="E331" s="35"/>
    </row>
    <row r="332" spans="1:5" s="34" customFormat="1">
      <c r="A332" s="243"/>
      <c r="B332" s="243"/>
      <c r="C332" s="35"/>
      <c r="D332" s="35"/>
      <c r="E332" s="35"/>
    </row>
    <row r="333" spans="1:5" s="34" customFormat="1">
      <c r="A333" s="243"/>
      <c r="B333" s="243"/>
      <c r="C333" s="35"/>
      <c r="D333" s="35"/>
      <c r="E333" s="35"/>
    </row>
    <row r="334" spans="1:5" s="34" customFormat="1">
      <c r="A334" s="243"/>
      <c r="B334" s="243"/>
      <c r="C334" s="35"/>
      <c r="D334" s="35"/>
      <c r="E334" s="35"/>
    </row>
    <row r="335" spans="1:5" s="34" customFormat="1">
      <c r="A335" s="243"/>
      <c r="B335" s="243"/>
      <c r="C335" s="35"/>
      <c r="D335" s="35"/>
      <c r="E335" s="35"/>
    </row>
    <row r="336" spans="1:5" s="34" customFormat="1">
      <c r="A336" s="243"/>
      <c r="B336" s="243"/>
      <c r="C336" s="35"/>
      <c r="D336" s="35"/>
      <c r="E336" s="35"/>
    </row>
    <row r="337" spans="1:5" s="34" customFormat="1">
      <c r="A337" s="243"/>
      <c r="B337" s="243"/>
      <c r="C337" s="35"/>
      <c r="D337" s="35"/>
      <c r="E337" s="35"/>
    </row>
    <row r="338" spans="1:5" s="34" customFormat="1">
      <c r="A338" s="243"/>
      <c r="B338" s="243"/>
      <c r="C338" s="35"/>
      <c r="D338" s="35"/>
      <c r="E338" s="35"/>
    </row>
    <row r="339" spans="1:5" s="34" customFormat="1">
      <c r="A339" s="243"/>
      <c r="B339" s="243"/>
      <c r="C339" s="35"/>
      <c r="D339" s="35"/>
      <c r="E339" s="35"/>
    </row>
    <row r="340" spans="1:5" s="34" customFormat="1">
      <c r="A340" s="243"/>
      <c r="B340" s="243"/>
      <c r="C340" s="35"/>
      <c r="D340" s="35"/>
      <c r="E340" s="35"/>
    </row>
    <row r="341" spans="1:5" s="34" customFormat="1">
      <c r="A341" s="243"/>
      <c r="B341" s="243"/>
      <c r="C341" s="35"/>
      <c r="D341" s="35"/>
      <c r="E341" s="35"/>
    </row>
    <row r="342" spans="1:5" s="34" customFormat="1">
      <c r="A342" s="243"/>
      <c r="B342" s="243"/>
      <c r="C342" s="35"/>
      <c r="D342" s="35"/>
      <c r="E342" s="35"/>
    </row>
    <row r="343" spans="1:5" s="34" customFormat="1">
      <c r="A343" s="243"/>
      <c r="B343" s="243"/>
      <c r="C343" s="35"/>
      <c r="D343" s="35"/>
      <c r="E343" s="35"/>
    </row>
    <row r="344" spans="1:5" s="34" customFormat="1">
      <c r="A344" s="243"/>
      <c r="B344" s="243"/>
      <c r="C344" s="35"/>
      <c r="D344" s="35"/>
      <c r="E344" s="35"/>
    </row>
    <row r="345" spans="1:5" s="34" customFormat="1">
      <c r="A345" s="243"/>
      <c r="B345" s="243"/>
      <c r="C345" s="35"/>
      <c r="D345" s="35"/>
      <c r="E345" s="35"/>
    </row>
    <row r="346" spans="1:5" s="34" customFormat="1">
      <c r="A346" s="243"/>
      <c r="B346" s="243"/>
      <c r="C346" s="35"/>
      <c r="D346" s="35"/>
      <c r="E346" s="35"/>
    </row>
    <row r="347" spans="1:5" s="34" customFormat="1">
      <c r="A347" s="243"/>
      <c r="B347" s="243"/>
      <c r="C347" s="35"/>
      <c r="D347" s="35"/>
      <c r="E347" s="35"/>
    </row>
    <row r="348" spans="1:5" s="34" customFormat="1">
      <c r="A348" s="243"/>
      <c r="B348" s="243"/>
      <c r="C348" s="35"/>
      <c r="D348" s="35"/>
      <c r="E348" s="35"/>
    </row>
    <row r="349" spans="1:5" s="34" customFormat="1">
      <c r="A349" s="243"/>
      <c r="B349" s="243"/>
      <c r="C349" s="35"/>
      <c r="D349" s="35"/>
      <c r="E349" s="35"/>
    </row>
    <row r="350" spans="1:5" s="34" customFormat="1">
      <c r="A350" s="243"/>
      <c r="B350" s="243"/>
      <c r="C350" s="35"/>
      <c r="D350" s="35"/>
      <c r="E350" s="35"/>
    </row>
    <row r="351" spans="1:5" s="34" customFormat="1">
      <c r="A351" s="243"/>
      <c r="B351" s="243"/>
      <c r="C351" s="35"/>
      <c r="D351" s="35"/>
      <c r="E351" s="35"/>
    </row>
    <row r="352" spans="1:5" s="34" customFormat="1">
      <c r="A352" s="243"/>
      <c r="B352" s="243"/>
      <c r="C352" s="35"/>
      <c r="D352" s="35"/>
      <c r="E352" s="35"/>
    </row>
    <row r="353" spans="1:5" s="34" customFormat="1">
      <c r="A353" s="243"/>
      <c r="B353" s="243"/>
      <c r="C353" s="35"/>
      <c r="D353" s="35"/>
      <c r="E353" s="35"/>
    </row>
    <row r="354" spans="1:5" s="34" customFormat="1">
      <c r="A354" s="243"/>
      <c r="B354" s="243"/>
      <c r="C354" s="35"/>
      <c r="D354" s="35"/>
      <c r="E354" s="35"/>
    </row>
    <row r="355" spans="1:5" s="34" customFormat="1">
      <c r="A355" s="243"/>
      <c r="B355" s="243"/>
      <c r="C355" s="35"/>
      <c r="D355" s="35"/>
      <c r="E355" s="35"/>
    </row>
    <row r="356" spans="1:5" s="34" customFormat="1">
      <c r="A356" s="243"/>
      <c r="B356" s="243"/>
      <c r="C356" s="35"/>
      <c r="D356" s="35"/>
      <c r="E356" s="35"/>
    </row>
    <row r="357" spans="1:5" s="34" customFormat="1">
      <c r="A357" s="243"/>
      <c r="B357" s="243"/>
      <c r="C357" s="35"/>
      <c r="D357" s="35"/>
      <c r="E357" s="35"/>
    </row>
    <row r="358" spans="1:5" s="34" customFormat="1">
      <c r="A358" s="243"/>
      <c r="B358" s="243"/>
      <c r="C358" s="35"/>
      <c r="D358" s="35"/>
      <c r="E358" s="35"/>
    </row>
    <row r="359" spans="1:5" s="34" customFormat="1">
      <c r="A359" s="243"/>
      <c r="B359" s="243"/>
      <c r="C359" s="35"/>
      <c r="D359" s="35"/>
      <c r="E359" s="35"/>
    </row>
    <row r="360" spans="1:5" s="34" customFormat="1">
      <c r="A360" s="243"/>
      <c r="B360" s="243"/>
      <c r="C360" s="35"/>
      <c r="D360" s="35"/>
      <c r="E360" s="35"/>
    </row>
    <row r="361" spans="1:5" s="34" customFormat="1">
      <c r="A361" s="243"/>
      <c r="B361" s="243"/>
      <c r="C361" s="35"/>
      <c r="D361" s="35"/>
      <c r="E361" s="35"/>
    </row>
    <row r="362" spans="1:5" s="34" customFormat="1">
      <c r="A362" s="243"/>
      <c r="B362" s="243"/>
      <c r="C362" s="35"/>
      <c r="D362" s="35"/>
      <c r="E362" s="35"/>
    </row>
    <row r="363" spans="1:5" s="34" customFormat="1">
      <c r="A363" s="243"/>
      <c r="B363" s="243"/>
      <c r="C363" s="35"/>
      <c r="D363" s="35"/>
      <c r="E363" s="35"/>
    </row>
    <row r="364" spans="1:5" s="34" customFormat="1">
      <c r="A364" s="243"/>
      <c r="B364" s="243"/>
      <c r="C364" s="35"/>
      <c r="D364" s="35"/>
      <c r="E364" s="35"/>
    </row>
    <row r="365" spans="1:5" s="34" customFormat="1">
      <c r="A365" s="243"/>
      <c r="B365" s="243"/>
      <c r="C365" s="35"/>
      <c r="D365" s="35"/>
      <c r="E365" s="35"/>
    </row>
    <row r="366" spans="1:5" s="34" customFormat="1">
      <c r="A366" s="243"/>
      <c r="B366" s="243"/>
      <c r="C366" s="35"/>
      <c r="D366" s="35"/>
      <c r="E366" s="35"/>
    </row>
  </sheetData>
  <mergeCells count="35">
    <mergeCell ref="L1:P1"/>
    <mergeCell ref="D2:H2"/>
    <mergeCell ref="C3:N3"/>
    <mergeCell ref="C4:N4"/>
    <mergeCell ref="A6:B6"/>
    <mergeCell ref="C6:N6"/>
    <mergeCell ref="A7:B7"/>
    <mergeCell ref="C7:N7"/>
    <mergeCell ref="A8:B8"/>
    <mergeCell ref="C8:N8"/>
    <mergeCell ref="A9:B9"/>
    <mergeCell ref="C9:N9"/>
    <mergeCell ref="A10:B10"/>
    <mergeCell ref="C10:N10"/>
    <mergeCell ref="A11:B11"/>
    <mergeCell ref="C11:N11"/>
    <mergeCell ref="A13:G13"/>
    <mergeCell ref="K13:M13"/>
    <mergeCell ref="N13:O13"/>
    <mergeCell ref="I15:K15"/>
    <mergeCell ref="A17:A18"/>
    <mergeCell ref="B17:B18"/>
    <mergeCell ref="C17:C18"/>
    <mergeCell ref="D17:D18"/>
    <mergeCell ref="E17:E18"/>
    <mergeCell ref="F17:K17"/>
    <mergeCell ref="A76:B76"/>
    <mergeCell ref="G76:H76"/>
    <mergeCell ref="L17:P17"/>
    <mergeCell ref="C71:K71"/>
    <mergeCell ref="A73:B73"/>
    <mergeCell ref="D73:E73"/>
    <mergeCell ref="G73:H73"/>
    <mergeCell ref="I73:M73"/>
    <mergeCell ref="N73:O73"/>
  </mergeCells>
  <pageMargins left="0.48" right="0.43307086614173229" top="0.74803149606299213" bottom="0.6692913385826772" header="0.51181102362204722" footer="0.43307086614173229"/>
  <pageSetup paperSize="9" scale="90" fitToHeight="3" orientation="landscape" r:id="rId1"/>
  <headerFooter alignWithMargins="0">
    <oddFooter>&amp;R&amp;P lapa</oddFooter>
  </headerFooter>
  <rowBreaks count="2" manualBreakCount="2">
    <brk id="30" max="15" man="1"/>
    <brk id="61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396"/>
  <sheetViews>
    <sheetView view="pageBreakPreview" topLeftCell="A76" zoomScaleNormal="100" zoomScaleSheetLayoutView="100" workbookViewId="0">
      <selection activeCell="S74" sqref="S74"/>
    </sheetView>
  </sheetViews>
  <sheetFormatPr defaultRowHeight="12.75"/>
  <cols>
    <col min="1" max="1" width="4.140625" style="104" customWidth="1"/>
    <col min="2" max="2" width="10.85546875" style="170" customWidth="1"/>
    <col min="3" max="3" width="38" style="43" customWidth="1"/>
    <col min="4" max="4" width="5.85546875" style="43" bestFit="1" customWidth="1"/>
    <col min="5" max="5" width="7.42578125" style="43" customWidth="1"/>
    <col min="6" max="6" width="5.7109375" style="40" bestFit="1" customWidth="1"/>
    <col min="7" max="7" width="5.7109375" style="38" bestFit="1" customWidth="1"/>
    <col min="8" max="8" width="6.140625" style="38" customWidth="1"/>
    <col min="9" max="9" width="7.5703125" style="38" customWidth="1"/>
    <col min="10" max="10" width="7.42578125" style="38" customWidth="1"/>
    <col min="11" max="11" width="8.5703125" style="38" customWidth="1"/>
    <col min="12" max="13" width="8.42578125" style="38" customWidth="1"/>
    <col min="14" max="14" width="7.7109375" style="38" customWidth="1"/>
    <col min="15" max="15" width="8" style="38" customWidth="1"/>
    <col min="16" max="16" width="9.5703125" style="38" customWidth="1"/>
    <col min="17" max="16384" width="9.140625" style="38"/>
  </cols>
  <sheetData>
    <row r="1" spans="1:16" s="34" customFormat="1" ht="12.75" customHeight="1">
      <c r="A1" s="243"/>
      <c r="B1" s="243"/>
      <c r="C1" s="35"/>
      <c r="D1" s="394" t="s">
        <v>39</v>
      </c>
      <c r="E1" s="394"/>
      <c r="F1" s="394"/>
      <c r="G1" s="394"/>
      <c r="H1" s="394"/>
      <c r="I1" s="36" t="s">
        <v>89</v>
      </c>
    </row>
    <row r="2" spans="1:16" s="34" customFormat="1" ht="12.75" customHeight="1">
      <c r="A2" s="243"/>
      <c r="B2" s="243"/>
      <c r="C2" s="395" t="s">
        <v>193</v>
      </c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</row>
    <row r="3" spans="1:16" s="34" customFormat="1" ht="12.75" customHeight="1">
      <c r="A3" s="243"/>
      <c r="B3" s="243"/>
      <c r="C3" s="396" t="s">
        <v>18</v>
      </c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</row>
    <row r="4" spans="1:16" s="34" customFormat="1" ht="12.75" customHeight="1">
      <c r="A4" s="243"/>
      <c r="B4" s="243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</row>
    <row r="5" spans="1:16" s="34" customFormat="1" ht="13.5" customHeight="1">
      <c r="A5" s="391" t="s">
        <v>3</v>
      </c>
      <c r="B5" s="391"/>
      <c r="C5" s="392" t="str">
        <f>PBK!C15</f>
        <v>FUTBOLA LAUKUMA APGAISMOJUMA MASTI</v>
      </c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</row>
    <row r="6" spans="1:16" s="34" customFormat="1" ht="13.5" customHeight="1">
      <c r="A6" s="391" t="s">
        <v>4</v>
      </c>
      <c r="B6" s="391"/>
      <c r="C6" s="392" t="str">
        <f>PBK!C16</f>
        <v>ZEMGALAS OLIMPISKAIS CENTRS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</row>
    <row r="7" spans="1:16" s="34" customFormat="1" ht="13.5" customHeight="1">
      <c r="A7" s="391" t="s">
        <v>5</v>
      </c>
      <c r="B7" s="391"/>
      <c r="C7" s="392" t="str">
        <f>PBK!C17</f>
        <v>KRONVALDA IELA 24,  JELGAVA</v>
      </c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</row>
    <row r="8" spans="1:16" s="34" customFormat="1" ht="13.5" customHeight="1">
      <c r="A8" s="391" t="s">
        <v>47</v>
      </c>
      <c r="B8" s="391"/>
      <c r="C8" s="392" t="str">
        <f>PBK!C18</f>
        <v>SIA ''ZEMGALES OLIMPISKAIS CENTRS''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s="34" customFormat="1" ht="13.5" customHeight="1">
      <c r="A9" s="391" t="s">
        <v>6</v>
      </c>
      <c r="B9" s="391"/>
      <c r="C9" s="392" t="str">
        <f>PBK!C19</f>
        <v>Nr. 01/02/2021</v>
      </c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0" spans="1:16" s="34" customFormat="1" ht="13.5" customHeight="1">
      <c r="A10" s="391" t="s">
        <v>40</v>
      </c>
      <c r="B10" s="391"/>
      <c r="C10" s="392">
        <f>PBK!C20</f>
        <v>0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</row>
    <row r="11" spans="1:16" s="34" customFormat="1">
      <c r="A11" s="37"/>
      <c r="B11" s="3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</row>
    <row r="12" spans="1:16" s="34" customFormat="1" ht="12.75" customHeight="1">
      <c r="A12" s="391" t="s">
        <v>187</v>
      </c>
      <c r="B12" s="391"/>
      <c r="C12" s="391"/>
      <c r="D12" s="391"/>
      <c r="E12" s="391"/>
      <c r="F12" s="391"/>
      <c r="G12" s="391"/>
      <c r="H12" s="247"/>
      <c r="I12" s="247"/>
      <c r="J12" s="247"/>
      <c r="K12" s="392" t="s">
        <v>41</v>
      </c>
      <c r="L12" s="392"/>
      <c r="M12" s="392"/>
      <c r="N12" s="393">
        <f>P101</f>
        <v>18480.129999999997</v>
      </c>
      <c r="O12" s="393"/>
      <c r="P12" s="37" t="s">
        <v>48</v>
      </c>
    </row>
    <row r="13" spans="1:16" s="34" customFormat="1">
      <c r="A13" s="37"/>
      <c r="B13" s="37"/>
      <c r="C13" s="246"/>
      <c r="D13" s="246"/>
      <c r="E13" s="246"/>
      <c r="F13" s="246"/>
      <c r="G13" s="246"/>
      <c r="H13" s="247"/>
      <c r="I13" s="247"/>
      <c r="J13" s="247"/>
      <c r="K13" s="247"/>
      <c r="L13" s="247"/>
      <c r="M13" s="247"/>
      <c r="N13" s="248"/>
      <c r="O13" s="247"/>
      <c r="P13" s="37"/>
    </row>
    <row r="14" spans="1:16">
      <c r="B14" s="104"/>
      <c r="C14" s="38"/>
      <c r="D14" s="38"/>
      <c r="E14" s="38"/>
      <c r="F14" s="38"/>
      <c r="I14" s="386" t="s">
        <v>43</v>
      </c>
      <c r="J14" s="386"/>
      <c r="K14" s="386"/>
      <c r="L14" s="39">
        <v>2021</v>
      </c>
      <c r="M14" s="39" t="s">
        <v>42</v>
      </c>
      <c r="N14" s="39" t="str">
        <f>'KOPS '!E15</f>
        <v>29.</v>
      </c>
      <c r="O14" s="105" t="str">
        <f>'KOPS '!F15</f>
        <v>oktobrī</v>
      </c>
      <c r="P14" s="105"/>
    </row>
    <row r="15" spans="1:16" ht="13.5" thickBot="1">
      <c r="B15" s="104"/>
      <c r="C15" s="38"/>
      <c r="D15" s="38"/>
      <c r="E15" s="38"/>
      <c r="F15" s="38"/>
      <c r="I15" s="245"/>
      <c r="J15" s="245"/>
      <c r="K15" s="245"/>
      <c r="L15" s="39"/>
      <c r="M15" s="39"/>
      <c r="N15" s="39"/>
      <c r="O15" s="107"/>
      <c r="P15" s="107"/>
    </row>
    <row r="16" spans="1:16" s="11" customFormat="1" ht="13.5" customHeight="1" thickBot="1">
      <c r="A16" s="387" t="s">
        <v>1</v>
      </c>
      <c r="B16" s="387" t="s">
        <v>28</v>
      </c>
      <c r="C16" s="389" t="s">
        <v>29</v>
      </c>
      <c r="D16" s="387" t="s">
        <v>30</v>
      </c>
      <c r="E16" s="387" t="s">
        <v>31</v>
      </c>
      <c r="F16" s="377" t="s">
        <v>32</v>
      </c>
      <c r="G16" s="378"/>
      <c r="H16" s="378"/>
      <c r="I16" s="378"/>
      <c r="J16" s="378"/>
      <c r="K16" s="378"/>
      <c r="L16" s="377" t="s">
        <v>33</v>
      </c>
      <c r="M16" s="378"/>
      <c r="N16" s="378"/>
      <c r="O16" s="378"/>
      <c r="P16" s="379"/>
    </row>
    <row r="17" spans="1:20" s="11" customFormat="1" ht="81.75" customHeight="1" thickBot="1">
      <c r="A17" s="388"/>
      <c r="B17" s="388"/>
      <c r="C17" s="390"/>
      <c r="D17" s="388"/>
      <c r="E17" s="388"/>
      <c r="F17" s="12" t="s">
        <v>34</v>
      </c>
      <c r="G17" s="13" t="s">
        <v>49</v>
      </c>
      <c r="H17" s="13" t="s">
        <v>50</v>
      </c>
      <c r="I17" s="13" t="s">
        <v>62</v>
      </c>
      <c r="J17" s="13" t="s">
        <v>52</v>
      </c>
      <c r="K17" s="252" t="s">
        <v>53</v>
      </c>
      <c r="L17" s="13" t="s">
        <v>35</v>
      </c>
      <c r="M17" s="13" t="s">
        <v>50</v>
      </c>
      <c r="N17" s="13" t="s">
        <v>62</v>
      </c>
      <c r="O17" s="13" t="s">
        <v>52</v>
      </c>
      <c r="P17" s="13" t="s">
        <v>54</v>
      </c>
    </row>
    <row r="18" spans="1:20" s="11" customFormat="1" ht="13.5" thickBot="1">
      <c r="A18" s="14" t="s">
        <v>36</v>
      </c>
      <c r="B18" s="15" t="s">
        <v>37</v>
      </c>
      <c r="C18" s="16">
        <v>3</v>
      </c>
      <c r="D18" s="17">
        <v>4</v>
      </c>
      <c r="E18" s="114">
        <v>5</v>
      </c>
      <c r="F18" s="292">
        <v>6</v>
      </c>
      <c r="G18" s="221">
        <v>7</v>
      </c>
      <c r="H18" s="221">
        <v>8</v>
      </c>
      <c r="I18" s="222">
        <v>9</v>
      </c>
      <c r="J18" s="222">
        <v>10</v>
      </c>
      <c r="K18" s="293">
        <v>11</v>
      </c>
      <c r="L18" s="294">
        <v>12</v>
      </c>
      <c r="M18" s="221">
        <v>13</v>
      </c>
      <c r="N18" s="222">
        <v>14</v>
      </c>
      <c r="O18" s="222">
        <v>15</v>
      </c>
      <c r="P18" s="225">
        <v>16</v>
      </c>
    </row>
    <row r="19" spans="1:20" ht="17.25" customHeight="1">
      <c r="A19" s="121"/>
      <c r="B19" s="122"/>
      <c r="C19" s="123" t="s">
        <v>148</v>
      </c>
      <c r="D19" s="124"/>
      <c r="E19" s="133"/>
      <c r="F19" s="157"/>
      <c r="G19" s="110"/>
      <c r="H19" s="131"/>
      <c r="I19" s="131"/>
      <c r="J19" s="131"/>
      <c r="K19" s="257"/>
      <c r="L19" s="263"/>
      <c r="M19" s="131"/>
      <c r="N19" s="131"/>
      <c r="O19" s="131"/>
      <c r="P19" s="239"/>
    </row>
    <row r="20" spans="1:20" ht="27.75" customHeight="1">
      <c r="A20" s="184">
        <v>1</v>
      </c>
      <c r="B20" s="170" t="s">
        <v>68</v>
      </c>
      <c r="C20" s="269" t="s">
        <v>224</v>
      </c>
      <c r="D20" s="182" t="s">
        <v>69</v>
      </c>
      <c r="E20" s="270">
        <v>1</v>
      </c>
      <c r="F20" s="185">
        <v>8</v>
      </c>
      <c r="G20" s="31">
        <v>11.63</v>
      </c>
      <c r="H20" s="273">
        <f t="shared" ref="H20:H28" si="0">ROUND(F20*G20,2)</f>
        <v>93.04</v>
      </c>
      <c r="I20" s="183"/>
      <c r="J20" s="183">
        <v>80</v>
      </c>
      <c r="K20" s="255">
        <f t="shared" ref="K20:K27" si="1">ROUND(H20+J20+I20,2)</f>
        <v>173.04</v>
      </c>
      <c r="L20" s="261">
        <f t="shared" ref="L20:L27" si="2">ROUND(E20*F20,2)</f>
        <v>8</v>
      </c>
      <c r="M20" s="31">
        <f t="shared" ref="M20:M27" si="3">ROUND(E20*H20,2)</f>
        <v>93.04</v>
      </c>
      <c r="N20" s="31">
        <f t="shared" ref="N20:N27" si="4">ROUND(E20*I20,2)</f>
        <v>0</v>
      </c>
      <c r="O20" s="31">
        <f t="shared" ref="O20:O27" si="5">ROUND(E20*J20,2)</f>
        <v>80</v>
      </c>
      <c r="P20" s="33">
        <f t="shared" ref="P20:P27" si="6">ROUND(O20+N20+M20,2)</f>
        <v>173.04</v>
      </c>
      <c r="S20" s="271"/>
    </row>
    <row r="21" spans="1:20" ht="15.75" customHeight="1">
      <c r="A21" s="184">
        <v>2</v>
      </c>
      <c r="B21" s="170" t="s">
        <v>68</v>
      </c>
      <c r="C21" s="269" t="s">
        <v>149</v>
      </c>
      <c r="D21" s="182" t="s">
        <v>69</v>
      </c>
      <c r="E21" s="270">
        <v>1</v>
      </c>
      <c r="F21" s="272">
        <v>4</v>
      </c>
      <c r="G21" s="31">
        <v>11.63</v>
      </c>
      <c r="H21" s="273">
        <f t="shared" si="0"/>
        <v>46.52</v>
      </c>
      <c r="I21" s="31">
        <v>20</v>
      </c>
      <c r="J21" s="31">
        <v>0.5</v>
      </c>
      <c r="K21" s="255">
        <f t="shared" si="1"/>
        <v>67.02</v>
      </c>
      <c r="L21" s="261">
        <f t="shared" si="2"/>
        <v>4</v>
      </c>
      <c r="M21" s="31">
        <f t="shared" si="3"/>
        <v>46.52</v>
      </c>
      <c r="N21" s="31">
        <f t="shared" si="4"/>
        <v>20</v>
      </c>
      <c r="O21" s="31">
        <f t="shared" si="5"/>
        <v>0.5</v>
      </c>
      <c r="P21" s="33">
        <f t="shared" si="6"/>
        <v>67.02</v>
      </c>
      <c r="S21" s="271"/>
    </row>
    <row r="22" spans="1:20" ht="15.75" customHeight="1">
      <c r="A22" s="184">
        <v>3</v>
      </c>
      <c r="B22" s="170" t="s">
        <v>68</v>
      </c>
      <c r="C22" s="269" t="s">
        <v>150</v>
      </c>
      <c r="D22" s="182" t="s">
        <v>45</v>
      </c>
      <c r="E22" s="270">
        <f>5*5+2*3.02+1*5.04</f>
        <v>36.08</v>
      </c>
      <c r="F22" s="272">
        <f>0.15*0.4</f>
        <v>0.06</v>
      </c>
      <c r="G22" s="31">
        <v>11.63</v>
      </c>
      <c r="H22" s="273">
        <f t="shared" si="0"/>
        <v>0.7</v>
      </c>
      <c r="I22" s="31"/>
      <c r="J22" s="31">
        <f>4.5*0.4</f>
        <v>1.8</v>
      </c>
      <c r="K22" s="255">
        <f t="shared" si="1"/>
        <v>2.5</v>
      </c>
      <c r="L22" s="261">
        <f t="shared" si="2"/>
        <v>2.16</v>
      </c>
      <c r="M22" s="31">
        <f t="shared" si="3"/>
        <v>25.26</v>
      </c>
      <c r="N22" s="31">
        <f t="shared" si="4"/>
        <v>0</v>
      </c>
      <c r="O22" s="31">
        <f t="shared" si="5"/>
        <v>64.94</v>
      </c>
      <c r="P22" s="33">
        <f t="shared" si="6"/>
        <v>90.2</v>
      </c>
      <c r="S22" s="271"/>
    </row>
    <row r="23" spans="1:20" ht="15.75" customHeight="1">
      <c r="A23" s="184">
        <v>4</v>
      </c>
      <c r="B23" s="170" t="s">
        <v>68</v>
      </c>
      <c r="C23" s="269" t="s">
        <v>151</v>
      </c>
      <c r="D23" s="182" t="s">
        <v>70</v>
      </c>
      <c r="E23" s="270">
        <f>E22*0.4</f>
        <v>14.432</v>
      </c>
      <c r="F23" s="272"/>
      <c r="G23" s="31"/>
      <c r="H23" s="273"/>
      <c r="I23" s="183"/>
      <c r="J23" s="183">
        <v>4.5</v>
      </c>
      <c r="K23" s="255">
        <f t="shared" si="1"/>
        <v>4.5</v>
      </c>
      <c r="L23" s="261">
        <f t="shared" si="2"/>
        <v>0</v>
      </c>
      <c r="M23" s="31">
        <f t="shared" si="3"/>
        <v>0</v>
      </c>
      <c r="N23" s="31">
        <f t="shared" si="4"/>
        <v>0</v>
      </c>
      <c r="O23" s="31">
        <f t="shared" si="5"/>
        <v>64.94</v>
      </c>
      <c r="P23" s="33">
        <f t="shared" si="6"/>
        <v>64.94</v>
      </c>
      <c r="S23" s="271"/>
    </row>
    <row r="24" spans="1:20" ht="15.75" customHeight="1">
      <c r="A24" s="184">
        <v>5</v>
      </c>
      <c r="B24" s="170" t="s">
        <v>68</v>
      </c>
      <c r="C24" s="269" t="s">
        <v>152</v>
      </c>
      <c r="D24" s="182" t="s">
        <v>70</v>
      </c>
      <c r="E24" s="270">
        <f>5*5*0.8+(5.04+2*3.02)*0.555</f>
        <v>26.1494</v>
      </c>
      <c r="F24" s="272">
        <v>0.15</v>
      </c>
      <c r="G24" s="31">
        <v>11.63</v>
      </c>
      <c r="H24" s="273">
        <f t="shared" si="0"/>
        <v>1.74</v>
      </c>
      <c r="I24" s="183"/>
      <c r="J24" s="183">
        <v>4.5</v>
      </c>
      <c r="K24" s="255">
        <f t="shared" si="1"/>
        <v>6.24</v>
      </c>
      <c r="L24" s="261">
        <f t="shared" si="2"/>
        <v>3.92</v>
      </c>
      <c r="M24" s="31">
        <f t="shared" si="3"/>
        <v>45.5</v>
      </c>
      <c r="N24" s="31">
        <f t="shared" si="4"/>
        <v>0</v>
      </c>
      <c r="O24" s="31">
        <f t="shared" si="5"/>
        <v>117.67</v>
      </c>
      <c r="P24" s="33">
        <f t="shared" si="6"/>
        <v>163.16999999999999</v>
      </c>
      <c r="S24" s="271"/>
    </row>
    <row r="25" spans="1:20" ht="15.75" customHeight="1">
      <c r="A25" s="184">
        <v>6</v>
      </c>
      <c r="B25" s="170" t="s">
        <v>68</v>
      </c>
      <c r="C25" s="269" t="s">
        <v>153</v>
      </c>
      <c r="D25" s="182" t="s">
        <v>70</v>
      </c>
      <c r="E25" s="270">
        <f>E24*0.03</f>
        <v>0.78448200000000001</v>
      </c>
      <c r="F25" s="272">
        <v>2</v>
      </c>
      <c r="G25" s="31">
        <v>11.63</v>
      </c>
      <c r="H25" s="273">
        <f t="shared" si="0"/>
        <v>23.26</v>
      </c>
      <c r="I25" s="183"/>
      <c r="J25" s="183"/>
      <c r="K25" s="255">
        <f t="shared" si="1"/>
        <v>23.26</v>
      </c>
      <c r="L25" s="261">
        <f t="shared" si="2"/>
        <v>1.57</v>
      </c>
      <c r="M25" s="31">
        <f t="shared" si="3"/>
        <v>18.25</v>
      </c>
      <c r="N25" s="31">
        <f t="shared" si="4"/>
        <v>0</v>
      </c>
      <c r="O25" s="31">
        <f t="shared" si="5"/>
        <v>0</v>
      </c>
      <c r="P25" s="33">
        <f t="shared" si="6"/>
        <v>18.25</v>
      </c>
      <c r="S25" s="271"/>
    </row>
    <row r="26" spans="1:20" ht="15.75" customHeight="1">
      <c r="A26" s="184">
        <v>7</v>
      </c>
      <c r="B26" s="170" t="s">
        <v>68</v>
      </c>
      <c r="C26" s="269" t="s">
        <v>154</v>
      </c>
      <c r="D26" s="182" t="s">
        <v>70</v>
      </c>
      <c r="E26" s="270">
        <f>E24+E25</f>
        <v>26.933882000000001</v>
      </c>
      <c r="F26" s="272"/>
      <c r="G26" s="31"/>
      <c r="H26" s="273"/>
      <c r="I26" s="183"/>
      <c r="J26" s="183">
        <f>J23</f>
        <v>4.5</v>
      </c>
      <c r="K26" s="255">
        <f t="shared" si="1"/>
        <v>4.5</v>
      </c>
      <c r="L26" s="261">
        <f t="shared" si="2"/>
        <v>0</v>
      </c>
      <c r="M26" s="31">
        <f t="shared" si="3"/>
        <v>0</v>
      </c>
      <c r="N26" s="31">
        <f t="shared" si="4"/>
        <v>0</v>
      </c>
      <c r="O26" s="31">
        <f t="shared" si="5"/>
        <v>121.2</v>
      </c>
      <c r="P26" s="33">
        <f t="shared" si="6"/>
        <v>121.2</v>
      </c>
      <c r="S26" s="271"/>
    </row>
    <row r="27" spans="1:20" ht="15.75" customHeight="1">
      <c r="A27" s="184">
        <v>8</v>
      </c>
      <c r="B27" s="170" t="s">
        <v>68</v>
      </c>
      <c r="C27" s="269" t="s">
        <v>155</v>
      </c>
      <c r="D27" s="182" t="s">
        <v>45</v>
      </c>
      <c r="E27" s="270">
        <f>E22</f>
        <v>36.08</v>
      </c>
      <c r="F27" s="272">
        <v>0.05</v>
      </c>
      <c r="G27" s="31">
        <v>11.63</v>
      </c>
      <c r="H27" s="273">
        <f t="shared" si="0"/>
        <v>0.57999999999999996</v>
      </c>
      <c r="I27" s="183"/>
      <c r="J27" s="183">
        <f>H27</f>
        <v>0.57999999999999996</v>
      </c>
      <c r="K27" s="255">
        <f t="shared" si="1"/>
        <v>1.1599999999999999</v>
      </c>
      <c r="L27" s="261">
        <f t="shared" si="2"/>
        <v>1.8</v>
      </c>
      <c r="M27" s="31">
        <f t="shared" si="3"/>
        <v>20.93</v>
      </c>
      <c r="N27" s="31">
        <f t="shared" si="4"/>
        <v>0</v>
      </c>
      <c r="O27" s="31">
        <f t="shared" si="5"/>
        <v>20.93</v>
      </c>
      <c r="P27" s="33">
        <f t="shared" si="6"/>
        <v>41.86</v>
      </c>
      <c r="S27" s="271"/>
    </row>
    <row r="28" spans="1:20" ht="25.5" customHeight="1">
      <c r="A28" s="184">
        <v>9</v>
      </c>
      <c r="B28" s="170" t="s">
        <v>68</v>
      </c>
      <c r="C28" s="269" t="s">
        <v>156</v>
      </c>
      <c r="D28" s="182" t="s">
        <v>70</v>
      </c>
      <c r="E28" s="270">
        <f>E23+E26-3*3*0.6-0.405*3.14*0.625*0.625</f>
        <v>35.4691241875</v>
      </c>
      <c r="F28" s="272">
        <f>F24*2</f>
        <v>0.3</v>
      </c>
      <c r="G28" s="31">
        <v>11.63</v>
      </c>
      <c r="H28" s="273">
        <f t="shared" si="0"/>
        <v>3.49</v>
      </c>
      <c r="I28" s="183"/>
      <c r="J28" s="183">
        <f>J24</f>
        <v>4.5</v>
      </c>
      <c r="K28" s="255">
        <f>ROUND(H28+J28+I28,2)</f>
        <v>7.99</v>
      </c>
      <c r="L28" s="261">
        <f>ROUND(E28*F28,2)</f>
        <v>10.64</v>
      </c>
      <c r="M28" s="31">
        <f>ROUND(E28*H28,2)</f>
        <v>123.79</v>
      </c>
      <c r="N28" s="31">
        <f>ROUND(E28*I28,2)</f>
        <v>0</v>
      </c>
      <c r="O28" s="31">
        <f>ROUND(E28*J28,2)</f>
        <v>159.61000000000001</v>
      </c>
      <c r="P28" s="33">
        <f>ROUND(O28+N28+M28,2)</f>
        <v>283.39999999999998</v>
      </c>
      <c r="S28" s="271"/>
      <c r="T28" s="271"/>
    </row>
    <row r="29" spans="1:20" ht="15.75" customHeight="1">
      <c r="A29" s="184">
        <v>10</v>
      </c>
      <c r="C29" s="274" t="s">
        <v>157</v>
      </c>
      <c r="D29" s="182" t="s">
        <v>45</v>
      </c>
      <c r="E29" s="270">
        <f>E24</f>
        <v>26.1494</v>
      </c>
      <c r="F29" s="272"/>
      <c r="G29" s="31"/>
      <c r="H29" s="273"/>
      <c r="I29" s="183">
        <v>8</v>
      </c>
      <c r="J29" s="183"/>
      <c r="K29" s="255">
        <f>ROUND(H29+J29+I29,2)</f>
        <v>8</v>
      </c>
      <c r="L29" s="261">
        <f>ROUND(E29*F29,2)</f>
        <v>0</v>
      </c>
      <c r="M29" s="31">
        <f>ROUND(E29*H29,2)</f>
        <v>0</v>
      </c>
      <c r="N29" s="31">
        <f>ROUND(E29*I29,2)</f>
        <v>209.2</v>
      </c>
      <c r="O29" s="31">
        <f>ROUND(E29*J29,2)</f>
        <v>0</v>
      </c>
      <c r="P29" s="33">
        <f>ROUND(O29+N29+M29,2)</f>
        <v>209.2</v>
      </c>
      <c r="S29" s="271"/>
    </row>
    <row r="30" spans="1:20" ht="14.25" customHeight="1">
      <c r="A30" s="127"/>
      <c r="B30" s="128"/>
      <c r="C30" s="129" t="s">
        <v>175</v>
      </c>
      <c r="D30" s="130"/>
      <c r="E30" s="158"/>
      <c r="F30" s="157"/>
      <c r="G30" s="131"/>
      <c r="H30" s="131"/>
      <c r="I30" s="131"/>
      <c r="J30" s="131"/>
      <c r="K30" s="257"/>
      <c r="L30" s="263"/>
      <c r="M30" s="131"/>
      <c r="N30" s="131"/>
      <c r="O30" s="216"/>
      <c r="P30" s="217"/>
    </row>
    <row r="31" spans="1:20" s="137" customFormat="1" ht="27" customHeight="1">
      <c r="A31" s="139">
        <v>1</v>
      </c>
      <c r="B31" s="140" t="s">
        <v>68</v>
      </c>
      <c r="C31" s="179" t="s">
        <v>177</v>
      </c>
      <c r="D31" s="140" t="s">
        <v>69</v>
      </c>
      <c r="E31" s="142">
        <v>1</v>
      </c>
      <c r="F31" s="113">
        <v>80</v>
      </c>
      <c r="G31" s="31">
        <v>11.63</v>
      </c>
      <c r="H31" s="32">
        <f>ROUND(F31*G31,2)</f>
        <v>930.4</v>
      </c>
      <c r="I31" s="31"/>
      <c r="J31" s="31">
        <v>1750</v>
      </c>
      <c r="K31" s="255">
        <f>ROUND(H31+J31+I31,2)</f>
        <v>2680.4</v>
      </c>
      <c r="L31" s="261">
        <f>ROUND(E31*F31,2)</f>
        <v>80</v>
      </c>
      <c r="M31" s="31">
        <f>ROUND(E31*H31,2)</f>
        <v>930.4</v>
      </c>
      <c r="N31" s="31">
        <f>ROUND(E31*I31,2)</f>
        <v>0</v>
      </c>
      <c r="O31" s="31">
        <f>ROUND(E31*J31,2)</f>
        <v>1750</v>
      </c>
      <c r="P31" s="33">
        <f>ROUND(O31+N31+M31,2)</f>
        <v>2680.4</v>
      </c>
    </row>
    <row r="32" spans="1:20" s="137" customFormat="1" ht="14.25" customHeight="1">
      <c r="A32" s="139">
        <v>2</v>
      </c>
      <c r="B32" s="140" t="s">
        <v>68</v>
      </c>
      <c r="C32" s="179" t="s">
        <v>178</v>
      </c>
      <c r="D32" s="140" t="s">
        <v>65</v>
      </c>
      <c r="E32" s="142">
        <v>4</v>
      </c>
      <c r="F32" s="113">
        <v>16</v>
      </c>
      <c r="G32" s="31">
        <v>11.63</v>
      </c>
      <c r="H32" s="32">
        <f t="shared" ref="H32:H37" si="7">ROUND(F32*G32,2)</f>
        <v>186.08</v>
      </c>
      <c r="I32" s="31"/>
      <c r="J32" s="31">
        <f>8.5*45</f>
        <v>382.5</v>
      </c>
      <c r="K32" s="255">
        <f>ROUND(H32+J32+I32,2)</f>
        <v>568.58000000000004</v>
      </c>
      <c r="L32" s="261">
        <f>ROUND(E32*F32,2)</f>
        <v>64</v>
      </c>
      <c r="M32" s="31">
        <f>ROUND(E32*H32,2)</f>
        <v>744.32</v>
      </c>
      <c r="N32" s="31">
        <f>ROUND(E32*I32,2)</f>
        <v>0</v>
      </c>
      <c r="O32" s="31">
        <f>ROUND(E32*J32,2)</f>
        <v>1530</v>
      </c>
      <c r="P32" s="33">
        <f>ROUND(O32+N32+M32,2)</f>
        <v>2274.3200000000002</v>
      </c>
    </row>
    <row r="33" spans="1:17" s="137" customFormat="1" ht="14.25" customHeight="1">
      <c r="A33" s="139">
        <v>3</v>
      </c>
      <c r="B33" s="140"/>
      <c r="C33" s="218" t="s">
        <v>179</v>
      </c>
      <c r="D33" s="140" t="s">
        <v>70</v>
      </c>
      <c r="E33" s="142">
        <f>E32*8.48*3.14*0.15*0.15*1.1</f>
        <v>2.6360928000000001</v>
      </c>
      <c r="F33" s="113"/>
      <c r="G33" s="31"/>
      <c r="H33" s="32"/>
      <c r="I33" s="31">
        <v>85</v>
      </c>
      <c r="J33" s="31">
        <f>90*0.25</f>
        <v>22.5</v>
      </c>
      <c r="K33" s="255">
        <f>ROUND(H33+J33+I33,2)</f>
        <v>107.5</v>
      </c>
      <c r="L33" s="261">
        <f>ROUND(E33*F33,2)</f>
        <v>0</v>
      </c>
      <c r="M33" s="31">
        <f>ROUND(E33*H33,2)</f>
        <v>0</v>
      </c>
      <c r="N33" s="31">
        <f>ROUND(E33*I33,2)</f>
        <v>224.07</v>
      </c>
      <c r="O33" s="31">
        <f>ROUND(E33*J33,2)</f>
        <v>59.31</v>
      </c>
      <c r="P33" s="33">
        <f>ROUND(O33+N33+M33,2)</f>
        <v>283.38</v>
      </c>
    </row>
    <row r="34" spans="1:17" s="137" customFormat="1" ht="14.25" customHeight="1">
      <c r="A34" s="139">
        <v>4</v>
      </c>
      <c r="B34" s="140"/>
      <c r="C34" s="218" t="s">
        <v>227</v>
      </c>
      <c r="D34" s="140" t="s">
        <v>164</v>
      </c>
      <c r="E34" s="142">
        <f>E32*96.1*1.15/1000</f>
        <v>0.44205999999999995</v>
      </c>
      <c r="F34" s="113"/>
      <c r="G34" s="31"/>
      <c r="H34" s="32"/>
      <c r="I34" s="31">
        <v>990</v>
      </c>
      <c r="J34" s="31"/>
      <c r="K34" s="255">
        <f>ROUND(H34+J34+I34,2)</f>
        <v>990</v>
      </c>
      <c r="L34" s="261">
        <f>ROUND(E34*F34,2)</f>
        <v>0</v>
      </c>
      <c r="M34" s="31">
        <f>ROUND(E34*H34,2)</f>
        <v>0</v>
      </c>
      <c r="N34" s="31">
        <f>ROUND(E34*I34,2)</f>
        <v>437.64</v>
      </c>
      <c r="O34" s="31">
        <f>ROUND(E34*J34,2)</f>
        <v>0</v>
      </c>
      <c r="P34" s="33">
        <f>ROUND(O34+N34+M34,2)</f>
        <v>437.64</v>
      </c>
      <c r="Q34" s="285"/>
    </row>
    <row r="35" spans="1:17" s="281" customFormat="1" ht="14.25" customHeight="1">
      <c r="A35" s="139">
        <v>5</v>
      </c>
      <c r="B35" s="276"/>
      <c r="C35" s="282" t="s">
        <v>169</v>
      </c>
      <c r="D35" s="278" t="s">
        <v>170</v>
      </c>
      <c r="E35" s="279">
        <f>ROUND(E33/7,2)</f>
        <v>0.38</v>
      </c>
      <c r="F35" s="272"/>
      <c r="G35" s="31"/>
      <c r="H35" s="273"/>
      <c r="I35" s="31"/>
      <c r="J35" s="31">
        <v>65</v>
      </c>
      <c r="K35" s="255">
        <f t="shared" ref="K35:K36" si="8">ROUND(H35+J35+I35,2)</f>
        <v>65</v>
      </c>
      <c r="L35" s="261">
        <f t="shared" ref="L35:L36" si="9">ROUND(E35*F35,2)</f>
        <v>0</v>
      </c>
      <c r="M35" s="31">
        <f t="shared" ref="M35:M36" si="10">ROUND(E35*H35,2)</f>
        <v>0</v>
      </c>
      <c r="N35" s="31">
        <f t="shared" ref="N35:N36" si="11">ROUND(E35*I35,2)</f>
        <v>0</v>
      </c>
      <c r="O35" s="31">
        <f t="shared" ref="O35:O36" si="12">ROUND(E35*J35,2)</f>
        <v>24.7</v>
      </c>
      <c r="P35" s="33">
        <f t="shared" ref="P35:P36" si="13">ROUND(O35+N35+M35,2)</f>
        <v>24.7</v>
      </c>
      <c r="Q35" s="280"/>
    </row>
    <row r="36" spans="1:17" s="281" customFormat="1" ht="14.25" customHeight="1">
      <c r="A36" s="139">
        <v>6</v>
      </c>
      <c r="B36" s="276"/>
      <c r="C36" s="282" t="s">
        <v>171</v>
      </c>
      <c r="D36" s="278" t="s">
        <v>172</v>
      </c>
      <c r="E36" s="279">
        <f>ROUND(E33/3,2)</f>
        <v>0.88</v>
      </c>
      <c r="F36" s="272"/>
      <c r="G36" s="31"/>
      <c r="H36" s="273"/>
      <c r="I36" s="31"/>
      <c r="J36" s="31">
        <v>90</v>
      </c>
      <c r="K36" s="255">
        <f t="shared" si="8"/>
        <v>90</v>
      </c>
      <c r="L36" s="261">
        <f t="shared" si="9"/>
        <v>0</v>
      </c>
      <c r="M36" s="31">
        <f t="shared" si="10"/>
        <v>0</v>
      </c>
      <c r="N36" s="31">
        <f t="shared" si="11"/>
        <v>0</v>
      </c>
      <c r="O36" s="31">
        <f t="shared" si="12"/>
        <v>79.2</v>
      </c>
      <c r="P36" s="33">
        <f t="shared" si="13"/>
        <v>79.2</v>
      </c>
      <c r="Q36" s="280"/>
    </row>
    <row r="37" spans="1:17" s="137" customFormat="1" ht="14.25" customHeight="1">
      <c r="A37" s="139">
        <v>7</v>
      </c>
      <c r="B37" s="140" t="s">
        <v>68</v>
      </c>
      <c r="C37" s="179" t="s">
        <v>180</v>
      </c>
      <c r="D37" s="140" t="s">
        <v>65</v>
      </c>
      <c r="E37" s="211">
        <v>1</v>
      </c>
      <c r="F37" s="113">
        <v>16</v>
      </c>
      <c r="G37" s="31">
        <v>11.63</v>
      </c>
      <c r="H37" s="32">
        <f t="shared" si="7"/>
        <v>186.08</v>
      </c>
      <c r="I37" s="31">
        <v>200</v>
      </c>
      <c r="J37" s="31">
        <v>1450</v>
      </c>
      <c r="K37" s="255">
        <f>ROUND(H37+J37+I37,2)</f>
        <v>1836.08</v>
      </c>
      <c r="L37" s="261">
        <f>ROUND(E37*F37,2)</f>
        <v>16</v>
      </c>
      <c r="M37" s="31">
        <f>ROUND(E37*H37,2)</f>
        <v>186.08</v>
      </c>
      <c r="N37" s="31">
        <f>ROUND(E37*I37,2)</f>
        <v>200</v>
      </c>
      <c r="O37" s="31">
        <f>ROUND(E37*J37,2)</f>
        <v>1450</v>
      </c>
      <c r="P37" s="33">
        <f>ROUND(O37+N37+M37,2)</f>
        <v>1836.08</v>
      </c>
    </row>
    <row r="38" spans="1:17" ht="18" customHeight="1">
      <c r="A38" s="127"/>
      <c r="B38" s="128"/>
      <c r="C38" s="129" t="s">
        <v>176</v>
      </c>
      <c r="D38" s="130"/>
      <c r="E38" s="158"/>
      <c r="F38" s="157"/>
      <c r="G38" s="31"/>
      <c r="H38" s="131"/>
      <c r="I38" s="131"/>
      <c r="J38" s="131"/>
      <c r="K38" s="257"/>
      <c r="L38" s="263"/>
      <c r="M38" s="131"/>
      <c r="N38" s="131"/>
      <c r="O38" s="131"/>
      <c r="P38" s="239"/>
    </row>
    <row r="39" spans="1:17" s="281" customFormat="1" ht="12.75" customHeight="1">
      <c r="A39" s="275">
        <v>1</v>
      </c>
      <c r="B39" s="276" t="s">
        <v>68</v>
      </c>
      <c r="C39" s="277" t="s">
        <v>181</v>
      </c>
      <c r="D39" s="278" t="s">
        <v>45</v>
      </c>
      <c r="E39" s="279">
        <f>4*4</f>
        <v>16</v>
      </c>
      <c r="F39" s="272">
        <v>0.2</v>
      </c>
      <c r="G39" s="31">
        <v>11.63</v>
      </c>
      <c r="H39" s="273">
        <f>ROUND(F39*G39,2)</f>
        <v>2.33</v>
      </c>
      <c r="I39" s="31"/>
      <c r="J39" s="31">
        <f>4.5*0.2</f>
        <v>0.9</v>
      </c>
      <c r="K39" s="255">
        <f>ROUND(H39+J39+I39,2)</f>
        <v>3.23</v>
      </c>
      <c r="L39" s="261">
        <f t="shared" ref="L39:L64" si="14">ROUND(E39*F39,2)</f>
        <v>3.2</v>
      </c>
      <c r="M39" s="31">
        <f t="shared" ref="M39:M64" si="15">ROUND(E39*H39,2)</f>
        <v>37.28</v>
      </c>
      <c r="N39" s="31">
        <f t="shared" ref="N39:N64" si="16">ROUND(E39*I39,2)</f>
        <v>0</v>
      </c>
      <c r="O39" s="31">
        <f t="shared" ref="O39:O64" si="17">ROUND(E39*J39,2)</f>
        <v>14.4</v>
      </c>
      <c r="P39" s="33">
        <f t="shared" ref="P39:P64" si="18">ROUND(O39+N39+M39,2)</f>
        <v>51.68</v>
      </c>
      <c r="Q39" s="280"/>
    </row>
    <row r="40" spans="1:17" s="281" customFormat="1" ht="12.75" customHeight="1">
      <c r="A40" s="275">
        <v>2</v>
      </c>
      <c r="B40" s="276"/>
      <c r="C40" s="282" t="s">
        <v>158</v>
      </c>
      <c r="D40" s="278" t="s">
        <v>70</v>
      </c>
      <c r="E40" s="279">
        <f>E39*0.2*1.3</f>
        <v>4.16</v>
      </c>
      <c r="F40" s="272"/>
      <c r="G40" s="31"/>
      <c r="H40" s="273"/>
      <c r="I40" s="31">
        <v>18</v>
      </c>
      <c r="J40" s="31"/>
      <c r="K40" s="255"/>
      <c r="L40" s="261">
        <f t="shared" si="14"/>
        <v>0</v>
      </c>
      <c r="M40" s="31">
        <f t="shared" si="15"/>
        <v>0</v>
      </c>
      <c r="N40" s="31">
        <f t="shared" si="16"/>
        <v>74.88</v>
      </c>
      <c r="O40" s="31">
        <f t="shared" si="17"/>
        <v>0</v>
      </c>
      <c r="P40" s="33">
        <f t="shared" si="18"/>
        <v>74.88</v>
      </c>
      <c r="Q40" s="280"/>
    </row>
    <row r="41" spans="1:17" s="281" customFormat="1" ht="27" customHeight="1">
      <c r="A41" s="275">
        <v>3</v>
      </c>
      <c r="B41" s="276" t="s">
        <v>68</v>
      </c>
      <c r="C41" s="277" t="s">
        <v>228</v>
      </c>
      <c r="D41" s="278" t="s">
        <v>45</v>
      </c>
      <c r="E41" s="279">
        <f>E39*2+3.5*2</f>
        <v>39</v>
      </c>
      <c r="F41" s="272">
        <v>0.03</v>
      </c>
      <c r="G41" s="31">
        <v>11.63</v>
      </c>
      <c r="H41" s="273">
        <f>ROUND(F41*G41,2)</f>
        <v>0.35</v>
      </c>
      <c r="I41" s="31"/>
      <c r="J41" s="31"/>
      <c r="K41" s="255">
        <f>ROUND(H41+J41+I41,2)</f>
        <v>0.35</v>
      </c>
      <c r="L41" s="261">
        <f t="shared" si="14"/>
        <v>1.17</v>
      </c>
      <c r="M41" s="31">
        <f t="shared" si="15"/>
        <v>13.65</v>
      </c>
      <c r="N41" s="31">
        <f t="shared" si="16"/>
        <v>0</v>
      </c>
      <c r="O41" s="31">
        <f t="shared" si="17"/>
        <v>0</v>
      </c>
      <c r="P41" s="33">
        <f t="shared" si="18"/>
        <v>13.65</v>
      </c>
      <c r="Q41" s="280"/>
    </row>
    <row r="42" spans="1:17" s="281" customFormat="1" ht="12.75" customHeight="1">
      <c r="A42" s="275">
        <v>4</v>
      </c>
      <c r="B42" s="276"/>
      <c r="C42" s="282" t="s">
        <v>159</v>
      </c>
      <c r="D42" s="278" t="s">
        <v>45</v>
      </c>
      <c r="E42" s="279">
        <f>E41*1.15</f>
        <v>44.849999999999994</v>
      </c>
      <c r="F42" s="272"/>
      <c r="G42" s="31"/>
      <c r="H42" s="273"/>
      <c r="I42" s="31">
        <v>0.45</v>
      </c>
      <c r="J42" s="31"/>
      <c r="K42" s="255"/>
      <c r="L42" s="261">
        <f t="shared" si="14"/>
        <v>0</v>
      </c>
      <c r="M42" s="31">
        <f t="shared" si="15"/>
        <v>0</v>
      </c>
      <c r="N42" s="31">
        <f t="shared" si="16"/>
        <v>20.18</v>
      </c>
      <c r="O42" s="31">
        <f t="shared" si="17"/>
        <v>0</v>
      </c>
      <c r="P42" s="33">
        <f t="shared" si="18"/>
        <v>20.18</v>
      </c>
      <c r="Q42" s="280"/>
    </row>
    <row r="43" spans="1:17" s="281" customFormat="1" ht="12.75" customHeight="1">
      <c r="A43" s="275">
        <v>5</v>
      </c>
      <c r="B43" s="140" t="s">
        <v>68</v>
      </c>
      <c r="C43" s="179" t="s">
        <v>229</v>
      </c>
      <c r="D43" s="140" t="s">
        <v>70</v>
      </c>
      <c r="E43" s="142">
        <f>3.3*3.3*0.1</f>
        <v>1.089</v>
      </c>
      <c r="F43" s="113">
        <v>16</v>
      </c>
      <c r="G43" s="31">
        <v>11.63</v>
      </c>
      <c r="H43" s="32">
        <f t="shared" ref="H43" si="19">ROUND(F43*G43,2)</f>
        <v>186.08</v>
      </c>
      <c r="I43" s="31"/>
      <c r="J43" s="31">
        <f>8.5*45</f>
        <v>382.5</v>
      </c>
      <c r="K43" s="255">
        <f>ROUND(H43+J43+I43,2)</f>
        <v>568.58000000000004</v>
      </c>
      <c r="L43" s="261">
        <f>ROUND(E43*F43,2)</f>
        <v>17.420000000000002</v>
      </c>
      <c r="M43" s="31">
        <f>ROUND(E43*H43,2)</f>
        <v>202.64</v>
      </c>
      <c r="N43" s="31">
        <f>ROUND(E43*I43,2)</f>
        <v>0</v>
      </c>
      <c r="O43" s="31">
        <f>ROUND(E43*J43,2)</f>
        <v>416.54</v>
      </c>
      <c r="P43" s="33">
        <f>ROUND(O43+N43+M43,2)</f>
        <v>619.17999999999995</v>
      </c>
      <c r="Q43" s="280"/>
    </row>
    <row r="44" spans="1:17" s="281" customFormat="1" ht="12.75" customHeight="1">
      <c r="A44" s="275">
        <v>6</v>
      </c>
      <c r="B44" s="140"/>
      <c r="C44" s="218" t="s">
        <v>230</v>
      </c>
      <c r="D44" s="140" t="s">
        <v>70</v>
      </c>
      <c r="E44" s="142">
        <f>E43*1.1</f>
        <v>1.1979</v>
      </c>
      <c r="F44" s="113"/>
      <c r="G44" s="31"/>
      <c r="H44" s="32"/>
      <c r="I44" s="31">
        <v>85</v>
      </c>
      <c r="J44" s="31">
        <f>90*0.25</f>
        <v>22.5</v>
      </c>
      <c r="K44" s="255">
        <f>ROUND(H44+J44+I44,2)</f>
        <v>107.5</v>
      </c>
      <c r="L44" s="261">
        <f>ROUND(E44*F44,2)</f>
        <v>0</v>
      </c>
      <c r="M44" s="31">
        <f>ROUND(E44*H44,2)</f>
        <v>0</v>
      </c>
      <c r="N44" s="31">
        <f>ROUND(E44*I44,2)</f>
        <v>101.82</v>
      </c>
      <c r="O44" s="31">
        <f>ROUND(E44*J44,2)</f>
        <v>26.95</v>
      </c>
      <c r="P44" s="33">
        <f>ROUND(O44+N44+M44,2)</f>
        <v>128.77000000000001</v>
      </c>
      <c r="Q44" s="280"/>
    </row>
    <row r="45" spans="1:17" s="281" customFormat="1" ht="12.75" customHeight="1">
      <c r="A45" s="275">
        <v>7</v>
      </c>
      <c r="B45" s="276"/>
      <c r="C45" s="282" t="s">
        <v>169</v>
      </c>
      <c r="D45" s="278" t="s">
        <v>170</v>
      </c>
      <c r="E45" s="279">
        <f>ROUND(E44/7,2)</f>
        <v>0.17</v>
      </c>
      <c r="F45" s="272"/>
      <c r="G45" s="31"/>
      <c r="H45" s="273"/>
      <c r="I45" s="31"/>
      <c r="J45" s="31">
        <v>65</v>
      </c>
      <c r="K45" s="255">
        <f t="shared" ref="K45:K46" si="20">ROUND(H45+J45+I45,2)</f>
        <v>65</v>
      </c>
      <c r="L45" s="261">
        <f t="shared" ref="L45:L46" si="21">ROUND(E45*F45,2)</f>
        <v>0</v>
      </c>
      <c r="M45" s="31">
        <f t="shared" ref="M45:M46" si="22">ROUND(E45*H45,2)</f>
        <v>0</v>
      </c>
      <c r="N45" s="31">
        <f t="shared" ref="N45:N46" si="23">ROUND(E45*I45,2)</f>
        <v>0</v>
      </c>
      <c r="O45" s="31">
        <f t="shared" ref="O45:O46" si="24">ROUND(E45*J45,2)</f>
        <v>11.05</v>
      </c>
      <c r="P45" s="33">
        <f t="shared" ref="P45:P46" si="25">ROUND(O45+N45+M45,2)</f>
        <v>11.05</v>
      </c>
      <c r="Q45" s="280"/>
    </row>
    <row r="46" spans="1:17" s="281" customFormat="1" ht="12.75" customHeight="1">
      <c r="A46" s="275">
        <v>8</v>
      </c>
      <c r="B46" s="276"/>
      <c r="C46" s="282" t="s">
        <v>171</v>
      </c>
      <c r="D46" s="278" t="s">
        <v>172</v>
      </c>
      <c r="E46" s="279">
        <f>ROUND(E44/3,2)</f>
        <v>0.4</v>
      </c>
      <c r="F46" s="272"/>
      <c r="G46" s="31"/>
      <c r="H46" s="273"/>
      <c r="I46" s="31"/>
      <c r="J46" s="31">
        <v>90</v>
      </c>
      <c r="K46" s="255">
        <f t="shared" si="20"/>
        <v>90</v>
      </c>
      <c r="L46" s="261">
        <f t="shared" si="21"/>
        <v>0</v>
      </c>
      <c r="M46" s="31">
        <f t="shared" si="22"/>
        <v>0</v>
      </c>
      <c r="N46" s="31">
        <f t="shared" si="23"/>
        <v>0</v>
      </c>
      <c r="O46" s="31">
        <f t="shared" si="24"/>
        <v>36</v>
      </c>
      <c r="P46" s="33">
        <f t="shared" si="25"/>
        <v>36</v>
      </c>
      <c r="Q46" s="280"/>
    </row>
    <row r="47" spans="1:17" s="281" customFormat="1" ht="24.75" customHeight="1">
      <c r="A47" s="275">
        <v>9</v>
      </c>
      <c r="B47" s="276" t="s">
        <v>68</v>
      </c>
      <c r="C47" s="283" t="s">
        <v>182</v>
      </c>
      <c r="D47" s="278" t="s">
        <v>45</v>
      </c>
      <c r="E47" s="279">
        <f>4*3*0.6</f>
        <v>7.1999999999999993</v>
      </c>
      <c r="F47" s="272">
        <v>1</v>
      </c>
      <c r="G47" s="31">
        <v>11.63</v>
      </c>
      <c r="H47" s="273">
        <f>ROUND(F47*G47,2)</f>
        <v>11.63</v>
      </c>
      <c r="I47" s="31"/>
      <c r="J47" s="31">
        <v>0.23</v>
      </c>
      <c r="K47" s="255">
        <f t="shared" ref="K47:K64" si="26">ROUND(H47+J47+I47,2)</f>
        <v>11.86</v>
      </c>
      <c r="L47" s="261">
        <f t="shared" si="14"/>
        <v>7.2</v>
      </c>
      <c r="M47" s="31">
        <f t="shared" si="15"/>
        <v>83.74</v>
      </c>
      <c r="N47" s="31">
        <f t="shared" si="16"/>
        <v>0</v>
      </c>
      <c r="O47" s="31">
        <f t="shared" si="17"/>
        <v>1.66</v>
      </c>
      <c r="P47" s="33">
        <f t="shared" si="18"/>
        <v>85.4</v>
      </c>
      <c r="Q47" s="280"/>
    </row>
    <row r="48" spans="1:17" s="281" customFormat="1" ht="12.75" customHeight="1">
      <c r="A48" s="275">
        <v>10</v>
      </c>
      <c r="B48" s="276"/>
      <c r="C48" s="282" t="s">
        <v>160</v>
      </c>
      <c r="D48" s="278" t="s">
        <v>45</v>
      </c>
      <c r="E48" s="279">
        <f>E47*1.2</f>
        <v>8.6399999999999988</v>
      </c>
      <c r="F48" s="272"/>
      <c r="G48" s="31"/>
      <c r="H48" s="273"/>
      <c r="I48" s="31">
        <v>15.36</v>
      </c>
      <c r="J48" s="31"/>
      <c r="K48" s="255">
        <f t="shared" si="26"/>
        <v>15.36</v>
      </c>
      <c r="L48" s="261">
        <f t="shared" si="14"/>
        <v>0</v>
      </c>
      <c r="M48" s="31">
        <f t="shared" si="15"/>
        <v>0</v>
      </c>
      <c r="N48" s="31">
        <f t="shared" si="16"/>
        <v>132.71</v>
      </c>
      <c r="O48" s="31">
        <f t="shared" si="17"/>
        <v>0</v>
      </c>
      <c r="P48" s="33">
        <f t="shared" si="18"/>
        <v>132.71</v>
      </c>
      <c r="Q48" s="280"/>
    </row>
    <row r="49" spans="1:17" s="281" customFormat="1" ht="12.75" customHeight="1">
      <c r="A49" s="275">
        <v>11</v>
      </c>
      <c r="B49" s="276"/>
      <c r="C49" s="282" t="s">
        <v>161</v>
      </c>
      <c r="D49" s="278" t="s">
        <v>70</v>
      </c>
      <c r="E49" s="279">
        <f>ROUND(E47*0.02,2)</f>
        <v>0.14000000000000001</v>
      </c>
      <c r="F49" s="272"/>
      <c r="G49" s="31"/>
      <c r="H49" s="273"/>
      <c r="I49" s="31">
        <f>340*1.1</f>
        <v>374.00000000000006</v>
      </c>
      <c r="J49" s="31"/>
      <c r="K49" s="255">
        <f t="shared" si="26"/>
        <v>374</v>
      </c>
      <c r="L49" s="261">
        <f t="shared" si="14"/>
        <v>0</v>
      </c>
      <c r="M49" s="31">
        <f t="shared" si="15"/>
        <v>0</v>
      </c>
      <c r="N49" s="31">
        <f t="shared" si="16"/>
        <v>52.36</v>
      </c>
      <c r="O49" s="31">
        <f t="shared" si="17"/>
        <v>0</v>
      </c>
      <c r="P49" s="33">
        <f t="shared" si="18"/>
        <v>52.36</v>
      </c>
      <c r="Q49" s="280"/>
    </row>
    <row r="50" spans="1:17" s="281" customFormat="1" ht="12.75" customHeight="1">
      <c r="A50" s="275">
        <v>12</v>
      </c>
      <c r="B50" s="276"/>
      <c r="C50" s="282" t="s">
        <v>162</v>
      </c>
      <c r="D50" s="278" t="s">
        <v>73</v>
      </c>
      <c r="E50" s="279">
        <f>E47*0.12</f>
        <v>0.86399999999999988</v>
      </c>
      <c r="F50" s="272"/>
      <c r="G50" s="31"/>
      <c r="H50" s="273"/>
      <c r="I50" s="31">
        <v>1.24</v>
      </c>
      <c r="J50" s="31"/>
      <c r="K50" s="255">
        <f t="shared" si="26"/>
        <v>1.24</v>
      </c>
      <c r="L50" s="261">
        <f t="shared" si="14"/>
        <v>0</v>
      </c>
      <c r="M50" s="31">
        <f t="shared" si="15"/>
        <v>0</v>
      </c>
      <c r="N50" s="31">
        <f t="shared" si="16"/>
        <v>1.07</v>
      </c>
      <c r="O50" s="31">
        <f t="shared" si="17"/>
        <v>0</v>
      </c>
      <c r="P50" s="33">
        <f t="shared" si="18"/>
        <v>1.07</v>
      </c>
      <c r="Q50" s="280"/>
    </row>
    <row r="51" spans="1:17" s="281" customFormat="1" ht="12.75" customHeight="1">
      <c r="A51" s="275">
        <v>13</v>
      </c>
      <c r="B51" s="276"/>
      <c r="C51" s="282" t="s">
        <v>163</v>
      </c>
      <c r="D51" s="278" t="s">
        <v>65</v>
      </c>
      <c r="E51" s="279">
        <f>ROUND(E47*16,0)</f>
        <v>115</v>
      </c>
      <c r="F51" s="272"/>
      <c r="G51" s="31"/>
      <c r="H51" s="273"/>
      <c r="I51" s="31">
        <v>0.04</v>
      </c>
      <c r="J51" s="31"/>
      <c r="K51" s="255">
        <f t="shared" si="26"/>
        <v>0.04</v>
      </c>
      <c r="L51" s="261">
        <f t="shared" si="14"/>
        <v>0</v>
      </c>
      <c r="M51" s="31">
        <f t="shared" si="15"/>
        <v>0</v>
      </c>
      <c r="N51" s="31">
        <f t="shared" si="16"/>
        <v>4.5999999999999996</v>
      </c>
      <c r="O51" s="31">
        <f t="shared" si="17"/>
        <v>0</v>
      </c>
      <c r="P51" s="33">
        <f t="shared" si="18"/>
        <v>4.5999999999999996</v>
      </c>
      <c r="Q51" s="280"/>
    </row>
    <row r="52" spans="1:17" s="281" customFormat="1" ht="13.5" customHeight="1">
      <c r="A52" s="275">
        <v>14</v>
      </c>
      <c r="B52" s="276" t="s">
        <v>68</v>
      </c>
      <c r="C52" s="283" t="s">
        <v>183</v>
      </c>
      <c r="D52" s="278" t="s">
        <v>164</v>
      </c>
      <c r="E52" s="284">
        <f>667.4*1/1000</f>
        <v>0.66739999999999999</v>
      </c>
      <c r="F52" s="272">
        <v>32</v>
      </c>
      <c r="G52" s="31">
        <v>11.63</v>
      </c>
      <c r="H52" s="273">
        <f>ROUND(F52*G52,2)</f>
        <v>372.16</v>
      </c>
      <c r="I52" s="31"/>
      <c r="J52" s="31">
        <v>18</v>
      </c>
      <c r="K52" s="255">
        <f t="shared" si="26"/>
        <v>390.16</v>
      </c>
      <c r="L52" s="261">
        <f t="shared" si="14"/>
        <v>21.36</v>
      </c>
      <c r="M52" s="31">
        <f t="shared" si="15"/>
        <v>248.38</v>
      </c>
      <c r="N52" s="31">
        <f t="shared" si="16"/>
        <v>0</v>
      </c>
      <c r="O52" s="31">
        <f t="shared" si="17"/>
        <v>12.01</v>
      </c>
      <c r="P52" s="33">
        <f t="shared" si="18"/>
        <v>260.39</v>
      </c>
      <c r="Q52" s="280"/>
    </row>
    <row r="53" spans="1:17" s="281" customFormat="1" ht="13.5" customHeight="1">
      <c r="A53" s="275">
        <v>15</v>
      </c>
      <c r="B53" s="276"/>
      <c r="C53" s="282" t="s">
        <v>165</v>
      </c>
      <c r="D53" s="278" t="s">
        <v>65</v>
      </c>
      <c r="E53" s="279">
        <f>ROUND(E47*2.2,0)</f>
        <v>16</v>
      </c>
      <c r="F53" s="272"/>
      <c r="G53" s="31"/>
      <c r="H53" s="273"/>
      <c r="I53" s="31">
        <v>0.09</v>
      </c>
      <c r="J53" s="31"/>
      <c r="K53" s="255">
        <f t="shared" si="26"/>
        <v>0.09</v>
      </c>
      <c r="L53" s="261">
        <f t="shared" si="14"/>
        <v>0</v>
      </c>
      <c r="M53" s="31">
        <f t="shared" si="15"/>
        <v>0</v>
      </c>
      <c r="N53" s="31">
        <f t="shared" si="16"/>
        <v>1.44</v>
      </c>
      <c r="O53" s="31">
        <f t="shared" si="17"/>
        <v>0</v>
      </c>
      <c r="P53" s="33">
        <f t="shared" si="18"/>
        <v>1.44</v>
      </c>
      <c r="Q53" s="280"/>
    </row>
    <row r="54" spans="1:17" s="281" customFormat="1" ht="14.25" customHeight="1">
      <c r="A54" s="275">
        <v>16</v>
      </c>
      <c r="B54" s="276"/>
      <c r="C54" s="282" t="s">
        <v>166</v>
      </c>
      <c r="D54" s="278" t="s">
        <v>65</v>
      </c>
      <c r="E54" s="279">
        <f>ROUND(E39*1*4,0)</f>
        <v>64</v>
      </c>
      <c r="F54" s="272"/>
      <c r="G54" s="31"/>
      <c r="H54" s="273"/>
      <c r="I54" s="31">
        <v>0.12</v>
      </c>
      <c r="J54" s="31"/>
      <c r="K54" s="255">
        <f t="shared" si="26"/>
        <v>0.12</v>
      </c>
      <c r="L54" s="261">
        <f t="shared" si="14"/>
        <v>0</v>
      </c>
      <c r="M54" s="31">
        <f t="shared" si="15"/>
        <v>0</v>
      </c>
      <c r="N54" s="31">
        <f t="shared" si="16"/>
        <v>7.68</v>
      </c>
      <c r="O54" s="31">
        <f t="shared" si="17"/>
        <v>0</v>
      </c>
      <c r="P54" s="33">
        <f t="shared" si="18"/>
        <v>7.68</v>
      </c>
      <c r="Q54" s="280"/>
    </row>
    <row r="55" spans="1:17" s="281" customFormat="1" ht="14.25" customHeight="1">
      <c r="A55" s="275">
        <v>17</v>
      </c>
      <c r="B55" s="276"/>
      <c r="C55" s="282" t="s">
        <v>167</v>
      </c>
      <c r="D55" s="278" t="s">
        <v>164</v>
      </c>
      <c r="E55" s="279">
        <f>E52*1.18</f>
        <v>0.7875319999999999</v>
      </c>
      <c r="F55" s="272"/>
      <c r="G55" s="31"/>
      <c r="H55" s="273"/>
      <c r="I55" s="31">
        <v>1050</v>
      </c>
      <c r="J55" s="31"/>
      <c r="K55" s="255">
        <f t="shared" si="26"/>
        <v>1050</v>
      </c>
      <c r="L55" s="261">
        <f t="shared" si="14"/>
        <v>0</v>
      </c>
      <c r="M55" s="31">
        <f t="shared" si="15"/>
        <v>0</v>
      </c>
      <c r="N55" s="31">
        <f t="shared" si="16"/>
        <v>826.91</v>
      </c>
      <c r="O55" s="31">
        <f t="shared" si="17"/>
        <v>0</v>
      </c>
      <c r="P55" s="33">
        <f t="shared" si="18"/>
        <v>826.91</v>
      </c>
      <c r="Q55" s="280"/>
    </row>
    <row r="56" spans="1:17" s="281" customFormat="1" ht="14.25" customHeight="1">
      <c r="A56" s="275">
        <v>18</v>
      </c>
      <c r="B56" s="276"/>
      <c r="C56" s="282" t="s">
        <v>168</v>
      </c>
      <c r="D56" s="278" t="s">
        <v>69</v>
      </c>
      <c r="E56" s="279">
        <f>E52</f>
        <v>0.66739999999999999</v>
      </c>
      <c r="F56" s="272"/>
      <c r="G56" s="31"/>
      <c r="H56" s="273"/>
      <c r="I56" s="31">
        <v>29</v>
      </c>
      <c r="J56" s="31"/>
      <c r="K56" s="255">
        <f t="shared" si="26"/>
        <v>29</v>
      </c>
      <c r="L56" s="261">
        <f t="shared" si="14"/>
        <v>0</v>
      </c>
      <c r="M56" s="31">
        <f t="shared" si="15"/>
        <v>0</v>
      </c>
      <c r="N56" s="31">
        <f t="shared" si="16"/>
        <v>19.350000000000001</v>
      </c>
      <c r="O56" s="31">
        <f t="shared" si="17"/>
        <v>0</v>
      </c>
      <c r="P56" s="33">
        <f t="shared" si="18"/>
        <v>19.350000000000001</v>
      </c>
      <c r="Q56" s="280"/>
    </row>
    <row r="57" spans="1:17" s="281" customFormat="1" ht="13.5" customHeight="1">
      <c r="A57" s="275">
        <v>19</v>
      </c>
      <c r="B57" s="276" t="s">
        <v>68</v>
      </c>
      <c r="C57" s="283" t="s">
        <v>186</v>
      </c>
      <c r="D57" s="278" t="s">
        <v>65</v>
      </c>
      <c r="E57" s="279">
        <v>16</v>
      </c>
      <c r="F57" s="272">
        <v>1.5</v>
      </c>
      <c r="G57" s="31">
        <v>11.63</v>
      </c>
      <c r="H57" s="273">
        <f>ROUND(F57*G57,2)</f>
        <v>17.45</v>
      </c>
      <c r="I57" s="31"/>
      <c r="J57" s="31">
        <f>H57*0.05</f>
        <v>0.87250000000000005</v>
      </c>
      <c r="K57" s="255">
        <f t="shared" si="26"/>
        <v>18.32</v>
      </c>
      <c r="L57" s="261">
        <f t="shared" si="14"/>
        <v>24</v>
      </c>
      <c r="M57" s="31">
        <f t="shared" si="15"/>
        <v>279.2</v>
      </c>
      <c r="N57" s="31">
        <f t="shared" si="16"/>
        <v>0</v>
      </c>
      <c r="O57" s="31">
        <f t="shared" si="17"/>
        <v>13.96</v>
      </c>
      <c r="P57" s="33">
        <f t="shared" si="18"/>
        <v>293.16000000000003</v>
      </c>
      <c r="Q57" s="280"/>
    </row>
    <row r="58" spans="1:17" s="281" customFormat="1" ht="13.5" customHeight="1">
      <c r="A58" s="275">
        <v>20</v>
      </c>
      <c r="B58" s="276"/>
      <c r="C58" s="282" t="s">
        <v>245</v>
      </c>
      <c r="D58" s="278" t="s">
        <v>65</v>
      </c>
      <c r="E58" s="279">
        <v>16</v>
      </c>
      <c r="F58" s="272"/>
      <c r="G58" s="31"/>
      <c r="H58" s="273"/>
      <c r="I58" s="31">
        <v>21.57</v>
      </c>
      <c r="J58" s="31"/>
      <c r="K58" s="255">
        <f t="shared" si="26"/>
        <v>21.57</v>
      </c>
      <c r="L58" s="261">
        <f t="shared" si="14"/>
        <v>0</v>
      </c>
      <c r="M58" s="31">
        <f t="shared" si="15"/>
        <v>0</v>
      </c>
      <c r="N58" s="31">
        <f t="shared" si="16"/>
        <v>345.12</v>
      </c>
      <c r="O58" s="31">
        <f t="shared" si="17"/>
        <v>0</v>
      </c>
      <c r="P58" s="33">
        <f t="shared" si="18"/>
        <v>345.12</v>
      </c>
      <c r="Q58" s="280"/>
    </row>
    <row r="59" spans="1:17" s="281" customFormat="1" ht="13.5" customHeight="1">
      <c r="A59" s="275">
        <v>21</v>
      </c>
      <c r="B59" s="276"/>
      <c r="C59" s="282" t="s">
        <v>247</v>
      </c>
      <c r="D59" s="278" t="s">
        <v>65</v>
      </c>
      <c r="E59" s="279">
        <v>16</v>
      </c>
      <c r="F59" s="272"/>
      <c r="G59" s="31"/>
      <c r="H59" s="273"/>
      <c r="I59" s="31">
        <v>1</v>
      </c>
      <c r="J59" s="31"/>
      <c r="K59" s="255">
        <f t="shared" si="26"/>
        <v>1</v>
      </c>
      <c r="L59" s="261">
        <f t="shared" si="14"/>
        <v>0</v>
      </c>
      <c r="M59" s="31">
        <f t="shared" si="15"/>
        <v>0</v>
      </c>
      <c r="N59" s="31">
        <f t="shared" si="16"/>
        <v>16</v>
      </c>
      <c r="O59" s="31">
        <f t="shared" si="17"/>
        <v>0</v>
      </c>
      <c r="P59" s="33">
        <f t="shared" si="18"/>
        <v>16</v>
      </c>
      <c r="Q59" s="280"/>
    </row>
    <row r="60" spans="1:17" s="281" customFormat="1" ht="13.5" customHeight="1">
      <c r="A60" s="275">
        <v>22</v>
      </c>
      <c r="B60" s="276"/>
      <c r="C60" s="282" t="s">
        <v>248</v>
      </c>
      <c r="D60" s="278" t="s">
        <v>65</v>
      </c>
      <c r="E60" s="279">
        <v>32</v>
      </c>
      <c r="F60" s="272"/>
      <c r="G60" s="31"/>
      <c r="H60" s="273"/>
      <c r="I60" s="31">
        <v>1</v>
      </c>
      <c r="J60" s="31"/>
      <c r="K60" s="255">
        <f t="shared" si="26"/>
        <v>1</v>
      </c>
      <c r="L60" s="261">
        <f t="shared" si="14"/>
        <v>0</v>
      </c>
      <c r="M60" s="31">
        <f t="shared" si="15"/>
        <v>0</v>
      </c>
      <c r="N60" s="31">
        <f t="shared" si="16"/>
        <v>32</v>
      </c>
      <c r="O60" s="31">
        <f t="shared" si="17"/>
        <v>0</v>
      </c>
      <c r="P60" s="33">
        <f t="shared" si="18"/>
        <v>32</v>
      </c>
      <c r="Q60" s="280"/>
    </row>
    <row r="61" spans="1:17" s="281" customFormat="1" ht="31.5" customHeight="1">
      <c r="A61" s="275">
        <v>23</v>
      </c>
      <c r="B61" s="276" t="s">
        <v>68</v>
      </c>
      <c r="C61" s="283" t="s">
        <v>185</v>
      </c>
      <c r="D61" s="278" t="s">
        <v>70</v>
      </c>
      <c r="E61" s="279">
        <f>3*3*0.6+0.405*0.625*0.625*3.14</f>
        <v>5.8967578124999998</v>
      </c>
      <c r="F61" s="272">
        <v>6</v>
      </c>
      <c r="G61" s="31">
        <v>11.63</v>
      </c>
      <c r="H61" s="273">
        <f>ROUND(F61*G61,2)</f>
        <v>69.78</v>
      </c>
      <c r="I61" s="31"/>
      <c r="J61" s="31">
        <v>2.5</v>
      </c>
      <c r="K61" s="255">
        <f t="shared" si="26"/>
        <v>72.28</v>
      </c>
      <c r="L61" s="261">
        <f t="shared" si="14"/>
        <v>35.380000000000003</v>
      </c>
      <c r="M61" s="31">
        <f t="shared" si="15"/>
        <v>411.48</v>
      </c>
      <c r="N61" s="31">
        <f t="shared" si="16"/>
        <v>0</v>
      </c>
      <c r="O61" s="31">
        <f t="shared" si="17"/>
        <v>14.74</v>
      </c>
      <c r="P61" s="33">
        <f t="shared" si="18"/>
        <v>426.22</v>
      </c>
      <c r="Q61" s="280"/>
    </row>
    <row r="62" spans="1:17" s="281" customFormat="1" ht="14.25" customHeight="1">
      <c r="A62" s="275">
        <v>24</v>
      </c>
      <c r="B62" s="276"/>
      <c r="C62" s="282" t="s">
        <v>184</v>
      </c>
      <c r="D62" s="278" t="s">
        <v>70</v>
      </c>
      <c r="E62" s="279">
        <f>E61*1.1</f>
        <v>6.4864335937500002</v>
      </c>
      <c r="F62" s="272"/>
      <c r="G62" s="31"/>
      <c r="H62" s="273"/>
      <c r="I62" s="31">
        <v>87</v>
      </c>
      <c r="J62" s="31">
        <f>90*0.25</f>
        <v>22.5</v>
      </c>
      <c r="K62" s="255">
        <f t="shared" si="26"/>
        <v>109.5</v>
      </c>
      <c r="L62" s="261">
        <f t="shared" si="14"/>
        <v>0</v>
      </c>
      <c r="M62" s="31">
        <f t="shared" si="15"/>
        <v>0</v>
      </c>
      <c r="N62" s="31">
        <f t="shared" si="16"/>
        <v>564.32000000000005</v>
      </c>
      <c r="O62" s="31">
        <f t="shared" si="17"/>
        <v>145.94</v>
      </c>
      <c r="P62" s="33">
        <f t="shared" si="18"/>
        <v>710.26</v>
      </c>
      <c r="Q62" s="280"/>
    </row>
    <row r="63" spans="1:17" s="281" customFormat="1" ht="14.25" customHeight="1">
      <c r="A63" s="275">
        <v>25</v>
      </c>
      <c r="B63" s="276"/>
      <c r="C63" s="282" t="s">
        <v>169</v>
      </c>
      <c r="D63" s="278" t="s">
        <v>170</v>
      </c>
      <c r="E63" s="279">
        <f>ROUND(E62/7,2)</f>
        <v>0.93</v>
      </c>
      <c r="F63" s="272"/>
      <c r="G63" s="31"/>
      <c r="H63" s="273"/>
      <c r="I63" s="31"/>
      <c r="J63" s="31">
        <v>65</v>
      </c>
      <c r="K63" s="255">
        <f t="shared" si="26"/>
        <v>65</v>
      </c>
      <c r="L63" s="261">
        <f t="shared" si="14"/>
        <v>0</v>
      </c>
      <c r="M63" s="31">
        <f t="shared" si="15"/>
        <v>0</v>
      </c>
      <c r="N63" s="31">
        <f t="shared" si="16"/>
        <v>0</v>
      </c>
      <c r="O63" s="31">
        <f t="shared" si="17"/>
        <v>60.45</v>
      </c>
      <c r="P63" s="33">
        <f t="shared" si="18"/>
        <v>60.45</v>
      </c>
      <c r="Q63" s="280"/>
    </row>
    <row r="64" spans="1:17" s="281" customFormat="1" ht="14.25" customHeight="1">
      <c r="A64" s="275">
        <v>26</v>
      </c>
      <c r="B64" s="276"/>
      <c r="C64" s="282" t="s">
        <v>171</v>
      </c>
      <c r="D64" s="278" t="s">
        <v>172</v>
      </c>
      <c r="E64" s="279">
        <f>ROUND(E62/4,2)</f>
        <v>1.62</v>
      </c>
      <c r="F64" s="272"/>
      <c r="G64" s="31"/>
      <c r="H64" s="273"/>
      <c r="I64" s="31"/>
      <c r="J64" s="31">
        <v>90</v>
      </c>
      <c r="K64" s="255">
        <f t="shared" si="26"/>
        <v>90</v>
      </c>
      <c r="L64" s="261">
        <f t="shared" si="14"/>
        <v>0</v>
      </c>
      <c r="M64" s="31">
        <f t="shared" si="15"/>
        <v>0</v>
      </c>
      <c r="N64" s="31">
        <f t="shared" si="16"/>
        <v>0</v>
      </c>
      <c r="O64" s="31">
        <f t="shared" si="17"/>
        <v>145.80000000000001</v>
      </c>
      <c r="P64" s="33">
        <f t="shared" si="18"/>
        <v>145.80000000000001</v>
      </c>
      <c r="Q64" s="280"/>
    </row>
    <row r="65" spans="1:17" ht="18" customHeight="1">
      <c r="A65" s="127"/>
      <c r="B65" s="128"/>
      <c r="C65" s="129" t="s">
        <v>194</v>
      </c>
      <c r="D65" s="130"/>
      <c r="E65" s="158"/>
      <c r="F65" s="157"/>
      <c r="G65" s="31"/>
      <c r="H65" s="131"/>
      <c r="I65" s="131"/>
      <c r="J65" s="131"/>
      <c r="K65" s="257"/>
      <c r="L65" s="263"/>
      <c r="M65" s="131"/>
      <c r="N65" s="131"/>
      <c r="O65" s="131"/>
      <c r="P65" s="239"/>
    </row>
    <row r="66" spans="1:17" s="281" customFormat="1" ht="24" customHeight="1">
      <c r="A66" s="275">
        <v>1</v>
      </c>
      <c r="B66" s="276" t="s">
        <v>68</v>
      </c>
      <c r="C66" s="277" t="s">
        <v>195</v>
      </c>
      <c r="D66" s="278" t="s">
        <v>65</v>
      </c>
      <c r="E66" s="279">
        <v>1</v>
      </c>
      <c r="F66" s="272">
        <f>6*8</f>
        <v>48</v>
      </c>
      <c r="G66" s="31">
        <v>11.63</v>
      </c>
      <c r="H66" s="273">
        <f>ROUND(F66*G66,2)</f>
        <v>558.24</v>
      </c>
      <c r="I66" s="31"/>
      <c r="J66" s="31">
        <f>180*6</f>
        <v>1080</v>
      </c>
      <c r="K66" s="255">
        <f>ROUND(H66+J66+I66,2)</f>
        <v>1638.24</v>
      </c>
      <c r="L66" s="261">
        <f t="shared" ref="L66:L68" si="27">ROUND(E66*F66,2)</f>
        <v>48</v>
      </c>
      <c r="M66" s="31">
        <f t="shared" ref="M66:M68" si="28">ROUND(E66*H66,2)</f>
        <v>558.24</v>
      </c>
      <c r="N66" s="31">
        <f t="shared" ref="N66:N68" si="29">ROUND(E66*I66,2)</f>
        <v>0</v>
      </c>
      <c r="O66" s="31">
        <f t="shared" ref="O66:O68" si="30">ROUND(E66*J66,2)</f>
        <v>1080</v>
      </c>
      <c r="P66" s="33">
        <f t="shared" ref="P66:P68" si="31">ROUND(O66+N66+M66,2)</f>
        <v>1638.24</v>
      </c>
      <c r="Q66" s="280"/>
    </row>
    <row r="67" spans="1:17" s="281" customFormat="1" ht="13.5" customHeight="1">
      <c r="A67" s="275">
        <v>2</v>
      </c>
      <c r="B67" s="276"/>
      <c r="C67" s="282" t="s">
        <v>196</v>
      </c>
      <c r="D67" s="278" t="s">
        <v>70</v>
      </c>
      <c r="E67" s="279">
        <f>0.2*3.14*0.625*0.625*1.15</f>
        <v>0.28210937500000005</v>
      </c>
      <c r="F67" s="272"/>
      <c r="G67" s="31"/>
      <c r="H67" s="273"/>
      <c r="I67" s="31">
        <v>125</v>
      </c>
      <c r="J67" s="31"/>
      <c r="K67" s="255"/>
      <c r="L67" s="261">
        <f t="shared" si="27"/>
        <v>0</v>
      </c>
      <c r="M67" s="31">
        <f t="shared" si="28"/>
        <v>0</v>
      </c>
      <c r="N67" s="31">
        <f t="shared" si="29"/>
        <v>35.26</v>
      </c>
      <c r="O67" s="31">
        <f t="shared" si="30"/>
        <v>0</v>
      </c>
      <c r="P67" s="33">
        <f t="shared" si="31"/>
        <v>35.26</v>
      </c>
      <c r="Q67" s="280"/>
    </row>
    <row r="68" spans="1:17" s="281" customFormat="1" ht="13.5" customHeight="1">
      <c r="A68" s="275">
        <v>3</v>
      </c>
      <c r="B68" s="276"/>
      <c r="C68" s="282" t="s">
        <v>197</v>
      </c>
      <c r="D68" s="278" t="s">
        <v>69</v>
      </c>
      <c r="E68" s="279">
        <f>E66</f>
        <v>1</v>
      </c>
      <c r="F68" s="272"/>
      <c r="G68" s="31"/>
      <c r="H68" s="273"/>
      <c r="I68" s="31">
        <v>95</v>
      </c>
      <c r="J68" s="31"/>
      <c r="K68" s="255"/>
      <c r="L68" s="261">
        <f t="shared" si="27"/>
        <v>0</v>
      </c>
      <c r="M68" s="31">
        <f t="shared" si="28"/>
        <v>0</v>
      </c>
      <c r="N68" s="31">
        <f t="shared" si="29"/>
        <v>95</v>
      </c>
      <c r="O68" s="31">
        <f t="shared" si="30"/>
        <v>0</v>
      </c>
      <c r="P68" s="33">
        <f t="shared" si="31"/>
        <v>95</v>
      </c>
      <c r="Q68" s="280"/>
    </row>
    <row r="69" spans="1:17" ht="18" customHeight="1">
      <c r="A69" s="127"/>
      <c r="B69" s="128"/>
      <c r="C69" s="129" t="s">
        <v>200</v>
      </c>
      <c r="D69" s="130"/>
      <c r="E69" s="158"/>
      <c r="F69" s="157"/>
      <c r="G69" s="31"/>
      <c r="H69" s="131"/>
      <c r="I69" s="131"/>
      <c r="J69" s="131"/>
      <c r="K69" s="257"/>
      <c r="L69" s="263"/>
      <c r="M69" s="131"/>
      <c r="N69" s="131"/>
      <c r="O69" s="131"/>
      <c r="P69" s="239"/>
    </row>
    <row r="70" spans="1:17" s="281" customFormat="1" ht="12.75" customHeight="1">
      <c r="A70" s="275">
        <v>1</v>
      </c>
      <c r="B70" s="276" t="s">
        <v>68</v>
      </c>
      <c r="C70" s="277" t="s">
        <v>201</v>
      </c>
      <c r="D70" s="278" t="s">
        <v>45</v>
      </c>
      <c r="E70" s="279">
        <f>2*3.02+5.04</f>
        <v>11.08</v>
      </c>
      <c r="F70" s="272">
        <v>0.2</v>
      </c>
      <c r="G70" s="31">
        <v>11.63</v>
      </c>
      <c r="H70" s="273">
        <f>ROUND(F70*G70,2)</f>
        <v>2.33</v>
      </c>
      <c r="I70" s="31"/>
      <c r="J70" s="31">
        <f>4.5*0.2</f>
        <v>0.9</v>
      </c>
      <c r="K70" s="255">
        <f>ROUND(H70+J70+I70,2)</f>
        <v>3.23</v>
      </c>
      <c r="L70" s="261">
        <f t="shared" ref="L70:L99" si="32">ROUND(E70*F70,2)</f>
        <v>2.2200000000000002</v>
      </c>
      <c r="M70" s="31">
        <f t="shared" ref="M70:M99" si="33">ROUND(E70*H70,2)</f>
        <v>25.82</v>
      </c>
      <c r="N70" s="31">
        <f t="shared" ref="N70:N99" si="34">ROUND(E70*I70,2)</f>
        <v>0</v>
      </c>
      <c r="O70" s="31">
        <f t="shared" ref="O70:O99" si="35">ROUND(E70*J70,2)</f>
        <v>9.9700000000000006</v>
      </c>
      <c r="P70" s="33">
        <f t="shared" ref="P70:P99" si="36">ROUND(O70+N70+M70,2)</f>
        <v>35.79</v>
      </c>
      <c r="Q70" s="280"/>
    </row>
    <row r="71" spans="1:17" s="281" customFormat="1" ht="12.75" customHeight="1">
      <c r="A71" s="275">
        <v>2</v>
      </c>
      <c r="B71" s="276"/>
      <c r="C71" s="282" t="s">
        <v>158</v>
      </c>
      <c r="D71" s="278" t="s">
        <v>70</v>
      </c>
      <c r="E71" s="279">
        <f>E70*0.1*1.3</f>
        <v>1.4404000000000001</v>
      </c>
      <c r="F71" s="272"/>
      <c r="G71" s="31"/>
      <c r="H71" s="273"/>
      <c r="I71" s="31">
        <v>18</v>
      </c>
      <c r="J71" s="31"/>
      <c r="K71" s="255"/>
      <c r="L71" s="261">
        <f t="shared" si="32"/>
        <v>0</v>
      </c>
      <c r="M71" s="31">
        <f t="shared" si="33"/>
        <v>0</v>
      </c>
      <c r="N71" s="31">
        <f t="shared" si="34"/>
        <v>25.93</v>
      </c>
      <c r="O71" s="31">
        <f t="shared" si="35"/>
        <v>0</v>
      </c>
      <c r="P71" s="33">
        <f t="shared" si="36"/>
        <v>25.93</v>
      </c>
      <c r="Q71" s="280"/>
    </row>
    <row r="72" spans="1:17" s="281" customFormat="1" ht="30" customHeight="1">
      <c r="A72" s="275">
        <v>3</v>
      </c>
      <c r="B72" s="276" t="s">
        <v>68</v>
      </c>
      <c r="C72" s="277" t="s">
        <v>250</v>
      </c>
      <c r="D72" s="278" t="s">
        <v>45</v>
      </c>
      <c r="E72" s="279">
        <f>E70*2</f>
        <v>22.16</v>
      </c>
      <c r="F72" s="272">
        <v>0.03</v>
      </c>
      <c r="G72" s="31">
        <v>11.63</v>
      </c>
      <c r="H72" s="273">
        <f>ROUND(F72*G72,2)</f>
        <v>0.35</v>
      </c>
      <c r="I72" s="31"/>
      <c r="J72" s="31"/>
      <c r="K72" s="255">
        <f>ROUND(H72+J72+I72,2)</f>
        <v>0.35</v>
      </c>
      <c r="L72" s="261">
        <f t="shared" si="32"/>
        <v>0.66</v>
      </c>
      <c r="M72" s="31">
        <f t="shared" si="33"/>
        <v>7.76</v>
      </c>
      <c r="N72" s="31">
        <f t="shared" si="34"/>
        <v>0</v>
      </c>
      <c r="O72" s="31">
        <f t="shared" si="35"/>
        <v>0</v>
      </c>
      <c r="P72" s="33">
        <f t="shared" si="36"/>
        <v>7.76</v>
      </c>
      <c r="Q72" s="280"/>
    </row>
    <row r="73" spans="1:17" s="281" customFormat="1" ht="12.75" customHeight="1">
      <c r="A73" s="275">
        <v>4</v>
      </c>
      <c r="B73" s="276"/>
      <c r="C73" s="282" t="s">
        <v>159</v>
      </c>
      <c r="D73" s="278" t="s">
        <v>45</v>
      </c>
      <c r="E73" s="279">
        <f>E72*1.15</f>
        <v>25.483999999999998</v>
      </c>
      <c r="F73" s="272"/>
      <c r="G73" s="31"/>
      <c r="H73" s="273"/>
      <c r="I73" s="31">
        <v>0.45</v>
      </c>
      <c r="J73" s="31"/>
      <c r="K73" s="255"/>
      <c r="L73" s="261">
        <f t="shared" si="32"/>
        <v>0</v>
      </c>
      <c r="M73" s="31">
        <f t="shared" si="33"/>
        <v>0</v>
      </c>
      <c r="N73" s="31">
        <f t="shared" si="34"/>
        <v>11.47</v>
      </c>
      <c r="O73" s="31">
        <f t="shared" si="35"/>
        <v>0</v>
      </c>
      <c r="P73" s="33">
        <f t="shared" si="36"/>
        <v>11.47</v>
      </c>
      <c r="Q73" s="280"/>
    </row>
    <row r="74" spans="1:17" s="281" customFormat="1" ht="24.75" customHeight="1">
      <c r="A74" s="275">
        <v>5</v>
      </c>
      <c r="B74" s="276" t="s">
        <v>68</v>
      </c>
      <c r="C74" s="283" t="s">
        <v>204</v>
      </c>
      <c r="D74" s="278" t="s">
        <v>45</v>
      </c>
      <c r="E74" s="279">
        <f>(4.02+5.04+4.02)*0.1</f>
        <v>1.3079999999999998</v>
      </c>
      <c r="F74" s="272">
        <v>1</v>
      </c>
      <c r="G74" s="31">
        <v>11.63</v>
      </c>
      <c r="H74" s="273">
        <f>ROUND(F74*G74,2)</f>
        <v>11.63</v>
      </c>
      <c r="I74" s="31"/>
      <c r="J74" s="31">
        <v>0.23</v>
      </c>
      <c r="K74" s="255">
        <f t="shared" ref="K74" si="37">ROUND(H74+J74+I74,2)</f>
        <v>11.86</v>
      </c>
      <c r="L74" s="261">
        <f t="shared" si="32"/>
        <v>1.31</v>
      </c>
      <c r="M74" s="31">
        <f t="shared" si="33"/>
        <v>15.21</v>
      </c>
      <c r="N74" s="31">
        <f t="shared" si="34"/>
        <v>0</v>
      </c>
      <c r="O74" s="31">
        <f t="shared" si="35"/>
        <v>0.3</v>
      </c>
      <c r="P74" s="33">
        <f t="shared" si="36"/>
        <v>15.51</v>
      </c>
      <c r="Q74" s="280"/>
    </row>
    <row r="75" spans="1:17" s="281" customFormat="1" ht="12.75" customHeight="1">
      <c r="A75" s="275">
        <v>6</v>
      </c>
      <c r="B75" s="276"/>
      <c r="C75" s="282" t="s">
        <v>160</v>
      </c>
      <c r="D75" s="278" t="s">
        <v>45</v>
      </c>
      <c r="E75" s="279">
        <f>E74*1.2</f>
        <v>1.5695999999999997</v>
      </c>
      <c r="F75" s="272"/>
      <c r="G75" s="31"/>
      <c r="H75" s="273"/>
      <c r="I75" s="31">
        <v>15.36</v>
      </c>
      <c r="J75" s="31"/>
      <c r="K75" s="255">
        <f t="shared" ref="K75:K99" si="38">ROUND(H75+J75+I75,2)</f>
        <v>15.36</v>
      </c>
      <c r="L75" s="261">
        <f t="shared" si="32"/>
        <v>0</v>
      </c>
      <c r="M75" s="31">
        <f t="shared" si="33"/>
        <v>0</v>
      </c>
      <c r="N75" s="31">
        <f t="shared" si="34"/>
        <v>24.11</v>
      </c>
      <c r="O75" s="31">
        <f t="shared" si="35"/>
        <v>0</v>
      </c>
      <c r="P75" s="33">
        <f t="shared" si="36"/>
        <v>24.11</v>
      </c>
      <c r="Q75" s="280"/>
    </row>
    <row r="76" spans="1:17" s="281" customFormat="1" ht="12.75" customHeight="1">
      <c r="A76" s="275">
        <v>7</v>
      </c>
      <c r="B76" s="276"/>
      <c r="C76" s="282" t="s">
        <v>161</v>
      </c>
      <c r="D76" s="278" t="s">
        <v>70</v>
      </c>
      <c r="E76" s="279">
        <f>ROUND(E74*0.02,2)</f>
        <v>0.03</v>
      </c>
      <c r="F76" s="272"/>
      <c r="G76" s="31"/>
      <c r="H76" s="273"/>
      <c r="I76" s="31">
        <f>340*1.1</f>
        <v>374.00000000000006</v>
      </c>
      <c r="J76" s="31"/>
      <c r="K76" s="255">
        <f t="shared" si="38"/>
        <v>374</v>
      </c>
      <c r="L76" s="261">
        <f t="shared" si="32"/>
        <v>0</v>
      </c>
      <c r="M76" s="31">
        <f t="shared" si="33"/>
        <v>0</v>
      </c>
      <c r="N76" s="31">
        <f t="shared" si="34"/>
        <v>11.22</v>
      </c>
      <c r="O76" s="31">
        <f t="shared" si="35"/>
        <v>0</v>
      </c>
      <c r="P76" s="33">
        <f t="shared" si="36"/>
        <v>11.22</v>
      </c>
      <c r="Q76" s="280"/>
    </row>
    <row r="77" spans="1:17" s="281" customFormat="1" ht="12.75" customHeight="1">
      <c r="A77" s="275">
        <v>8</v>
      </c>
      <c r="B77" s="276"/>
      <c r="C77" s="282" t="s">
        <v>162</v>
      </c>
      <c r="D77" s="278" t="s">
        <v>73</v>
      </c>
      <c r="E77" s="279">
        <f>E74*0.12</f>
        <v>0.15695999999999996</v>
      </c>
      <c r="F77" s="272"/>
      <c r="G77" s="31"/>
      <c r="H77" s="273"/>
      <c r="I77" s="31">
        <v>1.24</v>
      </c>
      <c r="J77" s="31"/>
      <c r="K77" s="255">
        <f t="shared" si="38"/>
        <v>1.24</v>
      </c>
      <c r="L77" s="261">
        <f t="shared" si="32"/>
        <v>0</v>
      </c>
      <c r="M77" s="31">
        <f t="shared" si="33"/>
        <v>0</v>
      </c>
      <c r="N77" s="31">
        <f t="shared" si="34"/>
        <v>0.19</v>
      </c>
      <c r="O77" s="31">
        <f t="shared" si="35"/>
        <v>0</v>
      </c>
      <c r="P77" s="33">
        <f t="shared" si="36"/>
        <v>0.19</v>
      </c>
      <c r="Q77" s="280"/>
    </row>
    <row r="78" spans="1:17" s="281" customFormat="1" ht="12.75" customHeight="1">
      <c r="A78" s="275">
        <v>9</v>
      </c>
      <c r="B78" s="276"/>
      <c r="C78" s="282" t="s">
        <v>163</v>
      </c>
      <c r="D78" s="278" t="s">
        <v>65</v>
      </c>
      <c r="E78" s="279">
        <f>ROUND(E74*16,0)</f>
        <v>21</v>
      </c>
      <c r="F78" s="272"/>
      <c r="G78" s="31"/>
      <c r="H78" s="273"/>
      <c r="I78" s="31">
        <v>0.04</v>
      </c>
      <c r="J78" s="31"/>
      <c r="K78" s="255">
        <f t="shared" si="38"/>
        <v>0.04</v>
      </c>
      <c r="L78" s="261">
        <f t="shared" si="32"/>
        <v>0</v>
      </c>
      <c r="M78" s="31">
        <f t="shared" si="33"/>
        <v>0</v>
      </c>
      <c r="N78" s="31">
        <f t="shared" si="34"/>
        <v>0.84</v>
      </c>
      <c r="O78" s="31">
        <f t="shared" si="35"/>
        <v>0</v>
      </c>
      <c r="P78" s="33">
        <f t="shared" si="36"/>
        <v>0.84</v>
      </c>
      <c r="Q78" s="280"/>
    </row>
    <row r="79" spans="1:17" s="281" customFormat="1" ht="15" customHeight="1">
      <c r="A79" s="275">
        <v>10</v>
      </c>
      <c r="B79" s="276" t="s">
        <v>68</v>
      </c>
      <c r="C79" s="283" t="s">
        <v>202</v>
      </c>
      <c r="D79" s="278" t="s">
        <v>70</v>
      </c>
      <c r="E79" s="279">
        <f>(3.02*2+5.05)*0.1</f>
        <v>1.109</v>
      </c>
      <c r="F79" s="272">
        <v>6</v>
      </c>
      <c r="G79" s="31">
        <v>11.63</v>
      </c>
      <c r="H79" s="273">
        <f>ROUND(F79*G79,2)</f>
        <v>69.78</v>
      </c>
      <c r="I79" s="31"/>
      <c r="J79" s="31">
        <v>2.5</v>
      </c>
      <c r="K79" s="255">
        <f t="shared" si="38"/>
        <v>72.28</v>
      </c>
      <c r="L79" s="261">
        <f t="shared" si="32"/>
        <v>6.65</v>
      </c>
      <c r="M79" s="31">
        <f t="shared" si="33"/>
        <v>77.39</v>
      </c>
      <c r="N79" s="31">
        <f t="shared" si="34"/>
        <v>0</v>
      </c>
      <c r="O79" s="31">
        <f t="shared" si="35"/>
        <v>2.77</v>
      </c>
      <c r="P79" s="33">
        <f t="shared" si="36"/>
        <v>80.16</v>
      </c>
      <c r="Q79" s="280"/>
    </row>
    <row r="80" spans="1:17" s="281" customFormat="1" ht="14.25" customHeight="1">
      <c r="A80" s="275">
        <v>11</v>
      </c>
      <c r="B80" s="276"/>
      <c r="C80" s="282" t="s">
        <v>203</v>
      </c>
      <c r="D80" s="278" t="s">
        <v>70</v>
      </c>
      <c r="E80" s="279">
        <f>E79*1.1</f>
        <v>1.2199</v>
      </c>
      <c r="F80" s="272"/>
      <c r="G80" s="31"/>
      <c r="H80" s="273"/>
      <c r="I80" s="31">
        <v>55</v>
      </c>
      <c r="J80" s="31"/>
      <c r="K80" s="255">
        <f t="shared" si="38"/>
        <v>55</v>
      </c>
      <c r="L80" s="261">
        <f t="shared" si="32"/>
        <v>0</v>
      </c>
      <c r="M80" s="31">
        <f t="shared" si="33"/>
        <v>0</v>
      </c>
      <c r="N80" s="31">
        <f t="shared" si="34"/>
        <v>67.09</v>
      </c>
      <c r="O80" s="31">
        <f t="shared" si="35"/>
        <v>0</v>
      </c>
      <c r="P80" s="33">
        <f t="shared" si="36"/>
        <v>67.09</v>
      </c>
      <c r="Q80" s="280"/>
    </row>
    <row r="81" spans="1:17" s="281" customFormat="1" ht="14.25" customHeight="1">
      <c r="A81" s="275">
        <v>12</v>
      </c>
      <c r="B81" s="276"/>
      <c r="C81" s="282" t="s">
        <v>169</v>
      </c>
      <c r="D81" s="278" t="s">
        <v>170</v>
      </c>
      <c r="E81" s="279">
        <f>ROUND(E80/7,2)</f>
        <v>0.17</v>
      </c>
      <c r="F81" s="272"/>
      <c r="G81" s="31"/>
      <c r="H81" s="273"/>
      <c r="I81" s="31"/>
      <c r="J81" s="31">
        <v>65</v>
      </c>
      <c r="K81" s="255">
        <f t="shared" si="38"/>
        <v>65</v>
      </c>
      <c r="L81" s="261">
        <f t="shared" si="32"/>
        <v>0</v>
      </c>
      <c r="M81" s="31">
        <f t="shared" si="33"/>
        <v>0</v>
      </c>
      <c r="N81" s="31">
        <f t="shared" si="34"/>
        <v>0</v>
      </c>
      <c r="O81" s="31">
        <f t="shared" si="35"/>
        <v>11.05</v>
      </c>
      <c r="P81" s="33">
        <f t="shared" si="36"/>
        <v>11.05</v>
      </c>
      <c r="Q81" s="280"/>
    </row>
    <row r="82" spans="1:17" s="281" customFormat="1" ht="14.25" customHeight="1">
      <c r="A82" s="275">
        <v>13</v>
      </c>
      <c r="B82" s="276"/>
      <c r="C82" s="282" t="s">
        <v>171</v>
      </c>
      <c r="D82" s="278" t="s">
        <v>172</v>
      </c>
      <c r="E82" s="279">
        <f>ROUND(E80/2,2)</f>
        <v>0.61</v>
      </c>
      <c r="F82" s="272"/>
      <c r="G82" s="31"/>
      <c r="H82" s="273"/>
      <c r="I82" s="31"/>
      <c r="J82" s="31">
        <v>90</v>
      </c>
      <c r="K82" s="255">
        <f t="shared" si="38"/>
        <v>90</v>
      </c>
      <c r="L82" s="261">
        <f t="shared" si="32"/>
        <v>0</v>
      </c>
      <c r="M82" s="31">
        <f t="shared" si="33"/>
        <v>0</v>
      </c>
      <c r="N82" s="31">
        <f t="shared" si="34"/>
        <v>0</v>
      </c>
      <c r="O82" s="31">
        <f t="shared" si="35"/>
        <v>54.9</v>
      </c>
      <c r="P82" s="33">
        <f t="shared" si="36"/>
        <v>54.9</v>
      </c>
      <c r="Q82" s="280"/>
    </row>
    <row r="83" spans="1:17" s="281" customFormat="1" ht="18.75" customHeight="1">
      <c r="A83" s="275">
        <v>14</v>
      </c>
      <c r="B83" s="276" t="s">
        <v>68</v>
      </c>
      <c r="C83" s="283" t="s">
        <v>205</v>
      </c>
      <c r="D83" s="278" t="s">
        <v>45</v>
      </c>
      <c r="E83" s="279">
        <f>(3.04+3.44)*2.455+3.02*1.055*2+3.02*2.455*2</f>
        <v>37.108800000000002</v>
      </c>
      <c r="F83" s="272">
        <v>1</v>
      </c>
      <c r="G83" s="31">
        <v>11.63</v>
      </c>
      <c r="H83" s="273">
        <f>ROUND(F83*G83,2)</f>
        <v>11.63</v>
      </c>
      <c r="I83" s="31"/>
      <c r="J83" s="31">
        <v>0.23</v>
      </c>
      <c r="K83" s="255">
        <f t="shared" si="38"/>
        <v>11.86</v>
      </c>
      <c r="L83" s="261">
        <f t="shared" si="32"/>
        <v>37.11</v>
      </c>
      <c r="M83" s="31">
        <f t="shared" si="33"/>
        <v>431.58</v>
      </c>
      <c r="N83" s="31">
        <f t="shared" si="34"/>
        <v>0</v>
      </c>
      <c r="O83" s="31">
        <f t="shared" si="35"/>
        <v>8.5399999999999991</v>
      </c>
      <c r="P83" s="33">
        <f t="shared" si="36"/>
        <v>440.12</v>
      </c>
      <c r="Q83" s="280"/>
    </row>
    <row r="84" spans="1:17" s="281" customFormat="1" ht="12.75" customHeight="1">
      <c r="A84" s="275">
        <v>15</v>
      </c>
      <c r="B84" s="276"/>
      <c r="C84" s="282" t="s">
        <v>160</v>
      </c>
      <c r="D84" s="278" t="s">
        <v>45</v>
      </c>
      <c r="E84" s="279">
        <f>E83*1.2*0.15</f>
        <v>6.6795840000000002</v>
      </c>
      <c r="F84" s="272"/>
      <c r="G84" s="31"/>
      <c r="H84" s="273"/>
      <c r="I84" s="31">
        <v>15.36</v>
      </c>
      <c r="J84" s="31"/>
      <c r="K84" s="255">
        <f t="shared" si="38"/>
        <v>15.36</v>
      </c>
      <c r="L84" s="261">
        <f t="shared" si="32"/>
        <v>0</v>
      </c>
      <c r="M84" s="31">
        <f t="shared" si="33"/>
        <v>0</v>
      </c>
      <c r="N84" s="31">
        <f t="shared" si="34"/>
        <v>102.6</v>
      </c>
      <c r="O84" s="31">
        <f t="shared" si="35"/>
        <v>0</v>
      </c>
      <c r="P84" s="33">
        <f t="shared" si="36"/>
        <v>102.6</v>
      </c>
      <c r="Q84" s="280"/>
    </row>
    <row r="85" spans="1:17" s="281" customFormat="1" ht="12.75" customHeight="1">
      <c r="A85" s="275">
        <v>16</v>
      </c>
      <c r="B85" s="276"/>
      <c r="C85" s="282" t="s">
        <v>161</v>
      </c>
      <c r="D85" s="278" t="s">
        <v>70</v>
      </c>
      <c r="E85" s="279">
        <f>ROUND(E83*0.01,2)</f>
        <v>0.37</v>
      </c>
      <c r="F85" s="272"/>
      <c r="G85" s="31"/>
      <c r="H85" s="273"/>
      <c r="I85" s="31">
        <f>340*1.1</f>
        <v>374.00000000000006</v>
      </c>
      <c r="J85" s="31"/>
      <c r="K85" s="255">
        <f t="shared" si="38"/>
        <v>374</v>
      </c>
      <c r="L85" s="261">
        <f t="shared" si="32"/>
        <v>0</v>
      </c>
      <c r="M85" s="31">
        <f t="shared" si="33"/>
        <v>0</v>
      </c>
      <c r="N85" s="31">
        <f t="shared" si="34"/>
        <v>138.38</v>
      </c>
      <c r="O85" s="31">
        <f t="shared" si="35"/>
        <v>0</v>
      </c>
      <c r="P85" s="33">
        <f t="shared" si="36"/>
        <v>138.38</v>
      </c>
      <c r="Q85" s="280"/>
    </row>
    <row r="86" spans="1:17" s="281" customFormat="1" ht="12.75" customHeight="1">
      <c r="A86" s="275">
        <v>17</v>
      </c>
      <c r="B86" s="276"/>
      <c r="C86" s="282" t="s">
        <v>206</v>
      </c>
      <c r="D86" s="278" t="s">
        <v>45</v>
      </c>
      <c r="E86" s="279">
        <f>E83</f>
        <v>37.108800000000002</v>
      </c>
      <c r="F86" s="272"/>
      <c r="G86" s="31"/>
      <c r="H86" s="273"/>
      <c r="I86" s="31"/>
      <c r="J86" s="31">
        <v>12</v>
      </c>
      <c r="K86" s="255">
        <f t="shared" ref="K86" si="39">ROUND(H86+J86+I86,2)</f>
        <v>12</v>
      </c>
      <c r="L86" s="261">
        <f t="shared" ref="L86" si="40">ROUND(E86*F86,2)</f>
        <v>0</v>
      </c>
      <c r="M86" s="31">
        <f t="shared" ref="M86" si="41">ROUND(E86*H86,2)</f>
        <v>0</v>
      </c>
      <c r="N86" s="31">
        <f t="shared" ref="N86" si="42">ROUND(E86*I86,2)</f>
        <v>0</v>
      </c>
      <c r="O86" s="31">
        <f t="shared" ref="O86" si="43">ROUND(E86*J86,2)</f>
        <v>445.31</v>
      </c>
      <c r="P86" s="33">
        <f t="shared" ref="P86" si="44">ROUND(O86+N86+M86,2)</f>
        <v>445.31</v>
      </c>
      <c r="Q86" s="280"/>
    </row>
    <row r="87" spans="1:17" s="281" customFormat="1" ht="12.75" customHeight="1">
      <c r="A87" s="275">
        <v>18</v>
      </c>
      <c r="B87" s="276"/>
      <c r="C87" s="282" t="s">
        <v>162</v>
      </c>
      <c r="D87" s="278" t="s">
        <v>73</v>
      </c>
      <c r="E87" s="279">
        <f>E83*0.12</f>
        <v>4.4530560000000001</v>
      </c>
      <c r="F87" s="272"/>
      <c r="G87" s="31"/>
      <c r="H87" s="273"/>
      <c r="I87" s="31">
        <v>1.24</v>
      </c>
      <c r="J87" s="31"/>
      <c r="K87" s="255">
        <f t="shared" si="38"/>
        <v>1.24</v>
      </c>
      <c r="L87" s="261">
        <f t="shared" si="32"/>
        <v>0</v>
      </c>
      <c r="M87" s="31">
        <f t="shared" si="33"/>
        <v>0</v>
      </c>
      <c r="N87" s="31">
        <f t="shared" si="34"/>
        <v>5.52</v>
      </c>
      <c r="O87" s="31">
        <f t="shared" si="35"/>
        <v>0</v>
      </c>
      <c r="P87" s="33">
        <f t="shared" si="36"/>
        <v>5.52</v>
      </c>
      <c r="Q87" s="280"/>
    </row>
    <row r="88" spans="1:17" s="281" customFormat="1" ht="12.75" customHeight="1">
      <c r="A88" s="275">
        <v>19</v>
      </c>
      <c r="B88" s="276"/>
      <c r="C88" s="282" t="s">
        <v>163</v>
      </c>
      <c r="D88" s="278" t="s">
        <v>65</v>
      </c>
      <c r="E88" s="279">
        <f>ROUND(E83*16,0)</f>
        <v>594</v>
      </c>
      <c r="F88" s="272"/>
      <c r="G88" s="31"/>
      <c r="H88" s="273"/>
      <c r="I88" s="31">
        <v>0.04</v>
      </c>
      <c r="J88" s="31"/>
      <c r="K88" s="255">
        <f t="shared" si="38"/>
        <v>0.04</v>
      </c>
      <c r="L88" s="261">
        <f t="shared" si="32"/>
        <v>0</v>
      </c>
      <c r="M88" s="31">
        <f t="shared" si="33"/>
        <v>0</v>
      </c>
      <c r="N88" s="31">
        <f t="shared" si="34"/>
        <v>23.76</v>
      </c>
      <c r="O88" s="31">
        <f t="shared" si="35"/>
        <v>0</v>
      </c>
      <c r="P88" s="33">
        <f t="shared" si="36"/>
        <v>23.76</v>
      </c>
      <c r="Q88" s="280"/>
    </row>
    <row r="89" spans="1:17" s="281" customFormat="1" ht="13.5" customHeight="1">
      <c r="A89" s="275">
        <v>20</v>
      </c>
      <c r="B89" s="276" t="s">
        <v>68</v>
      </c>
      <c r="C89" s="283" t="s">
        <v>316</v>
      </c>
      <c r="D89" s="278" t="s">
        <v>164</v>
      </c>
      <c r="E89" s="284">
        <f>390.4*1/1000</f>
        <v>0.39039999999999997</v>
      </c>
      <c r="F89" s="272">
        <v>32</v>
      </c>
      <c r="G89" s="31">
        <v>11.63</v>
      </c>
      <c r="H89" s="273">
        <f>ROUND(F89*G89,2)</f>
        <v>372.16</v>
      </c>
      <c r="I89" s="31"/>
      <c r="J89" s="31">
        <v>18</v>
      </c>
      <c r="K89" s="255">
        <f t="shared" si="38"/>
        <v>390.16</v>
      </c>
      <c r="L89" s="261">
        <f t="shared" si="32"/>
        <v>12.49</v>
      </c>
      <c r="M89" s="31">
        <f t="shared" si="33"/>
        <v>145.29</v>
      </c>
      <c r="N89" s="31">
        <f t="shared" si="34"/>
        <v>0</v>
      </c>
      <c r="O89" s="31">
        <f t="shared" si="35"/>
        <v>7.03</v>
      </c>
      <c r="P89" s="33">
        <f t="shared" si="36"/>
        <v>152.32</v>
      </c>
      <c r="Q89" s="280"/>
    </row>
    <row r="90" spans="1:17" s="281" customFormat="1" ht="13.5" customHeight="1">
      <c r="A90" s="275">
        <v>21</v>
      </c>
      <c r="B90" s="276"/>
      <c r="C90" s="282" t="s">
        <v>165</v>
      </c>
      <c r="D90" s="278" t="s">
        <v>65</v>
      </c>
      <c r="E90" s="279">
        <f>ROUND(E83*2.2,0)</f>
        <v>82</v>
      </c>
      <c r="F90" s="272"/>
      <c r="G90" s="31"/>
      <c r="H90" s="273"/>
      <c r="I90" s="31">
        <v>0.09</v>
      </c>
      <c r="J90" s="31"/>
      <c r="K90" s="255">
        <f t="shared" si="38"/>
        <v>0.09</v>
      </c>
      <c r="L90" s="261">
        <f t="shared" si="32"/>
        <v>0</v>
      </c>
      <c r="M90" s="31">
        <f t="shared" si="33"/>
        <v>0</v>
      </c>
      <c r="N90" s="31">
        <f t="shared" si="34"/>
        <v>7.38</v>
      </c>
      <c r="O90" s="31">
        <f t="shared" si="35"/>
        <v>0</v>
      </c>
      <c r="P90" s="33">
        <f t="shared" si="36"/>
        <v>7.38</v>
      </c>
      <c r="Q90" s="280"/>
    </row>
    <row r="91" spans="1:17" s="281" customFormat="1" ht="14.25" customHeight="1">
      <c r="A91" s="275">
        <v>22</v>
      </c>
      <c r="B91" s="276"/>
      <c r="C91" s="282" t="s">
        <v>166</v>
      </c>
      <c r="D91" s="278" t="s">
        <v>65</v>
      </c>
      <c r="E91" s="279">
        <f>ROUND(E79*3*4,0)</f>
        <v>13</v>
      </c>
      <c r="F91" s="272"/>
      <c r="G91" s="31"/>
      <c r="H91" s="273"/>
      <c r="I91" s="31">
        <v>0.12</v>
      </c>
      <c r="J91" s="31"/>
      <c r="K91" s="255">
        <f t="shared" si="38"/>
        <v>0.12</v>
      </c>
      <c r="L91" s="261">
        <f t="shared" si="32"/>
        <v>0</v>
      </c>
      <c r="M91" s="31">
        <f t="shared" si="33"/>
        <v>0</v>
      </c>
      <c r="N91" s="31">
        <f t="shared" si="34"/>
        <v>1.56</v>
      </c>
      <c r="O91" s="31">
        <f t="shared" si="35"/>
        <v>0</v>
      </c>
      <c r="P91" s="33">
        <f t="shared" si="36"/>
        <v>1.56</v>
      </c>
      <c r="Q91" s="280"/>
    </row>
    <row r="92" spans="1:17" s="281" customFormat="1" ht="14.25" customHeight="1">
      <c r="A92" s="275">
        <v>23</v>
      </c>
      <c r="B92" s="276"/>
      <c r="C92" s="282" t="s">
        <v>167</v>
      </c>
      <c r="D92" s="278" t="s">
        <v>164</v>
      </c>
      <c r="E92" s="279">
        <f>E89*1.18</f>
        <v>0.46067199999999991</v>
      </c>
      <c r="F92" s="272"/>
      <c r="G92" s="31"/>
      <c r="H92" s="273"/>
      <c r="I92" s="31">
        <v>1050</v>
      </c>
      <c r="J92" s="31"/>
      <c r="K92" s="255">
        <f t="shared" si="38"/>
        <v>1050</v>
      </c>
      <c r="L92" s="261">
        <f t="shared" si="32"/>
        <v>0</v>
      </c>
      <c r="M92" s="31">
        <f t="shared" si="33"/>
        <v>0</v>
      </c>
      <c r="N92" s="31">
        <f t="shared" si="34"/>
        <v>483.71</v>
      </c>
      <c r="O92" s="31">
        <f t="shared" si="35"/>
        <v>0</v>
      </c>
      <c r="P92" s="33">
        <f t="shared" si="36"/>
        <v>483.71</v>
      </c>
      <c r="Q92" s="280"/>
    </row>
    <row r="93" spans="1:17" s="281" customFormat="1" ht="14.25" customHeight="1">
      <c r="A93" s="275">
        <v>24</v>
      </c>
      <c r="B93" s="276"/>
      <c r="C93" s="282" t="s">
        <v>168</v>
      </c>
      <c r="D93" s="278" t="s">
        <v>69</v>
      </c>
      <c r="E93" s="279">
        <f>E89</f>
        <v>0.39039999999999997</v>
      </c>
      <c r="F93" s="272"/>
      <c r="G93" s="31"/>
      <c r="H93" s="273"/>
      <c r="I93" s="31">
        <v>29</v>
      </c>
      <c r="J93" s="31"/>
      <c r="K93" s="255">
        <f t="shared" si="38"/>
        <v>29</v>
      </c>
      <c r="L93" s="261">
        <f t="shared" si="32"/>
        <v>0</v>
      </c>
      <c r="M93" s="31">
        <f t="shared" si="33"/>
        <v>0</v>
      </c>
      <c r="N93" s="31">
        <f t="shared" si="34"/>
        <v>11.32</v>
      </c>
      <c r="O93" s="31">
        <f t="shared" si="35"/>
        <v>0</v>
      </c>
      <c r="P93" s="33">
        <f t="shared" si="36"/>
        <v>11.32</v>
      </c>
      <c r="Q93" s="280"/>
    </row>
    <row r="94" spans="1:17" s="281" customFormat="1" ht="13.5" customHeight="1">
      <c r="A94" s="275">
        <v>25</v>
      </c>
      <c r="B94" s="276" t="s">
        <v>68</v>
      </c>
      <c r="C94" s="283" t="s">
        <v>208</v>
      </c>
      <c r="D94" s="278" t="s">
        <v>45</v>
      </c>
      <c r="E94" s="279">
        <f>3.02*3*0.6</f>
        <v>5.4359999999999999</v>
      </c>
      <c r="F94" s="272">
        <v>0.3</v>
      </c>
      <c r="G94" s="31">
        <v>11.63</v>
      </c>
      <c r="H94" s="273">
        <f>ROUND(F94*G94,2)</f>
        <v>3.49</v>
      </c>
      <c r="I94" s="31"/>
      <c r="J94" s="31">
        <f>H94*0.05</f>
        <v>0.17450000000000002</v>
      </c>
      <c r="K94" s="255">
        <f t="shared" si="38"/>
        <v>3.66</v>
      </c>
      <c r="L94" s="261">
        <f t="shared" si="32"/>
        <v>1.63</v>
      </c>
      <c r="M94" s="31">
        <f t="shared" si="33"/>
        <v>18.97</v>
      </c>
      <c r="N94" s="31">
        <f t="shared" si="34"/>
        <v>0</v>
      </c>
      <c r="O94" s="31">
        <f t="shared" si="35"/>
        <v>0.95</v>
      </c>
      <c r="P94" s="33">
        <f t="shared" si="36"/>
        <v>19.920000000000002</v>
      </c>
      <c r="Q94" s="280"/>
    </row>
    <row r="95" spans="1:17" s="281" customFormat="1" ht="13.5" customHeight="1">
      <c r="A95" s="275">
        <v>26</v>
      </c>
      <c r="B95" s="276"/>
      <c r="C95" s="282" t="s">
        <v>209</v>
      </c>
      <c r="D95" s="278" t="s">
        <v>45</v>
      </c>
      <c r="E95" s="279">
        <f>E94*1.1</f>
        <v>5.9796000000000005</v>
      </c>
      <c r="F95" s="272"/>
      <c r="G95" s="31"/>
      <c r="H95" s="273"/>
      <c r="I95" s="31">
        <v>4</v>
      </c>
      <c r="J95" s="31"/>
      <c r="K95" s="255">
        <f t="shared" si="38"/>
        <v>4</v>
      </c>
      <c r="L95" s="261">
        <f t="shared" si="32"/>
        <v>0</v>
      </c>
      <c r="M95" s="31">
        <f t="shared" si="33"/>
        <v>0</v>
      </c>
      <c r="N95" s="31">
        <f t="shared" si="34"/>
        <v>23.92</v>
      </c>
      <c r="O95" s="31">
        <f t="shared" si="35"/>
        <v>0</v>
      </c>
      <c r="P95" s="33">
        <f t="shared" si="36"/>
        <v>23.92</v>
      </c>
      <c r="Q95" s="280"/>
    </row>
    <row r="96" spans="1:17" s="281" customFormat="1" ht="15" customHeight="1">
      <c r="A96" s="275">
        <v>27</v>
      </c>
      <c r="B96" s="276" t="s">
        <v>68</v>
      </c>
      <c r="C96" s="283" t="s">
        <v>210</v>
      </c>
      <c r="D96" s="278" t="s">
        <v>70</v>
      </c>
      <c r="E96" s="279">
        <f>(2*3.02+5.04)*1*0.2+2.255*3.44*0.2+3.02*0.2*(0.855+2.255)</f>
        <v>5.64588</v>
      </c>
      <c r="F96" s="272">
        <v>6</v>
      </c>
      <c r="G96" s="31">
        <v>11.63</v>
      </c>
      <c r="H96" s="273">
        <f>ROUND(F96*G96,2)</f>
        <v>69.78</v>
      </c>
      <c r="I96" s="31"/>
      <c r="J96" s="31">
        <v>2.5</v>
      </c>
      <c r="K96" s="255">
        <f t="shared" si="38"/>
        <v>72.28</v>
      </c>
      <c r="L96" s="261">
        <f t="shared" si="32"/>
        <v>33.880000000000003</v>
      </c>
      <c r="M96" s="31">
        <f t="shared" si="33"/>
        <v>393.97</v>
      </c>
      <c r="N96" s="31">
        <f t="shared" si="34"/>
        <v>0</v>
      </c>
      <c r="O96" s="31">
        <f t="shared" si="35"/>
        <v>14.11</v>
      </c>
      <c r="P96" s="33">
        <f t="shared" si="36"/>
        <v>408.08</v>
      </c>
      <c r="Q96" s="280"/>
    </row>
    <row r="97" spans="1:17" s="281" customFormat="1" ht="14.25" customHeight="1">
      <c r="A97" s="275">
        <v>28</v>
      </c>
      <c r="B97" s="276"/>
      <c r="C97" s="282" t="s">
        <v>184</v>
      </c>
      <c r="D97" s="278" t="s">
        <v>70</v>
      </c>
      <c r="E97" s="279">
        <f>E96*1.1</f>
        <v>6.2104680000000005</v>
      </c>
      <c r="F97" s="272"/>
      <c r="G97" s="31"/>
      <c r="H97" s="273"/>
      <c r="I97" s="31">
        <v>87</v>
      </c>
      <c r="J97" s="31">
        <f>90*0.25</f>
        <v>22.5</v>
      </c>
      <c r="K97" s="255">
        <f t="shared" si="38"/>
        <v>109.5</v>
      </c>
      <c r="L97" s="261">
        <f t="shared" si="32"/>
        <v>0</v>
      </c>
      <c r="M97" s="31">
        <f t="shared" si="33"/>
        <v>0</v>
      </c>
      <c r="N97" s="31">
        <f t="shared" si="34"/>
        <v>540.30999999999995</v>
      </c>
      <c r="O97" s="31">
        <f t="shared" si="35"/>
        <v>139.74</v>
      </c>
      <c r="P97" s="33">
        <f t="shared" si="36"/>
        <v>680.05</v>
      </c>
      <c r="Q97" s="280"/>
    </row>
    <row r="98" spans="1:17" s="281" customFormat="1" ht="14.25" customHeight="1">
      <c r="A98" s="275">
        <v>29</v>
      </c>
      <c r="B98" s="276"/>
      <c r="C98" s="282" t="s">
        <v>169</v>
      </c>
      <c r="D98" s="278" t="s">
        <v>170</v>
      </c>
      <c r="E98" s="279">
        <f>ROUND(E97/7,2)</f>
        <v>0.89</v>
      </c>
      <c r="F98" s="272"/>
      <c r="G98" s="31"/>
      <c r="H98" s="273"/>
      <c r="I98" s="31"/>
      <c r="J98" s="31">
        <v>65</v>
      </c>
      <c r="K98" s="255">
        <f t="shared" si="38"/>
        <v>65</v>
      </c>
      <c r="L98" s="261">
        <f t="shared" si="32"/>
        <v>0</v>
      </c>
      <c r="M98" s="31">
        <f t="shared" si="33"/>
        <v>0</v>
      </c>
      <c r="N98" s="31">
        <f t="shared" si="34"/>
        <v>0</v>
      </c>
      <c r="O98" s="31">
        <f t="shared" si="35"/>
        <v>57.85</v>
      </c>
      <c r="P98" s="33">
        <f t="shared" si="36"/>
        <v>57.85</v>
      </c>
      <c r="Q98" s="280"/>
    </row>
    <row r="99" spans="1:17" s="281" customFormat="1" ht="14.25" customHeight="1">
      <c r="A99" s="275">
        <v>30</v>
      </c>
      <c r="B99" s="276"/>
      <c r="C99" s="282" t="s">
        <v>171</v>
      </c>
      <c r="D99" s="278" t="s">
        <v>172</v>
      </c>
      <c r="E99" s="279">
        <f>ROUND(E97/4,2)</f>
        <v>1.55</v>
      </c>
      <c r="F99" s="272"/>
      <c r="G99" s="31"/>
      <c r="H99" s="273"/>
      <c r="I99" s="31"/>
      <c r="J99" s="31">
        <v>90</v>
      </c>
      <c r="K99" s="255">
        <f t="shared" si="38"/>
        <v>90</v>
      </c>
      <c r="L99" s="261">
        <f t="shared" si="32"/>
        <v>0</v>
      </c>
      <c r="M99" s="31">
        <f t="shared" si="33"/>
        <v>0</v>
      </c>
      <c r="N99" s="31">
        <f t="shared" si="34"/>
        <v>0</v>
      </c>
      <c r="O99" s="31">
        <f t="shared" si="35"/>
        <v>139.5</v>
      </c>
      <c r="P99" s="33">
        <f t="shared" si="36"/>
        <v>139.5</v>
      </c>
      <c r="Q99" s="280"/>
    </row>
    <row r="100" spans="1:17" s="281" customFormat="1" ht="6.75" customHeight="1" thickBot="1">
      <c r="A100" s="286"/>
      <c r="B100" s="287"/>
      <c r="C100" s="282"/>
      <c r="D100" s="278"/>
      <c r="E100" s="279"/>
      <c r="F100" s="272"/>
      <c r="G100" s="31"/>
      <c r="H100" s="273"/>
      <c r="I100" s="31"/>
      <c r="J100" s="31"/>
      <c r="K100" s="255"/>
      <c r="L100" s="288"/>
      <c r="M100" s="289"/>
      <c r="N100" s="289"/>
      <c r="O100" s="289"/>
      <c r="P100" s="290"/>
      <c r="Q100" s="280"/>
    </row>
    <row r="101" spans="1:17" ht="13.5" customHeight="1" thickBot="1">
      <c r="A101" s="117"/>
      <c r="B101" s="118"/>
      <c r="C101" s="397" t="s">
        <v>118</v>
      </c>
      <c r="D101" s="398"/>
      <c r="E101" s="398"/>
      <c r="F101" s="398"/>
      <c r="G101" s="398"/>
      <c r="H101" s="398"/>
      <c r="I101" s="398"/>
      <c r="J101" s="398"/>
      <c r="K101" s="398"/>
      <c r="L101" s="180">
        <f>SUM(L19:L99)</f>
        <v>445.77000000000004</v>
      </c>
      <c r="M101" s="180">
        <f>SUM(M19:M99)</f>
        <v>5184.6900000000005</v>
      </c>
      <c r="N101" s="180">
        <f>SUM(N19:N99)</f>
        <v>4900.92</v>
      </c>
      <c r="O101" s="180">
        <f>SUM(O19:O99)</f>
        <v>8394.52</v>
      </c>
      <c r="P101" s="291">
        <f>SUM(P19:P99)</f>
        <v>18480.129999999997</v>
      </c>
    </row>
    <row r="102" spans="1:17" s="34" customFormat="1" ht="17.25" customHeight="1">
      <c r="A102" s="243"/>
      <c r="B102" s="243"/>
      <c r="C102" s="35"/>
      <c r="D102" s="35"/>
      <c r="E102" s="35"/>
    </row>
    <row r="103" spans="1:17" s="34" customFormat="1" ht="13.5" customHeight="1">
      <c r="A103" s="376" t="s">
        <v>14</v>
      </c>
      <c r="B103" s="376"/>
      <c r="C103" s="41" t="str">
        <f>PBK!C36</f>
        <v>Vadims ĻETKO</v>
      </c>
      <c r="D103" s="382" t="str">
        <f>PBK!D36</f>
        <v>29_10_2021</v>
      </c>
      <c r="E103" s="383"/>
      <c r="G103" s="376" t="s">
        <v>38</v>
      </c>
      <c r="H103" s="376"/>
      <c r="I103" s="384" t="str">
        <f>PBK!C41</f>
        <v>Vadims ĻETKO</v>
      </c>
      <c r="J103" s="384"/>
      <c r="K103" s="384"/>
      <c r="L103" s="384"/>
      <c r="M103" s="384"/>
      <c r="N103" s="385" t="str">
        <f>D103</f>
        <v>29_10_2021</v>
      </c>
      <c r="O103" s="376"/>
    </row>
    <row r="104" spans="1:17" s="34" customFormat="1" ht="13.5" customHeight="1">
      <c r="A104" s="243"/>
      <c r="B104" s="243"/>
      <c r="C104" s="42" t="s">
        <v>44</v>
      </c>
      <c r="D104" s="35"/>
      <c r="E104" s="35"/>
      <c r="K104" s="42" t="s">
        <v>44</v>
      </c>
    </row>
    <row r="105" spans="1:17" s="34" customFormat="1" ht="13.5" customHeight="1">
      <c r="A105" s="243"/>
      <c r="B105" s="243"/>
      <c r="C105" s="35"/>
      <c r="D105" s="35"/>
      <c r="E105" s="35"/>
    </row>
    <row r="106" spans="1:17" s="34" customFormat="1" ht="13.5" customHeight="1">
      <c r="A106" s="376" t="s">
        <v>15</v>
      </c>
      <c r="B106" s="376"/>
      <c r="C106" s="35" t="str">
        <f>PBK!C39</f>
        <v>20-6832</v>
      </c>
      <c r="D106" s="35"/>
      <c r="E106" s="35"/>
      <c r="G106" s="376"/>
      <c r="H106" s="376"/>
      <c r="I106" s="34" t="str">
        <f>PBK!C44</f>
        <v>20-6832</v>
      </c>
    </row>
    <row r="107" spans="1:17" s="34" customFormat="1" ht="13.5" customHeight="1">
      <c r="A107" s="243"/>
      <c r="B107" s="243"/>
      <c r="C107" s="35"/>
      <c r="D107" s="35"/>
      <c r="E107" s="35"/>
    </row>
    <row r="108" spans="1:17" s="34" customFormat="1" ht="13.5" customHeight="1">
      <c r="A108" s="243"/>
      <c r="B108" s="243"/>
      <c r="C108" s="35"/>
      <c r="D108" s="35"/>
      <c r="E108" s="35"/>
    </row>
    <row r="109" spans="1:17" s="34" customFormat="1" ht="13.5" customHeight="1">
      <c r="A109" s="243"/>
      <c r="B109" s="243"/>
      <c r="C109" s="35"/>
      <c r="D109" s="35"/>
      <c r="E109" s="35"/>
    </row>
    <row r="110" spans="1:17" s="34" customFormat="1" ht="13.5" customHeight="1">
      <c r="A110" s="243"/>
      <c r="B110" s="243"/>
      <c r="C110" s="35"/>
      <c r="D110" s="35"/>
      <c r="E110" s="35"/>
    </row>
    <row r="111" spans="1:17" s="34" customFormat="1" ht="13.5" customHeight="1">
      <c r="A111" s="243"/>
      <c r="B111" s="243"/>
      <c r="C111" s="35"/>
      <c r="D111" s="35"/>
      <c r="E111" s="35"/>
    </row>
    <row r="112" spans="1:17" s="34" customFormat="1" ht="13.5" customHeight="1">
      <c r="A112" s="243"/>
      <c r="B112" s="243"/>
      <c r="C112" s="35"/>
      <c r="D112" s="35"/>
      <c r="E112" s="35"/>
    </row>
    <row r="113" spans="1:5" s="34" customFormat="1" ht="13.5" customHeight="1">
      <c r="A113" s="243"/>
      <c r="B113" s="243"/>
      <c r="C113" s="35"/>
      <c r="D113" s="35"/>
      <c r="E113" s="35"/>
    </row>
    <row r="114" spans="1:5" s="34" customFormat="1" ht="13.5" customHeight="1">
      <c r="A114" s="243"/>
      <c r="B114" s="243"/>
      <c r="C114" s="35"/>
      <c r="D114" s="35"/>
      <c r="E114" s="35"/>
    </row>
    <row r="115" spans="1:5" s="34" customFormat="1" ht="13.5" customHeight="1">
      <c r="A115" s="243"/>
      <c r="B115" s="243"/>
      <c r="C115" s="35"/>
      <c r="D115" s="35"/>
      <c r="E115" s="35"/>
    </row>
    <row r="116" spans="1:5" s="34" customFormat="1" ht="13.5" customHeight="1">
      <c r="A116" s="243"/>
      <c r="B116" s="243"/>
      <c r="C116" s="35"/>
      <c r="D116" s="35"/>
      <c r="E116" s="35"/>
    </row>
    <row r="117" spans="1:5" s="34" customFormat="1" ht="13.5" customHeight="1">
      <c r="A117" s="243"/>
      <c r="B117" s="243"/>
      <c r="C117" s="35"/>
      <c r="D117" s="35"/>
      <c r="E117" s="35"/>
    </row>
    <row r="118" spans="1:5" s="34" customFormat="1" ht="13.5" customHeight="1">
      <c r="A118" s="243"/>
      <c r="B118" s="243"/>
      <c r="C118" s="35"/>
      <c r="D118" s="35"/>
      <c r="E118" s="35"/>
    </row>
    <row r="119" spans="1:5" s="34" customFormat="1" ht="13.5" customHeight="1">
      <c r="A119" s="243"/>
      <c r="B119" s="243"/>
      <c r="C119" s="35"/>
      <c r="D119" s="35"/>
      <c r="E119" s="35"/>
    </row>
    <row r="120" spans="1:5" s="34" customFormat="1" ht="13.5" customHeight="1">
      <c r="A120" s="243"/>
      <c r="B120" s="243"/>
      <c r="C120" s="35"/>
      <c r="D120" s="35"/>
      <c r="E120" s="35"/>
    </row>
    <row r="121" spans="1:5" s="34" customFormat="1" ht="13.5" customHeight="1">
      <c r="A121" s="243"/>
      <c r="B121" s="243"/>
      <c r="C121" s="35"/>
      <c r="D121" s="35"/>
      <c r="E121" s="35"/>
    </row>
    <row r="122" spans="1:5" s="34" customFormat="1" ht="13.5" customHeight="1">
      <c r="A122" s="243"/>
      <c r="B122" s="243"/>
      <c r="C122" s="35"/>
      <c r="D122" s="35"/>
      <c r="E122" s="35"/>
    </row>
    <row r="123" spans="1:5" s="34" customFormat="1" ht="13.5" customHeight="1">
      <c r="A123" s="243"/>
      <c r="B123" s="243"/>
      <c r="C123" s="35"/>
      <c r="D123" s="35"/>
      <c r="E123" s="35"/>
    </row>
    <row r="124" spans="1:5" s="34" customFormat="1" ht="13.5" customHeight="1">
      <c r="A124" s="243"/>
      <c r="B124" s="243"/>
      <c r="C124" s="35"/>
      <c r="D124" s="35"/>
      <c r="E124" s="35"/>
    </row>
    <row r="125" spans="1:5" s="34" customFormat="1" ht="13.5" customHeight="1">
      <c r="A125" s="243"/>
      <c r="B125" s="243"/>
      <c r="C125" s="35"/>
      <c r="D125" s="35"/>
      <c r="E125" s="35"/>
    </row>
    <row r="126" spans="1:5" s="34" customFormat="1" ht="13.5" customHeight="1">
      <c r="A126" s="243"/>
      <c r="B126" s="243"/>
      <c r="C126" s="35"/>
      <c r="D126" s="35"/>
      <c r="E126" s="35"/>
    </row>
    <row r="127" spans="1:5" s="34" customFormat="1" ht="13.5" customHeight="1">
      <c r="A127" s="243"/>
      <c r="B127" s="243"/>
      <c r="C127" s="35"/>
      <c r="D127" s="35"/>
      <c r="E127" s="35"/>
    </row>
    <row r="128" spans="1:5" s="34" customFormat="1" ht="13.5" customHeight="1">
      <c r="A128" s="243"/>
      <c r="B128" s="243"/>
      <c r="C128" s="35"/>
      <c r="D128" s="35"/>
      <c r="E128" s="35"/>
    </row>
    <row r="129" spans="1:5" s="34" customFormat="1" ht="13.5" customHeight="1">
      <c r="A129" s="243"/>
      <c r="B129" s="243"/>
      <c r="C129" s="35"/>
      <c r="D129" s="35"/>
      <c r="E129" s="35"/>
    </row>
    <row r="130" spans="1:5" s="34" customFormat="1" ht="13.5" customHeight="1">
      <c r="A130" s="243"/>
      <c r="B130" s="243"/>
      <c r="C130" s="35"/>
      <c r="D130" s="35"/>
      <c r="E130" s="35"/>
    </row>
    <row r="131" spans="1:5" s="34" customFormat="1" ht="13.5" customHeight="1">
      <c r="A131" s="243"/>
      <c r="B131" s="243"/>
      <c r="C131" s="35"/>
      <c r="D131" s="35"/>
      <c r="E131" s="35"/>
    </row>
    <row r="132" spans="1:5" s="34" customFormat="1" ht="13.5" customHeight="1">
      <c r="A132" s="243"/>
      <c r="B132" s="243"/>
      <c r="C132" s="35"/>
      <c r="D132" s="35"/>
      <c r="E132" s="35"/>
    </row>
    <row r="133" spans="1:5" s="34" customFormat="1" ht="13.5" customHeight="1">
      <c r="A133" s="243"/>
      <c r="B133" s="243"/>
      <c r="C133" s="35"/>
      <c r="D133" s="35"/>
      <c r="E133" s="35"/>
    </row>
    <row r="134" spans="1:5" s="34" customFormat="1" ht="13.5" customHeight="1">
      <c r="A134" s="243"/>
      <c r="B134" s="243"/>
      <c r="C134" s="35"/>
      <c r="D134" s="35"/>
      <c r="E134" s="35"/>
    </row>
    <row r="135" spans="1:5" s="34" customFormat="1" ht="13.5" customHeight="1">
      <c r="A135" s="243"/>
      <c r="B135" s="243"/>
      <c r="C135" s="35"/>
      <c r="D135" s="35"/>
      <c r="E135" s="35"/>
    </row>
    <row r="136" spans="1:5" s="34" customFormat="1" ht="13.5" customHeight="1">
      <c r="A136" s="243"/>
      <c r="B136" s="243"/>
      <c r="C136" s="35"/>
      <c r="D136" s="35"/>
      <c r="E136" s="35"/>
    </row>
    <row r="137" spans="1:5" s="34" customFormat="1" ht="13.5" customHeight="1">
      <c r="A137" s="243"/>
      <c r="B137" s="243"/>
      <c r="C137" s="35"/>
      <c r="D137" s="35"/>
      <c r="E137" s="35"/>
    </row>
    <row r="138" spans="1:5" s="34" customFormat="1" ht="13.5" customHeight="1">
      <c r="A138" s="243"/>
      <c r="B138" s="243"/>
      <c r="C138" s="35"/>
      <c r="D138" s="35"/>
      <c r="E138" s="35"/>
    </row>
    <row r="139" spans="1:5" s="34" customFormat="1" ht="13.5" customHeight="1">
      <c r="A139" s="243"/>
      <c r="B139" s="243"/>
      <c r="C139" s="35"/>
      <c r="D139" s="35"/>
      <c r="E139" s="35"/>
    </row>
    <row r="140" spans="1:5" s="34" customFormat="1" ht="13.5" customHeight="1">
      <c r="A140" s="243"/>
      <c r="B140" s="243"/>
      <c r="C140" s="35"/>
      <c r="D140" s="35"/>
      <c r="E140" s="35"/>
    </row>
    <row r="141" spans="1:5" s="34" customFormat="1" ht="13.5" customHeight="1">
      <c r="A141" s="243"/>
      <c r="B141" s="243"/>
      <c r="C141" s="35"/>
      <c r="D141" s="35"/>
      <c r="E141" s="35"/>
    </row>
    <row r="142" spans="1:5" s="34" customFormat="1" ht="13.5" customHeight="1">
      <c r="A142" s="243"/>
      <c r="B142" s="243"/>
      <c r="C142" s="35"/>
      <c r="D142" s="35"/>
      <c r="E142" s="35"/>
    </row>
    <row r="143" spans="1:5" s="34" customFormat="1" ht="13.5" customHeight="1">
      <c r="A143" s="243"/>
      <c r="B143" s="243"/>
      <c r="C143" s="35"/>
      <c r="D143" s="35"/>
      <c r="E143" s="35"/>
    </row>
    <row r="144" spans="1:5" s="34" customFormat="1" ht="13.5" customHeight="1">
      <c r="A144" s="243"/>
      <c r="B144" s="243"/>
      <c r="C144" s="35"/>
      <c r="D144" s="35"/>
      <c r="E144" s="35"/>
    </row>
    <row r="145" spans="1:5" s="34" customFormat="1" ht="13.5" customHeight="1">
      <c r="A145" s="243"/>
      <c r="B145" s="243"/>
      <c r="C145" s="35"/>
      <c r="D145" s="35"/>
      <c r="E145" s="35"/>
    </row>
    <row r="146" spans="1:5" s="34" customFormat="1" ht="13.5" customHeight="1">
      <c r="A146" s="243"/>
      <c r="B146" s="243"/>
      <c r="C146" s="35"/>
      <c r="D146" s="35"/>
      <c r="E146" s="35"/>
    </row>
    <row r="147" spans="1:5" s="34" customFormat="1" ht="13.5" customHeight="1">
      <c r="A147" s="243"/>
      <c r="B147" s="243"/>
      <c r="C147" s="35"/>
      <c r="D147" s="35"/>
      <c r="E147" s="35"/>
    </row>
    <row r="148" spans="1:5" s="34" customFormat="1" ht="13.5" customHeight="1">
      <c r="A148" s="243"/>
      <c r="B148" s="243"/>
      <c r="C148" s="35"/>
      <c r="D148" s="35"/>
      <c r="E148" s="35"/>
    </row>
    <row r="149" spans="1:5" s="34" customFormat="1" ht="13.5" customHeight="1">
      <c r="A149" s="243"/>
      <c r="B149" s="243"/>
      <c r="C149" s="35"/>
      <c r="D149" s="35"/>
      <c r="E149" s="35"/>
    </row>
    <row r="150" spans="1:5" s="34" customFormat="1" ht="13.5" customHeight="1">
      <c r="A150" s="243"/>
      <c r="B150" s="243"/>
      <c r="C150" s="35"/>
      <c r="D150" s="35"/>
      <c r="E150" s="35"/>
    </row>
    <row r="151" spans="1:5" s="34" customFormat="1" ht="13.5" customHeight="1">
      <c r="A151" s="243"/>
      <c r="B151" s="243"/>
      <c r="C151" s="35"/>
      <c r="D151" s="35"/>
      <c r="E151" s="35"/>
    </row>
    <row r="152" spans="1:5" s="34" customFormat="1" ht="13.5" customHeight="1">
      <c r="A152" s="243"/>
      <c r="B152" s="243"/>
      <c r="C152" s="35"/>
      <c r="D152" s="35"/>
      <c r="E152" s="35"/>
    </row>
    <row r="153" spans="1:5" s="34" customFormat="1" ht="13.5" customHeight="1">
      <c r="A153" s="243"/>
      <c r="B153" s="243"/>
      <c r="C153" s="35"/>
      <c r="D153" s="35"/>
      <c r="E153" s="35"/>
    </row>
    <row r="154" spans="1:5" s="34" customFormat="1" ht="13.5" customHeight="1">
      <c r="A154" s="243"/>
      <c r="B154" s="243"/>
      <c r="C154" s="35"/>
      <c r="D154" s="35"/>
      <c r="E154" s="35"/>
    </row>
    <row r="155" spans="1:5" s="34" customFormat="1" ht="13.5" customHeight="1">
      <c r="A155" s="243"/>
      <c r="B155" s="243"/>
      <c r="C155" s="35"/>
      <c r="D155" s="35"/>
      <c r="E155" s="35"/>
    </row>
    <row r="156" spans="1:5" s="34" customFormat="1" ht="13.5" customHeight="1">
      <c r="A156" s="243"/>
      <c r="B156" s="243"/>
      <c r="C156" s="35"/>
      <c r="D156" s="35"/>
      <c r="E156" s="35"/>
    </row>
    <row r="157" spans="1:5" s="34" customFormat="1" ht="13.5" customHeight="1">
      <c r="A157" s="243"/>
      <c r="B157" s="243"/>
      <c r="C157" s="35"/>
      <c r="D157" s="35"/>
      <c r="E157" s="35"/>
    </row>
    <row r="158" spans="1:5" s="34" customFormat="1" ht="13.5" customHeight="1">
      <c r="A158" s="243"/>
      <c r="B158" s="243"/>
      <c r="C158" s="35"/>
      <c r="D158" s="35"/>
      <c r="E158" s="35"/>
    </row>
    <row r="159" spans="1:5" s="34" customFormat="1" ht="13.5" customHeight="1">
      <c r="A159" s="243"/>
      <c r="B159" s="243"/>
      <c r="C159" s="35"/>
      <c r="D159" s="35"/>
      <c r="E159" s="35"/>
    </row>
    <row r="160" spans="1:5" s="34" customFormat="1" ht="13.5" customHeight="1">
      <c r="A160" s="243"/>
      <c r="B160" s="243"/>
      <c r="C160" s="35"/>
      <c r="D160" s="35"/>
      <c r="E160" s="35"/>
    </row>
    <row r="161" spans="1:5" s="34" customFormat="1" ht="13.5" customHeight="1">
      <c r="A161" s="243"/>
      <c r="B161" s="243"/>
      <c r="C161" s="35"/>
      <c r="D161" s="35"/>
      <c r="E161" s="35"/>
    </row>
    <row r="162" spans="1:5" s="34" customFormat="1" ht="13.5" customHeight="1">
      <c r="A162" s="243"/>
      <c r="B162" s="243"/>
      <c r="C162" s="35"/>
      <c r="D162" s="35"/>
      <c r="E162" s="35"/>
    </row>
    <row r="163" spans="1:5" s="34" customFormat="1" ht="13.5" customHeight="1">
      <c r="A163" s="243"/>
      <c r="B163" s="243"/>
      <c r="C163" s="35"/>
      <c r="D163" s="35"/>
      <c r="E163" s="35"/>
    </row>
    <row r="164" spans="1:5" s="34" customFormat="1" ht="13.5" customHeight="1">
      <c r="A164" s="243"/>
      <c r="B164" s="243"/>
      <c r="C164" s="35"/>
      <c r="D164" s="35"/>
      <c r="E164" s="35"/>
    </row>
    <row r="165" spans="1:5" s="34" customFormat="1" ht="13.5" customHeight="1">
      <c r="A165" s="243"/>
      <c r="B165" s="243"/>
      <c r="C165" s="35"/>
      <c r="D165" s="35"/>
      <c r="E165" s="35"/>
    </row>
    <row r="166" spans="1:5" s="34" customFormat="1" ht="13.5" customHeight="1">
      <c r="A166" s="243"/>
      <c r="B166" s="243"/>
      <c r="C166" s="35"/>
      <c r="D166" s="35"/>
      <c r="E166" s="35"/>
    </row>
    <row r="167" spans="1:5" s="34" customFormat="1" ht="13.5" customHeight="1">
      <c r="A167" s="243"/>
      <c r="B167" s="243"/>
      <c r="C167" s="35"/>
      <c r="D167" s="35"/>
      <c r="E167" s="35"/>
    </row>
    <row r="168" spans="1:5" s="34" customFormat="1" ht="13.5" customHeight="1">
      <c r="A168" s="243"/>
      <c r="B168" s="243"/>
      <c r="C168" s="35"/>
      <c r="D168" s="35"/>
      <c r="E168" s="35"/>
    </row>
    <row r="169" spans="1:5" s="34" customFormat="1" ht="13.5" customHeight="1">
      <c r="A169" s="243"/>
      <c r="B169" s="243"/>
      <c r="C169" s="35"/>
      <c r="D169" s="35"/>
      <c r="E169" s="35"/>
    </row>
    <row r="170" spans="1:5" s="34" customFormat="1" ht="13.5" customHeight="1">
      <c r="A170" s="243"/>
      <c r="B170" s="243"/>
      <c r="C170" s="35"/>
      <c r="D170" s="35"/>
      <c r="E170" s="35"/>
    </row>
    <row r="171" spans="1:5" s="34" customFormat="1" ht="13.5" customHeight="1">
      <c r="A171" s="243"/>
      <c r="B171" s="243"/>
      <c r="C171" s="35"/>
      <c r="D171" s="35"/>
      <c r="E171" s="35"/>
    </row>
    <row r="172" spans="1:5" s="34" customFormat="1" ht="13.5" customHeight="1">
      <c r="A172" s="243"/>
      <c r="B172" s="243"/>
      <c r="C172" s="35"/>
      <c r="D172" s="35"/>
      <c r="E172" s="35"/>
    </row>
    <row r="173" spans="1:5" s="34" customFormat="1" ht="13.5" customHeight="1">
      <c r="A173" s="243"/>
      <c r="B173" s="243"/>
      <c r="C173" s="35"/>
      <c r="D173" s="35"/>
      <c r="E173" s="35"/>
    </row>
    <row r="174" spans="1:5" s="34" customFormat="1" ht="13.5" customHeight="1">
      <c r="A174" s="243"/>
      <c r="B174" s="243"/>
      <c r="C174" s="35"/>
      <c r="D174" s="35"/>
      <c r="E174" s="35"/>
    </row>
    <row r="175" spans="1:5" s="34" customFormat="1" ht="13.5" customHeight="1">
      <c r="A175" s="243"/>
      <c r="B175" s="243"/>
      <c r="C175" s="35"/>
      <c r="D175" s="35"/>
      <c r="E175" s="35"/>
    </row>
    <row r="176" spans="1:5" s="34" customFormat="1" ht="13.5" customHeight="1">
      <c r="A176" s="243"/>
      <c r="B176" s="243"/>
      <c r="C176" s="35"/>
      <c r="D176" s="35"/>
      <c r="E176" s="35"/>
    </row>
    <row r="177" spans="1:5" s="34" customFormat="1" ht="13.5" customHeight="1">
      <c r="A177" s="243"/>
      <c r="B177" s="243"/>
      <c r="C177" s="35"/>
      <c r="D177" s="35"/>
      <c r="E177" s="35"/>
    </row>
    <row r="178" spans="1:5" s="34" customFormat="1" ht="13.5" customHeight="1">
      <c r="A178" s="243"/>
      <c r="B178" s="243"/>
      <c r="C178" s="35"/>
      <c r="D178" s="35"/>
      <c r="E178" s="35"/>
    </row>
    <row r="179" spans="1:5" s="34" customFormat="1" ht="13.5" customHeight="1">
      <c r="A179" s="243"/>
      <c r="B179" s="243"/>
      <c r="C179" s="35"/>
      <c r="D179" s="35"/>
      <c r="E179" s="35"/>
    </row>
    <row r="180" spans="1:5" s="34" customFormat="1" ht="13.5" customHeight="1">
      <c r="A180" s="243"/>
      <c r="B180" s="243"/>
      <c r="C180" s="35"/>
      <c r="D180" s="35"/>
      <c r="E180" s="35"/>
    </row>
    <row r="181" spans="1:5" s="34" customFormat="1" ht="13.5" customHeight="1">
      <c r="A181" s="243"/>
      <c r="B181" s="243"/>
      <c r="C181" s="35"/>
      <c r="D181" s="35"/>
      <c r="E181" s="35"/>
    </row>
    <row r="182" spans="1:5" s="34" customFormat="1" ht="13.5" customHeight="1">
      <c r="A182" s="243"/>
      <c r="B182" s="243"/>
      <c r="C182" s="35"/>
      <c r="D182" s="35"/>
      <c r="E182" s="35"/>
    </row>
    <row r="183" spans="1:5" s="34" customFormat="1" ht="13.5" customHeight="1">
      <c r="A183" s="243"/>
      <c r="B183" s="243"/>
      <c r="C183" s="35"/>
      <c r="D183" s="35"/>
      <c r="E183" s="35"/>
    </row>
    <row r="184" spans="1:5" s="34" customFormat="1" ht="13.5" customHeight="1">
      <c r="A184" s="243"/>
      <c r="B184" s="243"/>
      <c r="C184" s="35"/>
      <c r="D184" s="35"/>
      <c r="E184" s="35"/>
    </row>
    <row r="185" spans="1:5" s="34" customFormat="1" ht="13.5" customHeight="1">
      <c r="A185" s="243"/>
      <c r="B185" s="243"/>
      <c r="C185" s="35"/>
      <c r="D185" s="35"/>
      <c r="E185" s="35"/>
    </row>
    <row r="186" spans="1:5" s="34" customFormat="1" ht="13.5" customHeight="1">
      <c r="A186" s="243"/>
      <c r="B186" s="243"/>
      <c r="C186" s="35"/>
      <c r="D186" s="35"/>
      <c r="E186" s="35"/>
    </row>
    <row r="187" spans="1:5" s="34" customFormat="1" ht="13.5" customHeight="1">
      <c r="A187" s="243"/>
      <c r="B187" s="243"/>
      <c r="C187" s="35"/>
      <c r="D187" s="35"/>
      <c r="E187" s="35"/>
    </row>
    <row r="188" spans="1:5" s="34" customFormat="1" ht="13.5" customHeight="1">
      <c r="A188" s="243"/>
      <c r="B188" s="243"/>
      <c r="C188" s="35"/>
      <c r="D188" s="35"/>
      <c r="E188" s="35"/>
    </row>
    <row r="189" spans="1:5" s="34" customFormat="1" ht="13.5" customHeight="1">
      <c r="A189" s="243"/>
      <c r="B189" s="243"/>
      <c r="C189" s="35"/>
      <c r="D189" s="35"/>
      <c r="E189" s="35"/>
    </row>
    <row r="190" spans="1:5" s="34" customFormat="1" ht="13.5" customHeight="1">
      <c r="A190" s="243"/>
      <c r="B190" s="243"/>
      <c r="C190" s="35"/>
      <c r="D190" s="35"/>
      <c r="E190" s="35"/>
    </row>
    <row r="191" spans="1:5" s="34" customFormat="1" ht="13.5" customHeight="1">
      <c r="A191" s="243"/>
      <c r="B191" s="243"/>
      <c r="C191" s="35"/>
      <c r="D191" s="35"/>
      <c r="E191" s="35"/>
    </row>
    <row r="192" spans="1:5" s="34" customFormat="1" ht="13.5" customHeight="1">
      <c r="A192" s="243"/>
      <c r="B192" s="243"/>
      <c r="C192" s="35"/>
      <c r="D192" s="35"/>
      <c r="E192" s="35"/>
    </row>
    <row r="193" spans="1:5" s="34" customFormat="1" ht="13.5" customHeight="1">
      <c r="A193" s="243"/>
      <c r="B193" s="243"/>
      <c r="C193" s="35"/>
      <c r="D193" s="35"/>
      <c r="E193" s="35"/>
    </row>
    <row r="194" spans="1:5" s="34" customFormat="1" ht="13.5" customHeight="1">
      <c r="A194" s="243"/>
      <c r="B194" s="243"/>
      <c r="C194" s="35"/>
      <c r="D194" s="35"/>
      <c r="E194" s="35"/>
    </row>
    <row r="195" spans="1:5" s="34" customFormat="1" ht="13.5" customHeight="1">
      <c r="A195" s="243"/>
      <c r="B195" s="243"/>
      <c r="C195" s="35"/>
      <c r="D195" s="35"/>
      <c r="E195" s="35"/>
    </row>
    <row r="196" spans="1:5" s="34" customFormat="1" ht="13.5" customHeight="1">
      <c r="A196" s="243"/>
      <c r="B196" s="243"/>
      <c r="C196" s="35"/>
      <c r="D196" s="35"/>
      <c r="E196" s="35"/>
    </row>
    <row r="197" spans="1:5" s="34" customFormat="1" ht="13.5" customHeight="1">
      <c r="A197" s="243"/>
      <c r="B197" s="243"/>
      <c r="C197" s="35"/>
      <c r="D197" s="35"/>
      <c r="E197" s="35"/>
    </row>
    <row r="198" spans="1:5" s="34" customFormat="1" ht="13.5" customHeight="1">
      <c r="A198" s="243"/>
      <c r="B198" s="243"/>
      <c r="C198" s="35"/>
      <c r="D198" s="35"/>
      <c r="E198" s="35"/>
    </row>
    <row r="199" spans="1:5" s="34" customFormat="1" ht="13.5" customHeight="1">
      <c r="A199" s="243"/>
      <c r="B199" s="243"/>
      <c r="C199" s="35"/>
      <c r="D199" s="35"/>
      <c r="E199" s="35"/>
    </row>
    <row r="200" spans="1:5" s="34" customFormat="1" ht="13.5" customHeight="1">
      <c r="A200" s="243"/>
      <c r="B200" s="243"/>
      <c r="C200" s="35"/>
      <c r="D200" s="35"/>
      <c r="E200" s="35"/>
    </row>
    <row r="201" spans="1:5" s="34" customFormat="1" ht="13.5" customHeight="1">
      <c r="A201" s="243"/>
      <c r="B201" s="243"/>
      <c r="C201" s="35"/>
      <c r="D201" s="35"/>
      <c r="E201" s="35"/>
    </row>
    <row r="202" spans="1:5" s="34" customFormat="1" ht="13.5" customHeight="1">
      <c r="A202" s="243"/>
      <c r="B202" s="243"/>
      <c r="C202" s="35"/>
      <c r="D202" s="35"/>
      <c r="E202" s="35"/>
    </row>
    <row r="203" spans="1:5" s="34" customFormat="1" ht="13.5" customHeight="1">
      <c r="A203" s="243"/>
      <c r="B203" s="243"/>
      <c r="C203" s="35"/>
      <c r="D203" s="35"/>
      <c r="E203" s="35"/>
    </row>
    <row r="204" spans="1:5" s="34" customFormat="1" ht="13.5" customHeight="1">
      <c r="A204" s="243"/>
      <c r="B204" s="243"/>
      <c r="C204" s="35"/>
      <c r="D204" s="35"/>
      <c r="E204" s="35"/>
    </row>
    <row r="205" spans="1:5" s="34" customFormat="1" ht="13.5" customHeight="1">
      <c r="A205" s="243"/>
      <c r="B205" s="243"/>
      <c r="C205" s="35"/>
      <c r="D205" s="35"/>
      <c r="E205" s="35"/>
    </row>
    <row r="206" spans="1:5" s="34" customFormat="1" ht="13.5" customHeight="1">
      <c r="A206" s="243"/>
      <c r="B206" s="243"/>
      <c r="C206" s="35"/>
      <c r="D206" s="35"/>
      <c r="E206" s="35"/>
    </row>
    <row r="207" spans="1:5" s="34" customFormat="1" ht="13.5" customHeight="1">
      <c r="A207" s="243"/>
      <c r="B207" s="243"/>
      <c r="C207" s="35"/>
      <c r="D207" s="35"/>
      <c r="E207" s="35"/>
    </row>
    <row r="208" spans="1:5" s="34" customFormat="1" ht="13.5" customHeight="1">
      <c r="A208" s="243"/>
      <c r="B208" s="243"/>
      <c r="C208" s="35"/>
      <c r="D208" s="35"/>
      <c r="E208" s="35"/>
    </row>
    <row r="209" spans="1:5" s="34" customFormat="1" ht="13.5" customHeight="1">
      <c r="A209" s="243"/>
      <c r="B209" s="243"/>
      <c r="C209" s="35"/>
      <c r="D209" s="35"/>
      <c r="E209" s="35"/>
    </row>
    <row r="210" spans="1:5" s="34" customFormat="1" ht="13.5" customHeight="1">
      <c r="A210" s="243"/>
      <c r="B210" s="243"/>
      <c r="C210" s="35"/>
      <c r="D210" s="35"/>
      <c r="E210" s="35"/>
    </row>
    <row r="211" spans="1:5" s="34" customFormat="1" ht="13.5" customHeight="1">
      <c r="A211" s="243"/>
      <c r="B211" s="243"/>
      <c r="C211" s="35"/>
      <c r="D211" s="35"/>
      <c r="E211" s="35"/>
    </row>
    <row r="212" spans="1:5" s="34" customFormat="1" ht="13.5" customHeight="1">
      <c r="A212" s="243"/>
      <c r="B212" s="243"/>
      <c r="C212" s="35"/>
      <c r="D212" s="35"/>
      <c r="E212" s="35"/>
    </row>
    <row r="213" spans="1:5" s="34" customFormat="1" ht="13.5" customHeight="1">
      <c r="A213" s="243"/>
      <c r="B213" s="243"/>
      <c r="C213" s="35"/>
      <c r="D213" s="35"/>
      <c r="E213" s="35"/>
    </row>
    <row r="214" spans="1:5" s="34" customFormat="1" ht="13.5" customHeight="1">
      <c r="A214" s="243"/>
      <c r="B214" s="243"/>
      <c r="C214" s="35"/>
      <c r="D214" s="35"/>
      <c r="E214" s="35"/>
    </row>
    <row r="215" spans="1:5" s="34" customFormat="1" ht="13.5" customHeight="1">
      <c r="A215" s="243"/>
      <c r="B215" s="243"/>
      <c r="C215" s="35"/>
      <c r="D215" s="35"/>
      <c r="E215" s="35"/>
    </row>
    <row r="216" spans="1:5" s="34" customFormat="1" ht="13.5" customHeight="1">
      <c r="A216" s="243"/>
      <c r="B216" s="243"/>
      <c r="C216" s="35"/>
      <c r="D216" s="35"/>
      <c r="E216" s="35"/>
    </row>
    <row r="217" spans="1:5" s="34" customFormat="1" ht="13.5" customHeight="1">
      <c r="A217" s="243"/>
      <c r="B217" s="243"/>
      <c r="C217" s="35"/>
      <c r="D217" s="35"/>
      <c r="E217" s="35"/>
    </row>
    <row r="218" spans="1:5" s="34" customFormat="1" ht="13.5" customHeight="1">
      <c r="A218" s="243"/>
      <c r="B218" s="243"/>
      <c r="C218" s="35"/>
      <c r="D218" s="35"/>
      <c r="E218" s="35"/>
    </row>
    <row r="219" spans="1:5" s="34" customFormat="1" ht="13.5" customHeight="1">
      <c r="A219" s="243"/>
      <c r="B219" s="243"/>
      <c r="C219" s="35"/>
      <c r="D219" s="35"/>
      <c r="E219" s="35"/>
    </row>
    <row r="220" spans="1:5" s="34" customFormat="1" ht="13.5" customHeight="1">
      <c r="A220" s="243"/>
      <c r="B220" s="243"/>
      <c r="C220" s="35"/>
      <c r="D220" s="35"/>
      <c r="E220" s="35"/>
    </row>
    <row r="221" spans="1:5" s="34" customFormat="1" ht="13.5" customHeight="1">
      <c r="A221" s="243"/>
      <c r="B221" s="243"/>
      <c r="C221" s="35"/>
      <c r="D221" s="35"/>
      <c r="E221" s="35"/>
    </row>
    <row r="222" spans="1:5" s="34" customFormat="1" ht="13.5" customHeight="1">
      <c r="A222" s="243"/>
      <c r="B222" s="243"/>
      <c r="C222" s="35"/>
      <c r="D222" s="35"/>
      <c r="E222" s="35"/>
    </row>
    <row r="223" spans="1:5" s="34" customFormat="1" ht="13.5" customHeight="1">
      <c r="A223" s="243"/>
      <c r="B223" s="243"/>
      <c r="C223" s="35"/>
      <c r="D223" s="35"/>
      <c r="E223" s="35"/>
    </row>
    <row r="224" spans="1:5" s="34" customFormat="1" ht="13.5" customHeight="1">
      <c r="A224" s="243"/>
      <c r="B224" s="243"/>
      <c r="C224" s="35"/>
      <c r="D224" s="35"/>
      <c r="E224" s="35"/>
    </row>
    <row r="225" spans="1:5" s="34" customFormat="1" ht="13.5" customHeight="1">
      <c r="A225" s="243"/>
      <c r="B225" s="243"/>
      <c r="C225" s="35"/>
      <c r="D225" s="35"/>
      <c r="E225" s="35"/>
    </row>
    <row r="226" spans="1:5" s="34" customFormat="1" ht="13.5" customHeight="1">
      <c r="A226" s="243"/>
      <c r="B226" s="243"/>
      <c r="C226" s="35"/>
      <c r="D226" s="35"/>
      <c r="E226" s="35"/>
    </row>
    <row r="227" spans="1:5" s="34" customFormat="1" ht="13.5" customHeight="1">
      <c r="A227" s="243"/>
      <c r="B227" s="243"/>
      <c r="C227" s="35"/>
      <c r="D227" s="35"/>
      <c r="E227" s="35"/>
    </row>
    <row r="228" spans="1:5" s="34" customFormat="1" ht="13.5" customHeight="1">
      <c r="A228" s="243"/>
      <c r="B228" s="243"/>
      <c r="C228" s="35"/>
      <c r="D228" s="35"/>
      <c r="E228" s="35"/>
    </row>
    <row r="229" spans="1:5" s="34" customFormat="1" ht="13.5" customHeight="1">
      <c r="A229" s="243"/>
      <c r="B229" s="243"/>
      <c r="C229" s="35"/>
      <c r="D229" s="35"/>
      <c r="E229" s="35"/>
    </row>
    <row r="230" spans="1:5" s="34" customFormat="1" ht="13.5" customHeight="1">
      <c r="A230" s="243"/>
      <c r="B230" s="243"/>
      <c r="C230" s="35"/>
      <c r="D230" s="35"/>
      <c r="E230" s="35"/>
    </row>
    <row r="231" spans="1:5" s="34" customFormat="1" ht="13.5" customHeight="1">
      <c r="A231" s="243"/>
      <c r="B231" s="243"/>
      <c r="C231" s="35"/>
      <c r="D231" s="35"/>
      <c r="E231" s="35"/>
    </row>
    <row r="232" spans="1:5" s="34" customFormat="1" ht="13.5" customHeight="1">
      <c r="A232" s="243"/>
      <c r="B232" s="243"/>
      <c r="C232" s="35"/>
      <c r="D232" s="35"/>
      <c r="E232" s="35"/>
    </row>
    <row r="233" spans="1:5" s="34" customFormat="1" ht="13.5" customHeight="1">
      <c r="A233" s="243"/>
      <c r="B233" s="243"/>
      <c r="C233" s="35"/>
      <c r="D233" s="35"/>
      <c r="E233" s="35"/>
    </row>
    <row r="234" spans="1:5" s="34" customFormat="1" ht="13.5" customHeight="1">
      <c r="A234" s="243"/>
      <c r="B234" s="243"/>
      <c r="C234" s="35"/>
      <c r="D234" s="35"/>
      <c r="E234" s="35"/>
    </row>
    <row r="235" spans="1:5" s="34" customFormat="1" ht="13.5" customHeight="1">
      <c r="A235" s="243"/>
      <c r="B235" s="243"/>
      <c r="C235" s="35"/>
      <c r="D235" s="35"/>
      <c r="E235" s="35"/>
    </row>
    <row r="236" spans="1:5" s="34" customFormat="1" ht="13.5" customHeight="1">
      <c r="A236" s="243"/>
      <c r="B236" s="243"/>
      <c r="C236" s="35"/>
      <c r="D236" s="35"/>
      <c r="E236" s="35"/>
    </row>
    <row r="237" spans="1:5" s="34" customFormat="1" ht="13.5" customHeight="1">
      <c r="A237" s="243"/>
      <c r="B237" s="243"/>
      <c r="C237" s="35"/>
      <c r="D237" s="35"/>
      <c r="E237" s="35"/>
    </row>
    <row r="238" spans="1:5" s="34" customFormat="1" ht="13.5" customHeight="1">
      <c r="A238" s="243"/>
      <c r="B238" s="243"/>
      <c r="C238" s="35"/>
      <c r="D238" s="35"/>
      <c r="E238" s="35"/>
    </row>
    <row r="239" spans="1:5" s="34" customFormat="1" ht="13.5" customHeight="1">
      <c r="A239" s="243"/>
      <c r="B239" s="243"/>
      <c r="C239" s="35"/>
      <c r="D239" s="35"/>
      <c r="E239" s="35"/>
    </row>
    <row r="240" spans="1:5" s="34" customFormat="1" ht="13.5" customHeight="1">
      <c r="A240" s="243"/>
      <c r="B240" s="243"/>
      <c r="C240" s="35"/>
      <c r="D240" s="35"/>
      <c r="E240" s="35"/>
    </row>
    <row r="241" spans="1:5" s="34" customFormat="1" ht="13.5" customHeight="1">
      <c r="A241" s="243"/>
      <c r="B241" s="243"/>
      <c r="C241" s="35"/>
      <c r="D241" s="35"/>
      <c r="E241" s="35"/>
    </row>
    <row r="242" spans="1:5" s="34" customFormat="1" ht="13.5" customHeight="1">
      <c r="A242" s="243"/>
      <c r="B242" s="243"/>
      <c r="C242" s="35"/>
      <c r="D242" s="35"/>
      <c r="E242" s="35"/>
    </row>
    <row r="243" spans="1:5" s="34" customFormat="1" ht="13.5" customHeight="1">
      <c r="A243" s="243"/>
      <c r="B243" s="243"/>
      <c r="C243" s="35"/>
      <c r="D243" s="35"/>
      <c r="E243" s="35"/>
    </row>
    <row r="244" spans="1:5" s="34" customFormat="1" ht="13.5" customHeight="1">
      <c r="A244" s="243"/>
      <c r="B244" s="243"/>
      <c r="C244" s="35"/>
      <c r="D244" s="35"/>
      <c r="E244" s="35"/>
    </row>
    <row r="245" spans="1:5" s="34" customFormat="1" ht="13.5" customHeight="1">
      <c r="A245" s="243"/>
      <c r="B245" s="243"/>
      <c r="C245" s="35"/>
      <c r="D245" s="35"/>
      <c r="E245" s="35"/>
    </row>
    <row r="246" spans="1:5" s="34" customFormat="1" ht="13.5" customHeight="1">
      <c r="A246" s="243"/>
      <c r="B246" s="243"/>
      <c r="C246" s="35"/>
      <c r="D246" s="35"/>
      <c r="E246" s="35"/>
    </row>
    <row r="247" spans="1:5" s="34" customFormat="1" ht="13.5" customHeight="1">
      <c r="A247" s="243"/>
      <c r="B247" s="243"/>
      <c r="C247" s="35"/>
      <c r="D247" s="35"/>
      <c r="E247" s="35"/>
    </row>
    <row r="248" spans="1:5" s="34" customFormat="1" ht="13.5" customHeight="1">
      <c r="A248" s="243"/>
      <c r="B248" s="243"/>
      <c r="C248" s="35"/>
      <c r="D248" s="35"/>
      <c r="E248" s="35"/>
    </row>
    <row r="249" spans="1:5" s="34" customFormat="1" ht="13.5" customHeight="1">
      <c r="A249" s="243"/>
      <c r="B249" s="243"/>
      <c r="C249" s="35"/>
      <c r="D249" s="35"/>
      <c r="E249" s="35"/>
    </row>
    <row r="250" spans="1:5" s="34" customFormat="1" ht="13.5" customHeight="1">
      <c r="A250" s="243"/>
      <c r="B250" s="243"/>
      <c r="C250" s="35"/>
      <c r="D250" s="35"/>
      <c r="E250" s="35"/>
    </row>
    <row r="251" spans="1:5" s="34" customFormat="1" ht="13.5" customHeight="1">
      <c r="A251" s="243"/>
      <c r="B251" s="243"/>
      <c r="C251" s="35"/>
      <c r="D251" s="35"/>
      <c r="E251" s="35"/>
    </row>
    <row r="252" spans="1:5" s="34" customFormat="1" ht="13.5" customHeight="1">
      <c r="A252" s="243"/>
      <c r="B252" s="243"/>
      <c r="C252" s="35"/>
      <c r="D252" s="35"/>
      <c r="E252" s="35"/>
    </row>
    <row r="253" spans="1:5" s="34" customFormat="1" ht="13.5" customHeight="1">
      <c r="A253" s="243"/>
      <c r="B253" s="243"/>
      <c r="C253" s="35"/>
      <c r="D253" s="35"/>
      <c r="E253" s="35"/>
    </row>
    <row r="254" spans="1:5" s="34" customFormat="1" ht="13.5" customHeight="1">
      <c r="A254" s="243"/>
      <c r="B254" s="243"/>
      <c r="C254" s="35"/>
      <c r="D254" s="35"/>
      <c r="E254" s="35"/>
    </row>
    <row r="255" spans="1:5" s="34" customFormat="1" ht="13.5" customHeight="1">
      <c r="A255" s="243"/>
      <c r="B255" s="243"/>
      <c r="C255" s="35"/>
      <c r="D255" s="35"/>
      <c r="E255" s="35"/>
    </row>
    <row r="256" spans="1:5" s="34" customFormat="1" ht="13.5" customHeight="1">
      <c r="A256" s="243"/>
      <c r="B256" s="243"/>
      <c r="C256" s="35"/>
      <c r="D256" s="35"/>
      <c r="E256" s="35"/>
    </row>
    <row r="257" spans="1:5" s="34" customFormat="1" ht="13.5" customHeight="1">
      <c r="A257" s="243"/>
      <c r="B257" s="243"/>
      <c r="C257" s="35"/>
      <c r="D257" s="35"/>
      <c r="E257" s="35"/>
    </row>
    <row r="258" spans="1:5" s="34" customFormat="1" ht="13.5" customHeight="1">
      <c r="A258" s="243"/>
      <c r="B258" s="243"/>
      <c r="C258" s="35"/>
      <c r="D258" s="35"/>
      <c r="E258" s="35"/>
    </row>
    <row r="259" spans="1:5" s="34" customFormat="1" ht="13.5" customHeight="1">
      <c r="A259" s="243"/>
      <c r="B259" s="243"/>
      <c r="C259" s="35"/>
      <c r="D259" s="35"/>
      <c r="E259" s="35"/>
    </row>
    <row r="260" spans="1:5" s="34" customFormat="1" ht="13.5" customHeight="1">
      <c r="A260" s="243"/>
      <c r="B260" s="243"/>
      <c r="C260" s="35"/>
      <c r="D260" s="35"/>
      <c r="E260" s="35"/>
    </row>
    <row r="261" spans="1:5" s="34" customFormat="1" ht="13.5" customHeight="1">
      <c r="A261" s="243"/>
      <c r="B261" s="243"/>
      <c r="C261" s="35"/>
      <c r="D261" s="35"/>
      <c r="E261" s="35"/>
    </row>
    <row r="262" spans="1:5" s="34" customFormat="1" ht="13.5" customHeight="1">
      <c r="A262" s="243"/>
      <c r="B262" s="243"/>
      <c r="C262" s="35"/>
      <c r="D262" s="35"/>
      <c r="E262" s="35"/>
    </row>
    <row r="263" spans="1:5" s="34" customFormat="1" ht="13.5" customHeight="1">
      <c r="A263" s="243"/>
      <c r="B263" s="243"/>
      <c r="C263" s="35"/>
      <c r="D263" s="35"/>
      <c r="E263" s="35"/>
    </row>
    <row r="264" spans="1:5" s="34" customFormat="1" ht="13.5" customHeight="1">
      <c r="A264" s="243"/>
      <c r="B264" s="243"/>
      <c r="C264" s="35"/>
      <c r="D264" s="35"/>
      <c r="E264" s="35"/>
    </row>
    <row r="265" spans="1:5" s="34" customFormat="1" ht="13.5" customHeight="1">
      <c r="A265" s="243"/>
      <c r="B265" s="243"/>
      <c r="C265" s="35"/>
      <c r="D265" s="35"/>
      <c r="E265" s="35"/>
    </row>
    <row r="266" spans="1:5" s="34" customFormat="1" ht="13.5" customHeight="1">
      <c r="A266" s="243"/>
      <c r="B266" s="243"/>
      <c r="C266" s="35"/>
      <c r="D266" s="35"/>
      <c r="E266" s="35"/>
    </row>
    <row r="267" spans="1:5" s="34" customFormat="1" ht="13.5" customHeight="1">
      <c r="A267" s="243"/>
      <c r="B267" s="243"/>
      <c r="C267" s="35"/>
      <c r="D267" s="35"/>
      <c r="E267" s="35"/>
    </row>
    <row r="268" spans="1:5" s="34" customFormat="1" ht="13.5" customHeight="1">
      <c r="A268" s="243"/>
      <c r="B268" s="243"/>
      <c r="C268" s="35"/>
      <c r="D268" s="35"/>
      <c r="E268" s="35"/>
    </row>
    <row r="269" spans="1:5" s="34" customFormat="1" ht="13.5" customHeight="1">
      <c r="A269" s="243"/>
      <c r="B269" s="243"/>
      <c r="C269" s="35"/>
      <c r="D269" s="35"/>
      <c r="E269" s="35"/>
    </row>
    <row r="270" spans="1:5" s="34" customFormat="1" ht="13.5" customHeight="1">
      <c r="A270" s="243"/>
      <c r="B270" s="243"/>
      <c r="C270" s="35"/>
      <c r="D270" s="35"/>
      <c r="E270" s="35"/>
    </row>
    <row r="271" spans="1:5" s="34" customFormat="1" ht="13.5" customHeight="1">
      <c r="A271" s="243"/>
      <c r="B271" s="243"/>
      <c r="C271" s="35"/>
      <c r="D271" s="35"/>
      <c r="E271" s="35"/>
    </row>
    <row r="272" spans="1:5" s="34" customFormat="1" ht="13.5" customHeight="1">
      <c r="A272" s="243"/>
      <c r="B272" s="243"/>
      <c r="C272" s="35"/>
      <c r="D272" s="35"/>
      <c r="E272" s="35"/>
    </row>
    <row r="273" spans="1:5" s="34" customFormat="1" ht="13.5" customHeight="1">
      <c r="A273" s="243"/>
      <c r="B273" s="243"/>
      <c r="C273" s="35"/>
      <c r="D273" s="35"/>
      <c r="E273" s="35"/>
    </row>
    <row r="274" spans="1:5" s="34" customFormat="1" ht="13.5" customHeight="1">
      <c r="A274" s="243"/>
      <c r="B274" s="243"/>
      <c r="C274" s="35"/>
      <c r="D274" s="35"/>
      <c r="E274" s="35"/>
    </row>
    <row r="275" spans="1:5" s="34" customFormat="1" ht="13.5" customHeight="1">
      <c r="A275" s="243"/>
      <c r="B275" s="243"/>
      <c r="C275" s="35"/>
      <c r="D275" s="35"/>
      <c r="E275" s="35"/>
    </row>
    <row r="276" spans="1:5" s="34" customFormat="1" ht="13.5" customHeight="1">
      <c r="A276" s="243"/>
      <c r="B276" s="243"/>
      <c r="C276" s="35"/>
      <c r="D276" s="35"/>
      <c r="E276" s="35"/>
    </row>
    <row r="277" spans="1:5" s="34" customFormat="1" ht="13.5" customHeight="1">
      <c r="A277" s="243"/>
      <c r="B277" s="243"/>
      <c r="C277" s="35"/>
      <c r="D277" s="35"/>
      <c r="E277" s="35"/>
    </row>
    <row r="278" spans="1:5" s="34" customFormat="1" ht="13.5" customHeight="1">
      <c r="A278" s="243"/>
      <c r="B278" s="243"/>
      <c r="C278" s="35"/>
      <c r="D278" s="35"/>
      <c r="E278" s="35"/>
    </row>
    <row r="279" spans="1:5" s="34" customFormat="1" ht="13.5" customHeight="1">
      <c r="A279" s="243"/>
      <c r="B279" s="243"/>
      <c r="C279" s="35"/>
      <c r="D279" s="35"/>
      <c r="E279" s="35"/>
    </row>
    <row r="280" spans="1:5" s="34" customFormat="1" ht="13.5" customHeight="1">
      <c r="A280" s="243"/>
      <c r="B280" s="243"/>
      <c r="C280" s="35"/>
      <c r="D280" s="35"/>
      <c r="E280" s="35"/>
    </row>
    <row r="281" spans="1:5" s="34" customFormat="1" ht="13.5" customHeight="1">
      <c r="A281" s="243"/>
      <c r="B281" s="243"/>
      <c r="C281" s="35"/>
      <c r="D281" s="35"/>
      <c r="E281" s="35"/>
    </row>
    <row r="282" spans="1:5" s="34" customFormat="1" ht="13.5" customHeight="1">
      <c r="A282" s="243"/>
      <c r="B282" s="243"/>
      <c r="C282" s="35"/>
      <c r="D282" s="35"/>
      <c r="E282" s="35"/>
    </row>
    <row r="283" spans="1:5" s="34" customFormat="1" ht="13.5" customHeight="1">
      <c r="A283" s="243"/>
      <c r="B283" s="243"/>
      <c r="C283" s="35"/>
      <c r="D283" s="35"/>
      <c r="E283" s="35"/>
    </row>
    <row r="284" spans="1:5" s="34" customFormat="1" ht="13.5" customHeight="1">
      <c r="A284" s="243"/>
      <c r="B284" s="243"/>
      <c r="C284" s="35"/>
      <c r="D284" s="35"/>
      <c r="E284" s="35"/>
    </row>
    <row r="285" spans="1:5" s="34" customFormat="1" ht="13.5" customHeight="1">
      <c r="A285" s="243"/>
      <c r="B285" s="243"/>
      <c r="C285" s="35"/>
      <c r="D285" s="35"/>
      <c r="E285" s="35"/>
    </row>
    <row r="286" spans="1:5" s="34" customFormat="1" ht="13.5" customHeight="1">
      <c r="A286" s="243"/>
      <c r="B286" s="243"/>
      <c r="C286" s="35"/>
      <c r="D286" s="35"/>
      <c r="E286" s="35"/>
    </row>
    <row r="287" spans="1:5" s="34" customFormat="1" ht="13.5" customHeight="1">
      <c r="A287" s="243"/>
      <c r="B287" s="243"/>
      <c r="C287" s="35"/>
      <c r="D287" s="35"/>
      <c r="E287" s="35"/>
    </row>
    <row r="288" spans="1:5" s="34" customFormat="1" ht="13.5" customHeight="1">
      <c r="A288" s="243"/>
      <c r="B288" s="243"/>
      <c r="C288" s="35"/>
      <c r="D288" s="35"/>
      <c r="E288" s="35"/>
    </row>
    <row r="289" spans="1:5" s="34" customFormat="1" ht="13.5" customHeight="1">
      <c r="A289" s="243"/>
      <c r="B289" s="243"/>
      <c r="C289" s="35"/>
      <c r="D289" s="35"/>
      <c r="E289" s="35"/>
    </row>
    <row r="290" spans="1:5" s="34" customFormat="1" ht="13.5" customHeight="1">
      <c r="A290" s="243"/>
      <c r="B290" s="243"/>
      <c r="C290" s="35"/>
      <c r="D290" s="35"/>
      <c r="E290" s="35"/>
    </row>
    <row r="291" spans="1:5" s="34" customFormat="1" ht="13.5" customHeight="1">
      <c r="A291" s="243"/>
      <c r="B291" s="243"/>
      <c r="C291" s="35"/>
      <c r="D291" s="35"/>
      <c r="E291" s="35"/>
    </row>
    <row r="292" spans="1:5" s="34" customFormat="1" ht="13.5" customHeight="1">
      <c r="A292" s="243"/>
      <c r="B292" s="243"/>
      <c r="C292" s="35"/>
      <c r="D292" s="35"/>
      <c r="E292" s="35"/>
    </row>
    <row r="293" spans="1:5" s="34" customFormat="1" ht="13.5" customHeight="1">
      <c r="A293" s="243"/>
      <c r="B293" s="243"/>
      <c r="C293" s="35"/>
      <c r="D293" s="35"/>
      <c r="E293" s="35"/>
    </row>
    <row r="294" spans="1:5" s="34" customFormat="1" ht="13.5" customHeight="1">
      <c r="A294" s="243"/>
      <c r="B294" s="243"/>
      <c r="C294" s="35"/>
      <c r="D294" s="35"/>
      <c r="E294" s="35"/>
    </row>
    <row r="295" spans="1:5" s="34" customFormat="1" ht="13.5" customHeight="1">
      <c r="A295" s="243"/>
      <c r="B295" s="243"/>
      <c r="C295" s="35"/>
      <c r="D295" s="35"/>
      <c r="E295" s="35"/>
    </row>
    <row r="296" spans="1:5" s="34" customFormat="1" ht="13.5" customHeight="1">
      <c r="A296" s="243"/>
      <c r="B296" s="243"/>
      <c r="C296" s="35"/>
      <c r="D296" s="35"/>
      <c r="E296" s="35"/>
    </row>
    <row r="297" spans="1:5" s="34" customFormat="1" ht="13.5" customHeight="1">
      <c r="A297" s="243"/>
      <c r="B297" s="243"/>
      <c r="C297" s="35"/>
      <c r="D297" s="35"/>
      <c r="E297" s="35"/>
    </row>
    <row r="298" spans="1:5" s="34" customFormat="1" ht="13.5" customHeight="1">
      <c r="A298" s="243"/>
      <c r="B298" s="243"/>
      <c r="C298" s="35"/>
      <c r="D298" s="35"/>
      <c r="E298" s="35"/>
    </row>
    <row r="299" spans="1:5" s="34" customFormat="1" ht="13.5" customHeight="1">
      <c r="A299" s="243"/>
      <c r="B299" s="243"/>
      <c r="C299" s="35"/>
      <c r="D299" s="35"/>
      <c r="E299" s="35"/>
    </row>
    <row r="300" spans="1:5" s="34" customFormat="1" ht="13.5" customHeight="1">
      <c r="A300" s="243"/>
      <c r="B300" s="243"/>
      <c r="C300" s="35"/>
      <c r="D300" s="35"/>
      <c r="E300" s="35"/>
    </row>
    <row r="301" spans="1:5" s="34" customFormat="1" ht="13.5" customHeight="1">
      <c r="A301" s="243"/>
      <c r="B301" s="243"/>
      <c r="C301" s="35"/>
      <c r="D301" s="35"/>
      <c r="E301" s="35"/>
    </row>
    <row r="302" spans="1:5" s="34" customFormat="1" ht="13.5" customHeight="1">
      <c r="A302" s="243"/>
      <c r="B302" s="243"/>
      <c r="C302" s="35"/>
      <c r="D302" s="35"/>
      <c r="E302" s="35"/>
    </row>
    <row r="303" spans="1:5" s="34" customFormat="1" ht="13.5" customHeight="1">
      <c r="A303" s="243"/>
      <c r="B303" s="243"/>
      <c r="C303" s="35"/>
      <c r="D303" s="35"/>
      <c r="E303" s="35"/>
    </row>
    <row r="304" spans="1:5" s="34" customFormat="1" ht="13.5" customHeight="1">
      <c r="A304" s="243"/>
      <c r="B304" s="243"/>
      <c r="C304" s="35"/>
      <c r="D304" s="35"/>
      <c r="E304" s="35"/>
    </row>
    <row r="305" spans="1:5" s="34" customFormat="1" ht="13.5" customHeight="1">
      <c r="A305" s="243"/>
      <c r="B305" s="243"/>
      <c r="C305" s="35"/>
      <c r="D305" s="35"/>
      <c r="E305" s="35"/>
    </row>
    <row r="306" spans="1:5" s="34" customFormat="1" ht="13.5" customHeight="1">
      <c r="A306" s="243"/>
      <c r="B306" s="243"/>
      <c r="C306" s="35"/>
      <c r="D306" s="35"/>
      <c r="E306" s="35"/>
    </row>
    <row r="307" spans="1:5" s="34" customFormat="1" ht="13.5" customHeight="1">
      <c r="A307" s="243"/>
      <c r="B307" s="243"/>
      <c r="C307" s="35"/>
      <c r="D307" s="35"/>
      <c r="E307" s="35"/>
    </row>
    <row r="308" spans="1:5" s="34" customFormat="1" ht="13.5" customHeight="1">
      <c r="A308" s="243"/>
      <c r="B308" s="243"/>
      <c r="C308" s="35"/>
      <c r="D308" s="35"/>
      <c r="E308" s="35"/>
    </row>
    <row r="309" spans="1:5" s="34" customFormat="1" ht="13.5" customHeight="1">
      <c r="A309" s="243"/>
      <c r="B309" s="243"/>
      <c r="C309" s="35"/>
      <c r="D309" s="35"/>
      <c r="E309" s="35"/>
    </row>
    <row r="310" spans="1:5" s="34" customFormat="1" ht="13.5" customHeight="1">
      <c r="A310" s="243"/>
      <c r="B310" s="243"/>
      <c r="C310" s="35"/>
      <c r="D310" s="35"/>
      <c r="E310" s="35"/>
    </row>
    <row r="311" spans="1:5" s="34" customFormat="1" ht="13.5" customHeight="1">
      <c r="A311" s="243"/>
      <c r="B311" s="243"/>
      <c r="C311" s="35"/>
      <c r="D311" s="35"/>
      <c r="E311" s="35"/>
    </row>
    <row r="312" spans="1:5" s="34" customFormat="1" ht="13.5" customHeight="1">
      <c r="A312" s="243"/>
      <c r="B312" s="243"/>
      <c r="C312" s="35"/>
      <c r="D312" s="35"/>
      <c r="E312" s="35"/>
    </row>
    <row r="313" spans="1:5" s="34" customFormat="1" ht="13.5" customHeight="1">
      <c r="A313" s="243"/>
      <c r="B313" s="243"/>
      <c r="C313" s="35"/>
      <c r="D313" s="35"/>
      <c r="E313" s="35"/>
    </row>
    <row r="314" spans="1:5" s="34" customFormat="1" ht="13.5" customHeight="1">
      <c r="A314" s="243"/>
      <c r="B314" s="243"/>
      <c r="C314" s="35"/>
      <c r="D314" s="35"/>
      <c r="E314" s="35"/>
    </row>
    <row r="315" spans="1:5" s="34" customFormat="1" ht="13.5" customHeight="1">
      <c r="A315" s="243"/>
      <c r="B315" s="243"/>
      <c r="C315" s="35"/>
      <c r="D315" s="35"/>
      <c r="E315" s="35"/>
    </row>
    <row r="316" spans="1:5" s="34" customFormat="1" ht="13.5" customHeight="1">
      <c r="A316" s="243"/>
      <c r="B316" s="243"/>
      <c r="C316" s="35"/>
      <c r="D316" s="35"/>
      <c r="E316" s="35"/>
    </row>
    <row r="317" spans="1:5" s="34" customFormat="1" ht="13.5" customHeight="1">
      <c r="A317" s="243"/>
      <c r="B317" s="243"/>
      <c r="C317" s="35"/>
      <c r="D317" s="35"/>
      <c r="E317" s="35"/>
    </row>
    <row r="318" spans="1:5" s="34" customFormat="1" ht="13.5" customHeight="1">
      <c r="A318" s="243"/>
      <c r="B318" s="243"/>
      <c r="C318" s="35"/>
      <c r="D318" s="35"/>
      <c r="E318" s="35"/>
    </row>
    <row r="319" spans="1:5" s="34" customFormat="1" ht="13.5" customHeight="1">
      <c r="A319" s="243"/>
      <c r="B319" s="243"/>
      <c r="C319" s="35"/>
      <c r="D319" s="35"/>
      <c r="E319" s="35"/>
    </row>
    <row r="320" spans="1:5" s="34" customFormat="1" ht="13.5" customHeight="1">
      <c r="A320" s="243"/>
      <c r="B320" s="243"/>
      <c r="C320" s="35"/>
      <c r="D320" s="35"/>
      <c r="E320" s="35"/>
    </row>
    <row r="321" spans="1:5" s="34" customFormat="1" ht="13.5" customHeight="1">
      <c r="A321" s="243"/>
      <c r="B321" s="243"/>
      <c r="C321" s="35"/>
      <c r="D321" s="35"/>
      <c r="E321" s="35"/>
    </row>
    <row r="322" spans="1:5" s="34" customFormat="1" ht="13.5" customHeight="1">
      <c r="A322" s="243"/>
      <c r="B322" s="243"/>
      <c r="C322" s="35"/>
      <c r="D322" s="35"/>
      <c r="E322" s="35"/>
    </row>
    <row r="323" spans="1:5" s="34" customFormat="1" ht="13.5" customHeight="1">
      <c r="A323" s="243"/>
      <c r="B323" s="243"/>
      <c r="C323" s="35"/>
      <c r="D323" s="35"/>
      <c r="E323" s="35"/>
    </row>
    <row r="324" spans="1:5" s="34" customFormat="1" ht="13.5" customHeight="1">
      <c r="A324" s="243"/>
      <c r="B324" s="243"/>
      <c r="C324" s="35"/>
      <c r="D324" s="35"/>
      <c r="E324" s="35"/>
    </row>
    <row r="325" spans="1:5" s="34" customFormat="1" ht="13.5" customHeight="1">
      <c r="A325" s="243"/>
      <c r="B325" s="243"/>
      <c r="C325" s="35"/>
      <c r="D325" s="35"/>
      <c r="E325" s="35"/>
    </row>
    <row r="326" spans="1:5" s="34" customFormat="1" ht="13.5" customHeight="1">
      <c r="A326" s="243"/>
      <c r="B326" s="243"/>
      <c r="C326" s="35"/>
      <c r="D326" s="35"/>
      <c r="E326" s="35"/>
    </row>
    <row r="327" spans="1:5" s="34" customFormat="1" ht="13.5" customHeight="1">
      <c r="A327" s="243"/>
      <c r="B327" s="243"/>
      <c r="C327" s="35"/>
      <c r="D327" s="35"/>
      <c r="E327" s="35"/>
    </row>
    <row r="328" spans="1:5" s="34" customFormat="1" ht="13.5" customHeight="1">
      <c r="A328" s="243"/>
      <c r="B328" s="243"/>
      <c r="C328" s="35"/>
      <c r="D328" s="35"/>
      <c r="E328" s="35"/>
    </row>
    <row r="329" spans="1:5" s="34" customFormat="1" ht="13.5" customHeight="1">
      <c r="A329" s="243"/>
      <c r="B329" s="243"/>
      <c r="C329" s="35"/>
      <c r="D329" s="35"/>
      <c r="E329" s="35"/>
    </row>
    <row r="330" spans="1:5" s="34" customFormat="1" ht="13.5" customHeight="1">
      <c r="A330" s="243"/>
      <c r="B330" s="243"/>
      <c r="C330" s="35"/>
      <c r="D330" s="35"/>
      <c r="E330" s="35"/>
    </row>
    <row r="331" spans="1:5" s="34" customFormat="1" ht="13.5" customHeight="1">
      <c r="A331" s="243"/>
      <c r="B331" s="243"/>
      <c r="C331" s="35"/>
      <c r="D331" s="35"/>
      <c r="E331" s="35"/>
    </row>
    <row r="332" spans="1:5" s="34" customFormat="1" ht="13.5" customHeight="1">
      <c r="A332" s="243"/>
      <c r="B332" s="243"/>
      <c r="C332" s="35"/>
      <c r="D332" s="35"/>
      <c r="E332" s="35"/>
    </row>
    <row r="333" spans="1:5" s="34" customFormat="1" ht="13.5" customHeight="1">
      <c r="A333" s="243"/>
      <c r="B333" s="243"/>
      <c r="C333" s="35"/>
      <c r="D333" s="35"/>
      <c r="E333" s="35"/>
    </row>
    <row r="334" spans="1:5" s="34" customFormat="1" ht="13.5" customHeight="1">
      <c r="A334" s="243"/>
      <c r="B334" s="243"/>
      <c r="C334" s="35"/>
      <c r="D334" s="35"/>
      <c r="E334" s="35"/>
    </row>
    <row r="335" spans="1:5" s="34" customFormat="1" ht="13.5" customHeight="1">
      <c r="A335" s="243"/>
      <c r="B335" s="243"/>
      <c r="C335" s="35"/>
      <c r="D335" s="35"/>
      <c r="E335" s="35"/>
    </row>
    <row r="336" spans="1:5" s="34" customFormat="1" ht="13.5" customHeight="1">
      <c r="A336" s="243"/>
      <c r="B336" s="243"/>
      <c r="C336" s="35"/>
      <c r="D336" s="35"/>
      <c r="E336" s="35"/>
    </row>
    <row r="337" spans="1:5" s="34" customFormat="1" ht="13.5" customHeight="1">
      <c r="A337" s="243"/>
      <c r="B337" s="243"/>
      <c r="C337" s="35"/>
      <c r="D337" s="35"/>
      <c r="E337" s="35"/>
    </row>
    <row r="338" spans="1:5" s="34" customFormat="1" ht="13.5" customHeight="1">
      <c r="A338" s="243"/>
      <c r="B338" s="243"/>
      <c r="C338" s="35"/>
      <c r="D338" s="35"/>
      <c r="E338" s="35"/>
    </row>
    <row r="339" spans="1:5" s="34" customFormat="1" ht="13.5" customHeight="1">
      <c r="A339" s="243"/>
      <c r="B339" s="243"/>
      <c r="C339" s="35"/>
      <c r="D339" s="35"/>
      <c r="E339" s="35"/>
    </row>
    <row r="340" spans="1:5" s="34" customFormat="1" ht="13.5" customHeight="1">
      <c r="A340" s="243"/>
      <c r="B340" s="243"/>
      <c r="C340" s="35"/>
      <c r="D340" s="35"/>
      <c r="E340" s="35"/>
    </row>
    <row r="341" spans="1:5" s="34" customFormat="1">
      <c r="A341" s="243"/>
      <c r="B341" s="243"/>
      <c r="C341" s="35"/>
      <c r="D341" s="35"/>
      <c r="E341" s="35"/>
    </row>
    <row r="342" spans="1:5" s="34" customFormat="1">
      <c r="A342" s="243"/>
      <c r="B342" s="243"/>
      <c r="C342" s="35"/>
      <c r="D342" s="35"/>
      <c r="E342" s="35"/>
    </row>
    <row r="343" spans="1:5" s="34" customFormat="1">
      <c r="A343" s="243"/>
      <c r="B343" s="243"/>
      <c r="C343" s="35"/>
      <c r="D343" s="35"/>
      <c r="E343" s="35"/>
    </row>
    <row r="344" spans="1:5" s="34" customFormat="1">
      <c r="A344" s="243"/>
      <c r="B344" s="243"/>
      <c r="C344" s="35"/>
      <c r="D344" s="35"/>
      <c r="E344" s="35"/>
    </row>
    <row r="345" spans="1:5" s="34" customFormat="1">
      <c r="A345" s="243"/>
      <c r="B345" s="243"/>
      <c r="C345" s="35"/>
      <c r="D345" s="35"/>
      <c r="E345" s="35"/>
    </row>
    <row r="346" spans="1:5" s="34" customFormat="1">
      <c r="A346" s="243"/>
      <c r="B346" s="243"/>
      <c r="C346" s="35"/>
      <c r="D346" s="35"/>
      <c r="E346" s="35"/>
    </row>
    <row r="347" spans="1:5" s="34" customFormat="1">
      <c r="A347" s="243"/>
      <c r="B347" s="243"/>
      <c r="C347" s="35"/>
      <c r="D347" s="35"/>
      <c r="E347" s="35"/>
    </row>
    <row r="348" spans="1:5" s="34" customFormat="1">
      <c r="A348" s="243"/>
      <c r="B348" s="243"/>
      <c r="C348" s="35"/>
      <c r="D348" s="35"/>
      <c r="E348" s="35"/>
    </row>
    <row r="349" spans="1:5" s="34" customFormat="1">
      <c r="A349" s="243"/>
      <c r="B349" s="243"/>
      <c r="C349" s="35"/>
      <c r="D349" s="35"/>
      <c r="E349" s="35"/>
    </row>
    <row r="350" spans="1:5" s="34" customFormat="1">
      <c r="A350" s="243"/>
      <c r="B350" s="243"/>
      <c r="C350" s="35"/>
      <c r="D350" s="35"/>
      <c r="E350" s="35"/>
    </row>
    <row r="351" spans="1:5" s="34" customFormat="1">
      <c r="A351" s="243"/>
      <c r="B351" s="243"/>
      <c r="C351" s="35"/>
      <c r="D351" s="35"/>
      <c r="E351" s="35"/>
    </row>
    <row r="352" spans="1:5" s="34" customFormat="1">
      <c r="A352" s="243"/>
      <c r="B352" s="243"/>
      <c r="C352" s="35"/>
      <c r="D352" s="35"/>
      <c r="E352" s="35"/>
    </row>
    <row r="353" spans="1:5" s="34" customFormat="1">
      <c r="A353" s="243"/>
      <c r="B353" s="243"/>
      <c r="C353" s="35"/>
      <c r="D353" s="35"/>
      <c r="E353" s="35"/>
    </row>
    <row r="354" spans="1:5" s="34" customFormat="1">
      <c r="A354" s="243"/>
      <c r="B354" s="243"/>
      <c r="C354" s="35"/>
      <c r="D354" s="35"/>
      <c r="E354" s="35"/>
    </row>
    <row r="355" spans="1:5" s="34" customFormat="1">
      <c r="A355" s="243"/>
      <c r="B355" s="243"/>
      <c r="C355" s="35"/>
      <c r="D355" s="35"/>
      <c r="E355" s="35"/>
    </row>
    <row r="356" spans="1:5" s="34" customFormat="1">
      <c r="A356" s="243"/>
      <c r="B356" s="243"/>
      <c r="C356" s="35"/>
      <c r="D356" s="35"/>
      <c r="E356" s="35"/>
    </row>
    <row r="357" spans="1:5" s="34" customFormat="1">
      <c r="A357" s="243"/>
      <c r="B357" s="243"/>
      <c r="C357" s="35"/>
      <c r="D357" s="35"/>
      <c r="E357" s="35"/>
    </row>
    <row r="358" spans="1:5" s="34" customFormat="1">
      <c r="A358" s="243"/>
      <c r="B358" s="243"/>
      <c r="C358" s="35"/>
      <c r="D358" s="35"/>
      <c r="E358" s="35"/>
    </row>
    <row r="359" spans="1:5" s="34" customFormat="1">
      <c r="A359" s="243"/>
      <c r="B359" s="243"/>
      <c r="C359" s="35"/>
      <c r="D359" s="35"/>
      <c r="E359" s="35"/>
    </row>
    <row r="360" spans="1:5" s="34" customFormat="1">
      <c r="A360" s="243"/>
      <c r="B360" s="243"/>
      <c r="C360" s="35"/>
      <c r="D360" s="35"/>
      <c r="E360" s="35"/>
    </row>
    <row r="361" spans="1:5" s="34" customFormat="1">
      <c r="A361" s="243"/>
      <c r="B361" s="243"/>
      <c r="C361" s="35"/>
      <c r="D361" s="35"/>
      <c r="E361" s="35"/>
    </row>
    <row r="362" spans="1:5" s="34" customFormat="1">
      <c r="A362" s="243"/>
      <c r="B362" s="243"/>
      <c r="C362" s="35"/>
      <c r="D362" s="35"/>
      <c r="E362" s="35"/>
    </row>
    <row r="363" spans="1:5" s="34" customFormat="1">
      <c r="A363" s="243"/>
      <c r="B363" s="243"/>
      <c r="C363" s="35"/>
      <c r="D363" s="35"/>
      <c r="E363" s="35"/>
    </row>
    <row r="364" spans="1:5" s="34" customFormat="1">
      <c r="A364" s="243"/>
      <c r="B364" s="243"/>
      <c r="C364" s="35"/>
      <c r="D364" s="35"/>
      <c r="E364" s="35"/>
    </row>
    <row r="365" spans="1:5" s="34" customFormat="1">
      <c r="A365" s="243"/>
      <c r="B365" s="243"/>
      <c r="C365" s="35"/>
      <c r="D365" s="35"/>
      <c r="E365" s="35"/>
    </row>
    <row r="366" spans="1:5" s="34" customFormat="1">
      <c r="A366" s="243"/>
      <c r="B366" s="243"/>
      <c r="C366" s="35"/>
      <c r="D366" s="35"/>
      <c r="E366" s="35"/>
    </row>
    <row r="367" spans="1:5" s="34" customFormat="1">
      <c r="A367" s="243"/>
      <c r="B367" s="243"/>
      <c r="C367" s="35"/>
      <c r="D367" s="35"/>
      <c r="E367" s="35"/>
    </row>
    <row r="368" spans="1:5" s="34" customFormat="1">
      <c r="A368" s="243"/>
      <c r="B368" s="243"/>
      <c r="C368" s="35"/>
      <c r="D368" s="35"/>
      <c r="E368" s="35"/>
    </row>
    <row r="369" spans="1:5" s="34" customFormat="1">
      <c r="A369" s="243"/>
      <c r="B369" s="243"/>
      <c r="C369" s="35"/>
      <c r="D369" s="35"/>
      <c r="E369" s="35"/>
    </row>
    <row r="370" spans="1:5" s="34" customFormat="1">
      <c r="A370" s="243"/>
      <c r="B370" s="243"/>
      <c r="C370" s="35"/>
      <c r="D370" s="35"/>
      <c r="E370" s="35"/>
    </row>
    <row r="371" spans="1:5" s="34" customFormat="1">
      <c r="A371" s="243"/>
      <c r="B371" s="243"/>
      <c r="C371" s="35"/>
      <c r="D371" s="35"/>
      <c r="E371" s="35"/>
    </row>
    <row r="372" spans="1:5" s="34" customFormat="1">
      <c r="A372" s="243"/>
      <c r="B372" s="243"/>
      <c r="C372" s="35"/>
      <c r="D372" s="35"/>
      <c r="E372" s="35"/>
    </row>
    <row r="373" spans="1:5" s="34" customFormat="1">
      <c r="A373" s="243"/>
      <c r="B373" s="243"/>
      <c r="C373" s="35"/>
      <c r="D373" s="35"/>
      <c r="E373" s="35"/>
    </row>
    <row r="374" spans="1:5" s="34" customFormat="1">
      <c r="A374" s="243"/>
      <c r="B374" s="243"/>
      <c r="C374" s="35"/>
      <c r="D374" s="35"/>
      <c r="E374" s="35"/>
    </row>
    <row r="375" spans="1:5" s="34" customFormat="1">
      <c r="A375" s="243"/>
      <c r="B375" s="243"/>
      <c r="C375" s="35"/>
      <c r="D375" s="35"/>
      <c r="E375" s="35"/>
    </row>
    <row r="376" spans="1:5" s="34" customFormat="1">
      <c r="A376" s="243"/>
      <c r="B376" s="243"/>
      <c r="C376" s="35"/>
      <c r="D376" s="35"/>
      <c r="E376" s="35"/>
    </row>
    <row r="377" spans="1:5" s="34" customFormat="1">
      <c r="A377" s="243"/>
      <c r="B377" s="243"/>
      <c r="C377" s="35"/>
      <c r="D377" s="35"/>
      <c r="E377" s="35"/>
    </row>
    <row r="378" spans="1:5" s="34" customFormat="1">
      <c r="A378" s="243"/>
      <c r="B378" s="243"/>
      <c r="C378" s="35"/>
      <c r="D378" s="35"/>
      <c r="E378" s="35"/>
    </row>
    <row r="379" spans="1:5" s="34" customFormat="1">
      <c r="A379" s="243"/>
      <c r="B379" s="243"/>
      <c r="C379" s="35"/>
      <c r="D379" s="35"/>
      <c r="E379" s="35"/>
    </row>
    <row r="380" spans="1:5" s="34" customFormat="1">
      <c r="A380" s="243"/>
      <c r="B380" s="243"/>
      <c r="C380" s="35"/>
      <c r="D380" s="35"/>
      <c r="E380" s="35"/>
    </row>
    <row r="381" spans="1:5" s="34" customFormat="1">
      <c r="A381" s="243"/>
      <c r="B381" s="243"/>
      <c r="C381" s="35"/>
      <c r="D381" s="35"/>
      <c r="E381" s="35"/>
    </row>
    <row r="382" spans="1:5" s="34" customFormat="1">
      <c r="A382" s="243"/>
      <c r="B382" s="243"/>
      <c r="C382" s="35"/>
      <c r="D382" s="35"/>
      <c r="E382" s="35"/>
    </row>
    <row r="383" spans="1:5" s="34" customFormat="1">
      <c r="A383" s="243"/>
      <c r="B383" s="243"/>
      <c r="C383" s="35"/>
      <c r="D383" s="35"/>
      <c r="E383" s="35"/>
    </row>
    <row r="384" spans="1:5" s="34" customFormat="1">
      <c r="A384" s="243"/>
      <c r="B384" s="243"/>
      <c r="C384" s="35"/>
      <c r="D384" s="35"/>
      <c r="E384" s="35"/>
    </row>
    <row r="385" spans="1:5" s="34" customFormat="1">
      <c r="A385" s="243"/>
      <c r="B385" s="243"/>
      <c r="C385" s="35"/>
      <c r="D385" s="35"/>
      <c r="E385" s="35"/>
    </row>
    <row r="386" spans="1:5" s="34" customFormat="1">
      <c r="A386" s="243"/>
      <c r="B386" s="243"/>
      <c r="C386" s="35"/>
      <c r="D386" s="35"/>
      <c r="E386" s="35"/>
    </row>
    <row r="387" spans="1:5" s="34" customFormat="1">
      <c r="A387" s="243"/>
      <c r="B387" s="243"/>
      <c r="C387" s="35"/>
      <c r="D387" s="35"/>
      <c r="E387" s="35"/>
    </row>
    <row r="388" spans="1:5" s="34" customFormat="1">
      <c r="A388" s="243"/>
      <c r="B388" s="243"/>
      <c r="C388" s="35"/>
      <c r="D388" s="35"/>
      <c r="E388" s="35"/>
    </row>
    <row r="389" spans="1:5" s="34" customFormat="1">
      <c r="A389" s="243"/>
      <c r="B389" s="243"/>
      <c r="C389" s="35"/>
      <c r="D389" s="35"/>
      <c r="E389" s="35"/>
    </row>
    <row r="390" spans="1:5" s="34" customFormat="1">
      <c r="A390" s="243"/>
      <c r="B390" s="243"/>
      <c r="C390" s="35"/>
      <c r="D390" s="35"/>
      <c r="E390" s="35"/>
    </row>
    <row r="391" spans="1:5" s="34" customFormat="1">
      <c r="A391" s="243"/>
      <c r="B391" s="243"/>
      <c r="C391" s="35"/>
      <c r="D391" s="35"/>
      <c r="E391" s="35"/>
    </row>
    <row r="392" spans="1:5" s="34" customFormat="1">
      <c r="A392" s="243"/>
      <c r="B392" s="243"/>
      <c r="C392" s="35"/>
      <c r="D392" s="35"/>
      <c r="E392" s="35"/>
    </row>
    <row r="393" spans="1:5" s="34" customFormat="1">
      <c r="A393" s="243"/>
      <c r="B393" s="243"/>
      <c r="C393" s="35"/>
      <c r="D393" s="35"/>
      <c r="E393" s="35"/>
    </row>
    <row r="394" spans="1:5" s="34" customFormat="1">
      <c r="A394" s="243"/>
      <c r="B394" s="243"/>
      <c r="C394" s="35"/>
      <c r="D394" s="35"/>
      <c r="E394" s="35"/>
    </row>
    <row r="395" spans="1:5" s="34" customFormat="1">
      <c r="A395" s="243"/>
      <c r="B395" s="243"/>
      <c r="C395" s="35"/>
      <c r="D395" s="35"/>
      <c r="E395" s="35"/>
    </row>
    <row r="396" spans="1:5" s="34" customFormat="1">
      <c r="A396" s="243"/>
      <c r="B396" s="243"/>
      <c r="C396" s="35"/>
      <c r="D396" s="35"/>
      <c r="E396" s="35"/>
    </row>
  </sheetData>
  <mergeCells count="34">
    <mergeCell ref="D1:H1"/>
    <mergeCell ref="C2:N2"/>
    <mergeCell ref="C3:N3"/>
    <mergeCell ref="A5:B5"/>
    <mergeCell ref="C5:N5"/>
    <mergeCell ref="A6:B6"/>
    <mergeCell ref="C6:N6"/>
    <mergeCell ref="A7:B7"/>
    <mergeCell ref="C7:N7"/>
    <mergeCell ref="A8:B8"/>
    <mergeCell ref="C8:N8"/>
    <mergeCell ref="A9:B9"/>
    <mergeCell ref="C9:N9"/>
    <mergeCell ref="A10:B10"/>
    <mergeCell ref="C10:N10"/>
    <mergeCell ref="A12:G12"/>
    <mergeCell ref="K12:M12"/>
    <mergeCell ref="N12:O12"/>
    <mergeCell ref="I14:K14"/>
    <mergeCell ref="A16:A17"/>
    <mergeCell ref="B16:B17"/>
    <mergeCell ref="C16:C17"/>
    <mergeCell ref="D16:D17"/>
    <mergeCell ref="E16:E17"/>
    <mergeCell ref="F16:K16"/>
    <mergeCell ref="A106:B106"/>
    <mergeCell ref="G106:H106"/>
    <mergeCell ref="L16:P16"/>
    <mergeCell ref="C101:K101"/>
    <mergeCell ref="A103:B103"/>
    <mergeCell ref="D103:E103"/>
    <mergeCell ref="G103:H103"/>
    <mergeCell ref="I103:M103"/>
    <mergeCell ref="N103:O103"/>
  </mergeCells>
  <pageMargins left="0.48" right="0.43307086614173229" top="0.74803149606299213" bottom="0.6692913385826772" header="0.51181102362204722" footer="0.43307086614173229"/>
  <pageSetup paperSize="9" scale="91" fitToHeight="4" orientation="landscape" r:id="rId1"/>
  <headerFooter alignWithMargins="0">
    <oddFooter>&amp;R&amp;P lapa</oddFooter>
  </headerFooter>
  <rowBreaks count="2" manualBreakCount="2">
    <brk id="30" max="15" man="1"/>
    <brk id="60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A367"/>
  <sheetViews>
    <sheetView view="pageBreakPreview" topLeftCell="A49" zoomScaleNormal="100" zoomScaleSheetLayoutView="100" workbookViewId="0">
      <selection activeCell="K17" sqref="K17"/>
    </sheetView>
  </sheetViews>
  <sheetFormatPr defaultRowHeight="12.75"/>
  <cols>
    <col min="1" max="1" width="4.140625" style="104" customWidth="1"/>
    <col min="2" max="2" width="10.85546875" style="170" customWidth="1"/>
    <col min="3" max="3" width="40" style="43" customWidth="1"/>
    <col min="4" max="4" width="5.85546875" style="43" bestFit="1" customWidth="1"/>
    <col min="5" max="5" width="7.42578125" style="43" customWidth="1"/>
    <col min="6" max="6" width="5.7109375" style="40" bestFit="1" customWidth="1"/>
    <col min="7" max="7" width="5.7109375" style="38" bestFit="1" customWidth="1"/>
    <col min="8" max="8" width="6.42578125" style="38" customWidth="1"/>
    <col min="9" max="9" width="10" style="38" customWidth="1"/>
    <col min="10" max="10" width="5.7109375" style="38" customWidth="1"/>
    <col min="11" max="11" width="8.7109375" style="38" customWidth="1"/>
    <col min="12" max="16" width="8.42578125" style="38" customWidth="1"/>
    <col min="17" max="20" width="9" style="38" customWidth="1"/>
    <col min="21" max="16384" width="9.140625" style="38"/>
  </cols>
  <sheetData>
    <row r="1" spans="1:16" s="34" customFormat="1" ht="12.75" customHeight="1">
      <c r="A1" s="233"/>
      <c r="B1" s="233"/>
      <c r="C1" s="35"/>
      <c r="D1" s="394" t="s">
        <v>39</v>
      </c>
      <c r="E1" s="394"/>
      <c r="F1" s="394"/>
      <c r="G1" s="394"/>
      <c r="H1" s="394"/>
      <c r="I1" s="36" t="s">
        <v>145</v>
      </c>
    </row>
    <row r="2" spans="1:16" s="34" customFormat="1" ht="12.75" customHeight="1">
      <c r="A2" s="233"/>
      <c r="B2" s="233"/>
      <c r="C2" s="395" t="s">
        <v>144</v>
      </c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</row>
    <row r="3" spans="1:16" s="34" customFormat="1" ht="12.75" customHeight="1">
      <c r="A3" s="233"/>
      <c r="B3" s="233"/>
      <c r="C3" s="396" t="s">
        <v>18</v>
      </c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</row>
    <row r="4" spans="1:16" s="34" customFormat="1" ht="12.75" customHeight="1">
      <c r="A4" s="233"/>
      <c r="B4" s="233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</row>
    <row r="5" spans="1:16" s="34" customFormat="1" ht="13.5" customHeight="1">
      <c r="A5" s="391" t="s">
        <v>3</v>
      </c>
      <c r="B5" s="391"/>
      <c r="C5" s="392" t="str">
        <f>PBK!C15</f>
        <v>FUTBOLA LAUKUMA APGAISMOJUMA MASTI</v>
      </c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</row>
    <row r="6" spans="1:16" s="34" customFormat="1" ht="13.5" customHeight="1">
      <c r="A6" s="391" t="s">
        <v>4</v>
      </c>
      <c r="B6" s="391"/>
      <c r="C6" s="392" t="str">
        <f>PBK!C16</f>
        <v>ZEMGALAS OLIMPISKAIS CENTRS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</row>
    <row r="7" spans="1:16" s="34" customFormat="1" ht="13.5" customHeight="1">
      <c r="A7" s="391" t="s">
        <v>5</v>
      </c>
      <c r="B7" s="391"/>
      <c r="C7" s="392" t="str">
        <f>PBK!C17</f>
        <v>KRONVALDA IELA 24,  JELGAVA</v>
      </c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</row>
    <row r="8" spans="1:16" s="34" customFormat="1" ht="13.5" customHeight="1">
      <c r="A8" s="391" t="s">
        <v>47</v>
      </c>
      <c r="B8" s="391"/>
      <c r="C8" s="392" t="str">
        <f>PBK!C18</f>
        <v>SIA ''ZEMGALES OLIMPISKAIS CENTRS''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s="34" customFormat="1" ht="13.5" customHeight="1">
      <c r="A9" s="391" t="s">
        <v>6</v>
      </c>
      <c r="B9" s="391"/>
      <c r="C9" s="392" t="str">
        <f>PBK!C19</f>
        <v>Nr. 01/02/2021</v>
      </c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</row>
    <row r="10" spans="1:16" s="34" customFormat="1" ht="13.5" customHeight="1">
      <c r="A10" s="391" t="s">
        <v>40</v>
      </c>
      <c r="B10" s="391"/>
      <c r="C10" s="392">
        <f>PBK!C20</f>
        <v>0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92"/>
    </row>
    <row r="11" spans="1:16" s="34" customFormat="1">
      <c r="A11" s="37"/>
      <c r="B11" s="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7"/>
      <c r="N11" s="237"/>
    </row>
    <row r="12" spans="1:16" s="34" customFormat="1" ht="12.75" customHeight="1">
      <c r="A12" s="391" t="s">
        <v>146</v>
      </c>
      <c r="B12" s="391"/>
      <c r="C12" s="391"/>
      <c r="D12" s="391"/>
      <c r="E12" s="391"/>
      <c r="F12" s="391"/>
      <c r="G12" s="391"/>
      <c r="H12" s="237"/>
      <c r="I12" s="237"/>
      <c r="J12" s="237"/>
      <c r="K12" s="392" t="s">
        <v>41</v>
      </c>
      <c r="L12" s="392"/>
      <c r="M12" s="392"/>
      <c r="N12" s="393">
        <f>P72</f>
        <v>168693.74999999997</v>
      </c>
      <c r="O12" s="393"/>
      <c r="P12" s="37" t="s">
        <v>48</v>
      </c>
    </row>
    <row r="13" spans="1:16" s="34" customFormat="1" ht="6" customHeight="1">
      <c r="A13" s="37"/>
      <c r="B13" s="37"/>
      <c r="C13" s="236"/>
      <c r="D13" s="236"/>
      <c r="E13" s="236"/>
      <c r="F13" s="236"/>
      <c r="G13" s="236"/>
      <c r="H13" s="237"/>
      <c r="I13" s="237"/>
      <c r="J13" s="237"/>
      <c r="K13" s="237"/>
      <c r="L13" s="237"/>
      <c r="M13" s="237"/>
      <c r="N13" s="238"/>
      <c r="O13" s="237"/>
      <c r="P13" s="37"/>
    </row>
    <row r="14" spans="1:16">
      <c r="B14" s="104"/>
      <c r="C14" s="38"/>
      <c r="D14" s="38"/>
      <c r="E14" s="38"/>
      <c r="F14" s="38"/>
      <c r="I14" s="386" t="s">
        <v>43</v>
      </c>
      <c r="J14" s="386"/>
      <c r="K14" s="386"/>
      <c r="L14" s="39">
        <v>2021</v>
      </c>
      <c r="M14" s="39" t="s">
        <v>42</v>
      </c>
      <c r="N14" s="39" t="str">
        <f>'KOPS '!E15</f>
        <v>29.</v>
      </c>
      <c r="O14" s="105" t="str">
        <f>'KOPS '!F15</f>
        <v>oktobrī</v>
      </c>
      <c r="P14" s="105"/>
    </row>
    <row r="15" spans="1:16" ht="13.5" thickBot="1">
      <c r="B15" s="104"/>
      <c r="C15" s="38"/>
      <c r="D15" s="38"/>
      <c r="E15" s="38"/>
      <c r="F15" s="38"/>
      <c r="I15" s="235"/>
      <c r="J15" s="235"/>
      <c r="K15" s="235"/>
      <c r="L15" s="39"/>
      <c r="M15" s="39"/>
      <c r="N15" s="39"/>
      <c r="O15" s="107"/>
      <c r="P15" s="107"/>
    </row>
    <row r="16" spans="1:16" s="11" customFormat="1" ht="13.5" customHeight="1" thickBot="1">
      <c r="A16" s="387" t="s">
        <v>1</v>
      </c>
      <c r="B16" s="387" t="s">
        <v>28</v>
      </c>
      <c r="C16" s="389" t="s">
        <v>29</v>
      </c>
      <c r="D16" s="387" t="s">
        <v>30</v>
      </c>
      <c r="E16" s="387" t="s">
        <v>31</v>
      </c>
      <c r="F16" s="378" t="s">
        <v>32</v>
      </c>
      <c r="G16" s="378"/>
      <c r="H16" s="378"/>
      <c r="I16" s="378"/>
      <c r="J16" s="378"/>
      <c r="K16" s="379"/>
      <c r="L16" s="377" t="s">
        <v>33</v>
      </c>
      <c r="M16" s="378"/>
      <c r="N16" s="378"/>
      <c r="O16" s="378"/>
      <c r="P16" s="379"/>
    </row>
    <row r="17" spans="1:27" s="11" customFormat="1" ht="80.25" customHeight="1" thickBot="1">
      <c r="A17" s="388"/>
      <c r="B17" s="388"/>
      <c r="C17" s="390"/>
      <c r="D17" s="388"/>
      <c r="E17" s="388"/>
      <c r="F17" s="111" t="s">
        <v>34</v>
      </c>
      <c r="G17" s="13" t="s">
        <v>49</v>
      </c>
      <c r="H17" s="13" t="s">
        <v>50</v>
      </c>
      <c r="I17" s="13" t="s">
        <v>62</v>
      </c>
      <c r="J17" s="13" t="s">
        <v>52</v>
      </c>
      <c r="K17" s="12" t="s">
        <v>53</v>
      </c>
      <c r="L17" s="13" t="s">
        <v>35</v>
      </c>
      <c r="M17" s="13" t="s">
        <v>50</v>
      </c>
      <c r="N17" s="13" t="s">
        <v>62</v>
      </c>
      <c r="O17" s="13" t="s">
        <v>52</v>
      </c>
      <c r="P17" s="13" t="s">
        <v>54</v>
      </c>
    </row>
    <row r="18" spans="1:27" s="11" customFormat="1" ht="13.5" thickBot="1">
      <c r="A18" s="219" t="s">
        <v>36</v>
      </c>
      <c r="B18" s="220" t="s">
        <v>37</v>
      </c>
      <c r="C18" s="221">
        <v>3</v>
      </c>
      <c r="D18" s="222">
        <v>4</v>
      </c>
      <c r="E18" s="223">
        <v>5</v>
      </c>
      <c r="F18" s="224">
        <v>6</v>
      </c>
      <c r="G18" s="221">
        <v>7</v>
      </c>
      <c r="H18" s="221">
        <v>8</v>
      </c>
      <c r="I18" s="222">
        <v>9</v>
      </c>
      <c r="J18" s="222">
        <v>10</v>
      </c>
      <c r="K18" s="223">
        <v>11</v>
      </c>
      <c r="L18" s="317">
        <v>12</v>
      </c>
      <c r="M18" s="221">
        <v>13</v>
      </c>
      <c r="N18" s="222">
        <v>14</v>
      </c>
      <c r="O18" s="222">
        <v>15</v>
      </c>
      <c r="P18" s="225">
        <v>16</v>
      </c>
    </row>
    <row r="19" spans="1:27" ht="25.5">
      <c r="A19" s="127"/>
      <c r="B19" s="128"/>
      <c r="C19" s="129" t="s">
        <v>282</v>
      </c>
      <c r="D19" s="130"/>
      <c r="E19" s="158"/>
      <c r="F19" s="157"/>
      <c r="G19" s="131"/>
      <c r="H19" s="131"/>
      <c r="I19" s="131"/>
      <c r="J19" s="131"/>
      <c r="K19" s="126"/>
      <c r="L19" s="157"/>
      <c r="M19" s="131"/>
      <c r="N19" s="131"/>
      <c r="O19" s="216"/>
      <c r="P19" s="217"/>
    </row>
    <row r="20" spans="1:27" ht="25.5">
      <c r="A20" s="127">
        <v>1</v>
      </c>
      <c r="B20" s="276" t="s">
        <v>68</v>
      </c>
      <c r="C20" s="310" t="s">
        <v>251</v>
      </c>
      <c r="D20" s="140" t="s">
        <v>65</v>
      </c>
      <c r="E20" s="319">
        <v>2</v>
      </c>
      <c r="F20" s="113"/>
      <c r="G20" s="31"/>
      <c r="H20" s="32"/>
      <c r="I20" s="318">
        <v>650</v>
      </c>
      <c r="J20" s="31"/>
      <c r="K20" s="33">
        <f t="shared" ref="K20:K23" si="0">ROUND(H20+J20+I20,2)</f>
        <v>650</v>
      </c>
      <c r="L20" s="315">
        <f t="shared" ref="L20:L30" si="1">ROUND(E20*F20,2)</f>
        <v>0</v>
      </c>
      <c r="M20" s="31">
        <f t="shared" ref="M20:M30" si="2">ROUND(E20*H20,2)</f>
        <v>0</v>
      </c>
      <c r="N20" s="31">
        <f t="shared" ref="N20:N30" si="3">ROUND(E20*I20,2)</f>
        <v>1300</v>
      </c>
      <c r="O20" s="31">
        <f t="shared" ref="O20:O23" si="4">ROUND(E20*J20,2)</f>
        <v>0</v>
      </c>
      <c r="P20" s="33">
        <f t="shared" ref="P20:P30" si="5">ROUND(O20+N20+M20,2)</f>
        <v>1300</v>
      </c>
    </row>
    <row r="21" spans="1:27" ht="15">
      <c r="A21" s="127">
        <v>2</v>
      </c>
      <c r="B21" s="276" t="s">
        <v>68</v>
      </c>
      <c r="C21" s="310" t="s">
        <v>252</v>
      </c>
      <c r="D21" s="140" t="s">
        <v>65</v>
      </c>
      <c r="E21" s="319">
        <v>2</v>
      </c>
      <c r="F21" s="113"/>
      <c r="G21" s="31"/>
      <c r="H21" s="32"/>
      <c r="I21" s="318">
        <v>150</v>
      </c>
      <c r="J21" s="31"/>
      <c r="K21" s="33">
        <f t="shared" si="0"/>
        <v>150</v>
      </c>
      <c r="L21" s="315">
        <f t="shared" si="1"/>
        <v>0</v>
      </c>
      <c r="M21" s="31">
        <f t="shared" si="2"/>
        <v>0</v>
      </c>
      <c r="N21" s="31">
        <f t="shared" si="3"/>
        <v>300</v>
      </c>
      <c r="O21" s="31">
        <f t="shared" si="4"/>
        <v>0</v>
      </c>
      <c r="P21" s="33">
        <f t="shared" si="5"/>
        <v>300</v>
      </c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</row>
    <row r="22" spans="1:27" ht="15">
      <c r="A22" s="127">
        <v>3</v>
      </c>
      <c r="B22" s="276" t="s">
        <v>68</v>
      </c>
      <c r="C22" s="310" t="s">
        <v>253</v>
      </c>
      <c r="D22" s="140" t="s">
        <v>254</v>
      </c>
      <c r="E22" s="319">
        <v>4</v>
      </c>
      <c r="F22" s="113"/>
      <c r="G22" s="31"/>
      <c r="H22" s="32"/>
      <c r="I22" s="318">
        <v>19500</v>
      </c>
      <c r="J22" s="31"/>
      <c r="K22" s="33">
        <f t="shared" si="0"/>
        <v>19500</v>
      </c>
      <c r="L22" s="315">
        <f t="shared" si="1"/>
        <v>0</v>
      </c>
      <c r="M22" s="31">
        <f t="shared" si="2"/>
        <v>0</v>
      </c>
      <c r="N22" s="31">
        <f t="shared" si="3"/>
        <v>78000</v>
      </c>
      <c r="O22" s="31">
        <f t="shared" si="4"/>
        <v>0</v>
      </c>
      <c r="P22" s="33">
        <f t="shared" si="5"/>
        <v>78000</v>
      </c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</row>
    <row r="23" spans="1:27" ht="15">
      <c r="A23" s="127">
        <v>4</v>
      </c>
      <c r="B23" s="276" t="s">
        <v>68</v>
      </c>
      <c r="C23" s="310" t="s">
        <v>255</v>
      </c>
      <c r="D23" s="140" t="s">
        <v>65</v>
      </c>
      <c r="E23" s="319">
        <v>32</v>
      </c>
      <c r="F23" s="113"/>
      <c r="G23" s="31"/>
      <c r="H23" s="32"/>
      <c r="I23" s="318">
        <v>1850</v>
      </c>
      <c r="J23" s="31"/>
      <c r="K23" s="33">
        <f t="shared" si="0"/>
        <v>1850</v>
      </c>
      <c r="L23" s="315">
        <f t="shared" si="1"/>
        <v>0</v>
      </c>
      <c r="M23" s="31">
        <f t="shared" si="2"/>
        <v>0</v>
      </c>
      <c r="N23" s="31">
        <f t="shared" si="3"/>
        <v>59200</v>
      </c>
      <c r="O23" s="31">
        <f t="shared" si="4"/>
        <v>0</v>
      </c>
      <c r="P23" s="33">
        <f t="shared" si="5"/>
        <v>59200</v>
      </c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</row>
    <row r="24" spans="1:27" ht="15">
      <c r="A24" s="127">
        <v>5</v>
      </c>
      <c r="B24" s="276" t="s">
        <v>68</v>
      </c>
      <c r="C24" s="310" t="s">
        <v>256</v>
      </c>
      <c r="D24" s="140" t="s">
        <v>65</v>
      </c>
      <c r="E24" s="319">
        <v>4</v>
      </c>
      <c r="F24" s="113"/>
      <c r="G24" s="31"/>
      <c r="H24" s="32"/>
      <c r="I24" s="318">
        <v>270</v>
      </c>
      <c r="J24" s="31"/>
      <c r="K24" s="33">
        <v>7</v>
      </c>
      <c r="L24" s="315">
        <f t="shared" si="1"/>
        <v>0</v>
      </c>
      <c r="M24" s="31">
        <f t="shared" si="2"/>
        <v>0</v>
      </c>
      <c r="N24" s="31">
        <f t="shared" si="3"/>
        <v>1080</v>
      </c>
      <c r="O24" s="31">
        <f>ROUND(E24*J24,2)</f>
        <v>0</v>
      </c>
      <c r="P24" s="33">
        <f t="shared" si="5"/>
        <v>1080</v>
      </c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</row>
    <row r="25" spans="1:27" ht="15">
      <c r="A25" s="127">
        <v>6</v>
      </c>
      <c r="B25" s="276" t="s">
        <v>68</v>
      </c>
      <c r="C25" s="310" t="s">
        <v>257</v>
      </c>
      <c r="D25" s="140" t="s">
        <v>65</v>
      </c>
      <c r="E25" s="320">
        <v>2</v>
      </c>
      <c r="F25" s="113"/>
      <c r="G25" s="31"/>
      <c r="H25" s="32"/>
      <c r="I25" s="318">
        <v>255</v>
      </c>
      <c r="J25" s="31"/>
      <c r="K25" s="33">
        <f t="shared" ref="K25:K29" si="6">ROUND(H25+J25+I25,2)</f>
        <v>255</v>
      </c>
      <c r="L25" s="315">
        <f t="shared" si="1"/>
        <v>0</v>
      </c>
      <c r="M25" s="31">
        <f t="shared" si="2"/>
        <v>0</v>
      </c>
      <c r="N25" s="31">
        <f t="shared" si="3"/>
        <v>510</v>
      </c>
      <c r="O25" s="31">
        <f t="shared" ref="O25:O29" si="7">ROUND(E25*J25,2)</f>
        <v>0</v>
      </c>
      <c r="P25" s="33">
        <f t="shared" si="5"/>
        <v>510</v>
      </c>
    </row>
    <row r="26" spans="1:27" ht="15">
      <c r="A26" s="127">
        <v>7</v>
      </c>
      <c r="B26" s="276" t="s">
        <v>68</v>
      </c>
      <c r="C26" s="171" t="s">
        <v>258</v>
      </c>
      <c r="D26" s="140" t="s">
        <v>65</v>
      </c>
      <c r="E26" s="320">
        <v>1</v>
      </c>
      <c r="F26" s="113"/>
      <c r="G26" s="31"/>
      <c r="H26" s="32"/>
      <c r="I26" s="318">
        <v>360</v>
      </c>
      <c r="J26" s="31"/>
      <c r="K26" s="33">
        <f t="shared" si="6"/>
        <v>360</v>
      </c>
      <c r="L26" s="315">
        <f t="shared" si="1"/>
        <v>0</v>
      </c>
      <c r="M26" s="31">
        <f t="shared" si="2"/>
        <v>0</v>
      </c>
      <c r="N26" s="31">
        <f t="shared" si="3"/>
        <v>360</v>
      </c>
      <c r="O26" s="31">
        <f t="shared" si="7"/>
        <v>0</v>
      </c>
      <c r="P26" s="33">
        <f t="shared" si="5"/>
        <v>360</v>
      </c>
    </row>
    <row r="27" spans="1:27" ht="15">
      <c r="A27" s="127">
        <v>8</v>
      </c>
      <c r="B27" s="276" t="s">
        <v>68</v>
      </c>
      <c r="C27" s="311" t="s">
        <v>259</v>
      </c>
      <c r="D27" s="308" t="s">
        <v>65</v>
      </c>
      <c r="E27" s="320">
        <v>1</v>
      </c>
      <c r="F27" s="113"/>
      <c r="G27" s="31"/>
      <c r="H27" s="32"/>
      <c r="I27" s="318">
        <v>320</v>
      </c>
      <c r="J27" s="31"/>
      <c r="K27" s="33">
        <f t="shared" si="6"/>
        <v>320</v>
      </c>
      <c r="L27" s="315">
        <f t="shared" si="1"/>
        <v>0</v>
      </c>
      <c r="M27" s="31">
        <f t="shared" si="2"/>
        <v>0</v>
      </c>
      <c r="N27" s="31">
        <f t="shared" si="3"/>
        <v>320</v>
      </c>
      <c r="O27" s="31">
        <f t="shared" si="7"/>
        <v>0</v>
      </c>
      <c r="P27" s="33">
        <f t="shared" si="5"/>
        <v>320</v>
      </c>
    </row>
    <row r="28" spans="1:27" ht="15">
      <c r="A28" s="127">
        <v>9</v>
      </c>
      <c r="B28" s="276" t="s">
        <v>68</v>
      </c>
      <c r="C28" s="311" t="s">
        <v>260</v>
      </c>
      <c r="D28" s="308" t="s">
        <v>65</v>
      </c>
      <c r="E28" s="320">
        <v>1</v>
      </c>
      <c r="F28" s="113"/>
      <c r="G28" s="31"/>
      <c r="H28" s="32"/>
      <c r="I28" s="318">
        <v>675</v>
      </c>
      <c r="J28" s="31"/>
      <c r="K28" s="33">
        <f t="shared" si="6"/>
        <v>675</v>
      </c>
      <c r="L28" s="315">
        <f t="shared" si="1"/>
        <v>0</v>
      </c>
      <c r="M28" s="31">
        <f t="shared" si="2"/>
        <v>0</v>
      </c>
      <c r="N28" s="31">
        <f t="shared" si="3"/>
        <v>675</v>
      </c>
      <c r="O28" s="31">
        <f t="shared" si="7"/>
        <v>0</v>
      </c>
      <c r="P28" s="33">
        <f t="shared" si="5"/>
        <v>675</v>
      </c>
    </row>
    <row r="29" spans="1:27" ht="15">
      <c r="A29" s="127">
        <v>10</v>
      </c>
      <c r="B29" s="276" t="s">
        <v>68</v>
      </c>
      <c r="C29" s="311" t="s">
        <v>261</v>
      </c>
      <c r="D29" s="308" t="s">
        <v>262</v>
      </c>
      <c r="E29" s="320">
        <v>250</v>
      </c>
      <c r="F29" s="113"/>
      <c r="G29" s="31"/>
      <c r="H29" s="32"/>
      <c r="I29" s="318">
        <v>0.75</v>
      </c>
      <c r="J29" s="31"/>
      <c r="K29" s="33">
        <f t="shared" si="6"/>
        <v>0.75</v>
      </c>
      <c r="L29" s="315">
        <f t="shared" si="1"/>
        <v>0</v>
      </c>
      <c r="M29" s="31">
        <f t="shared" si="2"/>
        <v>0</v>
      </c>
      <c r="N29" s="31">
        <f t="shared" si="3"/>
        <v>187.5</v>
      </c>
      <c r="O29" s="31">
        <f t="shared" si="7"/>
        <v>0</v>
      </c>
      <c r="P29" s="33">
        <f t="shared" si="5"/>
        <v>187.5</v>
      </c>
    </row>
    <row r="30" spans="1:27" ht="15">
      <c r="A30" s="127">
        <v>11</v>
      </c>
      <c r="B30" s="276" t="s">
        <v>68</v>
      </c>
      <c r="C30" s="311" t="s">
        <v>263</v>
      </c>
      <c r="D30" s="308" t="s">
        <v>262</v>
      </c>
      <c r="E30" s="320">
        <v>500</v>
      </c>
      <c r="F30" s="113"/>
      <c r="G30" s="31"/>
      <c r="H30" s="32"/>
      <c r="I30" s="318">
        <v>0.68</v>
      </c>
      <c r="J30" s="31"/>
      <c r="K30" s="33">
        <v>7</v>
      </c>
      <c r="L30" s="315">
        <f t="shared" si="1"/>
        <v>0</v>
      </c>
      <c r="M30" s="31">
        <f t="shared" si="2"/>
        <v>0</v>
      </c>
      <c r="N30" s="31">
        <f t="shared" si="3"/>
        <v>340</v>
      </c>
      <c r="O30" s="31">
        <f>ROUND(E30*J30,2)</f>
        <v>0</v>
      </c>
      <c r="P30" s="33">
        <f t="shared" si="5"/>
        <v>340</v>
      </c>
    </row>
    <row r="31" spans="1:27" ht="15">
      <c r="A31" s="127">
        <v>12</v>
      </c>
      <c r="B31" s="276" t="s">
        <v>68</v>
      </c>
      <c r="C31" s="311" t="s">
        <v>264</v>
      </c>
      <c r="D31" s="140" t="s">
        <v>65</v>
      </c>
      <c r="E31" s="320">
        <v>32</v>
      </c>
      <c r="F31" s="113"/>
      <c r="G31" s="31"/>
      <c r="H31" s="32"/>
      <c r="I31" s="318">
        <v>9.1999999999999993</v>
      </c>
      <c r="J31" s="31"/>
      <c r="K31" s="33">
        <v>7</v>
      </c>
      <c r="L31" s="315">
        <f t="shared" ref="L31:L46" si="8">ROUND(E31*F31,2)</f>
        <v>0</v>
      </c>
      <c r="M31" s="31">
        <f t="shared" ref="M31:M46" si="9">ROUND(E31*H31,2)</f>
        <v>0</v>
      </c>
      <c r="N31" s="31">
        <f t="shared" ref="N31:N46" si="10">ROUND(E31*I31,2)</f>
        <v>294.39999999999998</v>
      </c>
      <c r="O31" s="31">
        <f t="shared" ref="O31:O46" si="11">ROUND(E31*J31,2)</f>
        <v>0</v>
      </c>
      <c r="P31" s="33">
        <f t="shared" ref="P31:P46" si="12">ROUND(O31+N31+M31,2)</f>
        <v>294.39999999999998</v>
      </c>
    </row>
    <row r="32" spans="1:27" ht="15">
      <c r="A32" s="127">
        <v>13</v>
      </c>
      <c r="B32" s="276" t="s">
        <v>68</v>
      </c>
      <c r="C32" s="311" t="s">
        <v>265</v>
      </c>
      <c r="D32" s="140" t="s">
        <v>65</v>
      </c>
      <c r="E32" s="320">
        <v>4</v>
      </c>
      <c r="F32" s="113"/>
      <c r="G32" s="31"/>
      <c r="H32" s="32"/>
      <c r="I32" s="318">
        <v>2.2999999999999998</v>
      </c>
      <c r="J32" s="31"/>
      <c r="K32" s="33">
        <f t="shared" ref="K32:K36" si="13">ROUND(H32+J32+I32,2)</f>
        <v>2.2999999999999998</v>
      </c>
      <c r="L32" s="315">
        <f t="shared" si="8"/>
        <v>0</v>
      </c>
      <c r="M32" s="31">
        <f t="shared" si="9"/>
        <v>0</v>
      </c>
      <c r="N32" s="31">
        <f t="shared" si="10"/>
        <v>9.1999999999999993</v>
      </c>
      <c r="O32" s="31">
        <f t="shared" si="11"/>
        <v>0</v>
      </c>
      <c r="P32" s="33">
        <f t="shared" si="12"/>
        <v>9.1999999999999993</v>
      </c>
    </row>
    <row r="33" spans="1:16" ht="15">
      <c r="A33" s="127">
        <v>14</v>
      </c>
      <c r="B33" s="276" t="s">
        <v>68</v>
      </c>
      <c r="C33" s="309" t="s">
        <v>266</v>
      </c>
      <c r="D33" s="140" t="s">
        <v>262</v>
      </c>
      <c r="E33" s="320">
        <v>2816</v>
      </c>
      <c r="F33" s="113"/>
      <c r="G33" s="31"/>
      <c r="H33" s="32"/>
      <c r="I33" s="318">
        <v>1.22</v>
      </c>
      <c r="J33" s="31"/>
      <c r="K33" s="33">
        <f t="shared" si="13"/>
        <v>1.22</v>
      </c>
      <c r="L33" s="315">
        <f t="shared" si="8"/>
        <v>0</v>
      </c>
      <c r="M33" s="31">
        <f t="shared" si="9"/>
        <v>0</v>
      </c>
      <c r="N33" s="31">
        <f t="shared" si="10"/>
        <v>3435.52</v>
      </c>
      <c r="O33" s="31">
        <f t="shared" si="11"/>
        <v>0</v>
      </c>
      <c r="P33" s="33">
        <f t="shared" si="12"/>
        <v>3435.52</v>
      </c>
    </row>
    <row r="34" spans="1:16" ht="15">
      <c r="A34" s="127">
        <v>15</v>
      </c>
      <c r="B34" s="276" t="s">
        <v>68</v>
      </c>
      <c r="C34" s="310" t="s">
        <v>267</v>
      </c>
      <c r="D34" s="308" t="s">
        <v>262</v>
      </c>
      <c r="E34" s="320">
        <v>1290</v>
      </c>
      <c r="F34" s="113"/>
      <c r="G34" s="31"/>
      <c r="H34" s="32"/>
      <c r="I34" s="318">
        <v>0.73</v>
      </c>
      <c r="J34" s="31"/>
      <c r="K34" s="33">
        <f t="shared" si="13"/>
        <v>0.73</v>
      </c>
      <c r="L34" s="315">
        <f t="shared" si="8"/>
        <v>0</v>
      </c>
      <c r="M34" s="31">
        <f t="shared" si="9"/>
        <v>0</v>
      </c>
      <c r="N34" s="31">
        <f t="shared" si="10"/>
        <v>941.7</v>
      </c>
      <c r="O34" s="31">
        <f t="shared" si="11"/>
        <v>0</v>
      </c>
      <c r="P34" s="33">
        <f t="shared" si="12"/>
        <v>941.7</v>
      </c>
    </row>
    <row r="35" spans="1:16" ht="15">
      <c r="A35" s="127">
        <v>16</v>
      </c>
      <c r="B35" s="276" t="s">
        <v>68</v>
      </c>
      <c r="C35" s="310" t="s">
        <v>268</v>
      </c>
      <c r="D35" s="308" t="s">
        <v>262</v>
      </c>
      <c r="E35" s="320">
        <v>80</v>
      </c>
      <c r="F35" s="113"/>
      <c r="G35" s="31"/>
      <c r="H35" s="32"/>
      <c r="I35" s="318">
        <v>12.2</v>
      </c>
      <c r="J35" s="31"/>
      <c r="K35" s="33">
        <f t="shared" si="13"/>
        <v>12.2</v>
      </c>
      <c r="L35" s="315">
        <f t="shared" si="8"/>
        <v>0</v>
      </c>
      <c r="M35" s="31">
        <f t="shared" si="9"/>
        <v>0</v>
      </c>
      <c r="N35" s="31">
        <f t="shared" si="10"/>
        <v>976</v>
      </c>
      <c r="O35" s="31">
        <f t="shared" si="11"/>
        <v>0</v>
      </c>
      <c r="P35" s="33">
        <f t="shared" si="12"/>
        <v>976</v>
      </c>
    </row>
    <row r="36" spans="1:16" ht="15">
      <c r="A36" s="127">
        <v>17</v>
      </c>
      <c r="B36" s="276" t="s">
        <v>68</v>
      </c>
      <c r="C36" s="310" t="s">
        <v>269</v>
      </c>
      <c r="D36" s="308" t="s">
        <v>254</v>
      </c>
      <c r="E36" s="320">
        <v>32</v>
      </c>
      <c r="F36" s="113"/>
      <c r="G36" s="31"/>
      <c r="H36" s="32"/>
      <c r="I36" s="318">
        <v>6.5</v>
      </c>
      <c r="J36" s="31"/>
      <c r="K36" s="33">
        <f t="shared" si="13"/>
        <v>6.5</v>
      </c>
      <c r="L36" s="315">
        <f t="shared" si="8"/>
        <v>0</v>
      </c>
      <c r="M36" s="31">
        <f t="shared" si="9"/>
        <v>0</v>
      </c>
      <c r="N36" s="31">
        <f t="shared" si="10"/>
        <v>208</v>
      </c>
      <c r="O36" s="31">
        <f t="shared" si="11"/>
        <v>0</v>
      </c>
      <c r="P36" s="33">
        <f t="shared" si="12"/>
        <v>208</v>
      </c>
    </row>
    <row r="37" spans="1:16" ht="15">
      <c r="A37" s="127">
        <v>18</v>
      </c>
      <c r="B37" s="276" t="s">
        <v>68</v>
      </c>
      <c r="C37" s="310" t="s">
        <v>270</v>
      </c>
      <c r="D37" s="308" t="s">
        <v>262</v>
      </c>
      <c r="E37" s="320">
        <v>130</v>
      </c>
      <c r="F37" s="113"/>
      <c r="G37" s="31"/>
      <c r="H37" s="32"/>
      <c r="I37" s="318">
        <v>16.8</v>
      </c>
      <c r="J37" s="31"/>
      <c r="K37" s="33">
        <v>7</v>
      </c>
      <c r="L37" s="315">
        <f t="shared" si="8"/>
        <v>0</v>
      </c>
      <c r="M37" s="31">
        <f t="shared" si="9"/>
        <v>0</v>
      </c>
      <c r="N37" s="31">
        <f t="shared" si="10"/>
        <v>2184</v>
      </c>
      <c r="O37" s="31">
        <f t="shared" si="11"/>
        <v>0</v>
      </c>
      <c r="P37" s="33">
        <f t="shared" si="12"/>
        <v>2184</v>
      </c>
    </row>
    <row r="38" spans="1:16" ht="15">
      <c r="A38" s="127">
        <v>19</v>
      </c>
      <c r="B38" s="276" t="s">
        <v>68</v>
      </c>
      <c r="C38" s="310" t="s">
        <v>271</v>
      </c>
      <c r="D38" s="308" t="s">
        <v>254</v>
      </c>
      <c r="E38" s="320">
        <v>2</v>
      </c>
      <c r="F38" s="113"/>
      <c r="G38" s="31"/>
      <c r="H38" s="32"/>
      <c r="I38" s="318">
        <v>145.30000000000001</v>
      </c>
      <c r="J38" s="31"/>
      <c r="K38" s="33">
        <v>7</v>
      </c>
      <c r="L38" s="315">
        <f t="shared" si="8"/>
        <v>0</v>
      </c>
      <c r="M38" s="31">
        <f t="shared" si="9"/>
        <v>0</v>
      </c>
      <c r="N38" s="31">
        <f t="shared" si="10"/>
        <v>290.60000000000002</v>
      </c>
      <c r="O38" s="31">
        <f t="shared" si="11"/>
        <v>0</v>
      </c>
      <c r="P38" s="33">
        <f t="shared" si="12"/>
        <v>290.60000000000002</v>
      </c>
    </row>
    <row r="39" spans="1:16" ht="15">
      <c r="A39" s="127">
        <v>20</v>
      </c>
      <c r="B39" s="276" t="s">
        <v>68</v>
      </c>
      <c r="C39" s="310" t="s">
        <v>272</v>
      </c>
      <c r="D39" s="308" t="s">
        <v>262</v>
      </c>
      <c r="E39" s="320">
        <v>140</v>
      </c>
      <c r="F39" s="113"/>
      <c r="G39" s="31"/>
      <c r="H39" s="32"/>
      <c r="I39" s="318">
        <v>0.65</v>
      </c>
      <c r="J39" s="31"/>
      <c r="K39" s="33">
        <f t="shared" ref="K39:K43" si="14">ROUND(H39+J39+I39,2)</f>
        <v>0.65</v>
      </c>
      <c r="L39" s="315">
        <f t="shared" si="8"/>
        <v>0</v>
      </c>
      <c r="M39" s="31">
        <f t="shared" si="9"/>
        <v>0</v>
      </c>
      <c r="N39" s="31">
        <f t="shared" si="10"/>
        <v>91</v>
      </c>
      <c r="O39" s="31">
        <f t="shared" si="11"/>
        <v>0</v>
      </c>
      <c r="P39" s="33">
        <f t="shared" si="12"/>
        <v>91</v>
      </c>
    </row>
    <row r="40" spans="1:16" ht="15">
      <c r="A40" s="127">
        <v>21</v>
      </c>
      <c r="B40" s="276" t="s">
        <v>68</v>
      </c>
      <c r="C40" s="310" t="s">
        <v>273</v>
      </c>
      <c r="D40" s="308" t="s">
        <v>254</v>
      </c>
      <c r="E40" s="320">
        <v>4</v>
      </c>
      <c r="F40" s="113"/>
      <c r="G40" s="31"/>
      <c r="H40" s="32"/>
      <c r="I40" s="318">
        <v>23.4</v>
      </c>
      <c r="J40" s="31"/>
      <c r="K40" s="33">
        <f t="shared" si="14"/>
        <v>23.4</v>
      </c>
      <c r="L40" s="315">
        <f t="shared" si="8"/>
        <v>0</v>
      </c>
      <c r="M40" s="31">
        <f t="shared" si="9"/>
        <v>0</v>
      </c>
      <c r="N40" s="31">
        <f t="shared" si="10"/>
        <v>93.6</v>
      </c>
      <c r="O40" s="31">
        <f t="shared" si="11"/>
        <v>0</v>
      </c>
      <c r="P40" s="33">
        <f t="shared" si="12"/>
        <v>93.6</v>
      </c>
    </row>
    <row r="41" spans="1:16" ht="15">
      <c r="A41" s="127">
        <v>22</v>
      </c>
      <c r="B41" s="276" t="s">
        <v>68</v>
      </c>
      <c r="C41" s="310" t="s">
        <v>274</v>
      </c>
      <c r="D41" s="308" t="s">
        <v>262</v>
      </c>
      <c r="E41" s="320">
        <v>212</v>
      </c>
      <c r="F41" s="113"/>
      <c r="G41" s="31"/>
      <c r="H41" s="32"/>
      <c r="I41" s="318">
        <v>0.15</v>
      </c>
      <c r="J41" s="31"/>
      <c r="K41" s="33">
        <f t="shared" si="14"/>
        <v>0.15</v>
      </c>
      <c r="L41" s="315">
        <f t="shared" si="8"/>
        <v>0</v>
      </c>
      <c r="M41" s="31">
        <f t="shared" si="9"/>
        <v>0</v>
      </c>
      <c r="N41" s="31">
        <f t="shared" si="10"/>
        <v>31.8</v>
      </c>
      <c r="O41" s="31">
        <f t="shared" si="11"/>
        <v>0</v>
      </c>
      <c r="P41" s="33">
        <f t="shared" si="12"/>
        <v>31.8</v>
      </c>
    </row>
    <row r="42" spans="1:16" ht="15">
      <c r="A42" s="127">
        <v>23</v>
      </c>
      <c r="B42" s="276" t="s">
        <v>68</v>
      </c>
      <c r="C42" s="309" t="s">
        <v>275</v>
      </c>
      <c r="D42" s="308" t="s">
        <v>276</v>
      </c>
      <c r="E42" s="321">
        <v>19</v>
      </c>
      <c r="F42" s="113"/>
      <c r="G42" s="31"/>
      <c r="H42" s="32"/>
      <c r="I42" s="318">
        <v>7.4</v>
      </c>
      <c r="J42" s="31"/>
      <c r="K42" s="33">
        <f t="shared" si="14"/>
        <v>7.4</v>
      </c>
      <c r="L42" s="315">
        <f t="shared" si="8"/>
        <v>0</v>
      </c>
      <c r="M42" s="31">
        <f t="shared" si="9"/>
        <v>0</v>
      </c>
      <c r="N42" s="31">
        <f t="shared" si="10"/>
        <v>140.6</v>
      </c>
      <c r="O42" s="31">
        <f t="shared" si="11"/>
        <v>0</v>
      </c>
      <c r="P42" s="33">
        <f t="shared" si="12"/>
        <v>140.6</v>
      </c>
    </row>
    <row r="43" spans="1:16" ht="15">
      <c r="A43" s="127">
        <v>24</v>
      </c>
      <c r="B43" s="276" t="s">
        <v>68</v>
      </c>
      <c r="C43" s="309" t="s">
        <v>277</v>
      </c>
      <c r="D43" s="308" t="s">
        <v>276</v>
      </c>
      <c r="E43" s="322">
        <v>0.34</v>
      </c>
      <c r="F43" s="113"/>
      <c r="G43" s="31"/>
      <c r="H43" s="32"/>
      <c r="I43" s="318">
        <v>8</v>
      </c>
      <c r="J43" s="31"/>
      <c r="K43" s="33">
        <f t="shared" si="14"/>
        <v>8</v>
      </c>
      <c r="L43" s="315">
        <f t="shared" si="8"/>
        <v>0</v>
      </c>
      <c r="M43" s="31">
        <f t="shared" si="9"/>
        <v>0</v>
      </c>
      <c r="N43" s="31">
        <f t="shared" si="10"/>
        <v>2.72</v>
      </c>
      <c r="O43" s="31">
        <f t="shared" si="11"/>
        <v>0</v>
      </c>
      <c r="P43" s="33">
        <f t="shared" si="12"/>
        <v>2.72</v>
      </c>
    </row>
    <row r="44" spans="1:16" ht="15">
      <c r="A44" s="127">
        <v>25</v>
      </c>
      <c r="B44" s="276" t="s">
        <v>68</v>
      </c>
      <c r="C44" s="309" t="s">
        <v>278</v>
      </c>
      <c r="D44" s="308" t="s">
        <v>276</v>
      </c>
      <c r="E44" s="322">
        <v>1.1200000000000001</v>
      </c>
      <c r="F44" s="113"/>
      <c r="G44" s="31"/>
      <c r="H44" s="32"/>
      <c r="I44" s="318">
        <v>8</v>
      </c>
      <c r="J44" s="31"/>
      <c r="K44" s="33">
        <v>7</v>
      </c>
      <c r="L44" s="315">
        <f t="shared" si="8"/>
        <v>0</v>
      </c>
      <c r="M44" s="31">
        <f t="shared" si="9"/>
        <v>0</v>
      </c>
      <c r="N44" s="31">
        <f t="shared" si="10"/>
        <v>8.9600000000000009</v>
      </c>
      <c r="O44" s="31">
        <f t="shared" si="11"/>
        <v>0</v>
      </c>
      <c r="P44" s="33">
        <f t="shared" si="12"/>
        <v>8.9600000000000009</v>
      </c>
    </row>
    <row r="45" spans="1:16" ht="15">
      <c r="A45" s="127">
        <v>26</v>
      </c>
      <c r="B45" s="276" t="s">
        <v>68</v>
      </c>
      <c r="C45" s="309" t="s">
        <v>279</v>
      </c>
      <c r="D45" s="308" t="s">
        <v>73</v>
      </c>
      <c r="E45" s="320">
        <v>85</v>
      </c>
      <c r="F45" s="113"/>
      <c r="G45" s="31"/>
      <c r="H45" s="32"/>
      <c r="I45" s="318">
        <v>0.3</v>
      </c>
      <c r="J45" s="31"/>
      <c r="K45" s="33">
        <v>7</v>
      </c>
      <c r="L45" s="315">
        <f t="shared" si="8"/>
        <v>0</v>
      </c>
      <c r="M45" s="31">
        <f t="shared" si="9"/>
        <v>0</v>
      </c>
      <c r="N45" s="31">
        <f t="shared" si="10"/>
        <v>25.5</v>
      </c>
      <c r="O45" s="31">
        <f t="shared" si="11"/>
        <v>0</v>
      </c>
      <c r="P45" s="33">
        <f t="shared" si="12"/>
        <v>25.5</v>
      </c>
    </row>
    <row r="46" spans="1:16" ht="15">
      <c r="A46" s="127">
        <v>27</v>
      </c>
      <c r="B46" s="276" t="s">
        <v>68</v>
      </c>
      <c r="C46" s="310" t="s">
        <v>280</v>
      </c>
      <c r="D46" s="308" t="s">
        <v>281</v>
      </c>
      <c r="E46" s="320">
        <v>1</v>
      </c>
      <c r="F46" s="113"/>
      <c r="G46" s="31"/>
      <c r="H46" s="32"/>
      <c r="I46" s="318">
        <v>400</v>
      </c>
      <c r="J46" s="31"/>
      <c r="K46" s="33">
        <f t="shared" ref="K46" si="15">ROUND(H46+J46+I46,2)</f>
        <v>400</v>
      </c>
      <c r="L46" s="315">
        <f t="shared" si="8"/>
        <v>0</v>
      </c>
      <c r="M46" s="31">
        <f t="shared" si="9"/>
        <v>0</v>
      </c>
      <c r="N46" s="31">
        <f t="shared" si="10"/>
        <v>400</v>
      </c>
      <c r="O46" s="31">
        <f t="shared" si="11"/>
        <v>0</v>
      </c>
      <c r="P46" s="33">
        <f t="shared" si="12"/>
        <v>400</v>
      </c>
    </row>
    <row r="47" spans="1:16" ht="25.5">
      <c r="A47" s="127"/>
      <c r="B47" s="128"/>
      <c r="C47" s="129" t="s">
        <v>283</v>
      </c>
      <c r="D47" s="130"/>
      <c r="E47" s="186"/>
      <c r="F47" s="157"/>
      <c r="G47" s="31"/>
      <c r="H47" s="32"/>
      <c r="I47" s="31"/>
      <c r="J47" s="31"/>
      <c r="K47" s="33"/>
      <c r="L47" s="315"/>
      <c r="M47" s="31"/>
      <c r="N47" s="31"/>
      <c r="O47" s="31"/>
      <c r="P47" s="33"/>
    </row>
    <row r="48" spans="1:16" ht="38.25">
      <c r="A48" s="127">
        <v>1</v>
      </c>
      <c r="B48" s="276" t="s">
        <v>68</v>
      </c>
      <c r="C48" s="310" t="s">
        <v>284</v>
      </c>
      <c r="D48" s="140" t="s">
        <v>65</v>
      </c>
      <c r="E48" s="319">
        <v>2</v>
      </c>
      <c r="F48" s="113">
        <v>18.850000000000001</v>
      </c>
      <c r="G48" s="31">
        <v>11.63</v>
      </c>
      <c r="H48" s="32">
        <f>ROUND(F48*G48,2)</f>
        <v>219.23</v>
      </c>
      <c r="I48" s="31"/>
      <c r="J48" s="31">
        <f>ROUND(H48*0.05,2)</f>
        <v>10.96</v>
      </c>
      <c r="K48" s="33">
        <f t="shared" ref="K48:K51" si="16">ROUND(H48+J48+I48,2)</f>
        <v>230.19</v>
      </c>
      <c r="L48" s="315">
        <f t="shared" ref="L48:L51" si="17">ROUND(E48*F48,2)</f>
        <v>37.700000000000003</v>
      </c>
      <c r="M48" s="31">
        <f t="shared" ref="M48:M51" si="18">ROUND(E48*H48,2)</f>
        <v>438.46</v>
      </c>
      <c r="N48" s="31">
        <f t="shared" ref="N48:N51" si="19">ROUND(E48*I48,2)</f>
        <v>0</v>
      </c>
      <c r="O48" s="31">
        <f t="shared" ref="O48:O51" si="20">ROUND(E48*J48,2)</f>
        <v>21.92</v>
      </c>
      <c r="P48" s="33">
        <f t="shared" ref="P48:P51" si="21">ROUND(O48+N48+M48,2)</f>
        <v>460.38</v>
      </c>
    </row>
    <row r="49" spans="1:16">
      <c r="A49" s="127">
        <v>2</v>
      </c>
      <c r="B49" s="276" t="s">
        <v>68</v>
      </c>
      <c r="C49" s="310" t="s">
        <v>285</v>
      </c>
      <c r="D49" s="140" t="s">
        <v>65</v>
      </c>
      <c r="E49" s="319">
        <v>32</v>
      </c>
      <c r="F49" s="113">
        <v>6.2</v>
      </c>
      <c r="G49" s="31">
        <v>11.63</v>
      </c>
      <c r="H49" s="32">
        <f t="shared" ref="H49:H51" si="22">ROUND(F49*G49,2)</f>
        <v>72.11</v>
      </c>
      <c r="I49" s="31"/>
      <c r="J49" s="31">
        <f t="shared" ref="J49:J51" si="23">ROUND(H49*0.05,2)</f>
        <v>3.61</v>
      </c>
      <c r="K49" s="33">
        <f t="shared" si="16"/>
        <v>75.72</v>
      </c>
      <c r="L49" s="315">
        <f t="shared" si="17"/>
        <v>198.4</v>
      </c>
      <c r="M49" s="31">
        <f t="shared" si="18"/>
        <v>2307.52</v>
      </c>
      <c r="N49" s="31">
        <f t="shared" si="19"/>
        <v>0</v>
      </c>
      <c r="O49" s="31">
        <f t="shared" si="20"/>
        <v>115.52</v>
      </c>
      <c r="P49" s="33">
        <f t="shared" si="21"/>
        <v>2423.04</v>
      </c>
    </row>
    <row r="50" spans="1:16">
      <c r="A50" s="127">
        <v>3</v>
      </c>
      <c r="B50" s="276" t="s">
        <v>68</v>
      </c>
      <c r="C50" s="310" t="s">
        <v>286</v>
      </c>
      <c r="D50" s="140" t="s">
        <v>65</v>
      </c>
      <c r="E50" s="319">
        <v>32</v>
      </c>
      <c r="F50" s="113">
        <v>2.0499999999999998</v>
      </c>
      <c r="G50" s="31">
        <v>11.63</v>
      </c>
      <c r="H50" s="32">
        <f t="shared" si="22"/>
        <v>23.84</v>
      </c>
      <c r="I50" s="31"/>
      <c r="J50" s="31">
        <f t="shared" si="23"/>
        <v>1.19</v>
      </c>
      <c r="K50" s="33">
        <f t="shared" si="16"/>
        <v>25.03</v>
      </c>
      <c r="L50" s="315">
        <f t="shared" si="17"/>
        <v>65.599999999999994</v>
      </c>
      <c r="M50" s="31">
        <f t="shared" si="18"/>
        <v>762.88</v>
      </c>
      <c r="N50" s="31">
        <f t="shared" si="19"/>
        <v>0</v>
      </c>
      <c r="O50" s="31">
        <f t="shared" si="20"/>
        <v>38.08</v>
      </c>
      <c r="P50" s="33">
        <f t="shared" si="21"/>
        <v>800.96</v>
      </c>
    </row>
    <row r="51" spans="1:16">
      <c r="A51" s="127">
        <v>4</v>
      </c>
      <c r="B51" s="276" t="s">
        <v>68</v>
      </c>
      <c r="C51" s="310" t="s">
        <v>287</v>
      </c>
      <c r="D51" s="140" t="s">
        <v>262</v>
      </c>
      <c r="E51" s="319">
        <v>800</v>
      </c>
      <c r="F51" s="113">
        <v>0.13</v>
      </c>
      <c r="G51" s="31">
        <v>11.63</v>
      </c>
      <c r="H51" s="32">
        <f t="shared" si="22"/>
        <v>1.51</v>
      </c>
      <c r="I51" s="31"/>
      <c r="J51" s="31">
        <f t="shared" si="23"/>
        <v>0.08</v>
      </c>
      <c r="K51" s="33">
        <f t="shared" si="16"/>
        <v>1.59</v>
      </c>
      <c r="L51" s="315">
        <f t="shared" si="17"/>
        <v>104</v>
      </c>
      <c r="M51" s="31">
        <f t="shared" si="18"/>
        <v>1208</v>
      </c>
      <c r="N51" s="31">
        <f t="shared" si="19"/>
        <v>0</v>
      </c>
      <c r="O51" s="31">
        <f t="shared" si="20"/>
        <v>64</v>
      </c>
      <c r="P51" s="33">
        <f t="shared" si="21"/>
        <v>1272</v>
      </c>
    </row>
    <row r="52" spans="1:16">
      <c r="A52" s="127">
        <v>5</v>
      </c>
      <c r="B52" s="276" t="s">
        <v>68</v>
      </c>
      <c r="C52" s="310" t="s">
        <v>288</v>
      </c>
      <c r="D52" s="140" t="s">
        <v>65</v>
      </c>
      <c r="E52" s="314">
        <v>36</v>
      </c>
      <c r="F52" s="113">
        <v>0.28999999999999998</v>
      </c>
      <c r="G52" s="31">
        <v>11.63</v>
      </c>
      <c r="H52" s="32">
        <f t="shared" ref="H52:H64" si="24">ROUND(F52*G52,2)</f>
        <v>3.37</v>
      </c>
      <c r="I52" s="31"/>
      <c r="J52" s="31">
        <f t="shared" ref="J52:J64" si="25">ROUND(H52*0.05,2)</f>
        <v>0.17</v>
      </c>
      <c r="K52" s="33">
        <f t="shared" ref="K52:K64" si="26">ROUND(H52+J52+I52,2)</f>
        <v>3.54</v>
      </c>
      <c r="L52" s="315">
        <f t="shared" ref="L52:L64" si="27">ROUND(E52*F52,2)</f>
        <v>10.44</v>
      </c>
      <c r="M52" s="31">
        <f t="shared" ref="M52:M64" si="28">ROUND(E52*H52,2)</f>
        <v>121.32</v>
      </c>
      <c r="N52" s="31">
        <f t="shared" ref="N52:N64" si="29">ROUND(E52*I52,2)</f>
        <v>0</v>
      </c>
      <c r="O52" s="31">
        <f t="shared" ref="O52:O64" si="30">ROUND(E52*J52,2)</f>
        <v>6.12</v>
      </c>
      <c r="P52" s="33">
        <f t="shared" ref="P52:P64" si="31">ROUND(O52+N52+M52,2)</f>
        <v>127.44</v>
      </c>
    </row>
    <row r="53" spans="1:16">
      <c r="A53" s="127">
        <v>6</v>
      </c>
      <c r="B53" s="276" t="s">
        <v>68</v>
      </c>
      <c r="C53" s="310" t="s">
        <v>289</v>
      </c>
      <c r="D53" s="140" t="s">
        <v>262</v>
      </c>
      <c r="E53" s="314">
        <v>130</v>
      </c>
      <c r="F53" s="113">
        <v>0.15</v>
      </c>
      <c r="G53" s="31">
        <v>11.63</v>
      </c>
      <c r="H53" s="32">
        <f t="shared" si="24"/>
        <v>1.74</v>
      </c>
      <c r="I53" s="31"/>
      <c r="J53" s="31">
        <f t="shared" si="25"/>
        <v>0.09</v>
      </c>
      <c r="K53" s="33">
        <f t="shared" si="26"/>
        <v>1.83</v>
      </c>
      <c r="L53" s="315">
        <f t="shared" si="27"/>
        <v>19.5</v>
      </c>
      <c r="M53" s="31">
        <f t="shared" si="28"/>
        <v>226.2</v>
      </c>
      <c r="N53" s="31">
        <f t="shared" si="29"/>
        <v>0</v>
      </c>
      <c r="O53" s="31">
        <f t="shared" si="30"/>
        <v>11.7</v>
      </c>
      <c r="P53" s="33">
        <f t="shared" si="31"/>
        <v>237.9</v>
      </c>
    </row>
    <row r="54" spans="1:16">
      <c r="A54" s="127">
        <v>7</v>
      </c>
      <c r="B54" s="276" t="s">
        <v>68</v>
      </c>
      <c r="C54" s="310" t="s">
        <v>290</v>
      </c>
      <c r="D54" s="140" t="s">
        <v>291</v>
      </c>
      <c r="E54" s="314">
        <v>8</v>
      </c>
      <c r="F54" s="113">
        <v>2.87</v>
      </c>
      <c r="G54" s="31">
        <v>11.63</v>
      </c>
      <c r="H54" s="32">
        <f t="shared" si="24"/>
        <v>33.380000000000003</v>
      </c>
      <c r="I54" s="31"/>
      <c r="J54" s="31">
        <f t="shared" si="25"/>
        <v>1.67</v>
      </c>
      <c r="K54" s="33">
        <f t="shared" si="26"/>
        <v>35.049999999999997</v>
      </c>
      <c r="L54" s="315">
        <f t="shared" si="27"/>
        <v>22.96</v>
      </c>
      <c r="M54" s="31">
        <f t="shared" si="28"/>
        <v>267.04000000000002</v>
      </c>
      <c r="N54" s="31">
        <f t="shared" si="29"/>
        <v>0</v>
      </c>
      <c r="O54" s="31">
        <f t="shared" si="30"/>
        <v>13.36</v>
      </c>
      <c r="P54" s="33">
        <f t="shared" si="31"/>
        <v>280.39999999999998</v>
      </c>
    </row>
    <row r="55" spans="1:16" ht="25.5">
      <c r="A55" s="127">
        <v>8</v>
      </c>
      <c r="B55" s="276" t="s">
        <v>68</v>
      </c>
      <c r="C55" s="310" t="s">
        <v>292</v>
      </c>
      <c r="D55" s="308" t="s">
        <v>262</v>
      </c>
      <c r="E55" s="314">
        <v>75</v>
      </c>
      <c r="F55" s="113">
        <v>0.64</v>
      </c>
      <c r="G55" s="31">
        <v>11.63</v>
      </c>
      <c r="H55" s="32">
        <f t="shared" si="24"/>
        <v>7.44</v>
      </c>
      <c r="I55" s="31"/>
      <c r="J55" s="31">
        <f t="shared" si="25"/>
        <v>0.37</v>
      </c>
      <c r="K55" s="33">
        <f t="shared" si="26"/>
        <v>7.81</v>
      </c>
      <c r="L55" s="315">
        <f t="shared" si="27"/>
        <v>48</v>
      </c>
      <c r="M55" s="31">
        <f t="shared" si="28"/>
        <v>558</v>
      </c>
      <c r="N55" s="31">
        <f t="shared" si="29"/>
        <v>0</v>
      </c>
      <c r="O55" s="31">
        <f t="shared" si="30"/>
        <v>27.75</v>
      </c>
      <c r="P55" s="33">
        <f t="shared" si="31"/>
        <v>585.75</v>
      </c>
    </row>
    <row r="56" spans="1:16" ht="25.5">
      <c r="A56" s="127">
        <v>9</v>
      </c>
      <c r="B56" s="276" t="s">
        <v>68</v>
      </c>
      <c r="C56" s="310" t="s">
        <v>293</v>
      </c>
      <c r="D56" s="308" t="s">
        <v>262</v>
      </c>
      <c r="E56" s="314">
        <v>137</v>
      </c>
      <c r="F56" s="113">
        <v>1.28</v>
      </c>
      <c r="G56" s="31">
        <v>11.63</v>
      </c>
      <c r="H56" s="32">
        <f t="shared" si="24"/>
        <v>14.89</v>
      </c>
      <c r="I56" s="31"/>
      <c r="J56" s="31">
        <f t="shared" si="25"/>
        <v>0.74</v>
      </c>
      <c r="K56" s="33">
        <f t="shared" si="26"/>
        <v>15.63</v>
      </c>
      <c r="L56" s="315">
        <f t="shared" si="27"/>
        <v>175.36</v>
      </c>
      <c r="M56" s="31">
        <f t="shared" si="28"/>
        <v>2039.93</v>
      </c>
      <c r="N56" s="31">
        <f t="shared" si="29"/>
        <v>0</v>
      </c>
      <c r="O56" s="31">
        <f t="shared" si="30"/>
        <v>101.38</v>
      </c>
      <c r="P56" s="33">
        <f t="shared" si="31"/>
        <v>2141.31</v>
      </c>
    </row>
    <row r="57" spans="1:16" ht="25.5">
      <c r="A57" s="127">
        <v>10</v>
      </c>
      <c r="B57" s="276" t="s">
        <v>68</v>
      </c>
      <c r="C57" s="310" t="s">
        <v>294</v>
      </c>
      <c r="D57" s="308" t="s">
        <v>262</v>
      </c>
      <c r="E57" s="314">
        <v>80</v>
      </c>
      <c r="F57" s="113">
        <v>3.28</v>
      </c>
      <c r="G57" s="31">
        <v>11.63</v>
      </c>
      <c r="H57" s="32">
        <f t="shared" si="24"/>
        <v>38.15</v>
      </c>
      <c r="I57" s="31"/>
      <c r="J57" s="31">
        <f t="shared" si="25"/>
        <v>1.91</v>
      </c>
      <c r="K57" s="33">
        <f t="shared" si="26"/>
        <v>40.06</v>
      </c>
      <c r="L57" s="315">
        <f t="shared" si="27"/>
        <v>262.39999999999998</v>
      </c>
      <c r="M57" s="31">
        <f t="shared" si="28"/>
        <v>3052</v>
      </c>
      <c r="N57" s="31">
        <f t="shared" si="29"/>
        <v>0</v>
      </c>
      <c r="O57" s="31">
        <f t="shared" si="30"/>
        <v>152.80000000000001</v>
      </c>
      <c r="P57" s="33">
        <f t="shared" si="31"/>
        <v>3204.8</v>
      </c>
    </row>
    <row r="58" spans="1:16">
      <c r="A58" s="127">
        <v>11</v>
      </c>
      <c r="B58" s="276" t="s">
        <v>68</v>
      </c>
      <c r="C58" s="171" t="s">
        <v>295</v>
      </c>
      <c r="D58" s="308" t="s">
        <v>262</v>
      </c>
      <c r="E58" s="314">
        <v>1171</v>
      </c>
      <c r="F58" s="113">
        <v>0.05</v>
      </c>
      <c r="G58" s="31">
        <v>11.63</v>
      </c>
      <c r="H58" s="32">
        <f t="shared" si="24"/>
        <v>0.57999999999999996</v>
      </c>
      <c r="I58" s="31"/>
      <c r="J58" s="31">
        <f t="shared" si="25"/>
        <v>0.03</v>
      </c>
      <c r="K58" s="33">
        <f t="shared" si="26"/>
        <v>0.61</v>
      </c>
      <c r="L58" s="315">
        <f t="shared" si="27"/>
        <v>58.55</v>
      </c>
      <c r="M58" s="31">
        <f t="shared" si="28"/>
        <v>679.18</v>
      </c>
      <c r="N58" s="31">
        <f t="shared" si="29"/>
        <v>0</v>
      </c>
      <c r="O58" s="31">
        <f t="shared" si="30"/>
        <v>35.130000000000003</v>
      </c>
      <c r="P58" s="33">
        <f t="shared" si="31"/>
        <v>714.31</v>
      </c>
    </row>
    <row r="59" spans="1:16" ht="25.5">
      <c r="A59" s="127">
        <v>12</v>
      </c>
      <c r="B59" s="276" t="s">
        <v>68</v>
      </c>
      <c r="C59" s="171" t="s">
        <v>296</v>
      </c>
      <c r="D59" s="308" t="s">
        <v>262</v>
      </c>
      <c r="E59" s="314">
        <v>212</v>
      </c>
      <c r="F59" s="113">
        <v>0.04</v>
      </c>
      <c r="G59" s="31">
        <v>11.63</v>
      </c>
      <c r="H59" s="32">
        <f t="shared" si="24"/>
        <v>0.47</v>
      </c>
      <c r="I59" s="31"/>
      <c r="J59" s="31">
        <f t="shared" si="25"/>
        <v>0.02</v>
      </c>
      <c r="K59" s="33">
        <f t="shared" si="26"/>
        <v>0.49</v>
      </c>
      <c r="L59" s="315">
        <f t="shared" si="27"/>
        <v>8.48</v>
      </c>
      <c r="M59" s="31">
        <f t="shared" si="28"/>
        <v>99.64</v>
      </c>
      <c r="N59" s="31">
        <f t="shared" si="29"/>
        <v>0</v>
      </c>
      <c r="O59" s="31">
        <f t="shared" si="30"/>
        <v>4.24</v>
      </c>
      <c r="P59" s="33">
        <f t="shared" si="31"/>
        <v>103.88</v>
      </c>
    </row>
    <row r="60" spans="1:16">
      <c r="A60" s="127">
        <v>13</v>
      </c>
      <c r="B60" s="276" t="s">
        <v>68</v>
      </c>
      <c r="C60" s="311" t="s">
        <v>297</v>
      </c>
      <c r="D60" s="308" t="s">
        <v>262</v>
      </c>
      <c r="E60" s="314">
        <v>1171</v>
      </c>
      <c r="F60" s="113">
        <v>0.05</v>
      </c>
      <c r="G60" s="31">
        <v>11.63</v>
      </c>
      <c r="H60" s="32">
        <f t="shared" si="24"/>
        <v>0.57999999999999996</v>
      </c>
      <c r="I60" s="31"/>
      <c r="J60" s="31">
        <f t="shared" si="25"/>
        <v>0.03</v>
      </c>
      <c r="K60" s="33">
        <f t="shared" si="26"/>
        <v>0.61</v>
      </c>
      <c r="L60" s="315">
        <f t="shared" si="27"/>
        <v>58.55</v>
      </c>
      <c r="M60" s="31">
        <f t="shared" si="28"/>
        <v>679.18</v>
      </c>
      <c r="N60" s="31">
        <f t="shared" si="29"/>
        <v>0</v>
      </c>
      <c r="O60" s="31">
        <f t="shared" si="30"/>
        <v>35.130000000000003</v>
      </c>
      <c r="P60" s="33">
        <f t="shared" si="31"/>
        <v>714.31</v>
      </c>
    </row>
    <row r="61" spans="1:16">
      <c r="A61" s="127">
        <v>14</v>
      </c>
      <c r="B61" s="276" t="s">
        <v>68</v>
      </c>
      <c r="C61" s="310" t="s">
        <v>298</v>
      </c>
      <c r="D61" s="312" t="s">
        <v>262</v>
      </c>
      <c r="E61" s="314">
        <v>212</v>
      </c>
      <c r="F61" s="113">
        <v>0.03</v>
      </c>
      <c r="G61" s="31">
        <v>11.63</v>
      </c>
      <c r="H61" s="32">
        <f t="shared" si="24"/>
        <v>0.35</v>
      </c>
      <c r="I61" s="31"/>
      <c r="J61" s="31">
        <f t="shared" si="25"/>
        <v>0.02</v>
      </c>
      <c r="K61" s="33">
        <f t="shared" si="26"/>
        <v>0.37</v>
      </c>
      <c r="L61" s="315">
        <f t="shared" si="27"/>
        <v>6.36</v>
      </c>
      <c r="M61" s="31">
        <f t="shared" si="28"/>
        <v>74.2</v>
      </c>
      <c r="N61" s="31">
        <f t="shared" si="29"/>
        <v>0</v>
      </c>
      <c r="O61" s="31">
        <f t="shared" si="30"/>
        <v>4.24</v>
      </c>
      <c r="P61" s="33">
        <f t="shared" si="31"/>
        <v>78.44</v>
      </c>
    </row>
    <row r="62" spans="1:16">
      <c r="A62" s="127">
        <v>15</v>
      </c>
      <c r="B62" s="276" t="s">
        <v>68</v>
      </c>
      <c r="C62" s="309" t="s">
        <v>299</v>
      </c>
      <c r="D62" s="140" t="s">
        <v>65</v>
      </c>
      <c r="E62" s="314">
        <v>32</v>
      </c>
      <c r="F62" s="113">
        <v>0.71</v>
      </c>
      <c r="G62" s="31">
        <v>11.63</v>
      </c>
      <c r="H62" s="32">
        <f t="shared" si="24"/>
        <v>8.26</v>
      </c>
      <c r="I62" s="31"/>
      <c r="J62" s="31">
        <f t="shared" si="25"/>
        <v>0.41</v>
      </c>
      <c r="K62" s="33">
        <f t="shared" si="26"/>
        <v>8.67</v>
      </c>
      <c r="L62" s="315">
        <f t="shared" si="27"/>
        <v>22.72</v>
      </c>
      <c r="M62" s="31">
        <f t="shared" si="28"/>
        <v>264.32</v>
      </c>
      <c r="N62" s="31">
        <f t="shared" si="29"/>
        <v>0</v>
      </c>
      <c r="O62" s="31">
        <f t="shared" si="30"/>
        <v>13.12</v>
      </c>
      <c r="P62" s="33">
        <f t="shared" si="31"/>
        <v>277.44</v>
      </c>
    </row>
    <row r="63" spans="1:16">
      <c r="A63" s="127">
        <v>16</v>
      </c>
      <c r="B63" s="276" t="s">
        <v>68</v>
      </c>
      <c r="C63" s="309" t="s">
        <v>300</v>
      </c>
      <c r="D63" s="140" t="s">
        <v>45</v>
      </c>
      <c r="E63" s="314">
        <v>30</v>
      </c>
      <c r="F63" s="113">
        <v>2.87</v>
      </c>
      <c r="G63" s="31">
        <v>11.63</v>
      </c>
      <c r="H63" s="32">
        <f t="shared" si="24"/>
        <v>33.380000000000003</v>
      </c>
      <c r="I63" s="31"/>
      <c r="J63" s="31">
        <f t="shared" si="25"/>
        <v>1.67</v>
      </c>
      <c r="K63" s="33">
        <f t="shared" si="26"/>
        <v>35.049999999999997</v>
      </c>
      <c r="L63" s="315">
        <f t="shared" si="27"/>
        <v>86.1</v>
      </c>
      <c r="M63" s="31">
        <f t="shared" si="28"/>
        <v>1001.4</v>
      </c>
      <c r="N63" s="31">
        <f t="shared" si="29"/>
        <v>0</v>
      </c>
      <c r="O63" s="31">
        <f t="shared" si="30"/>
        <v>50.1</v>
      </c>
      <c r="P63" s="33">
        <f t="shared" si="31"/>
        <v>1051.5</v>
      </c>
    </row>
    <row r="64" spans="1:16">
      <c r="A64" s="127">
        <v>17</v>
      </c>
      <c r="B64" s="276" t="s">
        <v>68</v>
      </c>
      <c r="C64" s="309" t="s">
        <v>301</v>
      </c>
      <c r="D64" s="140" t="s">
        <v>45</v>
      </c>
      <c r="E64" s="314">
        <v>190</v>
      </c>
      <c r="F64" s="113">
        <v>0.61</v>
      </c>
      <c r="G64" s="31">
        <v>11.63</v>
      </c>
      <c r="H64" s="32">
        <f t="shared" si="24"/>
        <v>7.09</v>
      </c>
      <c r="I64" s="31"/>
      <c r="J64" s="31">
        <f t="shared" si="25"/>
        <v>0.35</v>
      </c>
      <c r="K64" s="33">
        <f t="shared" si="26"/>
        <v>7.44</v>
      </c>
      <c r="L64" s="315">
        <f t="shared" si="27"/>
        <v>115.9</v>
      </c>
      <c r="M64" s="31">
        <f t="shared" si="28"/>
        <v>1347.1</v>
      </c>
      <c r="N64" s="31">
        <f t="shared" si="29"/>
        <v>0</v>
      </c>
      <c r="O64" s="31">
        <f t="shared" si="30"/>
        <v>66.5</v>
      </c>
      <c r="P64" s="33">
        <f t="shared" si="31"/>
        <v>1413.6</v>
      </c>
    </row>
    <row r="65" spans="1:19" ht="25.5">
      <c r="A65" s="127"/>
      <c r="B65" s="128"/>
      <c r="C65" s="129" t="s">
        <v>311</v>
      </c>
      <c r="D65" s="130"/>
      <c r="E65" s="186"/>
      <c r="F65" s="157"/>
      <c r="G65" s="31"/>
      <c r="H65" s="32"/>
      <c r="I65" s="31"/>
      <c r="J65" s="31"/>
      <c r="K65" s="33"/>
      <c r="L65" s="315"/>
      <c r="M65" s="31"/>
      <c r="N65" s="31"/>
      <c r="O65" s="31"/>
      <c r="P65" s="33"/>
    </row>
    <row r="66" spans="1:19">
      <c r="A66" s="127">
        <v>1</v>
      </c>
      <c r="B66" s="276" t="s">
        <v>68</v>
      </c>
      <c r="C66" s="307" t="s">
        <v>302</v>
      </c>
      <c r="D66" s="313" t="s">
        <v>303</v>
      </c>
      <c r="E66" s="314">
        <v>1</v>
      </c>
      <c r="F66" s="113">
        <v>24.57</v>
      </c>
      <c r="G66" s="31">
        <v>11.63</v>
      </c>
      <c r="H66" s="32">
        <f>ROUND(F66*G66,2)</f>
        <v>285.75</v>
      </c>
      <c r="I66" s="31"/>
      <c r="J66" s="31">
        <f>ROUND(H66*0.05,2)</f>
        <v>14.29</v>
      </c>
      <c r="K66" s="33">
        <f t="shared" ref="K66" si="32">ROUND(H66+J66+I66,2)</f>
        <v>300.04000000000002</v>
      </c>
      <c r="L66" s="315">
        <f t="shared" ref="L66" si="33">ROUND(E66*F66,2)</f>
        <v>24.57</v>
      </c>
      <c r="M66" s="31">
        <f t="shared" ref="M66" si="34">ROUND(E66*H66,2)</f>
        <v>285.75</v>
      </c>
      <c r="N66" s="31">
        <f t="shared" ref="N66" si="35">ROUND(E66*I66,2)</f>
        <v>0</v>
      </c>
      <c r="O66" s="31">
        <f t="shared" ref="O66" si="36">ROUND(E66*J66,2)</f>
        <v>14.29</v>
      </c>
      <c r="P66" s="33">
        <f t="shared" ref="P66" si="37">ROUND(O66+N66+M66,2)</f>
        <v>300.04000000000002</v>
      </c>
    </row>
    <row r="67" spans="1:19">
      <c r="A67" s="127">
        <v>2</v>
      </c>
      <c r="B67" s="276" t="s">
        <v>68</v>
      </c>
      <c r="C67" s="307" t="s">
        <v>304</v>
      </c>
      <c r="D67" s="313" t="s">
        <v>303</v>
      </c>
      <c r="E67" s="314">
        <v>1</v>
      </c>
      <c r="F67" s="113">
        <v>28.66</v>
      </c>
      <c r="G67" s="31">
        <v>11.63</v>
      </c>
      <c r="H67" s="32">
        <f t="shared" ref="H67:H70" si="38">ROUND(F67*G67,2)</f>
        <v>333.32</v>
      </c>
      <c r="I67" s="31"/>
      <c r="J67" s="31">
        <f t="shared" ref="J67:J70" si="39">ROUND(H67*0.05,2)</f>
        <v>16.670000000000002</v>
      </c>
      <c r="K67" s="33">
        <f t="shared" ref="K67:K70" si="40">ROUND(H67+J67+I67,2)</f>
        <v>349.99</v>
      </c>
      <c r="L67" s="315">
        <f t="shared" ref="L67:L70" si="41">ROUND(E67*F67,2)</f>
        <v>28.66</v>
      </c>
      <c r="M67" s="31">
        <f t="shared" ref="M67:M70" si="42">ROUND(E67*H67,2)</f>
        <v>333.32</v>
      </c>
      <c r="N67" s="31">
        <f t="shared" ref="N67:N70" si="43">ROUND(E67*I67,2)</f>
        <v>0</v>
      </c>
      <c r="O67" s="31">
        <f t="shared" ref="O67:O70" si="44">ROUND(E67*J67,2)</f>
        <v>16.670000000000002</v>
      </c>
      <c r="P67" s="33">
        <f t="shared" ref="P67:P70" si="45">ROUND(O67+N67+M67,2)</f>
        <v>349.99</v>
      </c>
    </row>
    <row r="68" spans="1:19">
      <c r="A68" s="127">
        <v>3</v>
      </c>
      <c r="B68" s="276" t="s">
        <v>68</v>
      </c>
      <c r="C68" s="307" t="s">
        <v>305</v>
      </c>
      <c r="D68" s="313" t="s">
        <v>303</v>
      </c>
      <c r="E68" s="314">
        <v>1</v>
      </c>
      <c r="F68" s="113">
        <v>12.29</v>
      </c>
      <c r="G68" s="31">
        <v>11.63</v>
      </c>
      <c r="H68" s="32">
        <f t="shared" si="38"/>
        <v>142.93</v>
      </c>
      <c r="I68" s="31"/>
      <c r="J68" s="31">
        <f t="shared" si="39"/>
        <v>7.15</v>
      </c>
      <c r="K68" s="33">
        <f t="shared" si="40"/>
        <v>150.08000000000001</v>
      </c>
      <c r="L68" s="315">
        <f t="shared" si="41"/>
        <v>12.29</v>
      </c>
      <c r="M68" s="31">
        <f t="shared" si="42"/>
        <v>142.93</v>
      </c>
      <c r="N68" s="31">
        <f t="shared" si="43"/>
        <v>0</v>
      </c>
      <c r="O68" s="31">
        <f t="shared" si="44"/>
        <v>7.15</v>
      </c>
      <c r="P68" s="33">
        <f t="shared" si="45"/>
        <v>150.08000000000001</v>
      </c>
    </row>
    <row r="69" spans="1:19">
      <c r="A69" s="127">
        <v>4</v>
      </c>
      <c r="B69" s="276" t="s">
        <v>68</v>
      </c>
      <c r="C69" s="307" t="s">
        <v>306</v>
      </c>
      <c r="D69" s="313" t="s">
        <v>303</v>
      </c>
      <c r="E69" s="314">
        <v>1</v>
      </c>
      <c r="F69" s="113">
        <v>28.66</v>
      </c>
      <c r="G69" s="31">
        <v>11.63</v>
      </c>
      <c r="H69" s="32">
        <f t="shared" si="38"/>
        <v>333.32</v>
      </c>
      <c r="I69" s="31"/>
      <c r="J69" s="31">
        <f t="shared" si="39"/>
        <v>16.670000000000002</v>
      </c>
      <c r="K69" s="33">
        <f t="shared" si="40"/>
        <v>349.99</v>
      </c>
      <c r="L69" s="315">
        <f t="shared" si="41"/>
        <v>28.66</v>
      </c>
      <c r="M69" s="31">
        <f t="shared" si="42"/>
        <v>333.32</v>
      </c>
      <c r="N69" s="31">
        <f t="shared" si="43"/>
        <v>0</v>
      </c>
      <c r="O69" s="31">
        <f t="shared" si="44"/>
        <v>16.670000000000002</v>
      </c>
      <c r="P69" s="33">
        <f t="shared" si="45"/>
        <v>349.99</v>
      </c>
    </row>
    <row r="70" spans="1:19" s="137" customFormat="1" ht="25.5">
      <c r="A70" s="127">
        <v>5</v>
      </c>
      <c r="B70" s="276" t="s">
        <v>68</v>
      </c>
      <c r="C70" s="307" t="s">
        <v>307</v>
      </c>
      <c r="D70" s="313" t="s">
        <v>303</v>
      </c>
      <c r="E70" s="314">
        <v>1</v>
      </c>
      <c r="F70" s="113">
        <v>20.48</v>
      </c>
      <c r="G70" s="31">
        <v>11.63</v>
      </c>
      <c r="H70" s="32">
        <f t="shared" si="38"/>
        <v>238.18</v>
      </c>
      <c r="I70" s="31"/>
      <c r="J70" s="31">
        <f t="shared" si="39"/>
        <v>11.91</v>
      </c>
      <c r="K70" s="33">
        <f t="shared" si="40"/>
        <v>250.09</v>
      </c>
      <c r="L70" s="315">
        <f t="shared" si="41"/>
        <v>20.48</v>
      </c>
      <c r="M70" s="31">
        <f t="shared" si="42"/>
        <v>238.18</v>
      </c>
      <c r="N70" s="31">
        <f t="shared" si="43"/>
        <v>0</v>
      </c>
      <c r="O70" s="31">
        <f t="shared" si="44"/>
        <v>11.91</v>
      </c>
      <c r="P70" s="33">
        <f t="shared" si="45"/>
        <v>250.09</v>
      </c>
    </row>
    <row r="71" spans="1:19" s="108" customFormat="1" ht="13.5" thickBot="1">
      <c r="A71" s="148"/>
      <c r="B71" s="149"/>
      <c r="C71" s="150"/>
      <c r="D71" s="151"/>
      <c r="E71" s="156"/>
      <c r="F71" s="155"/>
      <c r="G71" s="152"/>
      <c r="H71" s="153"/>
      <c r="I71" s="152"/>
      <c r="J71" s="152"/>
      <c r="K71" s="154"/>
      <c r="L71" s="316"/>
      <c r="M71" s="152"/>
      <c r="N71" s="152"/>
      <c r="O71" s="152"/>
      <c r="P71" s="154"/>
      <c r="Q71" s="137"/>
      <c r="R71" s="141"/>
      <c r="S71" s="137"/>
    </row>
    <row r="72" spans="1:19" ht="13.5" customHeight="1" thickBot="1">
      <c r="A72" s="144"/>
      <c r="B72" s="145"/>
      <c r="C72" s="397" t="s">
        <v>118</v>
      </c>
      <c r="D72" s="398"/>
      <c r="E72" s="398"/>
      <c r="F72" s="398"/>
      <c r="G72" s="398"/>
      <c r="H72" s="398"/>
      <c r="I72" s="398"/>
      <c r="J72" s="398"/>
      <c r="K72" s="399"/>
      <c r="L72" s="146">
        <f>SUM(L19:L71)</f>
        <v>1415.68</v>
      </c>
      <c r="M72" s="146">
        <f>SUM(M19:M71)</f>
        <v>16459.87</v>
      </c>
      <c r="N72" s="146">
        <f>SUM(N19:N71)</f>
        <v>151406.1</v>
      </c>
      <c r="O72" s="146">
        <f>SUM(O19:O71)</f>
        <v>827.77999999999986</v>
      </c>
      <c r="P72" s="147">
        <f>SUM(P19:P71)</f>
        <v>168693.74999999997</v>
      </c>
    </row>
    <row r="73" spans="1:19" s="34" customFormat="1" ht="19.5" customHeight="1">
      <c r="A73" s="233"/>
      <c r="B73" s="233"/>
      <c r="C73" s="35"/>
      <c r="D73" s="35"/>
      <c r="E73" s="35"/>
    </row>
    <row r="74" spans="1:19" s="34" customFormat="1" ht="13.5" customHeight="1">
      <c r="A74" s="376" t="s">
        <v>14</v>
      </c>
      <c r="B74" s="376"/>
      <c r="C74" s="41" t="str">
        <f>PBK!C36</f>
        <v>Vadims ĻETKO</v>
      </c>
      <c r="D74" s="382" t="str">
        <f>PBK!D36</f>
        <v>29_10_2021</v>
      </c>
      <c r="E74" s="383"/>
      <c r="G74" s="376" t="s">
        <v>38</v>
      </c>
      <c r="H74" s="376"/>
      <c r="I74" s="384" t="str">
        <f>PBK!C41</f>
        <v>Vadims ĻETKO</v>
      </c>
      <c r="J74" s="384"/>
      <c r="K74" s="384"/>
      <c r="L74" s="384"/>
      <c r="M74" s="384"/>
      <c r="N74" s="385" t="str">
        <f>D74</f>
        <v>29_10_2021</v>
      </c>
      <c r="O74" s="376"/>
    </row>
    <row r="75" spans="1:19" s="34" customFormat="1" ht="13.5" customHeight="1">
      <c r="A75" s="233"/>
      <c r="B75" s="233"/>
      <c r="C75" s="42" t="s">
        <v>44</v>
      </c>
      <c r="D75" s="35"/>
      <c r="E75" s="35"/>
      <c r="K75" s="42" t="s">
        <v>44</v>
      </c>
    </row>
    <row r="76" spans="1:19" s="34" customFormat="1" ht="6" customHeight="1">
      <c r="A76" s="233"/>
      <c r="B76" s="233"/>
      <c r="C76" s="35"/>
      <c r="D76" s="35"/>
      <c r="E76" s="35"/>
    </row>
    <row r="77" spans="1:19" s="34" customFormat="1" ht="13.5" customHeight="1">
      <c r="A77" s="376" t="s">
        <v>15</v>
      </c>
      <c r="B77" s="376"/>
      <c r="C77" s="35" t="str">
        <f>PBK!C39</f>
        <v>20-6832</v>
      </c>
      <c r="D77" s="35"/>
      <c r="E77" s="35"/>
      <c r="G77" s="376"/>
      <c r="H77" s="376"/>
      <c r="I77" s="34" t="str">
        <f>PBK!C44</f>
        <v>20-6832</v>
      </c>
    </row>
    <row r="78" spans="1:19" s="34" customFormat="1" ht="13.5" customHeight="1">
      <c r="A78" s="233"/>
      <c r="B78" s="233"/>
      <c r="C78" s="35"/>
      <c r="D78" s="35"/>
      <c r="E78" s="35"/>
    </row>
    <row r="79" spans="1:19" s="34" customFormat="1" ht="13.5" customHeight="1">
      <c r="A79" s="233"/>
      <c r="B79" s="233"/>
      <c r="C79" s="35"/>
      <c r="D79" s="35"/>
      <c r="E79" s="35"/>
    </row>
    <row r="80" spans="1:19" s="34" customFormat="1" ht="13.5" customHeight="1">
      <c r="A80" s="233"/>
      <c r="B80" s="233"/>
      <c r="C80" s="35"/>
      <c r="D80" s="35"/>
      <c r="E80" s="35"/>
    </row>
    <row r="81" spans="1:5" s="34" customFormat="1" ht="13.5" customHeight="1">
      <c r="A81" s="233"/>
      <c r="B81" s="233"/>
      <c r="C81" s="35"/>
      <c r="D81" s="35"/>
      <c r="E81" s="35"/>
    </row>
    <row r="82" spans="1:5" s="34" customFormat="1" ht="13.5" customHeight="1">
      <c r="A82" s="233"/>
      <c r="B82" s="233"/>
      <c r="C82" s="35"/>
      <c r="D82" s="35"/>
      <c r="E82" s="35"/>
    </row>
    <row r="83" spans="1:5" s="34" customFormat="1" ht="13.5" customHeight="1">
      <c r="A83" s="233"/>
      <c r="B83" s="233"/>
      <c r="C83" s="35"/>
      <c r="D83" s="35"/>
      <c r="E83" s="35"/>
    </row>
    <row r="84" spans="1:5" s="34" customFormat="1" ht="13.5" customHeight="1">
      <c r="A84" s="233"/>
      <c r="B84" s="233"/>
      <c r="C84" s="35"/>
      <c r="D84" s="35"/>
      <c r="E84" s="35"/>
    </row>
    <row r="85" spans="1:5" s="34" customFormat="1" ht="13.5" customHeight="1">
      <c r="A85" s="233"/>
      <c r="B85" s="233"/>
      <c r="C85" s="35"/>
      <c r="D85" s="35"/>
      <c r="E85" s="35"/>
    </row>
    <row r="86" spans="1:5" s="34" customFormat="1" ht="13.5" customHeight="1">
      <c r="A86" s="233"/>
      <c r="B86" s="233"/>
      <c r="C86" s="35"/>
      <c r="D86" s="35"/>
      <c r="E86" s="35"/>
    </row>
    <row r="87" spans="1:5" s="34" customFormat="1" ht="13.5" customHeight="1">
      <c r="A87" s="233"/>
      <c r="B87" s="233"/>
      <c r="C87" s="35"/>
      <c r="D87" s="35"/>
      <c r="E87" s="35"/>
    </row>
    <row r="88" spans="1:5" s="34" customFormat="1" ht="13.5" customHeight="1">
      <c r="A88" s="233"/>
      <c r="B88" s="233"/>
      <c r="C88" s="35"/>
      <c r="D88" s="35"/>
      <c r="E88" s="35"/>
    </row>
    <row r="89" spans="1:5" s="34" customFormat="1" ht="13.5" customHeight="1">
      <c r="A89" s="233"/>
      <c r="B89" s="233"/>
      <c r="C89" s="35"/>
      <c r="D89" s="35"/>
      <c r="E89" s="35"/>
    </row>
    <row r="90" spans="1:5" s="34" customFormat="1" ht="13.5" customHeight="1">
      <c r="A90" s="233"/>
      <c r="B90" s="233"/>
      <c r="C90" s="35"/>
      <c r="D90" s="35"/>
      <c r="E90" s="35"/>
    </row>
    <row r="91" spans="1:5" s="34" customFormat="1" ht="13.5" customHeight="1">
      <c r="A91" s="233"/>
      <c r="B91" s="233"/>
      <c r="C91" s="35"/>
      <c r="D91" s="35"/>
      <c r="E91" s="35"/>
    </row>
    <row r="92" spans="1:5" s="34" customFormat="1" ht="13.5" customHeight="1">
      <c r="A92" s="233"/>
      <c r="B92" s="233"/>
      <c r="C92" s="35"/>
      <c r="D92" s="35"/>
      <c r="E92" s="35"/>
    </row>
    <row r="93" spans="1:5" s="34" customFormat="1" ht="13.5" customHeight="1">
      <c r="A93" s="233"/>
      <c r="B93" s="233"/>
      <c r="C93" s="35"/>
      <c r="D93" s="35"/>
      <c r="E93" s="35"/>
    </row>
    <row r="94" spans="1:5" s="34" customFormat="1" ht="13.5" customHeight="1">
      <c r="A94" s="233"/>
      <c r="B94" s="233"/>
      <c r="C94" s="35"/>
      <c r="D94" s="35"/>
      <c r="E94" s="35"/>
    </row>
    <row r="95" spans="1:5" s="34" customFormat="1" ht="13.5" customHeight="1">
      <c r="A95" s="233"/>
      <c r="B95" s="233"/>
      <c r="C95" s="35"/>
      <c r="D95" s="35"/>
      <c r="E95" s="35"/>
    </row>
    <row r="96" spans="1:5" s="34" customFormat="1" ht="13.5" customHeight="1">
      <c r="A96" s="233"/>
      <c r="B96" s="233"/>
      <c r="C96" s="35"/>
      <c r="D96" s="35"/>
      <c r="E96" s="35"/>
    </row>
    <row r="97" spans="1:5" s="34" customFormat="1" ht="13.5" customHeight="1">
      <c r="A97" s="233"/>
      <c r="B97" s="233"/>
      <c r="C97" s="35"/>
      <c r="D97" s="35"/>
      <c r="E97" s="35"/>
    </row>
    <row r="98" spans="1:5" s="34" customFormat="1" ht="13.5" customHeight="1">
      <c r="A98" s="233"/>
      <c r="B98" s="233"/>
      <c r="C98" s="35"/>
      <c r="D98" s="35"/>
      <c r="E98" s="35"/>
    </row>
    <row r="99" spans="1:5" s="34" customFormat="1" ht="13.5" customHeight="1">
      <c r="A99" s="233"/>
      <c r="B99" s="233"/>
      <c r="C99" s="35"/>
      <c r="D99" s="35"/>
      <c r="E99" s="35"/>
    </row>
    <row r="100" spans="1:5" s="34" customFormat="1" ht="13.5" customHeight="1">
      <c r="A100" s="233"/>
      <c r="B100" s="233"/>
      <c r="C100" s="35"/>
      <c r="D100" s="35"/>
      <c r="E100" s="35"/>
    </row>
    <row r="101" spans="1:5" s="34" customFormat="1" ht="13.5" customHeight="1">
      <c r="A101" s="233"/>
      <c r="B101" s="233"/>
      <c r="C101" s="35"/>
      <c r="D101" s="35"/>
      <c r="E101" s="35"/>
    </row>
    <row r="102" spans="1:5" s="34" customFormat="1" ht="13.5" customHeight="1">
      <c r="A102" s="233"/>
      <c r="B102" s="233"/>
      <c r="C102" s="35"/>
      <c r="D102" s="35"/>
      <c r="E102" s="35"/>
    </row>
    <row r="103" spans="1:5" s="34" customFormat="1" ht="13.5" customHeight="1">
      <c r="A103" s="233"/>
      <c r="B103" s="233"/>
      <c r="C103" s="35"/>
      <c r="D103" s="35"/>
      <c r="E103" s="35"/>
    </row>
    <row r="104" spans="1:5" s="34" customFormat="1" ht="13.5" customHeight="1">
      <c r="A104" s="233"/>
      <c r="B104" s="233"/>
      <c r="C104" s="35"/>
      <c r="D104" s="35"/>
      <c r="E104" s="35"/>
    </row>
    <row r="105" spans="1:5" s="34" customFormat="1" ht="13.5" customHeight="1">
      <c r="A105" s="233"/>
      <c r="B105" s="233"/>
      <c r="C105" s="35"/>
      <c r="D105" s="35"/>
      <c r="E105" s="35"/>
    </row>
    <row r="106" spans="1:5" s="34" customFormat="1" ht="13.5" customHeight="1">
      <c r="A106" s="233"/>
      <c r="B106" s="233"/>
      <c r="C106" s="35"/>
      <c r="D106" s="35"/>
      <c r="E106" s="35"/>
    </row>
    <row r="107" spans="1:5" s="34" customFormat="1" ht="13.5" customHeight="1">
      <c r="A107" s="233"/>
      <c r="B107" s="233"/>
      <c r="C107" s="35"/>
      <c r="D107" s="35"/>
      <c r="E107" s="35"/>
    </row>
    <row r="108" spans="1:5" s="34" customFormat="1" ht="13.5" customHeight="1">
      <c r="A108" s="233"/>
      <c r="B108" s="233"/>
      <c r="C108" s="35"/>
      <c r="D108" s="35"/>
      <c r="E108" s="35"/>
    </row>
    <row r="109" spans="1:5" s="34" customFormat="1" ht="13.5" customHeight="1">
      <c r="A109" s="233"/>
      <c r="B109" s="233"/>
      <c r="C109" s="35"/>
      <c r="D109" s="35"/>
      <c r="E109" s="35"/>
    </row>
    <row r="110" spans="1:5" s="34" customFormat="1" ht="13.5" customHeight="1">
      <c r="A110" s="233"/>
      <c r="B110" s="233"/>
      <c r="C110" s="35"/>
      <c r="D110" s="35"/>
      <c r="E110" s="35"/>
    </row>
    <row r="111" spans="1:5" s="34" customFormat="1" ht="13.5" customHeight="1">
      <c r="A111" s="233"/>
      <c r="B111" s="233"/>
      <c r="C111" s="35"/>
      <c r="D111" s="35"/>
      <c r="E111" s="35"/>
    </row>
    <row r="112" spans="1:5" s="34" customFormat="1" ht="13.5" customHeight="1">
      <c r="A112" s="233"/>
      <c r="B112" s="233"/>
      <c r="C112" s="35"/>
      <c r="D112" s="35"/>
      <c r="E112" s="35"/>
    </row>
    <row r="113" spans="1:5" s="34" customFormat="1" ht="13.5" customHeight="1">
      <c r="A113" s="233"/>
      <c r="B113" s="233"/>
      <c r="C113" s="35"/>
      <c r="D113" s="35"/>
      <c r="E113" s="35"/>
    </row>
    <row r="114" spans="1:5" s="34" customFormat="1" ht="13.5" customHeight="1">
      <c r="A114" s="233"/>
      <c r="B114" s="233"/>
      <c r="C114" s="35"/>
      <c r="D114" s="35"/>
      <c r="E114" s="35"/>
    </row>
    <row r="115" spans="1:5" s="34" customFormat="1" ht="13.5" customHeight="1">
      <c r="A115" s="233"/>
      <c r="B115" s="233"/>
      <c r="C115" s="35"/>
      <c r="D115" s="35"/>
      <c r="E115" s="35"/>
    </row>
    <row r="116" spans="1:5" s="34" customFormat="1" ht="13.5" customHeight="1">
      <c r="A116" s="233"/>
      <c r="B116" s="233"/>
      <c r="C116" s="35"/>
      <c r="D116" s="35"/>
      <c r="E116" s="35"/>
    </row>
    <row r="117" spans="1:5" s="34" customFormat="1" ht="13.5" customHeight="1">
      <c r="A117" s="233"/>
      <c r="B117" s="233"/>
      <c r="C117" s="35"/>
      <c r="D117" s="35"/>
      <c r="E117" s="35"/>
    </row>
    <row r="118" spans="1:5" s="34" customFormat="1" ht="13.5" customHeight="1">
      <c r="A118" s="233"/>
      <c r="B118" s="233"/>
      <c r="C118" s="35"/>
      <c r="D118" s="35"/>
      <c r="E118" s="35"/>
    </row>
    <row r="119" spans="1:5" s="34" customFormat="1" ht="13.5" customHeight="1">
      <c r="A119" s="233"/>
      <c r="B119" s="233"/>
      <c r="C119" s="35"/>
      <c r="D119" s="35"/>
      <c r="E119" s="35"/>
    </row>
    <row r="120" spans="1:5" s="34" customFormat="1" ht="13.5" customHeight="1">
      <c r="A120" s="233"/>
      <c r="B120" s="233"/>
      <c r="C120" s="35"/>
      <c r="D120" s="35"/>
      <c r="E120" s="35"/>
    </row>
    <row r="121" spans="1:5" s="34" customFormat="1" ht="13.5" customHeight="1">
      <c r="A121" s="233"/>
      <c r="B121" s="233"/>
      <c r="C121" s="35"/>
      <c r="D121" s="35"/>
      <c r="E121" s="35"/>
    </row>
    <row r="122" spans="1:5" s="34" customFormat="1" ht="13.5" customHeight="1">
      <c r="A122" s="233"/>
      <c r="B122" s="233"/>
      <c r="C122" s="35"/>
      <c r="D122" s="35"/>
      <c r="E122" s="35"/>
    </row>
    <row r="123" spans="1:5" s="34" customFormat="1" ht="13.5" customHeight="1">
      <c r="A123" s="233"/>
      <c r="B123" s="233"/>
      <c r="C123" s="35"/>
      <c r="D123" s="35"/>
      <c r="E123" s="35"/>
    </row>
    <row r="124" spans="1:5" s="34" customFormat="1" ht="13.5" customHeight="1">
      <c r="A124" s="233"/>
      <c r="B124" s="233"/>
      <c r="C124" s="35"/>
      <c r="D124" s="35"/>
      <c r="E124" s="35"/>
    </row>
    <row r="125" spans="1:5" s="34" customFormat="1" ht="13.5" customHeight="1">
      <c r="A125" s="233"/>
      <c r="B125" s="233"/>
      <c r="C125" s="35"/>
      <c r="D125" s="35"/>
      <c r="E125" s="35"/>
    </row>
    <row r="126" spans="1:5" s="34" customFormat="1" ht="13.5" customHeight="1">
      <c r="A126" s="233"/>
      <c r="B126" s="233"/>
      <c r="C126" s="35"/>
      <c r="D126" s="35"/>
      <c r="E126" s="35"/>
    </row>
    <row r="127" spans="1:5" s="34" customFormat="1" ht="13.5" customHeight="1">
      <c r="A127" s="233"/>
      <c r="B127" s="233"/>
      <c r="C127" s="35"/>
      <c r="D127" s="35"/>
      <c r="E127" s="35"/>
    </row>
    <row r="128" spans="1:5" s="34" customFormat="1" ht="13.5" customHeight="1">
      <c r="A128" s="233"/>
      <c r="B128" s="233"/>
      <c r="C128" s="35"/>
      <c r="D128" s="35"/>
      <c r="E128" s="35"/>
    </row>
    <row r="129" spans="1:5" s="34" customFormat="1" ht="13.5" customHeight="1">
      <c r="A129" s="233"/>
      <c r="B129" s="233"/>
      <c r="C129" s="35"/>
      <c r="D129" s="35"/>
      <c r="E129" s="35"/>
    </row>
    <row r="130" spans="1:5" s="34" customFormat="1" ht="13.5" customHeight="1">
      <c r="A130" s="233"/>
      <c r="B130" s="233"/>
      <c r="C130" s="35"/>
      <c r="D130" s="35"/>
      <c r="E130" s="35"/>
    </row>
    <row r="131" spans="1:5" s="34" customFormat="1" ht="13.5" customHeight="1">
      <c r="A131" s="233"/>
      <c r="B131" s="233"/>
      <c r="C131" s="35"/>
      <c r="D131" s="35"/>
      <c r="E131" s="35"/>
    </row>
    <row r="132" spans="1:5" s="34" customFormat="1" ht="13.5" customHeight="1">
      <c r="A132" s="233"/>
      <c r="B132" s="233"/>
      <c r="C132" s="35"/>
      <c r="D132" s="35"/>
      <c r="E132" s="35"/>
    </row>
    <row r="133" spans="1:5" s="34" customFormat="1" ht="13.5" customHeight="1">
      <c r="A133" s="233"/>
      <c r="B133" s="233"/>
      <c r="C133" s="35"/>
      <c r="D133" s="35"/>
      <c r="E133" s="35"/>
    </row>
    <row r="134" spans="1:5" s="34" customFormat="1" ht="13.5" customHeight="1">
      <c r="A134" s="233"/>
      <c r="B134" s="233"/>
      <c r="C134" s="35"/>
      <c r="D134" s="35"/>
      <c r="E134" s="35"/>
    </row>
    <row r="135" spans="1:5" s="34" customFormat="1" ht="13.5" customHeight="1">
      <c r="A135" s="233"/>
      <c r="B135" s="233"/>
      <c r="C135" s="35"/>
      <c r="D135" s="35"/>
      <c r="E135" s="35"/>
    </row>
    <row r="136" spans="1:5" s="34" customFormat="1" ht="13.5" customHeight="1">
      <c r="A136" s="233"/>
      <c r="B136" s="233"/>
      <c r="C136" s="35"/>
      <c r="D136" s="35"/>
      <c r="E136" s="35"/>
    </row>
    <row r="137" spans="1:5" s="34" customFormat="1" ht="13.5" customHeight="1">
      <c r="A137" s="233"/>
      <c r="B137" s="233"/>
      <c r="C137" s="35"/>
      <c r="D137" s="35"/>
      <c r="E137" s="35"/>
    </row>
    <row r="138" spans="1:5" s="34" customFormat="1" ht="13.5" customHeight="1">
      <c r="A138" s="233"/>
      <c r="B138" s="233"/>
      <c r="C138" s="35"/>
      <c r="D138" s="35"/>
      <c r="E138" s="35"/>
    </row>
    <row r="139" spans="1:5" s="34" customFormat="1" ht="13.5" customHeight="1">
      <c r="A139" s="233"/>
      <c r="B139" s="233"/>
      <c r="C139" s="35"/>
      <c r="D139" s="35"/>
      <c r="E139" s="35"/>
    </row>
    <row r="140" spans="1:5" s="34" customFormat="1" ht="13.5" customHeight="1">
      <c r="A140" s="233"/>
      <c r="B140" s="233"/>
      <c r="C140" s="35"/>
      <c r="D140" s="35"/>
      <c r="E140" s="35"/>
    </row>
    <row r="141" spans="1:5" s="34" customFormat="1" ht="13.5" customHeight="1">
      <c r="A141" s="233"/>
      <c r="B141" s="233"/>
      <c r="C141" s="35"/>
      <c r="D141" s="35"/>
      <c r="E141" s="35"/>
    </row>
    <row r="142" spans="1:5" s="34" customFormat="1" ht="13.5" customHeight="1">
      <c r="A142" s="233"/>
      <c r="B142" s="233"/>
      <c r="C142" s="35"/>
      <c r="D142" s="35"/>
      <c r="E142" s="35"/>
    </row>
    <row r="143" spans="1:5" s="34" customFormat="1" ht="13.5" customHeight="1">
      <c r="A143" s="233"/>
      <c r="B143" s="233"/>
      <c r="C143" s="35"/>
      <c r="D143" s="35"/>
      <c r="E143" s="35"/>
    </row>
    <row r="144" spans="1:5" s="34" customFormat="1" ht="13.5" customHeight="1">
      <c r="A144" s="233"/>
      <c r="B144" s="233"/>
      <c r="C144" s="35"/>
      <c r="D144" s="35"/>
      <c r="E144" s="35"/>
    </row>
    <row r="145" spans="1:5" s="34" customFormat="1" ht="13.5" customHeight="1">
      <c r="A145" s="233"/>
      <c r="B145" s="233"/>
      <c r="C145" s="35"/>
      <c r="D145" s="35"/>
      <c r="E145" s="35"/>
    </row>
    <row r="146" spans="1:5" s="34" customFormat="1" ht="13.5" customHeight="1">
      <c r="A146" s="233"/>
      <c r="B146" s="233"/>
      <c r="C146" s="35"/>
      <c r="D146" s="35"/>
      <c r="E146" s="35"/>
    </row>
    <row r="147" spans="1:5" s="34" customFormat="1" ht="13.5" customHeight="1">
      <c r="A147" s="233"/>
      <c r="B147" s="233"/>
      <c r="C147" s="35"/>
      <c r="D147" s="35"/>
      <c r="E147" s="35"/>
    </row>
    <row r="148" spans="1:5" s="34" customFormat="1" ht="13.5" customHeight="1">
      <c r="A148" s="233"/>
      <c r="B148" s="233"/>
      <c r="C148" s="35"/>
      <c r="D148" s="35"/>
      <c r="E148" s="35"/>
    </row>
    <row r="149" spans="1:5" s="34" customFormat="1" ht="13.5" customHeight="1">
      <c r="A149" s="233"/>
      <c r="B149" s="233"/>
      <c r="C149" s="35"/>
      <c r="D149" s="35"/>
      <c r="E149" s="35"/>
    </row>
    <row r="150" spans="1:5" s="34" customFormat="1" ht="13.5" customHeight="1">
      <c r="A150" s="233"/>
      <c r="B150" s="233"/>
      <c r="C150" s="35"/>
      <c r="D150" s="35"/>
      <c r="E150" s="35"/>
    </row>
    <row r="151" spans="1:5" s="34" customFormat="1" ht="13.5" customHeight="1">
      <c r="A151" s="233"/>
      <c r="B151" s="233"/>
      <c r="C151" s="35"/>
      <c r="D151" s="35"/>
      <c r="E151" s="35"/>
    </row>
    <row r="152" spans="1:5" s="34" customFormat="1" ht="13.5" customHeight="1">
      <c r="A152" s="233"/>
      <c r="B152" s="233"/>
      <c r="C152" s="35"/>
      <c r="D152" s="35"/>
      <c r="E152" s="35"/>
    </row>
    <row r="153" spans="1:5" s="34" customFormat="1" ht="13.5" customHeight="1">
      <c r="A153" s="233"/>
      <c r="B153" s="233"/>
      <c r="C153" s="35"/>
      <c r="D153" s="35"/>
      <c r="E153" s="35"/>
    </row>
    <row r="154" spans="1:5" s="34" customFormat="1" ht="13.5" customHeight="1">
      <c r="A154" s="233"/>
      <c r="B154" s="233"/>
      <c r="C154" s="35"/>
      <c r="D154" s="35"/>
      <c r="E154" s="35"/>
    </row>
    <row r="155" spans="1:5" s="34" customFormat="1" ht="13.5" customHeight="1">
      <c r="A155" s="233"/>
      <c r="B155" s="233"/>
      <c r="C155" s="35"/>
      <c r="D155" s="35"/>
      <c r="E155" s="35"/>
    </row>
    <row r="156" spans="1:5" s="34" customFormat="1" ht="13.5" customHeight="1">
      <c r="A156" s="233"/>
      <c r="B156" s="233"/>
      <c r="C156" s="35"/>
      <c r="D156" s="35"/>
      <c r="E156" s="35"/>
    </row>
    <row r="157" spans="1:5" s="34" customFormat="1" ht="13.5" customHeight="1">
      <c r="A157" s="233"/>
      <c r="B157" s="233"/>
      <c r="C157" s="35"/>
      <c r="D157" s="35"/>
      <c r="E157" s="35"/>
    </row>
    <row r="158" spans="1:5" s="34" customFormat="1" ht="13.5" customHeight="1">
      <c r="A158" s="233"/>
      <c r="B158" s="233"/>
      <c r="C158" s="35"/>
      <c r="D158" s="35"/>
      <c r="E158" s="35"/>
    </row>
    <row r="159" spans="1:5" s="34" customFormat="1" ht="13.5" customHeight="1">
      <c r="A159" s="233"/>
      <c r="B159" s="233"/>
      <c r="C159" s="35"/>
      <c r="D159" s="35"/>
      <c r="E159" s="35"/>
    </row>
    <row r="160" spans="1:5" s="34" customFormat="1" ht="13.5" customHeight="1">
      <c r="A160" s="233"/>
      <c r="B160" s="233"/>
      <c r="C160" s="35"/>
      <c r="D160" s="35"/>
      <c r="E160" s="35"/>
    </row>
    <row r="161" spans="1:5" s="34" customFormat="1" ht="13.5" customHeight="1">
      <c r="A161" s="233"/>
      <c r="B161" s="233"/>
      <c r="C161" s="35"/>
      <c r="D161" s="35"/>
      <c r="E161" s="35"/>
    </row>
    <row r="162" spans="1:5" s="34" customFormat="1" ht="13.5" customHeight="1">
      <c r="A162" s="233"/>
      <c r="B162" s="233"/>
      <c r="C162" s="35"/>
      <c r="D162" s="35"/>
      <c r="E162" s="35"/>
    </row>
    <row r="163" spans="1:5" s="34" customFormat="1" ht="13.5" customHeight="1">
      <c r="A163" s="233"/>
      <c r="B163" s="233"/>
      <c r="C163" s="35"/>
      <c r="D163" s="35"/>
      <c r="E163" s="35"/>
    </row>
    <row r="164" spans="1:5" s="34" customFormat="1" ht="13.5" customHeight="1">
      <c r="A164" s="233"/>
      <c r="B164" s="233"/>
      <c r="C164" s="35"/>
      <c r="D164" s="35"/>
      <c r="E164" s="35"/>
    </row>
    <row r="165" spans="1:5" s="34" customFormat="1" ht="13.5" customHeight="1">
      <c r="A165" s="233"/>
      <c r="B165" s="233"/>
      <c r="C165" s="35"/>
      <c r="D165" s="35"/>
      <c r="E165" s="35"/>
    </row>
    <row r="166" spans="1:5" s="34" customFormat="1" ht="13.5" customHeight="1">
      <c r="A166" s="233"/>
      <c r="B166" s="233"/>
      <c r="C166" s="35"/>
      <c r="D166" s="35"/>
      <c r="E166" s="35"/>
    </row>
    <row r="167" spans="1:5" s="34" customFormat="1" ht="13.5" customHeight="1">
      <c r="A167" s="233"/>
      <c r="B167" s="233"/>
      <c r="C167" s="35"/>
      <c r="D167" s="35"/>
      <c r="E167" s="35"/>
    </row>
    <row r="168" spans="1:5" s="34" customFormat="1" ht="13.5" customHeight="1">
      <c r="A168" s="233"/>
      <c r="B168" s="233"/>
      <c r="C168" s="35"/>
      <c r="D168" s="35"/>
      <c r="E168" s="35"/>
    </row>
    <row r="169" spans="1:5" s="34" customFormat="1" ht="13.5" customHeight="1">
      <c r="A169" s="233"/>
      <c r="B169" s="233"/>
      <c r="C169" s="35"/>
      <c r="D169" s="35"/>
      <c r="E169" s="35"/>
    </row>
    <row r="170" spans="1:5" s="34" customFormat="1" ht="13.5" customHeight="1">
      <c r="A170" s="233"/>
      <c r="B170" s="233"/>
      <c r="C170" s="35"/>
      <c r="D170" s="35"/>
      <c r="E170" s="35"/>
    </row>
    <row r="171" spans="1:5" s="34" customFormat="1" ht="13.5" customHeight="1">
      <c r="A171" s="233"/>
      <c r="B171" s="233"/>
      <c r="C171" s="35"/>
      <c r="D171" s="35"/>
      <c r="E171" s="35"/>
    </row>
    <row r="172" spans="1:5" s="34" customFormat="1" ht="13.5" customHeight="1">
      <c r="A172" s="233"/>
      <c r="B172" s="233"/>
      <c r="C172" s="35"/>
      <c r="D172" s="35"/>
      <c r="E172" s="35"/>
    </row>
    <row r="173" spans="1:5" s="34" customFormat="1" ht="13.5" customHeight="1">
      <c r="A173" s="233"/>
      <c r="B173" s="233"/>
      <c r="C173" s="35"/>
      <c r="D173" s="35"/>
      <c r="E173" s="35"/>
    </row>
    <row r="174" spans="1:5" s="34" customFormat="1" ht="13.5" customHeight="1">
      <c r="A174" s="233"/>
      <c r="B174" s="233"/>
      <c r="C174" s="35"/>
      <c r="D174" s="35"/>
      <c r="E174" s="35"/>
    </row>
    <row r="175" spans="1:5" s="34" customFormat="1" ht="13.5" customHeight="1">
      <c r="A175" s="233"/>
      <c r="B175" s="233"/>
      <c r="C175" s="35"/>
      <c r="D175" s="35"/>
      <c r="E175" s="35"/>
    </row>
    <row r="176" spans="1:5" s="34" customFormat="1" ht="13.5" customHeight="1">
      <c r="A176" s="233"/>
      <c r="B176" s="233"/>
      <c r="C176" s="35"/>
      <c r="D176" s="35"/>
      <c r="E176" s="35"/>
    </row>
    <row r="177" spans="1:5" s="34" customFormat="1" ht="13.5" customHeight="1">
      <c r="A177" s="233"/>
      <c r="B177" s="233"/>
      <c r="C177" s="35"/>
      <c r="D177" s="35"/>
      <c r="E177" s="35"/>
    </row>
    <row r="178" spans="1:5" s="34" customFormat="1" ht="13.5" customHeight="1">
      <c r="A178" s="233"/>
      <c r="B178" s="233"/>
      <c r="C178" s="35"/>
      <c r="D178" s="35"/>
      <c r="E178" s="35"/>
    </row>
    <row r="179" spans="1:5" s="34" customFormat="1" ht="13.5" customHeight="1">
      <c r="A179" s="233"/>
      <c r="B179" s="233"/>
      <c r="C179" s="35"/>
      <c r="D179" s="35"/>
      <c r="E179" s="35"/>
    </row>
    <row r="180" spans="1:5" s="34" customFormat="1" ht="13.5" customHeight="1">
      <c r="A180" s="233"/>
      <c r="B180" s="233"/>
      <c r="C180" s="35"/>
      <c r="D180" s="35"/>
      <c r="E180" s="35"/>
    </row>
    <row r="181" spans="1:5" s="34" customFormat="1" ht="13.5" customHeight="1">
      <c r="A181" s="233"/>
      <c r="B181" s="233"/>
      <c r="C181" s="35"/>
      <c r="D181" s="35"/>
      <c r="E181" s="35"/>
    </row>
    <row r="182" spans="1:5" s="34" customFormat="1" ht="13.5" customHeight="1">
      <c r="A182" s="233"/>
      <c r="B182" s="233"/>
      <c r="C182" s="35"/>
      <c r="D182" s="35"/>
      <c r="E182" s="35"/>
    </row>
    <row r="183" spans="1:5" s="34" customFormat="1" ht="13.5" customHeight="1">
      <c r="A183" s="233"/>
      <c r="B183" s="233"/>
      <c r="C183" s="35"/>
      <c r="D183" s="35"/>
      <c r="E183" s="35"/>
    </row>
    <row r="184" spans="1:5" s="34" customFormat="1" ht="13.5" customHeight="1">
      <c r="A184" s="233"/>
      <c r="B184" s="233"/>
      <c r="C184" s="35"/>
      <c r="D184" s="35"/>
      <c r="E184" s="35"/>
    </row>
    <row r="185" spans="1:5" s="34" customFormat="1" ht="13.5" customHeight="1">
      <c r="A185" s="233"/>
      <c r="B185" s="233"/>
      <c r="C185" s="35"/>
      <c r="D185" s="35"/>
      <c r="E185" s="35"/>
    </row>
    <row r="186" spans="1:5" s="34" customFormat="1" ht="13.5" customHeight="1">
      <c r="A186" s="233"/>
      <c r="B186" s="233"/>
      <c r="C186" s="35"/>
      <c r="D186" s="35"/>
      <c r="E186" s="35"/>
    </row>
    <row r="187" spans="1:5" s="34" customFormat="1" ht="13.5" customHeight="1">
      <c r="A187" s="233"/>
      <c r="B187" s="233"/>
      <c r="C187" s="35"/>
      <c r="D187" s="35"/>
      <c r="E187" s="35"/>
    </row>
    <row r="188" spans="1:5" s="34" customFormat="1" ht="13.5" customHeight="1">
      <c r="A188" s="233"/>
      <c r="B188" s="233"/>
      <c r="C188" s="35"/>
      <c r="D188" s="35"/>
      <c r="E188" s="35"/>
    </row>
    <row r="189" spans="1:5" s="34" customFormat="1" ht="13.5" customHeight="1">
      <c r="A189" s="233"/>
      <c r="B189" s="233"/>
      <c r="C189" s="35"/>
      <c r="D189" s="35"/>
      <c r="E189" s="35"/>
    </row>
    <row r="190" spans="1:5" s="34" customFormat="1" ht="13.5" customHeight="1">
      <c r="A190" s="233"/>
      <c r="B190" s="233"/>
      <c r="C190" s="35"/>
      <c r="D190" s="35"/>
      <c r="E190" s="35"/>
    </row>
    <row r="191" spans="1:5" s="34" customFormat="1" ht="13.5" customHeight="1">
      <c r="A191" s="233"/>
      <c r="B191" s="233"/>
      <c r="C191" s="35"/>
      <c r="D191" s="35"/>
      <c r="E191" s="35"/>
    </row>
    <row r="192" spans="1:5" s="34" customFormat="1" ht="13.5" customHeight="1">
      <c r="A192" s="233"/>
      <c r="B192" s="233"/>
      <c r="C192" s="35"/>
      <c r="D192" s="35"/>
      <c r="E192" s="35"/>
    </row>
    <row r="193" spans="1:5" s="34" customFormat="1" ht="13.5" customHeight="1">
      <c r="A193" s="233"/>
      <c r="B193" s="233"/>
      <c r="C193" s="35"/>
      <c r="D193" s="35"/>
      <c r="E193" s="35"/>
    </row>
    <row r="194" spans="1:5" s="34" customFormat="1" ht="13.5" customHeight="1">
      <c r="A194" s="233"/>
      <c r="B194" s="233"/>
      <c r="C194" s="35"/>
      <c r="D194" s="35"/>
      <c r="E194" s="35"/>
    </row>
    <row r="195" spans="1:5" s="34" customFormat="1" ht="13.5" customHeight="1">
      <c r="A195" s="233"/>
      <c r="B195" s="233"/>
      <c r="C195" s="35"/>
      <c r="D195" s="35"/>
      <c r="E195" s="35"/>
    </row>
    <row r="196" spans="1:5" s="34" customFormat="1" ht="13.5" customHeight="1">
      <c r="A196" s="233"/>
      <c r="B196" s="233"/>
      <c r="C196" s="35"/>
      <c r="D196" s="35"/>
      <c r="E196" s="35"/>
    </row>
    <row r="197" spans="1:5" s="34" customFormat="1" ht="13.5" customHeight="1">
      <c r="A197" s="233"/>
      <c r="B197" s="233"/>
      <c r="C197" s="35"/>
      <c r="D197" s="35"/>
      <c r="E197" s="35"/>
    </row>
    <row r="198" spans="1:5" s="34" customFormat="1" ht="13.5" customHeight="1">
      <c r="A198" s="233"/>
      <c r="B198" s="233"/>
      <c r="C198" s="35"/>
      <c r="D198" s="35"/>
      <c r="E198" s="35"/>
    </row>
    <row r="199" spans="1:5" s="34" customFormat="1" ht="13.5" customHeight="1">
      <c r="A199" s="233"/>
      <c r="B199" s="233"/>
      <c r="C199" s="35"/>
      <c r="D199" s="35"/>
      <c r="E199" s="35"/>
    </row>
    <row r="200" spans="1:5" s="34" customFormat="1" ht="13.5" customHeight="1">
      <c r="A200" s="233"/>
      <c r="B200" s="233"/>
      <c r="C200" s="35"/>
      <c r="D200" s="35"/>
      <c r="E200" s="35"/>
    </row>
    <row r="201" spans="1:5" s="34" customFormat="1" ht="13.5" customHeight="1">
      <c r="A201" s="233"/>
      <c r="B201" s="233"/>
      <c r="C201" s="35"/>
      <c r="D201" s="35"/>
      <c r="E201" s="35"/>
    </row>
    <row r="202" spans="1:5" s="34" customFormat="1" ht="13.5" customHeight="1">
      <c r="A202" s="233"/>
      <c r="B202" s="233"/>
      <c r="C202" s="35"/>
      <c r="D202" s="35"/>
      <c r="E202" s="35"/>
    </row>
    <row r="203" spans="1:5" s="34" customFormat="1" ht="13.5" customHeight="1">
      <c r="A203" s="233"/>
      <c r="B203" s="233"/>
      <c r="C203" s="35"/>
      <c r="D203" s="35"/>
      <c r="E203" s="35"/>
    </row>
    <row r="204" spans="1:5" s="34" customFormat="1" ht="13.5" customHeight="1">
      <c r="A204" s="233"/>
      <c r="B204" s="233"/>
      <c r="C204" s="35"/>
      <c r="D204" s="35"/>
      <c r="E204" s="35"/>
    </row>
    <row r="205" spans="1:5" s="34" customFormat="1" ht="13.5" customHeight="1">
      <c r="A205" s="233"/>
      <c r="B205" s="233"/>
      <c r="C205" s="35"/>
      <c r="D205" s="35"/>
      <c r="E205" s="35"/>
    </row>
    <row r="206" spans="1:5" s="34" customFormat="1" ht="13.5" customHeight="1">
      <c r="A206" s="233"/>
      <c r="B206" s="233"/>
      <c r="C206" s="35"/>
      <c r="D206" s="35"/>
      <c r="E206" s="35"/>
    </row>
    <row r="207" spans="1:5" s="34" customFormat="1" ht="13.5" customHeight="1">
      <c r="A207" s="233"/>
      <c r="B207" s="233"/>
      <c r="C207" s="35"/>
      <c r="D207" s="35"/>
      <c r="E207" s="35"/>
    </row>
    <row r="208" spans="1:5" s="34" customFormat="1" ht="13.5" customHeight="1">
      <c r="A208" s="233"/>
      <c r="B208" s="233"/>
      <c r="C208" s="35"/>
      <c r="D208" s="35"/>
      <c r="E208" s="35"/>
    </row>
    <row r="209" spans="1:5" s="34" customFormat="1" ht="13.5" customHeight="1">
      <c r="A209" s="233"/>
      <c r="B209" s="233"/>
      <c r="C209" s="35"/>
      <c r="D209" s="35"/>
      <c r="E209" s="35"/>
    </row>
    <row r="210" spans="1:5" s="34" customFormat="1" ht="13.5" customHeight="1">
      <c r="A210" s="233"/>
      <c r="B210" s="233"/>
      <c r="C210" s="35"/>
      <c r="D210" s="35"/>
      <c r="E210" s="35"/>
    </row>
    <row r="211" spans="1:5" s="34" customFormat="1" ht="13.5" customHeight="1">
      <c r="A211" s="233"/>
      <c r="B211" s="233"/>
      <c r="C211" s="35"/>
      <c r="D211" s="35"/>
      <c r="E211" s="35"/>
    </row>
    <row r="212" spans="1:5" s="34" customFormat="1" ht="13.5" customHeight="1">
      <c r="A212" s="233"/>
      <c r="B212" s="233"/>
      <c r="C212" s="35"/>
      <c r="D212" s="35"/>
      <c r="E212" s="35"/>
    </row>
    <row r="213" spans="1:5" s="34" customFormat="1" ht="13.5" customHeight="1">
      <c r="A213" s="233"/>
      <c r="B213" s="233"/>
      <c r="C213" s="35"/>
      <c r="D213" s="35"/>
      <c r="E213" s="35"/>
    </row>
    <row r="214" spans="1:5" s="34" customFormat="1" ht="13.5" customHeight="1">
      <c r="A214" s="233"/>
      <c r="B214" s="233"/>
      <c r="C214" s="35"/>
      <c r="D214" s="35"/>
      <c r="E214" s="35"/>
    </row>
    <row r="215" spans="1:5" s="34" customFormat="1" ht="13.5" customHeight="1">
      <c r="A215" s="233"/>
      <c r="B215" s="233"/>
      <c r="C215" s="35"/>
      <c r="D215" s="35"/>
      <c r="E215" s="35"/>
    </row>
    <row r="216" spans="1:5" s="34" customFormat="1" ht="13.5" customHeight="1">
      <c r="A216" s="233"/>
      <c r="B216" s="233"/>
      <c r="C216" s="35"/>
      <c r="D216" s="35"/>
      <c r="E216" s="35"/>
    </row>
    <row r="217" spans="1:5" s="34" customFormat="1" ht="13.5" customHeight="1">
      <c r="A217" s="233"/>
      <c r="B217" s="233"/>
      <c r="C217" s="35"/>
      <c r="D217" s="35"/>
      <c r="E217" s="35"/>
    </row>
    <row r="218" spans="1:5" s="34" customFormat="1" ht="13.5" customHeight="1">
      <c r="A218" s="233"/>
      <c r="B218" s="233"/>
      <c r="C218" s="35"/>
      <c r="D218" s="35"/>
      <c r="E218" s="35"/>
    </row>
    <row r="219" spans="1:5" s="34" customFormat="1" ht="13.5" customHeight="1">
      <c r="A219" s="233"/>
      <c r="B219" s="233"/>
      <c r="C219" s="35"/>
      <c r="D219" s="35"/>
      <c r="E219" s="35"/>
    </row>
    <row r="220" spans="1:5" s="34" customFormat="1" ht="13.5" customHeight="1">
      <c r="A220" s="233"/>
      <c r="B220" s="233"/>
      <c r="C220" s="35"/>
      <c r="D220" s="35"/>
      <c r="E220" s="35"/>
    </row>
    <row r="221" spans="1:5" s="34" customFormat="1" ht="13.5" customHeight="1">
      <c r="A221" s="233"/>
      <c r="B221" s="233"/>
      <c r="C221" s="35"/>
      <c r="D221" s="35"/>
      <c r="E221" s="35"/>
    </row>
    <row r="222" spans="1:5" s="34" customFormat="1" ht="13.5" customHeight="1">
      <c r="A222" s="233"/>
      <c r="B222" s="233"/>
      <c r="C222" s="35"/>
      <c r="D222" s="35"/>
      <c r="E222" s="35"/>
    </row>
    <row r="223" spans="1:5" s="34" customFormat="1" ht="13.5" customHeight="1">
      <c r="A223" s="233"/>
      <c r="B223" s="233"/>
      <c r="C223" s="35"/>
      <c r="D223" s="35"/>
      <c r="E223" s="35"/>
    </row>
    <row r="224" spans="1:5" s="34" customFormat="1" ht="13.5" customHeight="1">
      <c r="A224" s="233"/>
      <c r="B224" s="233"/>
      <c r="C224" s="35"/>
      <c r="D224" s="35"/>
      <c r="E224" s="35"/>
    </row>
    <row r="225" spans="1:5" s="34" customFormat="1" ht="13.5" customHeight="1">
      <c r="A225" s="233"/>
      <c r="B225" s="233"/>
      <c r="C225" s="35"/>
      <c r="D225" s="35"/>
      <c r="E225" s="35"/>
    </row>
    <row r="226" spans="1:5" s="34" customFormat="1" ht="13.5" customHeight="1">
      <c r="A226" s="233"/>
      <c r="B226" s="233"/>
      <c r="C226" s="35"/>
      <c r="D226" s="35"/>
      <c r="E226" s="35"/>
    </row>
    <row r="227" spans="1:5" s="34" customFormat="1" ht="13.5" customHeight="1">
      <c r="A227" s="233"/>
      <c r="B227" s="233"/>
      <c r="C227" s="35"/>
      <c r="D227" s="35"/>
      <c r="E227" s="35"/>
    </row>
    <row r="228" spans="1:5" s="34" customFormat="1" ht="13.5" customHeight="1">
      <c r="A228" s="233"/>
      <c r="B228" s="233"/>
      <c r="C228" s="35"/>
      <c r="D228" s="35"/>
      <c r="E228" s="35"/>
    </row>
    <row r="229" spans="1:5" s="34" customFormat="1" ht="13.5" customHeight="1">
      <c r="A229" s="233"/>
      <c r="B229" s="233"/>
      <c r="C229" s="35"/>
      <c r="D229" s="35"/>
      <c r="E229" s="35"/>
    </row>
    <row r="230" spans="1:5" s="34" customFormat="1" ht="13.5" customHeight="1">
      <c r="A230" s="233"/>
      <c r="B230" s="233"/>
      <c r="C230" s="35"/>
      <c r="D230" s="35"/>
      <c r="E230" s="35"/>
    </row>
    <row r="231" spans="1:5" s="34" customFormat="1" ht="13.5" customHeight="1">
      <c r="A231" s="233"/>
      <c r="B231" s="233"/>
      <c r="C231" s="35"/>
      <c r="D231" s="35"/>
      <c r="E231" s="35"/>
    </row>
    <row r="232" spans="1:5" s="34" customFormat="1" ht="13.5" customHeight="1">
      <c r="A232" s="233"/>
      <c r="B232" s="233"/>
      <c r="C232" s="35"/>
      <c r="D232" s="35"/>
      <c r="E232" s="35"/>
    </row>
    <row r="233" spans="1:5" s="34" customFormat="1" ht="13.5" customHeight="1">
      <c r="A233" s="233"/>
      <c r="B233" s="233"/>
      <c r="C233" s="35"/>
      <c r="D233" s="35"/>
      <c r="E233" s="35"/>
    </row>
    <row r="234" spans="1:5" s="34" customFormat="1" ht="13.5" customHeight="1">
      <c r="A234" s="233"/>
      <c r="B234" s="233"/>
      <c r="C234" s="35"/>
      <c r="D234" s="35"/>
      <c r="E234" s="35"/>
    </row>
    <row r="235" spans="1:5" s="34" customFormat="1" ht="13.5" customHeight="1">
      <c r="A235" s="233"/>
      <c r="B235" s="233"/>
      <c r="C235" s="35"/>
      <c r="D235" s="35"/>
      <c r="E235" s="35"/>
    </row>
    <row r="236" spans="1:5" s="34" customFormat="1" ht="13.5" customHeight="1">
      <c r="A236" s="233"/>
      <c r="B236" s="233"/>
      <c r="C236" s="35"/>
      <c r="D236" s="35"/>
      <c r="E236" s="35"/>
    </row>
    <row r="237" spans="1:5" s="34" customFormat="1" ht="13.5" customHeight="1">
      <c r="A237" s="233"/>
      <c r="B237" s="233"/>
      <c r="C237" s="35"/>
      <c r="D237" s="35"/>
      <c r="E237" s="35"/>
    </row>
    <row r="238" spans="1:5" s="34" customFormat="1" ht="13.5" customHeight="1">
      <c r="A238" s="233"/>
      <c r="B238" s="233"/>
      <c r="C238" s="35"/>
      <c r="D238" s="35"/>
      <c r="E238" s="35"/>
    </row>
    <row r="239" spans="1:5" s="34" customFormat="1" ht="13.5" customHeight="1">
      <c r="A239" s="233"/>
      <c r="B239" s="233"/>
      <c r="C239" s="35"/>
      <c r="D239" s="35"/>
      <c r="E239" s="35"/>
    </row>
    <row r="240" spans="1:5" s="34" customFormat="1" ht="13.5" customHeight="1">
      <c r="A240" s="233"/>
      <c r="B240" s="233"/>
      <c r="C240" s="35"/>
      <c r="D240" s="35"/>
      <c r="E240" s="35"/>
    </row>
    <row r="241" spans="1:5" s="34" customFormat="1" ht="13.5" customHeight="1">
      <c r="A241" s="233"/>
      <c r="B241" s="233"/>
      <c r="C241" s="35"/>
      <c r="D241" s="35"/>
      <c r="E241" s="35"/>
    </row>
    <row r="242" spans="1:5" s="34" customFormat="1" ht="13.5" customHeight="1">
      <c r="A242" s="233"/>
      <c r="B242" s="233"/>
      <c r="C242" s="35"/>
      <c r="D242" s="35"/>
      <c r="E242" s="35"/>
    </row>
    <row r="243" spans="1:5" s="34" customFormat="1" ht="13.5" customHeight="1">
      <c r="A243" s="233"/>
      <c r="B243" s="233"/>
      <c r="C243" s="35"/>
      <c r="D243" s="35"/>
      <c r="E243" s="35"/>
    </row>
    <row r="244" spans="1:5" s="34" customFormat="1" ht="13.5" customHeight="1">
      <c r="A244" s="233"/>
      <c r="B244" s="233"/>
      <c r="C244" s="35"/>
      <c r="D244" s="35"/>
      <c r="E244" s="35"/>
    </row>
    <row r="245" spans="1:5" s="34" customFormat="1" ht="13.5" customHeight="1">
      <c r="A245" s="233"/>
      <c r="B245" s="233"/>
      <c r="C245" s="35"/>
      <c r="D245" s="35"/>
      <c r="E245" s="35"/>
    </row>
    <row r="246" spans="1:5" s="34" customFormat="1" ht="13.5" customHeight="1">
      <c r="A246" s="233"/>
      <c r="B246" s="233"/>
      <c r="C246" s="35"/>
      <c r="D246" s="35"/>
      <c r="E246" s="35"/>
    </row>
    <row r="247" spans="1:5" s="34" customFormat="1" ht="13.5" customHeight="1">
      <c r="A247" s="233"/>
      <c r="B247" s="233"/>
      <c r="C247" s="35"/>
      <c r="D247" s="35"/>
      <c r="E247" s="35"/>
    </row>
    <row r="248" spans="1:5" s="34" customFormat="1" ht="13.5" customHeight="1">
      <c r="A248" s="233"/>
      <c r="B248" s="233"/>
      <c r="C248" s="35"/>
      <c r="D248" s="35"/>
      <c r="E248" s="35"/>
    </row>
    <row r="249" spans="1:5" s="34" customFormat="1" ht="13.5" customHeight="1">
      <c r="A249" s="233"/>
      <c r="B249" s="233"/>
      <c r="C249" s="35"/>
      <c r="D249" s="35"/>
      <c r="E249" s="35"/>
    </row>
    <row r="250" spans="1:5" s="34" customFormat="1" ht="13.5" customHeight="1">
      <c r="A250" s="233"/>
      <c r="B250" s="233"/>
      <c r="C250" s="35"/>
      <c r="D250" s="35"/>
      <c r="E250" s="35"/>
    </row>
    <row r="251" spans="1:5" s="34" customFormat="1" ht="13.5" customHeight="1">
      <c r="A251" s="233"/>
      <c r="B251" s="233"/>
      <c r="C251" s="35"/>
      <c r="D251" s="35"/>
      <c r="E251" s="35"/>
    </row>
    <row r="252" spans="1:5" s="34" customFormat="1" ht="13.5" customHeight="1">
      <c r="A252" s="233"/>
      <c r="B252" s="233"/>
      <c r="C252" s="35"/>
      <c r="D252" s="35"/>
      <c r="E252" s="35"/>
    </row>
    <row r="253" spans="1:5" s="34" customFormat="1" ht="13.5" customHeight="1">
      <c r="A253" s="233"/>
      <c r="B253" s="233"/>
      <c r="C253" s="35"/>
      <c r="D253" s="35"/>
      <c r="E253" s="35"/>
    </row>
    <row r="254" spans="1:5" s="34" customFormat="1" ht="13.5" customHeight="1">
      <c r="A254" s="233"/>
      <c r="B254" s="233"/>
      <c r="C254" s="35"/>
      <c r="D254" s="35"/>
      <c r="E254" s="35"/>
    </row>
    <row r="255" spans="1:5" s="34" customFormat="1" ht="13.5" customHeight="1">
      <c r="A255" s="233"/>
      <c r="B255" s="233"/>
      <c r="C255" s="35"/>
      <c r="D255" s="35"/>
      <c r="E255" s="35"/>
    </row>
    <row r="256" spans="1:5" s="34" customFormat="1" ht="13.5" customHeight="1">
      <c r="A256" s="233"/>
      <c r="B256" s="233"/>
      <c r="C256" s="35"/>
      <c r="D256" s="35"/>
      <c r="E256" s="35"/>
    </row>
    <row r="257" spans="1:5" s="34" customFormat="1" ht="13.5" customHeight="1">
      <c r="A257" s="233"/>
      <c r="B257" s="233"/>
      <c r="C257" s="35"/>
      <c r="D257" s="35"/>
      <c r="E257" s="35"/>
    </row>
    <row r="258" spans="1:5" s="34" customFormat="1" ht="13.5" customHeight="1">
      <c r="A258" s="233"/>
      <c r="B258" s="233"/>
      <c r="C258" s="35"/>
      <c r="D258" s="35"/>
      <c r="E258" s="35"/>
    </row>
    <row r="259" spans="1:5" s="34" customFormat="1" ht="13.5" customHeight="1">
      <c r="A259" s="233"/>
      <c r="B259" s="233"/>
      <c r="C259" s="35"/>
      <c r="D259" s="35"/>
      <c r="E259" s="35"/>
    </row>
    <row r="260" spans="1:5" s="34" customFormat="1" ht="13.5" customHeight="1">
      <c r="A260" s="233"/>
      <c r="B260" s="233"/>
      <c r="C260" s="35"/>
      <c r="D260" s="35"/>
      <c r="E260" s="35"/>
    </row>
    <row r="261" spans="1:5" s="34" customFormat="1" ht="13.5" customHeight="1">
      <c r="A261" s="233"/>
      <c r="B261" s="233"/>
      <c r="C261" s="35"/>
      <c r="D261" s="35"/>
      <c r="E261" s="35"/>
    </row>
    <row r="262" spans="1:5" s="34" customFormat="1" ht="13.5" customHeight="1">
      <c r="A262" s="233"/>
      <c r="B262" s="233"/>
      <c r="C262" s="35"/>
      <c r="D262" s="35"/>
      <c r="E262" s="35"/>
    </row>
    <row r="263" spans="1:5" s="34" customFormat="1" ht="13.5" customHeight="1">
      <c r="A263" s="233"/>
      <c r="B263" s="233"/>
      <c r="C263" s="35"/>
      <c r="D263" s="35"/>
      <c r="E263" s="35"/>
    </row>
    <row r="264" spans="1:5" s="34" customFormat="1" ht="13.5" customHeight="1">
      <c r="A264" s="233"/>
      <c r="B264" s="233"/>
      <c r="C264" s="35"/>
      <c r="D264" s="35"/>
      <c r="E264" s="35"/>
    </row>
    <row r="265" spans="1:5" s="34" customFormat="1" ht="13.5" customHeight="1">
      <c r="A265" s="233"/>
      <c r="B265" s="233"/>
      <c r="C265" s="35"/>
      <c r="D265" s="35"/>
      <c r="E265" s="35"/>
    </row>
    <row r="266" spans="1:5" s="34" customFormat="1" ht="13.5" customHeight="1">
      <c r="A266" s="233"/>
      <c r="B266" s="233"/>
      <c r="C266" s="35"/>
      <c r="D266" s="35"/>
      <c r="E266" s="35"/>
    </row>
    <row r="267" spans="1:5" s="34" customFormat="1" ht="13.5" customHeight="1">
      <c r="A267" s="233"/>
      <c r="B267" s="233"/>
      <c r="C267" s="35"/>
      <c r="D267" s="35"/>
      <c r="E267" s="35"/>
    </row>
    <row r="268" spans="1:5" s="34" customFormat="1" ht="13.5" customHeight="1">
      <c r="A268" s="233"/>
      <c r="B268" s="233"/>
      <c r="C268" s="35"/>
      <c r="D268" s="35"/>
      <c r="E268" s="35"/>
    </row>
    <row r="269" spans="1:5" s="34" customFormat="1" ht="13.5" customHeight="1">
      <c r="A269" s="233"/>
      <c r="B269" s="233"/>
      <c r="C269" s="35"/>
      <c r="D269" s="35"/>
      <c r="E269" s="35"/>
    </row>
    <row r="270" spans="1:5" s="34" customFormat="1" ht="13.5" customHeight="1">
      <c r="A270" s="233"/>
      <c r="B270" s="233"/>
      <c r="C270" s="35"/>
      <c r="D270" s="35"/>
      <c r="E270" s="35"/>
    </row>
    <row r="271" spans="1:5" s="34" customFormat="1" ht="13.5" customHeight="1">
      <c r="A271" s="233"/>
      <c r="B271" s="233"/>
      <c r="C271" s="35"/>
      <c r="D271" s="35"/>
      <c r="E271" s="35"/>
    </row>
    <row r="272" spans="1:5" s="34" customFormat="1" ht="13.5" customHeight="1">
      <c r="A272" s="233"/>
      <c r="B272" s="233"/>
      <c r="C272" s="35"/>
      <c r="D272" s="35"/>
      <c r="E272" s="35"/>
    </row>
    <row r="273" spans="1:5" s="34" customFormat="1" ht="13.5" customHeight="1">
      <c r="A273" s="233"/>
      <c r="B273" s="233"/>
      <c r="C273" s="35"/>
      <c r="D273" s="35"/>
      <c r="E273" s="35"/>
    </row>
    <row r="274" spans="1:5" s="34" customFormat="1" ht="13.5" customHeight="1">
      <c r="A274" s="233"/>
      <c r="B274" s="233"/>
      <c r="C274" s="35"/>
      <c r="D274" s="35"/>
      <c r="E274" s="35"/>
    </row>
    <row r="275" spans="1:5" s="34" customFormat="1" ht="13.5" customHeight="1">
      <c r="A275" s="233"/>
      <c r="B275" s="233"/>
      <c r="C275" s="35"/>
      <c r="D275" s="35"/>
      <c r="E275" s="35"/>
    </row>
    <row r="276" spans="1:5" s="34" customFormat="1" ht="13.5" customHeight="1">
      <c r="A276" s="233"/>
      <c r="B276" s="233"/>
      <c r="C276" s="35"/>
      <c r="D276" s="35"/>
      <c r="E276" s="35"/>
    </row>
    <row r="277" spans="1:5" s="34" customFormat="1" ht="13.5" customHeight="1">
      <c r="A277" s="233"/>
      <c r="B277" s="233"/>
      <c r="C277" s="35"/>
      <c r="D277" s="35"/>
      <c r="E277" s="35"/>
    </row>
    <row r="278" spans="1:5" s="34" customFormat="1" ht="13.5" customHeight="1">
      <c r="A278" s="233"/>
      <c r="B278" s="233"/>
      <c r="C278" s="35"/>
      <c r="D278" s="35"/>
      <c r="E278" s="35"/>
    </row>
    <row r="279" spans="1:5" s="34" customFormat="1" ht="13.5" customHeight="1">
      <c r="A279" s="233"/>
      <c r="B279" s="233"/>
      <c r="C279" s="35"/>
      <c r="D279" s="35"/>
      <c r="E279" s="35"/>
    </row>
    <row r="280" spans="1:5" s="34" customFormat="1" ht="13.5" customHeight="1">
      <c r="A280" s="233"/>
      <c r="B280" s="233"/>
      <c r="C280" s="35"/>
      <c r="D280" s="35"/>
      <c r="E280" s="35"/>
    </row>
    <row r="281" spans="1:5" s="34" customFormat="1" ht="13.5" customHeight="1">
      <c r="A281" s="233"/>
      <c r="B281" s="233"/>
      <c r="C281" s="35"/>
      <c r="D281" s="35"/>
      <c r="E281" s="35"/>
    </row>
    <row r="282" spans="1:5" s="34" customFormat="1" ht="13.5" customHeight="1">
      <c r="A282" s="233"/>
      <c r="B282" s="233"/>
      <c r="C282" s="35"/>
      <c r="D282" s="35"/>
      <c r="E282" s="35"/>
    </row>
    <row r="283" spans="1:5" s="34" customFormat="1" ht="13.5" customHeight="1">
      <c r="A283" s="233"/>
      <c r="B283" s="233"/>
      <c r="C283" s="35"/>
      <c r="D283" s="35"/>
      <c r="E283" s="35"/>
    </row>
    <row r="284" spans="1:5" s="34" customFormat="1" ht="13.5" customHeight="1">
      <c r="A284" s="233"/>
      <c r="B284" s="233"/>
      <c r="C284" s="35"/>
      <c r="D284" s="35"/>
      <c r="E284" s="35"/>
    </row>
    <row r="285" spans="1:5" s="34" customFormat="1" ht="13.5" customHeight="1">
      <c r="A285" s="233"/>
      <c r="B285" s="233"/>
      <c r="C285" s="35"/>
      <c r="D285" s="35"/>
      <c r="E285" s="35"/>
    </row>
    <row r="286" spans="1:5" s="34" customFormat="1" ht="13.5" customHeight="1">
      <c r="A286" s="233"/>
      <c r="B286" s="233"/>
      <c r="C286" s="35"/>
      <c r="D286" s="35"/>
      <c r="E286" s="35"/>
    </row>
    <row r="287" spans="1:5" s="34" customFormat="1" ht="13.5" customHeight="1">
      <c r="A287" s="233"/>
      <c r="B287" s="233"/>
      <c r="C287" s="35"/>
      <c r="D287" s="35"/>
      <c r="E287" s="35"/>
    </row>
    <row r="288" spans="1:5" s="34" customFormat="1" ht="13.5" customHeight="1">
      <c r="A288" s="233"/>
      <c r="B288" s="233"/>
      <c r="C288" s="35"/>
      <c r="D288" s="35"/>
      <c r="E288" s="35"/>
    </row>
    <row r="289" spans="1:5" s="34" customFormat="1" ht="13.5" customHeight="1">
      <c r="A289" s="233"/>
      <c r="B289" s="233"/>
      <c r="C289" s="35"/>
      <c r="D289" s="35"/>
      <c r="E289" s="35"/>
    </row>
    <row r="290" spans="1:5" s="34" customFormat="1" ht="13.5" customHeight="1">
      <c r="A290" s="233"/>
      <c r="B290" s="233"/>
      <c r="C290" s="35"/>
      <c r="D290" s="35"/>
      <c r="E290" s="35"/>
    </row>
    <row r="291" spans="1:5" s="34" customFormat="1" ht="13.5" customHeight="1">
      <c r="A291" s="233"/>
      <c r="B291" s="233"/>
      <c r="C291" s="35"/>
      <c r="D291" s="35"/>
      <c r="E291" s="35"/>
    </row>
    <row r="292" spans="1:5" s="34" customFormat="1" ht="13.5" customHeight="1">
      <c r="A292" s="233"/>
      <c r="B292" s="233"/>
      <c r="C292" s="35"/>
      <c r="D292" s="35"/>
      <c r="E292" s="35"/>
    </row>
    <row r="293" spans="1:5" s="34" customFormat="1" ht="13.5" customHeight="1">
      <c r="A293" s="233"/>
      <c r="B293" s="233"/>
      <c r="C293" s="35"/>
      <c r="D293" s="35"/>
      <c r="E293" s="35"/>
    </row>
    <row r="294" spans="1:5" s="34" customFormat="1" ht="13.5" customHeight="1">
      <c r="A294" s="233"/>
      <c r="B294" s="233"/>
      <c r="C294" s="35"/>
      <c r="D294" s="35"/>
      <c r="E294" s="35"/>
    </row>
    <row r="295" spans="1:5" s="34" customFormat="1" ht="13.5" customHeight="1">
      <c r="A295" s="233"/>
      <c r="B295" s="233"/>
      <c r="C295" s="35"/>
      <c r="D295" s="35"/>
      <c r="E295" s="35"/>
    </row>
    <row r="296" spans="1:5" s="34" customFormat="1" ht="13.5" customHeight="1">
      <c r="A296" s="233"/>
      <c r="B296" s="233"/>
      <c r="C296" s="35"/>
      <c r="D296" s="35"/>
      <c r="E296" s="35"/>
    </row>
    <row r="297" spans="1:5" s="34" customFormat="1" ht="13.5" customHeight="1">
      <c r="A297" s="233"/>
      <c r="B297" s="233"/>
      <c r="C297" s="35"/>
      <c r="D297" s="35"/>
      <c r="E297" s="35"/>
    </row>
    <row r="298" spans="1:5" s="34" customFormat="1" ht="13.5" customHeight="1">
      <c r="A298" s="233"/>
      <c r="B298" s="233"/>
      <c r="C298" s="35"/>
      <c r="D298" s="35"/>
      <c r="E298" s="35"/>
    </row>
    <row r="299" spans="1:5" s="34" customFormat="1" ht="13.5" customHeight="1">
      <c r="A299" s="233"/>
      <c r="B299" s="233"/>
      <c r="C299" s="35"/>
      <c r="D299" s="35"/>
      <c r="E299" s="35"/>
    </row>
    <row r="300" spans="1:5" s="34" customFormat="1" ht="13.5" customHeight="1">
      <c r="A300" s="233"/>
      <c r="B300" s="233"/>
      <c r="C300" s="35"/>
      <c r="D300" s="35"/>
      <c r="E300" s="35"/>
    </row>
    <row r="301" spans="1:5" s="34" customFormat="1" ht="13.5" customHeight="1">
      <c r="A301" s="233"/>
      <c r="B301" s="233"/>
      <c r="C301" s="35"/>
      <c r="D301" s="35"/>
      <c r="E301" s="35"/>
    </row>
    <row r="302" spans="1:5" s="34" customFormat="1" ht="13.5" customHeight="1">
      <c r="A302" s="233"/>
      <c r="B302" s="233"/>
      <c r="C302" s="35"/>
      <c r="D302" s="35"/>
      <c r="E302" s="35"/>
    </row>
    <row r="303" spans="1:5" s="34" customFormat="1" ht="13.5" customHeight="1">
      <c r="A303" s="233"/>
      <c r="B303" s="233"/>
      <c r="C303" s="35"/>
      <c r="D303" s="35"/>
      <c r="E303" s="35"/>
    </row>
    <row r="304" spans="1:5" s="34" customFormat="1" ht="13.5" customHeight="1">
      <c r="A304" s="233"/>
      <c r="B304" s="233"/>
      <c r="C304" s="35"/>
      <c r="D304" s="35"/>
      <c r="E304" s="35"/>
    </row>
    <row r="305" spans="1:5" s="34" customFormat="1" ht="13.5" customHeight="1">
      <c r="A305" s="233"/>
      <c r="B305" s="233"/>
      <c r="C305" s="35"/>
      <c r="D305" s="35"/>
      <c r="E305" s="35"/>
    </row>
    <row r="306" spans="1:5" s="34" customFormat="1" ht="13.5" customHeight="1">
      <c r="A306" s="233"/>
      <c r="B306" s="233"/>
      <c r="C306" s="35"/>
      <c r="D306" s="35"/>
      <c r="E306" s="35"/>
    </row>
    <row r="307" spans="1:5" s="34" customFormat="1" ht="13.5" customHeight="1">
      <c r="A307" s="233"/>
      <c r="B307" s="233"/>
      <c r="C307" s="35"/>
      <c r="D307" s="35"/>
      <c r="E307" s="35"/>
    </row>
    <row r="308" spans="1:5" s="34" customFormat="1" ht="13.5" customHeight="1">
      <c r="A308" s="233"/>
      <c r="B308" s="233"/>
      <c r="C308" s="35"/>
      <c r="D308" s="35"/>
      <c r="E308" s="35"/>
    </row>
    <row r="309" spans="1:5" s="34" customFormat="1" ht="13.5" customHeight="1">
      <c r="A309" s="233"/>
      <c r="B309" s="233"/>
      <c r="C309" s="35"/>
      <c r="D309" s="35"/>
      <c r="E309" s="35"/>
    </row>
    <row r="310" spans="1:5" s="34" customFormat="1" ht="13.5" customHeight="1">
      <c r="A310" s="233"/>
      <c r="B310" s="233"/>
      <c r="C310" s="35"/>
      <c r="D310" s="35"/>
      <c r="E310" s="35"/>
    </row>
    <row r="311" spans="1:5" s="34" customFormat="1" ht="13.5" customHeight="1">
      <c r="A311" s="233"/>
      <c r="B311" s="233"/>
      <c r="C311" s="35"/>
      <c r="D311" s="35"/>
      <c r="E311" s="35"/>
    </row>
    <row r="312" spans="1:5" s="34" customFormat="1">
      <c r="A312" s="233"/>
      <c r="B312" s="233"/>
      <c r="C312" s="35"/>
      <c r="D312" s="35"/>
      <c r="E312" s="35"/>
    </row>
    <row r="313" spans="1:5" s="34" customFormat="1">
      <c r="A313" s="233"/>
      <c r="B313" s="233"/>
      <c r="C313" s="35"/>
      <c r="D313" s="35"/>
      <c r="E313" s="35"/>
    </row>
    <row r="314" spans="1:5" s="34" customFormat="1">
      <c r="A314" s="233"/>
      <c r="B314" s="233"/>
      <c r="C314" s="35"/>
      <c r="D314" s="35"/>
      <c r="E314" s="35"/>
    </row>
    <row r="315" spans="1:5" s="34" customFormat="1">
      <c r="A315" s="233"/>
      <c r="B315" s="233"/>
      <c r="C315" s="35"/>
      <c r="D315" s="35"/>
      <c r="E315" s="35"/>
    </row>
    <row r="316" spans="1:5" s="34" customFormat="1">
      <c r="A316" s="233"/>
      <c r="B316" s="233"/>
      <c r="C316" s="35"/>
      <c r="D316" s="35"/>
      <c r="E316" s="35"/>
    </row>
    <row r="317" spans="1:5" s="34" customFormat="1">
      <c r="A317" s="233"/>
      <c r="B317" s="233"/>
      <c r="C317" s="35"/>
      <c r="D317" s="35"/>
      <c r="E317" s="35"/>
    </row>
    <row r="318" spans="1:5" s="34" customFormat="1">
      <c r="A318" s="233"/>
      <c r="B318" s="233"/>
      <c r="C318" s="35"/>
      <c r="D318" s="35"/>
      <c r="E318" s="35"/>
    </row>
    <row r="319" spans="1:5" s="34" customFormat="1">
      <c r="A319" s="233"/>
      <c r="B319" s="233"/>
      <c r="C319" s="35"/>
      <c r="D319" s="35"/>
      <c r="E319" s="35"/>
    </row>
    <row r="320" spans="1:5" s="34" customFormat="1">
      <c r="A320" s="233"/>
      <c r="B320" s="233"/>
      <c r="C320" s="35"/>
      <c r="D320" s="35"/>
      <c r="E320" s="35"/>
    </row>
    <row r="321" spans="1:5" s="34" customFormat="1">
      <c r="A321" s="233"/>
      <c r="B321" s="233"/>
      <c r="C321" s="35"/>
      <c r="D321" s="35"/>
      <c r="E321" s="35"/>
    </row>
    <row r="322" spans="1:5" s="34" customFormat="1">
      <c r="A322" s="233"/>
      <c r="B322" s="233"/>
      <c r="C322" s="35"/>
      <c r="D322" s="35"/>
      <c r="E322" s="35"/>
    </row>
    <row r="323" spans="1:5" s="34" customFormat="1">
      <c r="A323" s="233"/>
      <c r="B323" s="233"/>
      <c r="C323" s="35"/>
      <c r="D323" s="35"/>
      <c r="E323" s="35"/>
    </row>
    <row r="324" spans="1:5" s="34" customFormat="1">
      <c r="A324" s="233"/>
      <c r="B324" s="233"/>
      <c r="C324" s="35"/>
      <c r="D324" s="35"/>
      <c r="E324" s="35"/>
    </row>
    <row r="325" spans="1:5" s="34" customFormat="1">
      <c r="A325" s="233"/>
      <c r="B325" s="233"/>
      <c r="C325" s="35"/>
      <c r="D325" s="35"/>
      <c r="E325" s="35"/>
    </row>
    <row r="326" spans="1:5" s="34" customFormat="1">
      <c r="A326" s="233"/>
      <c r="B326" s="233"/>
      <c r="C326" s="35"/>
      <c r="D326" s="35"/>
      <c r="E326" s="35"/>
    </row>
    <row r="327" spans="1:5" s="34" customFormat="1">
      <c r="A327" s="233"/>
      <c r="B327" s="233"/>
      <c r="C327" s="35"/>
      <c r="D327" s="35"/>
      <c r="E327" s="35"/>
    </row>
    <row r="328" spans="1:5" s="34" customFormat="1">
      <c r="A328" s="233"/>
      <c r="B328" s="233"/>
      <c r="C328" s="35"/>
      <c r="D328" s="35"/>
      <c r="E328" s="35"/>
    </row>
    <row r="329" spans="1:5" s="34" customFormat="1">
      <c r="A329" s="233"/>
      <c r="B329" s="233"/>
      <c r="C329" s="35"/>
      <c r="D329" s="35"/>
      <c r="E329" s="35"/>
    </row>
    <row r="330" spans="1:5" s="34" customFormat="1">
      <c r="A330" s="233"/>
      <c r="B330" s="233"/>
      <c r="C330" s="35"/>
      <c r="D330" s="35"/>
      <c r="E330" s="35"/>
    </row>
    <row r="331" spans="1:5" s="34" customFormat="1">
      <c r="A331" s="233"/>
      <c r="B331" s="233"/>
      <c r="C331" s="35"/>
      <c r="D331" s="35"/>
      <c r="E331" s="35"/>
    </row>
    <row r="332" spans="1:5" s="34" customFormat="1">
      <c r="A332" s="233"/>
      <c r="B332" s="233"/>
      <c r="C332" s="35"/>
      <c r="D332" s="35"/>
      <c r="E332" s="35"/>
    </row>
    <row r="333" spans="1:5" s="34" customFormat="1">
      <c r="A333" s="233"/>
      <c r="B333" s="233"/>
      <c r="C333" s="35"/>
      <c r="D333" s="35"/>
      <c r="E333" s="35"/>
    </row>
    <row r="334" spans="1:5" s="34" customFormat="1">
      <c r="A334" s="233"/>
      <c r="B334" s="233"/>
      <c r="C334" s="35"/>
      <c r="D334" s="35"/>
      <c r="E334" s="35"/>
    </row>
    <row r="335" spans="1:5" s="34" customFormat="1">
      <c r="A335" s="233"/>
      <c r="B335" s="233"/>
      <c r="C335" s="35"/>
      <c r="D335" s="35"/>
      <c r="E335" s="35"/>
    </row>
    <row r="336" spans="1:5" s="34" customFormat="1">
      <c r="A336" s="233"/>
      <c r="B336" s="233"/>
      <c r="C336" s="35"/>
      <c r="D336" s="35"/>
      <c r="E336" s="35"/>
    </row>
    <row r="337" spans="1:5" s="34" customFormat="1">
      <c r="A337" s="233"/>
      <c r="B337" s="233"/>
      <c r="C337" s="35"/>
      <c r="D337" s="35"/>
      <c r="E337" s="35"/>
    </row>
    <row r="338" spans="1:5" s="34" customFormat="1">
      <c r="A338" s="233"/>
      <c r="B338" s="233"/>
      <c r="C338" s="35"/>
      <c r="D338" s="35"/>
      <c r="E338" s="35"/>
    </row>
    <row r="339" spans="1:5" s="34" customFormat="1">
      <c r="A339" s="233"/>
      <c r="B339" s="233"/>
      <c r="C339" s="35"/>
      <c r="D339" s="35"/>
      <c r="E339" s="35"/>
    </row>
    <row r="340" spans="1:5" s="34" customFormat="1">
      <c r="A340" s="233"/>
      <c r="B340" s="233"/>
      <c r="C340" s="35"/>
      <c r="D340" s="35"/>
      <c r="E340" s="35"/>
    </row>
    <row r="341" spans="1:5" s="34" customFormat="1">
      <c r="A341" s="233"/>
      <c r="B341" s="233"/>
      <c r="C341" s="35"/>
      <c r="D341" s="35"/>
      <c r="E341" s="35"/>
    </row>
    <row r="342" spans="1:5" s="34" customFormat="1">
      <c r="A342" s="233"/>
      <c r="B342" s="233"/>
      <c r="C342" s="35"/>
      <c r="D342" s="35"/>
      <c r="E342" s="35"/>
    </row>
    <row r="343" spans="1:5" s="34" customFormat="1">
      <c r="A343" s="233"/>
      <c r="B343" s="233"/>
      <c r="C343" s="35"/>
      <c r="D343" s="35"/>
      <c r="E343" s="35"/>
    </row>
    <row r="344" spans="1:5" s="34" customFormat="1">
      <c r="A344" s="233"/>
      <c r="B344" s="233"/>
      <c r="C344" s="35"/>
      <c r="D344" s="35"/>
      <c r="E344" s="35"/>
    </row>
    <row r="345" spans="1:5" s="34" customFormat="1">
      <c r="A345" s="233"/>
      <c r="B345" s="233"/>
      <c r="C345" s="35"/>
      <c r="D345" s="35"/>
      <c r="E345" s="35"/>
    </row>
    <row r="346" spans="1:5" s="34" customFormat="1">
      <c r="A346" s="233"/>
      <c r="B346" s="233"/>
      <c r="C346" s="35"/>
      <c r="D346" s="35"/>
      <c r="E346" s="35"/>
    </row>
    <row r="347" spans="1:5" s="34" customFormat="1">
      <c r="A347" s="233"/>
      <c r="B347" s="233"/>
      <c r="C347" s="35"/>
      <c r="D347" s="35"/>
      <c r="E347" s="35"/>
    </row>
    <row r="348" spans="1:5" s="34" customFormat="1">
      <c r="A348" s="233"/>
      <c r="B348" s="233"/>
      <c r="C348" s="35"/>
      <c r="D348" s="35"/>
      <c r="E348" s="35"/>
    </row>
    <row r="349" spans="1:5" s="34" customFormat="1">
      <c r="A349" s="233"/>
      <c r="B349" s="233"/>
      <c r="C349" s="35"/>
      <c r="D349" s="35"/>
      <c r="E349" s="35"/>
    </row>
    <row r="350" spans="1:5" s="34" customFormat="1">
      <c r="A350" s="233"/>
      <c r="B350" s="233"/>
      <c r="C350" s="35"/>
      <c r="D350" s="35"/>
      <c r="E350" s="35"/>
    </row>
    <row r="351" spans="1:5" s="34" customFormat="1">
      <c r="A351" s="233"/>
      <c r="B351" s="233"/>
      <c r="C351" s="35"/>
      <c r="D351" s="35"/>
      <c r="E351" s="35"/>
    </row>
    <row r="352" spans="1:5" s="34" customFormat="1">
      <c r="A352" s="233"/>
      <c r="B352" s="233"/>
      <c r="C352" s="35"/>
      <c r="D352" s="35"/>
      <c r="E352" s="35"/>
    </row>
    <row r="353" spans="1:5" s="34" customFormat="1">
      <c r="A353" s="233"/>
      <c r="B353" s="233"/>
      <c r="C353" s="35"/>
      <c r="D353" s="35"/>
      <c r="E353" s="35"/>
    </row>
    <row r="354" spans="1:5" s="34" customFormat="1">
      <c r="A354" s="233"/>
      <c r="B354" s="233"/>
      <c r="C354" s="35"/>
      <c r="D354" s="35"/>
      <c r="E354" s="35"/>
    </row>
    <row r="355" spans="1:5" s="34" customFormat="1">
      <c r="A355" s="233"/>
      <c r="B355" s="233"/>
      <c r="C355" s="35"/>
      <c r="D355" s="35"/>
      <c r="E355" s="35"/>
    </row>
    <row r="356" spans="1:5" s="34" customFormat="1">
      <c r="A356" s="233"/>
      <c r="B356" s="233"/>
      <c r="C356" s="35"/>
      <c r="D356" s="35"/>
      <c r="E356" s="35"/>
    </row>
    <row r="357" spans="1:5" s="34" customFormat="1">
      <c r="A357" s="233"/>
      <c r="B357" s="233"/>
      <c r="C357" s="35"/>
      <c r="D357" s="35"/>
      <c r="E357" s="35"/>
    </row>
    <row r="358" spans="1:5" s="34" customFormat="1">
      <c r="A358" s="233"/>
      <c r="B358" s="233"/>
      <c r="C358" s="35"/>
      <c r="D358" s="35"/>
      <c r="E358" s="35"/>
    </row>
    <row r="359" spans="1:5" s="34" customFormat="1">
      <c r="A359" s="233"/>
      <c r="B359" s="233"/>
      <c r="C359" s="35"/>
      <c r="D359" s="35"/>
      <c r="E359" s="35"/>
    </row>
    <row r="360" spans="1:5" s="34" customFormat="1">
      <c r="A360" s="233"/>
      <c r="B360" s="233"/>
      <c r="C360" s="35"/>
      <c r="D360" s="35"/>
      <c r="E360" s="35"/>
    </row>
    <row r="361" spans="1:5" s="34" customFormat="1">
      <c r="A361" s="233"/>
      <c r="B361" s="233"/>
      <c r="C361" s="35"/>
      <c r="D361" s="35"/>
      <c r="E361" s="35"/>
    </row>
    <row r="362" spans="1:5" s="34" customFormat="1">
      <c r="A362" s="233"/>
      <c r="B362" s="233"/>
      <c r="C362" s="35"/>
      <c r="D362" s="35"/>
      <c r="E362" s="35"/>
    </row>
    <row r="363" spans="1:5" s="34" customFormat="1">
      <c r="A363" s="233"/>
      <c r="B363" s="233"/>
      <c r="C363" s="35"/>
      <c r="D363" s="35"/>
      <c r="E363" s="35"/>
    </row>
    <row r="364" spans="1:5" s="34" customFormat="1">
      <c r="A364" s="233"/>
      <c r="B364" s="233"/>
      <c r="C364" s="35"/>
      <c r="D364" s="35"/>
      <c r="E364" s="35"/>
    </row>
    <row r="365" spans="1:5" s="34" customFormat="1">
      <c r="A365" s="233"/>
      <c r="B365" s="233"/>
      <c r="C365" s="35"/>
      <c r="D365" s="35"/>
      <c r="E365" s="35"/>
    </row>
    <row r="366" spans="1:5" s="34" customFormat="1">
      <c r="A366" s="233"/>
      <c r="B366" s="233"/>
      <c r="C366" s="35"/>
      <c r="D366" s="35"/>
      <c r="E366" s="35"/>
    </row>
    <row r="367" spans="1:5" s="34" customFormat="1">
      <c r="A367" s="233"/>
      <c r="B367" s="233"/>
      <c r="C367" s="35"/>
      <c r="D367" s="35"/>
      <c r="E367" s="35"/>
    </row>
  </sheetData>
  <mergeCells count="34">
    <mergeCell ref="A77:B77"/>
    <mergeCell ref="G77:H77"/>
    <mergeCell ref="L16:P16"/>
    <mergeCell ref="C72:K72"/>
    <mergeCell ref="A74:B74"/>
    <mergeCell ref="D74:E74"/>
    <mergeCell ref="G74:H74"/>
    <mergeCell ref="I74:M74"/>
    <mergeCell ref="N74:O74"/>
    <mergeCell ref="A16:A17"/>
    <mergeCell ref="B16:B17"/>
    <mergeCell ref="C16:C17"/>
    <mergeCell ref="D16:D17"/>
    <mergeCell ref="E16:E17"/>
    <mergeCell ref="F16:K16"/>
    <mergeCell ref="I14:K14"/>
    <mergeCell ref="A7:B7"/>
    <mergeCell ref="C7:N7"/>
    <mergeCell ref="A8:B8"/>
    <mergeCell ref="C8:N8"/>
    <mergeCell ref="A9:B9"/>
    <mergeCell ref="C9:N9"/>
    <mergeCell ref="A10:B10"/>
    <mergeCell ref="C10:N10"/>
    <mergeCell ref="A12:G12"/>
    <mergeCell ref="K12:M12"/>
    <mergeCell ref="N12:O12"/>
    <mergeCell ref="A6:B6"/>
    <mergeCell ref="C6:N6"/>
    <mergeCell ref="D1:H1"/>
    <mergeCell ref="C2:N2"/>
    <mergeCell ref="C3:N3"/>
    <mergeCell ref="A5:B5"/>
    <mergeCell ref="C5:N5"/>
  </mergeCells>
  <pageMargins left="0.48" right="0.43307086614173229" top="0.74803149606299213" bottom="0.6692913385826772" header="0.51181102362204722" footer="0.43307086614173229"/>
  <pageSetup paperSize="9" scale="91" fitToHeight="3" orientation="landscape" r:id="rId1"/>
  <headerFooter alignWithMargins="0">
    <oddFooter>&amp;R&amp;P lapa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86"/>
  <sheetViews>
    <sheetView view="pageBreakPreview" topLeftCell="A385" zoomScaleNormal="100" zoomScaleSheetLayoutView="100" workbookViewId="0">
      <selection activeCell="K399" sqref="K399"/>
    </sheetView>
  </sheetViews>
  <sheetFormatPr defaultRowHeight="12.75"/>
  <cols>
    <col min="1" max="1" width="4.140625" style="104" customWidth="1"/>
    <col min="2" max="2" width="15.5703125" style="170" customWidth="1"/>
    <col min="3" max="3" width="40" style="43" customWidth="1"/>
    <col min="4" max="4" width="5.85546875" style="43" bestFit="1" customWidth="1"/>
    <col min="5" max="5" width="8.5703125" style="43" customWidth="1"/>
    <col min="6" max="16384" width="9.140625" style="38"/>
  </cols>
  <sheetData>
    <row r="1" spans="1:5">
      <c r="B1" s="213"/>
      <c r="C1" s="35"/>
      <c r="D1" s="35"/>
      <c r="E1" s="35"/>
    </row>
    <row r="2" spans="1:5" ht="25.5">
      <c r="B2" s="227" t="str">
        <f>PBK!B15</f>
        <v>Būves nosaukums:</v>
      </c>
      <c r="C2" s="228" t="str">
        <f>PBK!C15</f>
        <v>FUTBOLA LAUKUMA APGAISMOJUMA MASTI</v>
      </c>
      <c r="D2" s="35"/>
      <c r="E2" s="35"/>
    </row>
    <row r="3" spans="1:5">
      <c r="B3" s="227" t="str">
        <f>PBK!B16</f>
        <v>Objekta nosaukums:</v>
      </c>
      <c r="C3" s="228" t="str">
        <f>PBK!C16</f>
        <v>ZEMGALAS OLIMPISKAIS CENTRS</v>
      </c>
      <c r="D3" s="35"/>
      <c r="E3" s="35"/>
    </row>
    <row r="4" spans="1:5">
      <c r="B4" s="227" t="str">
        <f>PBK!B17</f>
        <v>Būves adrese:</v>
      </c>
      <c r="C4" s="228" t="str">
        <f>PBK!C17</f>
        <v>KRONVALDA IELA 24,  JELGAVA</v>
      </c>
      <c r="D4" s="35"/>
      <c r="E4" s="35"/>
    </row>
    <row r="5" spans="1:5">
      <c r="B5" s="227" t="str">
        <f>PBK!B18</f>
        <v>Pasūtītājs:</v>
      </c>
      <c r="C5" s="228" t="str">
        <f>PBK!C18</f>
        <v>SIA ''ZEMGALES OLIMPISKAIS CENTRS''</v>
      </c>
      <c r="D5" s="35"/>
      <c r="E5" s="35"/>
    </row>
    <row r="6" spans="1:5">
      <c r="B6" s="227" t="str">
        <f>PBK!B19</f>
        <v>Pasūtījuma Nr.:</v>
      </c>
      <c r="C6" s="228" t="str">
        <f>PBK!C19</f>
        <v>Nr. 01/02/2021</v>
      </c>
      <c r="D6" s="35"/>
      <c r="E6" s="35"/>
    </row>
    <row r="7" spans="1:5">
      <c r="B7" s="213"/>
      <c r="C7" s="35"/>
      <c r="D7" s="35"/>
      <c r="E7" s="35"/>
    </row>
    <row r="8" spans="1:5">
      <c r="B8" s="213"/>
      <c r="C8" s="35"/>
      <c r="D8" s="35"/>
      <c r="E8" s="35"/>
    </row>
    <row r="9" spans="1:5" ht="25.5">
      <c r="B9" s="213"/>
      <c r="C9" s="215" t="s">
        <v>113</v>
      </c>
      <c r="D9" s="35"/>
      <c r="E9" s="35"/>
    </row>
    <row r="10" spans="1:5">
      <c r="B10" s="213"/>
      <c r="C10" s="35"/>
      <c r="D10" s="35"/>
      <c r="E10" s="35"/>
    </row>
    <row r="11" spans="1:5" s="34" customFormat="1">
      <c r="A11" s="213"/>
      <c r="B11" s="213"/>
      <c r="C11" s="392" t="s">
        <v>120</v>
      </c>
      <c r="D11" s="392"/>
      <c r="E11" s="392"/>
    </row>
    <row r="12" spans="1:5" s="34" customFormat="1">
      <c r="A12" s="213"/>
      <c r="B12" s="213"/>
      <c r="C12" s="395" t="s">
        <v>87</v>
      </c>
      <c r="D12" s="395"/>
      <c r="E12" s="395"/>
    </row>
    <row r="13" spans="1:5" ht="13.5" thickBot="1">
      <c r="B13" s="104"/>
      <c r="C13" s="38"/>
      <c r="D13" s="38"/>
      <c r="E13" s="38"/>
    </row>
    <row r="14" spans="1:5" s="11" customFormat="1">
      <c r="A14" s="387" t="s">
        <v>1</v>
      </c>
      <c r="B14" s="387" t="s">
        <v>28</v>
      </c>
      <c r="C14" s="389" t="s">
        <v>29</v>
      </c>
      <c r="D14" s="387" t="s">
        <v>30</v>
      </c>
      <c r="E14" s="387" t="s">
        <v>31</v>
      </c>
    </row>
    <row r="15" spans="1:5" s="11" customFormat="1" ht="42.75" customHeight="1" thickBot="1">
      <c r="A15" s="388"/>
      <c r="B15" s="388"/>
      <c r="C15" s="390"/>
      <c r="D15" s="388"/>
      <c r="E15" s="388"/>
    </row>
    <row r="16" spans="1:5" s="11" customFormat="1" ht="13.5" thickBot="1">
      <c r="A16" s="219" t="s">
        <v>36</v>
      </c>
      <c r="B16" s="220" t="s">
        <v>37</v>
      </c>
      <c r="C16" s="221">
        <v>3</v>
      </c>
      <c r="D16" s="222">
        <v>4</v>
      </c>
      <c r="E16" s="223">
        <v>5</v>
      </c>
    </row>
    <row r="17" spans="1:5">
      <c r="A17" s="121"/>
      <c r="B17" s="122"/>
      <c r="C17" s="123" t="s">
        <v>76</v>
      </c>
      <c r="D17" s="124"/>
      <c r="E17" s="133"/>
    </row>
    <row r="18" spans="1:5" s="138" customFormat="1">
      <c r="A18" s="143">
        <v>1</v>
      </c>
      <c r="B18" s="134" t="s">
        <v>68</v>
      </c>
      <c r="C18" s="171" t="s">
        <v>77</v>
      </c>
      <c r="D18" s="136" t="s">
        <v>71</v>
      </c>
      <c r="E18" s="212">
        <f>4*(20)</f>
        <v>80</v>
      </c>
    </row>
    <row r="19" spans="1:5" s="138" customFormat="1">
      <c r="A19" s="143">
        <v>2</v>
      </c>
      <c r="B19" s="134" t="s">
        <v>68</v>
      </c>
      <c r="C19" s="135" t="s">
        <v>78</v>
      </c>
      <c r="D19" s="136" t="s">
        <v>65</v>
      </c>
      <c r="E19" s="212">
        <v>1</v>
      </c>
    </row>
    <row r="20" spans="1:5" s="138" customFormat="1">
      <c r="A20" s="143">
        <v>3</v>
      </c>
      <c r="B20" s="134" t="s">
        <v>68</v>
      </c>
      <c r="C20" s="135" t="s">
        <v>111</v>
      </c>
      <c r="D20" s="136" t="s">
        <v>65</v>
      </c>
      <c r="E20" s="212">
        <v>1</v>
      </c>
    </row>
    <row r="21" spans="1:5" s="138" customFormat="1">
      <c r="A21" s="143">
        <v>4</v>
      </c>
      <c r="B21" s="134" t="s">
        <v>68</v>
      </c>
      <c r="C21" s="135" t="s">
        <v>79</v>
      </c>
      <c r="D21" s="136" t="s">
        <v>65</v>
      </c>
      <c r="E21" s="212">
        <v>1</v>
      </c>
    </row>
    <row r="22" spans="1:5" s="138" customFormat="1">
      <c r="A22" s="143">
        <v>5</v>
      </c>
      <c r="B22" s="134" t="s">
        <v>68</v>
      </c>
      <c r="C22" s="135" t="s">
        <v>134</v>
      </c>
      <c r="D22" s="136" t="s">
        <v>69</v>
      </c>
      <c r="E22" s="212">
        <v>1</v>
      </c>
    </row>
    <row r="23" spans="1:5" s="138" customFormat="1">
      <c r="A23" s="143">
        <v>6</v>
      </c>
      <c r="B23" s="134" t="s">
        <v>68</v>
      </c>
      <c r="C23" s="135" t="s">
        <v>80</v>
      </c>
      <c r="D23" s="136" t="s">
        <v>45</v>
      </c>
      <c r="E23" s="212">
        <v>40</v>
      </c>
    </row>
    <row r="24" spans="1:5" s="138" customFormat="1">
      <c r="A24" s="143">
        <v>7</v>
      </c>
      <c r="B24" s="134" t="s">
        <v>68</v>
      </c>
      <c r="C24" s="135" t="s">
        <v>81</v>
      </c>
      <c r="D24" s="136" t="s">
        <v>69</v>
      </c>
      <c r="E24" s="212">
        <v>1</v>
      </c>
    </row>
    <row r="25" spans="1:5">
      <c r="A25" s="184"/>
      <c r="B25" s="40"/>
      <c r="C25" s="181" t="s">
        <v>82</v>
      </c>
      <c r="D25" s="182"/>
      <c r="E25" s="186"/>
    </row>
    <row r="26" spans="1:5" s="138" customFormat="1">
      <c r="A26" s="143">
        <v>1</v>
      </c>
      <c r="B26" s="134" t="s">
        <v>68</v>
      </c>
      <c r="C26" s="171" t="s">
        <v>83</v>
      </c>
      <c r="D26" s="136" t="s">
        <v>84</v>
      </c>
      <c r="E26" s="212">
        <v>3</v>
      </c>
    </row>
    <row r="27" spans="1:5" s="138" customFormat="1">
      <c r="A27" s="143">
        <v>2</v>
      </c>
      <c r="B27" s="134" t="s">
        <v>68</v>
      </c>
      <c r="C27" s="135" t="s">
        <v>112</v>
      </c>
      <c r="D27" s="136" t="s">
        <v>84</v>
      </c>
      <c r="E27" s="212">
        <f>E26</f>
        <v>3</v>
      </c>
    </row>
    <row r="28" spans="1:5" s="138" customFormat="1">
      <c r="A28" s="143">
        <v>3</v>
      </c>
      <c r="B28" s="134" t="s">
        <v>68</v>
      </c>
      <c r="C28" s="135" t="s">
        <v>85</v>
      </c>
      <c r="D28" s="136" t="s">
        <v>84</v>
      </c>
      <c r="E28" s="212">
        <f>E26</f>
        <v>3</v>
      </c>
    </row>
    <row r="29" spans="1:5" s="138" customFormat="1">
      <c r="A29" s="143">
        <v>4</v>
      </c>
      <c r="B29" s="134" t="s">
        <v>68</v>
      </c>
      <c r="C29" s="135" t="s">
        <v>86</v>
      </c>
      <c r="D29" s="136" t="s">
        <v>84</v>
      </c>
      <c r="E29" s="212">
        <f>E26</f>
        <v>3</v>
      </c>
    </row>
    <row r="30" spans="1:5" s="138" customFormat="1" ht="25.5">
      <c r="A30" s="143">
        <v>5</v>
      </c>
      <c r="B30" s="134" t="s">
        <v>68</v>
      </c>
      <c r="C30" s="135" t="s">
        <v>223</v>
      </c>
      <c r="D30" s="136" t="s">
        <v>84</v>
      </c>
      <c r="E30" s="212">
        <f>E27</f>
        <v>3</v>
      </c>
    </row>
    <row r="31" spans="1:5" ht="25.5">
      <c r="A31" s="127"/>
      <c r="B31" s="128"/>
      <c r="C31" s="129" t="s">
        <v>135</v>
      </c>
      <c r="D31" s="130"/>
      <c r="E31" s="158"/>
    </row>
    <row r="32" spans="1:5" s="138" customFormat="1" ht="38.25">
      <c r="A32" s="143">
        <v>1</v>
      </c>
      <c r="B32" s="134" t="s">
        <v>68</v>
      </c>
      <c r="C32" s="171" t="s">
        <v>232</v>
      </c>
      <c r="D32" s="136" t="s">
        <v>71</v>
      </c>
      <c r="E32" s="212">
        <v>7.5</v>
      </c>
    </row>
    <row r="33" spans="1:5" s="138" customFormat="1" ht="25.5">
      <c r="A33" s="143">
        <v>2</v>
      </c>
      <c r="B33" s="134" t="s">
        <v>68</v>
      </c>
      <c r="C33" s="135" t="s">
        <v>142</v>
      </c>
      <c r="D33" s="136" t="s">
        <v>71</v>
      </c>
      <c r="E33" s="212">
        <v>96</v>
      </c>
    </row>
    <row r="34" spans="1:5" s="138" customFormat="1" ht="25.5">
      <c r="A34" s="143">
        <v>3</v>
      </c>
      <c r="B34" s="134" t="s">
        <v>68</v>
      </c>
      <c r="C34" s="135" t="s">
        <v>143</v>
      </c>
      <c r="D34" s="136" t="s">
        <v>71</v>
      </c>
      <c r="E34" s="212">
        <v>60</v>
      </c>
    </row>
    <row r="35" spans="1:5" s="138" customFormat="1" ht="38.25">
      <c r="A35" s="143">
        <v>4</v>
      </c>
      <c r="B35" s="134" t="s">
        <v>68</v>
      </c>
      <c r="C35" s="135" t="s">
        <v>233</v>
      </c>
      <c r="D35" s="136" t="s">
        <v>69</v>
      </c>
      <c r="E35" s="212">
        <v>1</v>
      </c>
    </row>
    <row r="36" spans="1:5" s="138" customFormat="1" ht="51">
      <c r="A36" s="143">
        <v>5</v>
      </c>
      <c r="B36" s="134" t="s">
        <v>68</v>
      </c>
      <c r="C36" s="135" t="s">
        <v>237</v>
      </c>
      <c r="D36" s="136" t="s">
        <v>69</v>
      </c>
      <c r="E36" s="212">
        <v>1</v>
      </c>
    </row>
    <row r="37" spans="1:5">
      <c r="A37" s="143">
        <v>6</v>
      </c>
      <c r="B37" s="134" t="s">
        <v>68</v>
      </c>
      <c r="C37" s="135" t="s">
        <v>81</v>
      </c>
      <c r="D37" s="136" t="s">
        <v>69</v>
      </c>
      <c r="E37" s="212">
        <v>1</v>
      </c>
    </row>
    <row r="38" spans="1:5" s="138" customFormat="1" ht="25.5">
      <c r="A38" s="127"/>
      <c r="B38" s="128"/>
      <c r="C38" s="129" t="s">
        <v>234</v>
      </c>
      <c r="D38" s="130"/>
      <c r="E38" s="158"/>
    </row>
    <row r="39" spans="1:5" s="138" customFormat="1" ht="25.5">
      <c r="A39" s="143">
        <v>1</v>
      </c>
      <c r="B39" s="134" t="s">
        <v>68</v>
      </c>
      <c r="C39" s="135" t="s">
        <v>143</v>
      </c>
      <c r="D39" s="136" t="s">
        <v>71</v>
      </c>
      <c r="E39" s="212">
        <v>120</v>
      </c>
    </row>
    <row r="40" spans="1:5" s="138" customFormat="1" ht="25.5">
      <c r="A40" s="143">
        <v>2</v>
      </c>
      <c r="B40" s="134" t="s">
        <v>68</v>
      </c>
      <c r="C40" s="135" t="s">
        <v>238</v>
      </c>
      <c r="D40" s="136" t="s">
        <v>69</v>
      </c>
      <c r="E40" s="212">
        <v>1</v>
      </c>
    </row>
    <row r="41" spans="1:5" s="138" customFormat="1" ht="38.25">
      <c r="A41" s="143">
        <v>3</v>
      </c>
      <c r="B41" s="134" t="s">
        <v>68</v>
      </c>
      <c r="C41" s="135" t="s">
        <v>242</v>
      </c>
      <c r="D41" s="136" t="s">
        <v>69</v>
      </c>
      <c r="E41" s="212">
        <v>1</v>
      </c>
    </row>
    <row r="42" spans="1:5" s="138" customFormat="1">
      <c r="A42" s="143">
        <v>4</v>
      </c>
      <c r="B42" s="134" t="s">
        <v>68</v>
      </c>
      <c r="C42" s="135" t="s">
        <v>81</v>
      </c>
      <c r="D42" s="136" t="s">
        <v>69</v>
      </c>
      <c r="E42" s="212">
        <v>1</v>
      </c>
    </row>
    <row r="43" spans="1:5" s="138" customFormat="1" ht="25.5">
      <c r="A43" s="127"/>
      <c r="B43" s="128"/>
      <c r="C43" s="129" t="s">
        <v>235</v>
      </c>
      <c r="D43" s="130"/>
      <c r="E43" s="158"/>
    </row>
    <row r="44" spans="1:5" s="138" customFormat="1" ht="38.25">
      <c r="A44" s="143">
        <v>1</v>
      </c>
      <c r="B44" s="134" t="s">
        <v>68</v>
      </c>
      <c r="C44" s="171" t="s">
        <v>232</v>
      </c>
      <c r="D44" s="136" t="s">
        <v>71</v>
      </c>
      <c r="E44" s="212">
        <v>10</v>
      </c>
    </row>
    <row r="45" spans="1:5" s="138" customFormat="1" ht="25.5">
      <c r="A45" s="143">
        <v>2</v>
      </c>
      <c r="B45" s="134" t="s">
        <v>68</v>
      </c>
      <c r="C45" s="135" t="s">
        <v>143</v>
      </c>
      <c r="D45" s="136" t="s">
        <v>71</v>
      </c>
      <c r="E45" s="212">
        <v>50</v>
      </c>
    </row>
    <row r="46" spans="1:5" s="138" customFormat="1" ht="25.5">
      <c r="A46" s="143">
        <v>3</v>
      </c>
      <c r="B46" s="134" t="s">
        <v>68</v>
      </c>
      <c r="C46" s="135" t="s">
        <v>240</v>
      </c>
      <c r="D46" s="136" t="s">
        <v>69</v>
      </c>
      <c r="E46" s="212">
        <v>1</v>
      </c>
    </row>
    <row r="47" spans="1:5" s="138" customFormat="1" ht="25.5">
      <c r="A47" s="143">
        <v>4</v>
      </c>
      <c r="B47" s="134" t="s">
        <v>68</v>
      </c>
      <c r="C47" s="135" t="s">
        <v>239</v>
      </c>
      <c r="D47" s="136" t="s">
        <v>69</v>
      </c>
      <c r="E47" s="212">
        <v>1</v>
      </c>
    </row>
    <row r="48" spans="1:5" s="138" customFormat="1">
      <c r="A48" s="143">
        <v>5</v>
      </c>
      <c r="B48" s="134" t="s">
        <v>68</v>
      </c>
      <c r="C48" s="135" t="s">
        <v>81</v>
      </c>
      <c r="D48" s="136" t="s">
        <v>69</v>
      </c>
      <c r="E48" s="212">
        <v>1</v>
      </c>
    </row>
    <row r="49" spans="1:5" s="138" customFormat="1" ht="25.5">
      <c r="A49" s="127"/>
      <c r="B49" s="128"/>
      <c r="C49" s="129" t="s">
        <v>236</v>
      </c>
      <c r="D49" s="130"/>
      <c r="E49" s="158"/>
    </row>
    <row r="50" spans="1:5" s="138" customFormat="1" ht="38.25">
      <c r="A50" s="143">
        <v>1</v>
      </c>
      <c r="B50" s="134" t="s">
        <v>68</v>
      </c>
      <c r="C50" s="171" t="s">
        <v>232</v>
      </c>
      <c r="D50" s="136" t="s">
        <v>71</v>
      </c>
      <c r="E50" s="212">
        <v>15</v>
      </c>
    </row>
    <row r="51" spans="1:5" ht="25.5">
      <c r="A51" s="143">
        <v>2</v>
      </c>
      <c r="B51" s="134" t="s">
        <v>68</v>
      </c>
      <c r="C51" s="135" t="s">
        <v>142</v>
      </c>
      <c r="D51" s="136" t="s">
        <v>71</v>
      </c>
      <c r="E51" s="212">
        <v>10</v>
      </c>
    </row>
    <row r="52" spans="1:5" s="138" customFormat="1" ht="25.5">
      <c r="A52" s="143">
        <v>3</v>
      </c>
      <c r="B52" s="134" t="s">
        <v>68</v>
      </c>
      <c r="C52" s="135" t="s">
        <v>143</v>
      </c>
      <c r="D52" s="136" t="s">
        <v>71</v>
      </c>
      <c r="E52" s="212">
        <v>50</v>
      </c>
    </row>
    <row r="53" spans="1:5" s="138" customFormat="1" ht="38.25">
      <c r="A53" s="143">
        <v>4</v>
      </c>
      <c r="B53" s="134" t="s">
        <v>68</v>
      </c>
      <c r="C53" s="135" t="s">
        <v>243</v>
      </c>
      <c r="D53" s="136" t="s">
        <v>69</v>
      </c>
      <c r="E53" s="212">
        <v>1</v>
      </c>
    </row>
    <row r="54" spans="1:5" s="138" customFormat="1" ht="25.5">
      <c r="A54" s="143">
        <v>5</v>
      </c>
      <c r="B54" s="134" t="s">
        <v>68</v>
      </c>
      <c r="C54" s="135" t="s">
        <v>244</v>
      </c>
      <c r="D54" s="136" t="s">
        <v>69</v>
      </c>
      <c r="E54" s="212">
        <v>1</v>
      </c>
    </row>
    <row r="55" spans="1:5" s="138" customFormat="1">
      <c r="A55" s="143">
        <v>6</v>
      </c>
      <c r="B55" s="134" t="s">
        <v>68</v>
      </c>
      <c r="C55" s="135" t="s">
        <v>81</v>
      </c>
      <c r="D55" s="136" t="s">
        <v>69</v>
      </c>
      <c r="E55" s="212">
        <v>1</v>
      </c>
    </row>
    <row r="56" spans="1:5" s="138" customFormat="1" ht="24.75" customHeight="1">
      <c r="A56" s="295"/>
      <c r="B56" s="296"/>
      <c r="C56" s="129" t="s">
        <v>312</v>
      </c>
      <c r="D56" s="297"/>
      <c r="E56" s="298"/>
    </row>
    <row r="57" spans="1:5" ht="25.5">
      <c r="A57" s="143">
        <v>1</v>
      </c>
      <c r="B57" s="134" t="s">
        <v>68</v>
      </c>
      <c r="C57" s="135" t="s">
        <v>241</v>
      </c>
      <c r="D57" s="136" t="s">
        <v>69</v>
      </c>
      <c r="E57" s="212">
        <v>1</v>
      </c>
    </row>
    <row r="58" spans="1:5" s="108" customFormat="1" ht="13.5" thickBot="1">
      <c r="A58" s="148"/>
      <c r="B58" s="149"/>
      <c r="C58" s="150"/>
      <c r="D58" s="151"/>
      <c r="E58" s="156"/>
    </row>
    <row r="59" spans="1:5" ht="13.5" thickBot="1">
      <c r="A59" s="144"/>
      <c r="B59" s="145"/>
      <c r="C59" s="397" t="s">
        <v>118</v>
      </c>
      <c r="D59" s="398"/>
      <c r="E59" s="400"/>
    </row>
    <row r="60" spans="1:5" s="11" customFormat="1">
      <c r="A60" s="266"/>
      <c r="B60" s="266"/>
      <c r="C60" s="267"/>
      <c r="D60" s="268"/>
      <c r="E60" s="267"/>
    </row>
    <row r="61" spans="1:5" s="34" customFormat="1">
      <c r="A61" s="243"/>
      <c r="B61" s="243"/>
      <c r="C61" s="392" t="s">
        <v>121</v>
      </c>
      <c r="D61" s="392"/>
      <c r="E61" s="392"/>
    </row>
    <row r="62" spans="1:5" s="34" customFormat="1">
      <c r="A62" s="243"/>
      <c r="B62" s="243"/>
      <c r="C62" s="395" t="s">
        <v>173</v>
      </c>
      <c r="D62" s="395"/>
      <c r="E62" s="395"/>
    </row>
    <row r="63" spans="1:5" s="34" customFormat="1">
      <c r="A63" s="243"/>
      <c r="B63" s="243"/>
      <c r="C63" s="396" t="s">
        <v>18</v>
      </c>
      <c r="D63" s="396"/>
      <c r="E63" s="396"/>
    </row>
    <row r="64" spans="1:5" ht="13.5" thickBot="1">
      <c r="B64" s="104"/>
      <c r="C64" s="38"/>
      <c r="D64" s="38"/>
      <c r="E64" s="38"/>
    </row>
    <row r="65" spans="1:5" s="11" customFormat="1">
      <c r="A65" s="387" t="s">
        <v>1</v>
      </c>
      <c r="B65" s="387" t="s">
        <v>28</v>
      </c>
      <c r="C65" s="389" t="s">
        <v>29</v>
      </c>
      <c r="D65" s="387" t="s">
        <v>30</v>
      </c>
      <c r="E65" s="387" t="s">
        <v>31</v>
      </c>
    </row>
    <row r="66" spans="1:5" s="11" customFormat="1" ht="44.25" customHeight="1" thickBot="1">
      <c r="A66" s="388"/>
      <c r="B66" s="388"/>
      <c r="C66" s="390"/>
      <c r="D66" s="388"/>
      <c r="E66" s="388"/>
    </row>
    <row r="67" spans="1:5" s="11" customFormat="1" ht="13.5" thickBot="1">
      <c r="A67" s="14" t="s">
        <v>36</v>
      </c>
      <c r="B67" s="15" t="s">
        <v>37</v>
      </c>
      <c r="C67" s="16">
        <v>3</v>
      </c>
      <c r="D67" s="17">
        <v>4</v>
      </c>
      <c r="E67" s="114">
        <v>5</v>
      </c>
    </row>
    <row r="68" spans="1:5">
      <c r="A68" s="121"/>
      <c r="B68" s="122"/>
      <c r="C68" s="123" t="s">
        <v>148</v>
      </c>
      <c r="D68" s="124"/>
      <c r="E68" s="133"/>
    </row>
    <row r="69" spans="1:5" ht="25.5">
      <c r="A69" s="184">
        <v>1</v>
      </c>
      <c r="B69" s="170" t="s">
        <v>68</v>
      </c>
      <c r="C69" s="269" t="s">
        <v>224</v>
      </c>
      <c r="D69" s="182" t="s">
        <v>69</v>
      </c>
      <c r="E69" s="270">
        <v>1</v>
      </c>
    </row>
    <row r="70" spans="1:5">
      <c r="A70" s="184">
        <v>2</v>
      </c>
      <c r="B70" s="170" t="s">
        <v>68</v>
      </c>
      <c r="C70" s="269" t="s">
        <v>149</v>
      </c>
      <c r="D70" s="182" t="s">
        <v>69</v>
      </c>
      <c r="E70" s="270">
        <v>1</v>
      </c>
    </row>
    <row r="71" spans="1:5">
      <c r="A71" s="184">
        <v>3</v>
      </c>
      <c r="B71" s="170" t="s">
        <v>68</v>
      </c>
      <c r="C71" s="269" t="s">
        <v>150</v>
      </c>
      <c r="D71" s="182" t="s">
        <v>45</v>
      </c>
      <c r="E71" s="270">
        <f>5*5</f>
        <v>25</v>
      </c>
    </row>
    <row r="72" spans="1:5">
      <c r="A72" s="184">
        <v>4</v>
      </c>
      <c r="B72" s="170" t="s">
        <v>68</v>
      </c>
      <c r="C72" s="269" t="s">
        <v>151</v>
      </c>
      <c r="D72" s="182" t="s">
        <v>70</v>
      </c>
      <c r="E72" s="270">
        <f>E71*0.4</f>
        <v>10</v>
      </c>
    </row>
    <row r="73" spans="1:5">
      <c r="A73" s="184">
        <v>5</v>
      </c>
      <c r="B73" s="170" t="s">
        <v>68</v>
      </c>
      <c r="C73" s="269" t="s">
        <v>152</v>
      </c>
      <c r="D73" s="182" t="s">
        <v>70</v>
      </c>
      <c r="E73" s="270">
        <f>5*5*0.8</f>
        <v>20</v>
      </c>
    </row>
    <row r="74" spans="1:5">
      <c r="A74" s="184">
        <v>6</v>
      </c>
      <c r="B74" s="170" t="s">
        <v>68</v>
      </c>
      <c r="C74" s="269" t="s">
        <v>153</v>
      </c>
      <c r="D74" s="182" t="s">
        <v>70</v>
      </c>
      <c r="E74" s="270">
        <f>E73*0.03</f>
        <v>0.6</v>
      </c>
    </row>
    <row r="75" spans="1:5">
      <c r="A75" s="184">
        <v>7</v>
      </c>
      <c r="B75" s="170" t="s">
        <v>68</v>
      </c>
      <c r="C75" s="269" t="s">
        <v>154</v>
      </c>
      <c r="D75" s="182" t="s">
        <v>70</v>
      </c>
      <c r="E75" s="270">
        <f>E73+E74</f>
        <v>20.6</v>
      </c>
    </row>
    <row r="76" spans="1:5">
      <c r="A76" s="184">
        <v>8</v>
      </c>
      <c r="B76" s="170" t="s">
        <v>68</v>
      </c>
      <c r="C76" s="269" t="s">
        <v>155</v>
      </c>
      <c r="D76" s="182" t="s">
        <v>45</v>
      </c>
      <c r="E76" s="270">
        <f>E71</f>
        <v>25</v>
      </c>
    </row>
    <row r="77" spans="1:5" ht="25.5">
      <c r="A77" s="184">
        <v>9</v>
      </c>
      <c r="B77" s="170" t="s">
        <v>68</v>
      </c>
      <c r="C77" s="269" t="s">
        <v>225</v>
      </c>
      <c r="D77" s="182" t="s">
        <v>70</v>
      </c>
      <c r="E77" s="270">
        <f>E72+E75-3*3*0.6-0.405*3.14*0.625*0.625</f>
        <v>24.703242187500003</v>
      </c>
    </row>
    <row r="78" spans="1:5">
      <c r="A78" s="184">
        <v>10</v>
      </c>
      <c r="C78" s="274" t="s">
        <v>157</v>
      </c>
      <c r="D78" s="182" t="s">
        <v>45</v>
      </c>
      <c r="E78" s="270">
        <f>E73</f>
        <v>20</v>
      </c>
    </row>
    <row r="79" spans="1:5">
      <c r="A79" s="127"/>
      <c r="B79" s="128"/>
      <c r="C79" s="129" t="s">
        <v>175</v>
      </c>
      <c r="D79" s="130"/>
      <c r="E79" s="158"/>
    </row>
    <row r="80" spans="1:5" ht="25.5">
      <c r="A80" s="139">
        <v>1</v>
      </c>
      <c r="B80" s="140" t="s">
        <v>68</v>
      </c>
      <c r="C80" s="179" t="s">
        <v>177</v>
      </c>
      <c r="D80" s="140" t="s">
        <v>69</v>
      </c>
      <c r="E80" s="142">
        <v>1</v>
      </c>
    </row>
    <row r="81" spans="1:5">
      <c r="A81" s="139">
        <v>2</v>
      </c>
      <c r="B81" s="140" t="s">
        <v>68</v>
      </c>
      <c r="C81" s="179" t="s">
        <v>178</v>
      </c>
      <c r="D81" s="140" t="s">
        <v>65</v>
      </c>
      <c r="E81" s="142">
        <v>4</v>
      </c>
    </row>
    <row r="82" spans="1:5">
      <c r="A82" s="139">
        <v>3</v>
      </c>
      <c r="B82" s="140"/>
      <c r="C82" s="218" t="s">
        <v>179</v>
      </c>
      <c r="D82" s="140" t="s">
        <v>70</v>
      </c>
      <c r="E82" s="142">
        <f>E81*8.48*3.14*0.15*0.15*1.1</f>
        <v>2.6360928000000001</v>
      </c>
    </row>
    <row r="83" spans="1:5">
      <c r="A83" s="139">
        <v>4</v>
      </c>
      <c r="B83" s="140"/>
      <c r="C83" s="218" t="s">
        <v>227</v>
      </c>
      <c r="D83" s="140" t="s">
        <v>164</v>
      </c>
      <c r="E83" s="142">
        <f>E81*96.1*1.15/1000</f>
        <v>0.44205999999999995</v>
      </c>
    </row>
    <row r="84" spans="1:5">
      <c r="A84" s="139">
        <v>5</v>
      </c>
      <c r="B84" s="276"/>
      <c r="C84" s="282" t="s">
        <v>169</v>
      </c>
      <c r="D84" s="278" t="s">
        <v>170</v>
      </c>
      <c r="E84" s="279">
        <f>ROUND(E82/7,2)</f>
        <v>0.38</v>
      </c>
    </row>
    <row r="85" spans="1:5">
      <c r="A85" s="139">
        <v>6</v>
      </c>
      <c r="B85" s="276"/>
      <c r="C85" s="282" t="s">
        <v>171</v>
      </c>
      <c r="D85" s="278" t="s">
        <v>172</v>
      </c>
      <c r="E85" s="279">
        <f>ROUND(E82/3,2)</f>
        <v>0.88</v>
      </c>
    </row>
    <row r="86" spans="1:5">
      <c r="A86" s="139">
        <v>7</v>
      </c>
      <c r="B86" s="140" t="s">
        <v>68</v>
      </c>
      <c r="C86" s="179" t="s">
        <v>180</v>
      </c>
      <c r="D86" s="140" t="s">
        <v>65</v>
      </c>
      <c r="E86" s="211">
        <v>1</v>
      </c>
    </row>
    <row r="87" spans="1:5">
      <c r="A87" s="127"/>
      <c r="B87" s="128"/>
      <c r="C87" s="129" t="s">
        <v>176</v>
      </c>
      <c r="D87" s="130"/>
      <c r="E87" s="158"/>
    </row>
    <row r="88" spans="1:5">
      <c r="A88" s="275">
        <v>1</v>
      </c>
      <c r="B88" s="276" t="s">
        <v>68</v>
      </c>
      <c r="C88" s="277" t="s">
        <v>226</v>
      </c>
      <c r="D88" s="278" t="s">
        <v>45</v>
      </c>
      <c r="E88" s="279">
        <f>4*4</f>
        <v>16</v>
      </c>
    </row>
    <row r="89" spans="1:5">
      <c r="A89" s="275">
        <v>2</v>
      </c>
      <c r="B89" s="276"/>
      <c r="C89" s="282" t="s">
        <v>158</v>
      </c>
      <c r="D89" s="278" t="s">
        <v>70</v>
      </c>
      <c r="E89" s="279">
        <f>E88*0.2*1.3</f>
        <v>4.16</v>
      </c>
    </row>
    <row r="90" spans="1:5" ht="25.5">
      <c r="A90" s="275">
        <v>3</v>
      </c>
      <c r="B90" s="276" t="s">
        <v>68</v>
      </c>
      <c r="C90" s="277" t="s">
        <v>228</v>
      </c>
      <c r="D90" s="278" t="s">
        <v>45</v>
      </c>
      <c r="E90" s="279">
        <f>E88*2</f>
        <v>32</v>
      </c>
    </row>
    <row r="91" spans="1:5">
      <c r="A91" s="275">
        <v>4</v>
      </c>
      <c r="B91" s="276"/>
      <c r="C91" s="282" t="s">
        <v>159</v>
      </c>
      <c r="D91" s="278" t="s">
        <v>45</v>
      </c>
      <c r="E91" s="279">
        <f>E90*1.15</f>
        <v>36.799999999999997</v>
      </c>
    </row>
    <row r="92" spans="1:5">
      <c r="A92" s="275">
        <v>5</v>
      </c>
      <c r="B92" s="140" t="s">
        <v>68</v>
      </c>
      <c r="C92" s="179" t="s">
        <v>229</v>
      </c>
      <c r="D92" s="140" t="s">
        <v>70</v>
      </c>
      <c r="E92" s="142">
        <f>3.3*3.3*0.1</f>
        <v>1.089</v>
      </c>
    </row>
    <row r="93" spans="1:5">
      <c r="A93" s="275">
        <v>6</v>
      </c>
      <c r="B93" s="140"/>
      <c r="C93" s="218" t="s">
        <v>230</v>
      </c>
      <c r="D93" s="140" t="s">
        <v>70</v>
      </c>
      <c r="E93" s="142">
        <f>E92*1.1</f>
        <v>1.1979</v>
      </c>
    </row>
    <row r="94" spans="1:5">
      <c r="A94" s="275">
        <v>7</v>
      </c>
      <c r="B94" s="276"/>
      <c r="C94" s="282" t="s">
        <v>169</v>
      </c>
      <c r="D94" s="278" t="s">
        <v>170</v>
      </c>
      <c r="E94" s="279">
        <f>ROUND(E93/7,2)</f>
        <v>0.17</v>
      </c>
    </row>
    <row r="95" spans="1:5">
      <c r="A95" s="275">
        <v>8</v>
      </c>
      <c r="B95" s="276"/>
      <c r="C95" s="282" t="s">
        <v>171</v>
      </c>
      <c r="D95" s="278" t="s">
        <v>172</v>
      </c>
      <c r="E95" s="279">
        <f>ROUND(E93/3,2)</f>
        <v>0.4</v>
      </c>
    </row>
    <row r="96" spans="1:5" ht="25.5">
      <c r="A96" s="275">
        <v>9</v>
      </c>
      <c r="B96" s="276" t="s">
        <v>68</v>
      </c>
      <c r="C96" s="283" t="s">
        <v>182</v>
      </c>
      <c r="D96" s="278" t="s">
        <v>45</v>
      </c>
      <c r="E96" s="279">
        <f>4*3*0.6</f>
        <v>7.1999999999999993</v>
      </c>
    </row>
    <row r="97" spans="1:5">
      <c r="A97" s="275">
        <v>10</v>
      </c>
      <c r="B97" s="276"/>
      <c r="C97" s="282" t="s">
        <v>160</v>
      </c>
      <c r="D97" s="278" t="s">
        <v>45</v>
      </c>
      <c r="E97" s="279">
        <f>E96*1.2</f>
        <v>8.6399999999999988</v>
      </c>
    </row>
    <row r="98" spans="1:5">
      <c r="A98" s="275">
        <v>11</v>
      </c>
      <c r="B98" s="276"/>
      <c r="C98" s="282" t="s">
        <v>161</v>
      </c>
      <c r="D98" s="278" t="s">
        <v>70</v>
      </c>
      <c r="E98" s="279">
        <f>ROUND(E96*0.02,2)</f>
        <v>0.14000000000000001</v>
      </c>
    </row>
    <row r="99" spans="1:5" s="137" customFormat="1">
      <c r="A99" s="275">
        <v>12</v>
      </c>
      <c r="B99" s="276"/>
      <c r="C99" s="282" t="s">
        <v>162</v>
      </c>
      <c r="D99" s="278" t="s">
        <v>73</v>
      </c>
      <c r="E99" s="279">
        <f>E96*0.12</f>
        <v>0.86399999999999988</v>
      </c>
    </row>
    <row r="100" spans="1:5" s="137" customFormat="1">
      <c r="A100" s="275">
        <v>13</v>
      </c>
      <c r="B100" s="276"/>
      <c r="C100" s="282" t="s">
        <v>163</v>
      </c>
      <c r="D100" s="278" t="s">
        <v>65</v>
      </c>
      <c r="E100" s="279">
        <f>ROUND(E96*16,0)</f>
        <v>115</v>
      </c>
    </row>
    <row r="101" spans="1:5" s="137" customFormat="1">
      <c r="A101" s="275">
        <v>14</v>
      </c>
      <c r="B101" s="276" t="s">
        <v>68</v>
      </c>
      <c r="C101" s="283" t="s">
        <v>183</v>
      </c>
      <c r="D101" s="278" t="s">
        <v>164</v>
      </c>
      <c r="E101" s="284">
        <f>667.4*1/1000</f>
        <v>0.66739999999999999</v>
      </c>
    </row>
    <row r="102" spans="1:5" s="137" customFormat="1">
      <c r="A102" s="275">
        <v>15</v>
      </c>
      <c r="B102" s="276"/>
      <c r="C102" s="282" t="s">
        <v>165</v>
      </c>
      <c r="D102" s="278" t="s">
        <v>65</v>
      </c>
      <c r="E102" s="279">
        <f>ROUND(E96*2.2,0)</f>
        <v>16</v>
      </c>
    </row>
    <row r="103" spans="1:5" s="281" customFormat="1">
      <c r="A103" s="275">
        <v>16</v>
      </c>
      <c r="B103" s="276"/>
      <c r="C103" s="282" t="s">
        <v>166</v>
      </c>
      <c r="D103" s="278" t="s">
        <v>65</v>
      </c>
      <c r="E103" s="279">
        <f>ROUND(E88*1*4,0)</f>
        <v>64</v>
      </c>
    </row>
    <row r="104" spans="1:5" s="281" customFormat="1">
      <c r="A104" s="275">
        <v>17</v>
      </c>
      <c r="B104" s="276"/>
      <c r="C104" s="282" t="s">
        <v>167</v>
      </c>
      <c r="D104" s="278" t="s">
        <v>164</v>
      </c>
      <c r="E104" s="279">
        <f>E101*1.18</f>
        <v>0.7875319999999999</v>
      </c>
    </row>
    <row r="105" spans="1:5" s="137" customFormat="1">
      <c r="A105" s="275">
        <v>18</v>
      </c>
      <c r="B105" s="276"/>
      <c r="C105" s="282" t="s">
        <v>168</v>
      </c>
      <c r="D105" s="278" t="s">
        <v>69</v>
      </c>
      <c r="E105" s="279">
        <f>E101</f>
        <v>0.66739999999999999</v>
      </c>
    </row>
    <row r="106" spans="1:5">
      <c r="A106" s="275">
        <v>19</v>
      </c>
      <c r="B106" s="276" t="s">
        <v>68</v>
      </c>
      <c r="C106" s="283" t="s">
        <v>186</v>
      </c>
      <c r="D106" s="278" t="s">
        <v>65</v>
      </c>
      <c r="E106" s="279">
        <v>16</v>
      </c>
    </row>
    <row r="107" spans="1:5" s="281" customFormat="1">
      <c r="A107" s="275">
        <v>20</v>
      </c>
      <c r="B107" s="276"/>
      <c r="C107" s="282" t="s">
        <v>245</v>
      </c>
      <c r="D107" s="278" t="s">
        <v>65</v>
      </c>
      <c r="E107" s="279">
        <v>16</v>
      </c>
    </row>
    <row r="108" spans="1:5" s="281" customFormat="1">
      <c r="A108" s="275">
        <v>21</v>
      </c>
      <c r="B108" s="276"/>
      <c r="C108" s="282" t="s">
        <v>247</v>
      </c>
      <c r="D108" s="278" t="s">
        <v>65</v>
      </c>
      <c r="E108" s="279">
        <v>16</v>
      </c>
    </row>
    <row r="109" spans="1:5" s="281" customFormat="1">
      <c r="A109" s="275">
        <v>22</v>
      </c>
      <c r="B109" s="276"/>
      <c r="C109" s="282" t="s">
        <v>248</v>
      </c>
      <c r="D109" s="278" t="s">
        <v>65</v>
      </c>
      <c r="E109" s="279">
        <v>32</v>
      </c>
    </row>
    <row r="110" spans="1:5" s="281" customFormat="1" ht="25.5">
      <c r="A110" s="275">
        <v>23</v>
      </c>
      <c r="B110" s="276" t="s">
        <v>68</v>
      </c>
      <c r="C110" s="283" t="s">
        <v>185</v>
      </c>
      <c r="D110" s="278" t="s">
        <v>70</v>
      </c>
      <c r="E110" s="279">
        <f>3*3*0.6+0.405*0.625*0.625*3.14</f>
        <v>5.8967578124999998</v>
      </c>
    </row>
    <row r="111" spans="1:5" s="281" customFormat="1">
      <c r="A111" s="275">
        <v>24</v>
      </c>
      <c r="B111" s="276"/>
      <c r="C111" s="282" t="s">
        <v>184</v>
      </c>
      <c r="D111" s="278" t="s">
        <v>70</v>
      </c>
      <c r="E111" s="279">
        <f>E110*1.1</f>
        <v>6.4864335937500002</v>
      </c>
    </row>
    <row r="112" spans="1:5" s="281" customFormat="1">
      <c r="A112" s="275">
        <v>25</v>
      </c>
      <c r="B112" s="276"/>
      <c r="C112" s="282" t="s">
        <v>169</v>
      </c>
      <c r="D112" s="278" t="s">
        <v>170</v>
      </c>
      <c r="E112" s="279">
        <f>ROUND(E111/7,2)</f>
        <v>0.93</v>
      </c>
    </row>
    <row r="113" spans="1:5" s="281" customFormat="1">
      <c r="A113" s="275">
        <v>26</v>
      </c>
      <c r="B113" s="276"/>
      <c r="C113" s="282" t="s">
        <v>171</v>
      </c>
      <c r="D113" s="278" t="s">
        <v>172</v>
      </c>
      <c r="E113" s="279">
        <f>ROUND(E111/4,2)</f>
        <v>1.62</v>
      </c>
    </row>
    <row r="114" spans="1:5" s="281" customFormat="1">
      <c r="A114" s="127"/>
      <c r="B114" s="128"/>
      <c r="C114" s="129" t="s">
        <v>194</v>
      </c>
      <c r="D114" s="130"/>
      <c r="E114" s="158"/>
    </row>
    <row r="115" spans="1:5" s="281" customFormat="1" ht="25.5">
      <c r="A115" s="275">
        <v>1</v>
      </c>
      <c r="B115" s="276" t="s">
        <v>68</v>
      </c>
      <c r="C115" s="277" t="s">
        <v>195</v>
      </c>
      <c r="D115" s="278" t="s">
        <v>65</v>
      </c>
      <c r="E115" s="279">
        <v>1</v>
      </c>
    </row>
    <row r="116" spans="1:5" s="281" customFormat="1">
      <c r="A116" s="275">
        <v>2</v>
      </c>
      <c r="B116" s="276"/>
      <c r="C116" s="282" t="s">
        <v>196</v>
      </c>
      <c r="D116" s="278" t="s">
        <v>70</v>
      </c>
      <c r="E116" s="279">
        <f>0.2*3.14*0.625*0.625*1.15</f>
        <v>0.28210937500000005</v>
      </c>
    </row>
    <row r="117" spans="1:5" s="281" customFormat="1">
      <c r="A117" s="275">
        <v>3</v>
      </c>
      <c r="B117" s="276"/>
      <c r="C117" s="282" t="s">
        <v>197</v>
      </c>
      <c r="D117" s="278" t="s">
        <v>69</v>
      </c>
      <c r="E117" s="279">
        <f>E115</f>
        <v>1</v>
      </c>
    </row>
    <row r="118" spans="1:5" s="108" customFormat="1" ht="13.5" thickBot="1">
      <c r="A118" s="148"/>
      <c r="B118" s="159"/>
      <c r="C118" s="160"/>
      <c r="D118" s="161"/>
      <c r="E118" s="240"/>
    </row>
    <row r="119" spans="1:5" ht="13.5" thickBot="1">
      <c r="A119" s="117"/>
      <c r="B119" s="118"/>
      <c r="C119" s="397" t="s">
        <v>118</v>
      </c>
      <c r="D119" s="398"/>
      <c r="E119" s="400"/>
    </row>
    <row r="120" spans="1:5" s="11" customFormat="1">
      <c r="A120" s="266"/>
      <c r="B120" s="266"/>
      <c r="C120" s="267"/>
      <c r="D120" s="268"/>
      <c r="E120" s="267"/>
    </row>
    <row r="121" spans="1:5" s="34" customFormat="1">
      <c r="A121" s="243"/>
      <c r="B121" s="243"/>
      <c r="C121" s="392" t="s">
        <v>122</v>
      </c>
      <c r="D121" s="392"/>
      <c r="E121" s="392"/>
    </row>
    <row r="122" spans="1:5" s="34" customFormat="1">
      <c r="A122" s="243"/>
      <c r="B122" s="243"/>
      <c r="C122" s="395" t="s">
        <v>188</v>
      </c>
      <c r="D122" s="395"/>
      <c r="E122" s="395"/>
    </row>
    <row r="123" spans="1:5" s="34" customFormat="1">
      <c r="A123" s="243"/>
      <c r="B123" s="243"/>
      <c r="C123" s="396" t="s">
        <v>18</v>
      </c>
      <c r="D123" s="396"/>
      <c r="E123" s="396"/>
    </row>
    <row r="124" spans="1:5" ht="13.5" thickBot="1">
      <c r="B124" s="104"/>
      <c r="C124" s="38"/>
      <c r="D124" s="38"/>
      <c r="E124" s="38"/>
    </row>
    <row r="125" spans="1:5" s="11" customFormat="1">
      <c r="A125" s="387" t="s">
        <v>1</v>
      </c>
      <c r="B125" s="387" t="s">
        <v>28</v>
      </c>
      <c r="C125" s="389" t="s">
        <v>29</v>
      </c>
      <c r="D125" s="387" t="s">
        <v>30</v>
      </c>
      <c r="E125" s="387" t="s">
        <v>31</v>
      </c>
    </row>
    <row r="126" spans="1:5" s="11" customFormat="1" ht="42" customHeight="1" thickBot="1">
      <c r="A126" s="388"/>
      <c r="B126" s="388"/>
      <c r="C126" s="390"/>
      <c r="D126" s="388"/>
      <c r="E126" s="388"/>
    </row>
    <row r="127" spans="1:5" s="11" customFormat="1" ht="13.5" thickBot="1">
      <c r="A127" s="14" t="s">
        <v>36</v>
      </c>
      <c r="B127" s="15" t="s">
        <v>37</v>
      </c>
      <c r="C127" s="16">
        <v>3</v>
      </c>
      <c r="D127" s="17">
        <v>4</v>
      </c>
      <c r="E127" s="114">
        <v>5</v>
      </c>
    </row>
    <row r="128" spans="1:5">
      <c r="A128" s="121"/>
      <c r="B128" s="122"/>
      <c r="C128" s="123" t="s">
        <v>148</v>
      </c>
      <c r="D128" s="124"/>
      <c r="E128" s="133"/>
    </row>
    <row r="129" spans="1:5" ht="25.5">
      <c r="A129" s="184">
        <v>1</v>
      </c>
      <c r="B129" s="170" t="s">
        <v>68</v>
      </c>
      <c r="C129" s="269" t="s">
        <v>224</v>
      </c>
      <c r="D129" s="182" t="s">
        <v>69</v>
      </c>
      <c r="E129" s="270">
        <v>1</v>
      </c>
    </row>
    <row r="130" spans="1:5">
      <c r="A130" s="184">
        <v>2</v>
      </c>
      <c r="B130" s="170" t="s">
        <v>68</v>
      </c>
      <c r="C130" s="269" t="s">
        <v>149</v>
      </c>
      <c r="D130" s="182" t="s">
        <v>69</v>
      </c>
      <c r="E130" s="270">
        <v>1</v>
      </c>
    </row>
    <row r="131" spans="1:5">
      <c r="A131" s="184">
        <v>3</v>
      </c>
      <c r="B131" s="170" t="s">
        <v>68</v>
      </c>
      <c r="C131" s="269" t="s">
        <v>150</v>
      </c>
      <c r="D131" s="182" t="s">
        <v>45</v>
      </c>
      <c r="E131" s="270">
        <f>5*5</f>
        <v>25</v>
      </c>
    </row>
    <row r="132" spans="1:5">
      <c r="A132" s="184">
        <v>4</v>
      </c>
      <c r="B132" s="170" t="s">
        <v>68</v>
      </c>
      <c r="C132" s="269" t="s">
        <v>151</v>
      </c>
      <c r="D132" s="182" t="s">
        <v>70</v>
      </c>
      <c r="E132" s="270">
        <f>E131*0.4</f>
        <v>10</v>
      </c>
    </row>
    <row r="133" spans="1:5">
      <c r="A133" s="184">
        <v>5</v>
      </c>
      <c r="B133" s="170" t="s">
        <v>68</v>
      </c>
      <c r="C133" s="269" t="s">
        <v>152</v>
      </c>
      <c r="D133" s="182" t="s">
        <v>70</v>
      </c>
      <c r="E133" s="270">
        <f>5*5*0.8</f>
        <v>20</v>
      </c>
    </row>
    <row r="134" spans="1:5">
      <c r="A134" s="184">
        <v>6</v>
      </c>
      <c r="B134" s="170" t="s">
        <v>68</v>
      </c>
      <c r="C134" s="269" t="s">
        <v>153</v>
      </c>
      <c r="D134" s="182" t="s">
        <v>70</v>
      </c>
      <c r="E134" s="270">
        <f>E133*0.03</f>
        <v>0.6</v>
      </c>
    </row>
    <row r="135" spans="1:5">
      <c r="A135" s="184">
        <v>7</v>
      </c>
      <c r="B135" s="170" t="s">
        <v>68</v>
      </c>
      <c r="C135" s="269" t="s">
        <v>154</v>
      </c>
      <c r="D135" s="182" t="s">
        <v>70</v>
      </c>
      <c r="E135" s="270">
        <f>E133+E134</f>
        <v>20.6</v>
      </c>
    </row>
    <row r="136" spans="1:5">
      <c r="A136" s="184">
        <v>8</v>
      </c>
      <c r="B136" s="170" t="s">
        <v>68</v>
      </c>
      <c r="C136" s="269" t="s">
        <v>155</v>
      </c>
      <c r="D136" s="182" t="s">
        <v>45</v>
      </c>
      <c r="E136" s="270">
        <f>E131</f>
        <v>25</v>
      </c>
    </row>
    <row r="137" spans="1:5" ht="25.5">
      <c r="A137" s="184">
        <v>9</v>
      </c>
      <c r="B137" s="170" t="s">
        <v>68</v>
      </c>
      <c r="C137" s="269" t="s">
        <v>156</v>
      </c>
      <c r="D137" s="182" t="s">
        <v>70</v>
      </c>
      <c r="E137" s="270">
        <f>E132+E135-3*3*0.6-0.405*3.14*0.625*0.625</f>
        <v>24.703242187500003</v>
      </c>
    </row>
    <row r="138" spans="1:5">
      <c r="A138" s="184">
        <v>10</v>
      </c>
      <c r="C138" s="274" t="s">
        <v>157</v>
      </c>
      <c r="D138" s="182" t="s">
        <v>45</v>
      </c>
      <c r="E138" s="270">
        <f>E133</f>
        <v>20</v>
      </c>
    </row>
    <row r="139" spans="1:5">
      <c r="A139" s="127"/>
      <c r="B139" s="128"/>
      <c r="C139" s="129" t="s">
        <v>175</v>
      </c>
      <c r="D139" s="130"/>
      <c r="E139" s="158"/>
    </row>
    <row r="140" spans="1:5" ht="25.5">
      <c r="A140" s="139">
        <v>1</v>
      </c>
      <c r="B140" s="140" t="s">
        <v>68</v>
      </c>
      <c r="C140" s="179" t="s">
        <v>177</v>
      </c>
      <c r="D140" s="140" t="s">
        <v>69</v>
      </c>
      <c r="E140" s="142">
        <v>1</v>
      </c>
    </row>
    <row r="141" spans="1:5">
      <c r="A141" s="139">
        <v>2</v>
      </c>
      <c r="B141" s="140" t="s">
        <v>68</v>
      </c>
      <c r="C141" s="179" t="s">
        <v>178</v>
      </c>
      <c r="D141" s="140" t="s">
        <v>65</v>
      </c>
      <c r="E141" s="142">
        <v>4</v>
      </c>
    </row>
    <row r="142" spans="1:5">
      <c r="A142" s="139">
        <v>3</v>
      </c>
      <c r="B142" s="140"/>
      <c r="C142" s="218" t="s">
        <v>179</v>
      </c>
      <c r="D142" s="140" t="s">
        <v>70</v>
      </c>
      <c r="E142" s="142">
        <f>E141*8.48*3.14*0.15*0.15*1.1</f>
        <v>2.6360928000000001</v>
      </c>
    </row>
    <row r="143" spans="1:5">
      <c r="A143" s="139">
        <v>4</v>
      </c>
      <c r="B143" s="140"/>
      <c r="C143" s="218" t="s">
        <v>227</v>
      </c>
      <c r="D143" s="140" t="s">
        <v>164</v>
      </c>
      <c r="E143" s="142">
        <f>E141*96.1*1.15/1000</f>
        <v>0.44205999999999995</v>
      </c>
    </row>
    <row r="144" spans="1:5">
      <c r="A144" s="139">
        <v>5</v>
      </c>
      <c r="B144" s="276"/>
      <c r="C144" s="282" t="s">
        <v>169</v>
      </c>
      <c r="D144" s="278" t="s">
        <v>170</v>
      </c>
      <c r="E144" s="279">
        <f>ROUND(E142/7,2)</f>
        <v>0.38</v>
      </c>
    </row>
    <row r="145" spans="1:5">
      <c r="A145" s="139">
        <v>6</v>
      </c>
      <c r="B145" s="276"/>
      <c r="C145" s="282" t="s">
        <v>171</v>
      </c>
      <c r="D145" s="278" t="s">
        <v>172</v>
      </c>
      <c r="E145" s="279">
        <f>ROUND(E142/3,2)</f>
        <v>0.88</v>
      </c>
    </row>
    <row r="146" spans="1:5">
      <c r="A146" s="139">
        <v>7</v>
      </c>
      <c r="B146" s="140" t="s">
        <v>68</v>
      </c>
      <c r="C146" s="179" t="s">
        <v>180</v>
      </c>
      <c r="D146" s="140" t="s">
        <v>65</v>
      </c>
      <c r="E146" s="211">
        <v>1</v>
      </c>
    </row>
    <row r="147" spans="1:5">
      <c r="A147" s="127"/>
      <c r="B147" s="128"/>
      <c r="C147" s="129" t="s">
        <v>176</v>
      </c>
      <c r="D147" s="130"/>
      <c r="E147" s="158"/>
    </row>
    <row r="148" spans="1:5">
      <c r="A148" s="275">
        <v>1</v>
      </c>
      <c r="B148" s="276" t="s">
        <v>68</v>
      </c>
      <c r="C148" s="277" t="s">
        <v>181</v>
      </c>
      <c r="D148" s="278" t="s">
        <v>45</v>
      </c>
      <c r="E148" s="279">
        <f>4*4</f>
        <v>16</v>
      </c>
    </row>
    <row r="149" spans="1:5" s="137" customFormat="1">
      <c r="A149" s="275">
        <v>2</v>
      </c>
      <c r="B149" s="276"/>
      <c r="C149" s="282" t="s">
        <v>158</v>
      </c>
      <c r="D149" s="278" t="s">
        <v>70</v>
      </c>
      <c r="E149" s="279">
        <f>E148*0.2*1.3</f>
        <v>4.16</v>
      </c>
    </row>
    <row r="150" spans="1:5" s="137" customFormat="1" ht="25.5">
      <c r="A150" s="275">
        <v>3</v>
      </c>
      <c r="B150" s="276" t="s">
        <v>68</v>
      </c>
      <c r="C150" s="277" t="s">
        <v>228</v>
      </c>
      <c r="D150" s="278" t="s">
        <v>45</v>
      </c>
      <c r="E150" s="279">
        <f>E148*2</f>
        <v>32</v>
      </c>
    </row>
    <row r="151" spans="1:5" s="137" customFormat="1">
      <c r="A151" s="275">
        <v>4</v>
      </c>
      <c r="B151" s="276"/>
      <c r="C151" s="282" t="s">
        <v>159</v>
      </c>
      <c r="D151" s="278" t="s">
        <v>45</v>
      </c>
      <c r="E151" s="279">
        <f>E150*1.15</f>
        <v>36.799999999999997</v>
      </c>
    </row>
    <row r="152" spans="1:5" s="137" customFormat="1">
      <c r="A152" s="275">
        <v>5</v>
      </c>
      <c r="B152" s="140" t="s">
        <v>68</v>
      </c>
      <c r="C152" s="179" t="s">
        <v>229</v>
      </c>
      <c r="D152" s="140" t="s">
        <v>70</v>
      </c>
      <c r="E152" s="142">
        <f>3.3*3.3*0.1</f>
        <v>1.089</v>
      </c>
    </row>
    <row r="153" spans="1:5" s="281" customFormat="1">
      <c r="A153" s="275">
        <v>6</v>
      </c>
      <c r="B153" s="140"/>
      <c r="C153" s="218" t="s">
        <v>230</v>
      </c>
      <c r="D153" s="140" t="s">
        <v>70</v>
      </c>
      <c r="E153" s="142">
        <f>E152*1.1</f>
        <v>1.1979</v>
      </c>
    </row>
    <row r="154" spans="1:5" s="281" customFormat="1">
      <c r="A154" s="275">
        <v>7</v>
      </c>
      <c r="B154" s="276"/>
      <c r="C154" s="282" t="s">
        <v>169</v>
      </c>
      <c r="D154" s="278" t="s">
        <v>170</v>
      </c>
      <c r="E154" s="279">
        <f>ROUND(E153/7,2)</f>
        <v>0.17</v>
      </c>
    </row>
    <row r="155" spans="1:5" s="137" customFormat="1">
      <c r="A155" s="275">
        <v>8</v>
      </c>
      <c r="B155" s="276"/>
      <c r="C155" s="282" t="s">
        <v>171</v>
      </c>
      <c r="D155" s="278" t="s">
        <v>172</v>
      </c>
      <c r="E155" s="279">
        <f>ROUND(E153/3,2)</f>
        <v>0.4</v>
      </c>
    </row>
    <row r="156" spans="1:5" ht="25.5">
      <c r="A156" s="275">
        <v>9</v>
      </c>
      <c r="B156" s="276" t="s">
        <v>68</v>
      </c>
      <c r="C156" s="283" t="s">
        <v>182</v>
      </c>
      <c r="D156" s="278" t="s">
        <v>45</v>
      </c>
      <c r="E156" s="279">
        <f>4*3*0.6</f>
        <v>7.1999999999999993</v>
      </c>
    </row>
    <row r="157" spans="1:5" s="281" customFormat="1">
      <c r="A157" s="275">
        <v>10</v>
      </c>
      <c r="B157" s="276"/>
      <c r="C157" s="282" t="s">
        <v>160</v>
      </c>
      <c r="D157" s="278" t="s">
        <v>45</v>
      </c>
      <c r="E157" s="279">
        <f>E156*1.2</f>
        <v>8.6399999999999988</v>
      </c>
    </row>
    <row r="158" spans="1:5" s="281" customFormat="1">
      <c r="A158" s="275">
        <v>11</v>
      </c>
      <c r="B158" s="276"/>
      <c r="C158" s="282" t="s">
        <v>161</v>
      </c>
      <c r="D158" s="278" t="s">
        <v>70</v>
      </c>
      <c r="E158" s="279">
        <f>ROUND(E156*0.02,2)</f>
        <v>0.14000000000000001</v>
      </c>
    </row>
    <row r="159" spans="1:5" s="281" customFormat="1">
      <c r="A159" s="275">
        <v>12</v>
      </c>
      <c r="B159" s="276"/>
      <c r="C159" s="282" t="s">
        <v>162</v>
      </c>
      <c r="D159" s="278" t="s">
        <v>73</v>
      </c>
      <c r="E159" s="279">
        <f>E156*0.12</f>
        <v>0.86399999999999988</v>
      </c>
    </row>
    <row r="160" spans="1:5" s="281" customFormat="1">
      <c r="A160" s="275">
        <v>13</v>
      </c>
      <c r="B160" s="276"/>
      <c r="C160" s="282" t="s">
        <v>163</v>
      </c>
      <c r="D160" s="278" t="s">
        <v>65</v>
      </c>
      <c r="E160" s="279">
        <f>ROUND(E156*16,0)</f>
        <v>115</v>
      </c>
    </row>
    <row r="161" spans="1:5" s="281" customFormat="1">
      <c r="A161" s="275">
        <v>14</v>
      </c>
      <c r="B161" s="276" t="s">
        <v>68</v>
      </c>
      <c r="C161" s="283" t="s">
        <v>183</v>
      </c>
      <c r="D161" s="278" t="s">
        <v>164</v>
      </c>
      <c r="E161" s="284">
        <f>667.4*1/1000</f>
        <v>0.66739999999999999</v>
      </c>
    </row>
    <row r="162" spans="1:5" s="281" customFormat="1">
      <c r="A162" s="275">
        <v>15</v>
      </c>
      <c r="B162" s="276"/>
      <c r="C162" s="282" t="s">
        <v>165</v>
      </c>
      <c r="D162" s="278" t="s">
        <v>65</v>
      </c>
      <c r="E162" s="279">
        <f>ROUND(E156*2.2,0)</f>
        <v>16</v>
      </c>
    </row>
    <row r="163" spans="1:5" s="281" customFormat="1">
      <c r="A163" s="275">
        <v>16</v>
      </c>
      <c r="B163" s="276"/>
      <c r="C163" s="282" t="s">
        <v>166</v>
      </c>
      <c r="D163" s="278" t="s">
        <v>65</v>
      </c>
      <c r="E163" s="279">
        <f>ROUND(E148*1*4,0)</f>
        <v>64</v>
      </c>
    </row>
    <row r="164" spans="1:5" s="281" customFormat="1">
      <c r="A164" s="275">
        <v>17</v>
      </c>
      <c r="B164" s="276"/>
      <c r="C164" s="282" t="s">
        <v>167</v>
      </c>
      <c r="D164" s="278" t="s">
        <v>164</v>
      </c>
      <c r="E164" s="279">
        <f>E161*1.18</f>
        <v>0.7875319999999999</v>
      </c>
    </row>
    <row r="165" spans="1:5" s="281" customFormat="1">
      <c r="A165" s="275">
        <v>18</v>
      </c>
      <c r="B165" s="276"/>
      <c r="C165" s="282" t="s">
        <v>168</v>
      </c>
      <c r="D165" s="278" t="s">
        <v>69</v>
      </c>
      <c r="E165" s="279">
        <f>E161</f>
        <v>0.66739999999999999</v>
      </c>
    </row>
    <row r="166" spans="1:5" s="281" customFormat="1">
      <c r="A166" s="275">
        <v>19</v>
      </c>
      <c r="B166" s="276" t="s">
        <v>68</v>
      </c>
      <c r="C166" s="283" t="s">
        <v>186</v>
      </c>
      <c r="D166" s="278" t="s">
        <v>65</v>
      </c>
      <c r="E166" s="279">
        <v>16</v>
      </c>
    </row>
    <row r="167" spans="1:5" s="281" customFormat="1">
      <c r="A167" s="275">
        <v>20</v>
      </c>
      <c r="B167" s="276"/>
      <c r="C167" s="282" t="s">
        <v>245</v>
      </c>
      <c r="D167" s="278" t="s">
        <v>65</v>
      </c>
      <c r="E167" s="279">
        <v>16</v>
      </c>
    </row>
    <row r="168" spans="1:5" s="281" customFormat="1">
      <c r="A168" s="275">
        <v>21</v>
      </c>
      <c r="B168" s="276"/>
      <c r="C168" s="282" t="s">
        <v>247</v>
      </c>
      <c r="D168" s="278" t="s">
        <v>65</v>
      </c>
      <c r="E168" s="279">
        <v>16</v>
      </c>
    </row>
    <row r="169" spans="1:5" s="281" customFormat="1">
      <c r="A169" s="275">
        <v>22</v>
      </c>
      <c r="B169" s="276"/>
      <c r="C169" s="282" t="s">
        <v>248</v>
      </c>
      <c r="D169" s="278" t="s">
        <v>65</v>
      </c>
      <c r="E169" s="279">
        <v>32</v>
      </c>
    </row>
    <row r="170" spans="1:5" s="281" customFormat="1" ht="25.5">
      <c r="A170" s="275">
        <v>23</v>
      </c>
      <c r="B170" s="276" t="s">
        <v>68</v>
      </c>
      <c r="C170" s="283" t="s">
        <v>185</v>
      </c>
      <c r="D170" s="278" t="s">
        <v>70</v>
      </c>
      <c r="E170" s="279">
        <f>3*3*0.6+0.405*0.625*0.625*3.14</f>
        <v>5.8967578124999998</v>
      </c>
    </row>
    <row r="171" spans="1:5" s="281" customFormat="1">
      <c r="A171" s="275">
        <v>24</v>
      </c>
      <c r="B171" s="276"/>
      <c r="C171" s="282" t="s">
        <v>184</v>
      </c>
      <c r="D171" s="278" t="s">
        <v>70</v>
      </c>
      <c r="E171" s="279">
        <f>E170*1.1</f>
        <v>6.4864335937500002</v>
      </c>
    </row>
    <row r="172" spans="1:5" s="281" customFormat="1">
      <c r="A172" s="275">
        <v>25</v>
      </c>
      <c r="B172" s="276"/>
      <c r="C172" s="282" t="s">
        <v>169</v>
      </c>
      <c r="D172" s="278" t="s">
        <v>170</v>
      </c>
      <c r="E172" s="279">
        <f>ROUND(E171/7,2)</f>
        <v>0.93</v>
      </c>
    </row>
    <row r="173" spans="1:5" s="281" customFormat="1">
      <c r="A173" s="275">
        <v>26</v>
      </c>
      <c r="B173" s="276"/>
      <c r="C173" s="282" t="s">
        <v>171</v>
      </c>
      <c r="D173" s="278" t="s">
        <v>172</v>
      </c>
      <c r="E173" s="279">
        <f>ROUND(E171/4,2)</f>
        <v>1.62</v>
      </c>
    </row>
    <row r="174" spans="1:5" s="281" customFormat="1">
      <c r="A174" s="127"/>
      <c r="B174" s="128"/>
      <c r="C174" s="129" t="s">
        <v>249</v>
      </c>
      <c r="D174" s="130"/>
      <c r="E174" s="158"/>
    </row>
    <row r="175" spans="1:5" s="281" customFormat="1" ht="25.5">
      <c r="A175" s="275">
        <v>1</v>
      </c>
      <c r="B175" s="276" t="s">
        <v>68</v>
      </c>
      <c r="C175" s="277" t="s">
        <v>195</v>
      </c>
      <c r="D175" s="278" t="s">
        <v>65</v>
      </c>
      <c r="E175" s="279">
        <v>1</v>
      </c>
    </row>
    <row r="176" spans="1:5">
      <c r="A176" s="275">
        <v>2</v>
      </c>
      <c r="B176" s="276"/>
      <c r="C176" s="282" t="s">
        <v>196</v>
      </c>
      <c r="D176" s="278" t="s">
        <v>70</v>
      </c>
      <c r="E176" s="279">
        <f>0.2*3.14*0.625*0.625*1.15</f>
        <v>0.28210937500000005</v>
      </c>
    </row>
    <row r="177" spans="1:5" s="281" customFormat="1">
      <c r="A177" s="275">
        <v>3</v>
      </c>
      <c r="B177" s="276"/>
      <c r="C177" s="282" t="s">
        <v>197</v>
      </c>
      <c r="D177" s="278" t="s">
        <v>69</v>
      </c>
      <c r="E177" s="279">
        <f>E175</f>
        <v>1</v>
      </c>
    </row>
    <row r="178" spans="1:5" s="108" customFormat="1" ht="13.5" thickBot="1">
      <c r="A178" s="148"/>
      <c r="B178" s="159"/>
      <c r="C178" s="160"/>
      <c r="D178" s="161"/>
      <c r="E178" s="240"/>
    </row>
    <row r="179" spans="1:5" ht="13.5" thickBot="1">
      <c r="A179" s="117"/>
      <c r="B179" s="118"/>
      <c r="C179" s="397" t="s">
        <v>118</v>
      </c>
      <c r="D179" s="398"/>
      <c r="E179" s="400"/>
    </row>
    <row r="180" spans="1:5" s="11" customFormat="1">
      <c r="A180" s="266"/>
      <c r="B180" s="266"/>
      <c r="C180" s="267"/>
      <c r="D180" s="268"/>
      <c r="E180" s="267"/>
    </row>
    <row r="181" spans="1:5" s="34" customFormat="1">
      <c r="A181" s="243"/>
      <c r="B181" s="243"/>
      <c r="C181" s="392" t="s">
        <v>123</v>
      </c>
      <c r="D181" s="392"/>
      <c r="E181" s="392"/>
    </row>
    <row r="182" spans="1:5" s="34" customFormat="1">
      <c r="A182" s="243"/>
      <c r="B182" s="243"/>
      <c r="C182" s="395" t="s">
        <v>190</v>
      </c>
      <c r="D182" s="395"/>
      <c r="E182" s="395"/>
    </row>
    <row r="183" spans="1:5" s="34" customFormat="1">
      <c r="A183" s="243"/>
      <c r="B183" s="243"/>
      <c r="C183" s="396" t="s">
        <v>18</v>
      </c>
      <c r="D183" s="396"/>
      <c r="E183" s="396"/>
    </row>
    <row r="184" spans="1:5" ht="13.5" thickBot="1">
      <c r="B184" s="104"/>
      <c r="C184" s="38"/>
      <c r="D184" s="38"/>
      <c r="E184" s="38"/>
    </row>
    <row r="185" spans="1:5" s="11" customFormat="1">
      <c r="A185" s="387" t="s">
        <v>1</v>
      </c>
      <c r="B185" s="387" t="s">
        <v>28</v>
      </c>
      <c r="C185" s="389" t="s">
        <v>29</v>
      </c>
      <c r="D185" s="387" t="s">
        <v>30</v>
      </c>
      <c r="E185" s="387" t="s">
        <v>31</v>
      </c>
    </row>
    <row r="186" spans="1:5" s="11" customFormat="1" ht="41.25" customHeight="1" thickBot="1">
      <c r="A186" s="388"/>
      <c r="B186" s="388"/>
      <c r="C186" s="390"/>
      <c r="D186" s="388"/>
      <c r="E186" s="388"/>
    </row>
    <row r="187" spans="1:5" s="11" customFormat="1" ht="13.5" thickBot="1">
      <c r="A187" s="14" t="s">
        <v>36</v>
      </c>
      <c r="B187" s="15" t="s">
        <v>37</v>
      </c>
      <c r="C187" s="16">
        <v>3</v>
      </c>
      <c r="D187" s="17">
        <v>4</v>
      </c>
      <c r="E187" s="114">
        <v>5</v>
      </c>
    </row>
    <row r="188" spans="1:5">
      <c r="A188" s="121"/>
      <c r="B188" s="122"/>
      <c r="C188" s="123" t="s">
        <v>148</v>
      </c>
      <c r="D188" s="124"/>
      <c r="E188" s="133"/>
    </row>
    <row r="189" spans="1:5" ht="25.5">
      <c r="A189" s="184">
        <v>1</v>
      </c>
      <c r="B189" s="170" t="s">
        <v>68</v>
      </c>
      <c r="C189" s="269" t="s">
        <v>224</v>
      </c>
      <c r="D189" s="182" t="s">
        <v>69</v>
      </c>
      <c r="E189" s="270">
        <v>1</v>
      </c>
    </row>
    <row r="190" spans="1:5">
      <c r="A190" s="184">
        <v>2</v>
      </c>
      <c r="B190" s="170" t="s">
        <v>68</v>
      </c>
      <c r="C190" s="269" t="s">
        <v>149</v>
      </c>
      <c r="D190" s="182" t="s">
        <v>69</v>
      </c>
      <c r="E190" s="270">
        <v>1</v>
      </c>
    </row>
    <row r="191" spans="1:5">
      <c r="A191" s="184">
        <v>3</v>
      </c>
      <c r="B191" s="170" t="s">
        <v>68</v>
      </c>
      <c r="C191" s="269" t="s">
        <v>150</v>
      </c>
      <c r="D191" s="182" t="s">
        <v>45</v>
      </c>
      <c r="E191" s="270">
        <f>5*5+0.5*2.816*6.25</f>
        <v>33.799999999999997</v>
      </c>
    </row>
    <row r="192" spans="1:5">
      <c r="A192" s="184">
        <v>4</v>
      </c>
      <c r="B192" s="170" t="s">
        <v>68</v>
      </c>
      <c r="C192" s="269" t="s">
        <v>151</v>
      </c>
      <c r="D192" s="182" t="s">
        <v>70</v>
      </c>
      <c r="E192" s="270">
        <f>E191*0.4</f>
        <v>13.52</v>
      </c>
    </row>
    <row r="193" spans="1:5">
      <c r="A193" s="184">
        <v>5</v>
      </c>
      <c r="B193" s="170" t="s">
        <v>68</v>
      </c>
      <c r="C193" s="269" t="s">
        <v>152</v>
      </c>
      <c r="D193" s="182" t="s">
        <v>70</v>
      </c>
      <c r="E193" s="270">
        <f>5*5*0.8</f>
        <v>20</v>
      </c>
    </row>
    <row r="194" spans="1:5">
      <c r="A194" s="184">
        <v>6</v>
      </c>
      <c r="B194" s="170" t="s">
        <v>68</v>
      </c>
      <c r="C194" s="269" t="s">
        <v>153</v>
      </c>
      <c r="D194" s="182" t="s">
        <v>70</v>
      </c>
      <c r="E194" s="270">
        <f>E193*0.03</f>
        <v>0.6</v>
      </c>
    </row>
    <row r="195" spans="1:5">
      <c r="A195" s="184">
        <v>7</v>
      </c>
      <c r="B195" s="170" t="s">
        <v>68</v>
      </c>
      <c r="C195" s="269" t="s">
        <v>154</v>
      </c>
      <c r="D195" s="182" t="s">
        <v>70</v>
      </c>
      <c r="E195" s="270">
        <f>E193+E194</f>
        <v>20.6</v>
      </c>
    </row>
    <row r="196" spans="1:5">
      <c r="A196" s="184">
        <v>8</v>
      </c>
      <c r="B196" s="170" t="s">
        <v>68</v>
      </c>
      <c r="C196" s="269" t="s">
        <v>155</v>
      </c>
      <c r="D196" s="182" t="s">
        <v>45</v>
      </c>
      <c r="E196" s="270">
        <f>E191</f>
        <v>33.799999999999997</v>
      </c>
    </row>
    <row r="197" spans="1:5" ht="25.5">
      <c r="A197" s="184">
        <v>9</v>
      </c>
      <c r="B197" s="170" t="s">
        <v>68</v>
      </c>
      <c r="C197" s="269" t="s">
        <v>156</v>
      </c>
      <c r="D197" s="182" t="s">
        <v>70</v>
      </c>
      <c r="E197" s="270">
        <f>E192+E195-(3*3*0.6*0.5+0.405*3.14*0.625*0.625+4.25*1.816*0.6)</f>
        <v>26.292442187500004</v>
      </c>
    </row>
    <row r="198" spans="1:5">
      <c r="A198" s="184">
        <v>10</v>
      </c>
      <c r="C198" s="274" t="s">
        <v>157</v>
      </c>
      <c r="D198" s="182" t="s">
        <v>45</v>
      </c>
      <c r="E198" s="270">
        <f>E193</f>
        <v>20</v>
      </c>
    </row>
    <row r="199" spans="1:5">
      <c r="A199" s="127"/>
      <c r="B199" s="128"/>
      <c r="C199" s="129" t="s">
        <v>175</v>
      </c>
      <c r="D199" s="130"/>
      <c r="E199" s="158"/>
    </row>
    <row r="200" spans="1:5" ht="25.5">
      <c r="A200" s="139">
        <v>1</v>
      </c>
      <c r="B200" s="140" t="s">
        <v>68</v>
      </c>
      <c r="C200" s="179" t="s">
        <v>177</v>
      </c>
      <c r="D200" s="140" t="s">
        <v>69</v>
      </c>
      <c r="E200" s="142">
        <v>1</v>
      </c>
    </row>
    <row r="201" spans="1:5">
      <c r="A201" s="139">
        <v>2</v>
      </c>
      <c r="B201" s="140" t="s">
        <v>68</v>
      </c>
      <c r="C201" s="179" t="s">
        <v>178</v>
      </c>
      <c r="D201" s="140" t="s">
        <v>65</v>
      </c>
      <c r="E201" s="142">
        <v>4</v>
      </c>
    </row>
    <row r="202" spans="1:5">
      <c r="A202" s="139">
        <v>3</v>
      </c>
      <c r="B202" s="140"/>
      <c r="C202" s="218" t="s">
        <v>179</v>
      </c>
      <c r="D202" s="140" t="s">
        <v>70</v>
      </c>
      <c r="E202" s="142">
        <f>E201*8.48*3.14*0.15*0.15*1.1</f>
        <v>2.6360928000000001</v>
      </c>
    </row>
    <row r="203" spans="1:5">
      <c r="A203" s="139">
        <v>4</v>
      </c>
      <c r="B203" s="140"/>
      <c r="C203" s="218" t="s">
        <v>227</v>
      </c>
      <c r="D203" s="140" t="s">
        <v>164</v>
      </c>
      <c r="E203" s="142">
        <f>E201*96.1*1.15/1000</f>
        <v>0.44205999999999995</v>
      </c>
    </row>
    <row r="204" spans="1:5">
      <c r="A204" s="139">
        <v>5</v>
      </c>
      <c r="B204" s="276"/>
      <c r="C204" s="282" t="s">
        <v>169</v>
      </c>
      <c r="D204" s="278" t="s">
        <v>170</v>
      </c>
      <c r="E204" s="279">
        <f>ROUND(E202/7,2)</f>
        <v>0.38</v>
      </c>
    </row>
    <row r="205" spans="1:5">
      <c r="A205" s="139">
        <v>6</v>
      </c>
      <c r="B205" s="276"/>
      <c r="C205" s="282" t="s">
        <v>171</v>
      </c>
      <c r="D205" s="278" t="s">
        <v>172</v>
      </c>
      <c r="E205" s="279">
        <f>ROUND(E202/3,2)</f>
        <v>0.88</v>
      </c>
    </row>
    <row r="206" spans="1:5">
      <c r="A206" s="139">
        <v>7</v>
      </c>
      <c r="B206" s="140" t="s">
        <v>68</v>
      </c>
      <c r="C206" s="179" t="s">
        <v>180</v>
      </c>
      <c r="D206" s="140" t="s">
        <v>65</v>
      </c>
      <c r="E206" s="211">
        <v>1</v>
      </c>
    </row>
    <row r="207" spans="1:5">
      <c r="A207" s="127"/>
      <c r="B207" s="128"/>
      <c r="C207" s="129" t="s">
        <v>198</v>
      </c>
      <c r="D207" s="130"/>
      <c r="E207" s="158"/>
    </row>
    <row r="208" spans="1:5">
      <c r="A208" s="275">
        <v>1</v>
      </c>
      <c r="B208" s="276" t="s">
        <v>68</v>
      </c>
      <c r="C208" s="277" t="s">
        <v>181</v>
      </c>
      <c r="D208" s="278" t="s">
        <v>45</v>
      </c>
      <c r="E208" s="279">
        <f>4*4*0.5+2.816*6.25</f>
        <v>25.599999999999998</v>
      </c>
    </row>
    <row r="209" spans="1:5">
      <c r="A209" s="275">
        <v>2</v>
      </c>
      <c r="B209" s="276"/>
      <c r="C209" s="282" t="s">
        <v>158</v>
      </c>
      <c r="D209" s="278" t="s">
        <v>70</v>
      </c>
      <c r="E209" s="279">
        <f>E208*0.2*1.3</f>
        <v>6.6560000000000006</v>
      </c>
    </row>
    <row r="210" spans="1:5" ht="25.5">
      <c r="A210" s="275">
        <v>3</v>
      </c>
      <c r="B210" s="276" t="s">
        <v>68</v>
      </c>
      <c r="C210" s="277" t="s">
        <v>228</v>
      </c>
      <c r="D210" s="278" t="s">
        <v>45</v>
      </c>
      <c r="E210" s="279">
        <f>E208*2</f>
        <v>51.199999999999996</v>
      </c>
    </row>
    <row r="211" spans="1:5" s="137" customFormat="1">
      <c r="A211" s="275">
        <v>4</v>
      </c>
      <c r="B211" s="276"/>
      <c r="C211" s="282" t="s">
        <v>159</v>
      </c>
      <c r="D211" s="278" t="s">
        <v>45</v>
      </c>
      <c r="E211" s="279">
        <f>E210*1.15</f>
        <v>58.879999999999988</v>
      </c>
    </row>
    <row r="212" spans="1:5" s="137" customFormat="1">
      <c r="A212" s="275">
        <v>5</v>
      </c>
      <c r="B212" s="140" t="s">
        <v>68</v>
      </c>
      <c r="C212" s="179" t="s">
        <v>229</v>
      </c>
      <c r="D212" s="140" t="s">
        <v>65</v>
      </c>
      <c r="E212" s="142">
        <f>3.3*3.3*0.1+3.5*0.1</f>
        <v>1.4390000000000001</v>
      </c>
    </row>
    <row r="213" spans="1:5" s="137" customFormat="1">
      <c r="A213" s="275">
        <v>6</v>
      </c>
      <c r="B213" s="140"/>
      <c r="C213" s="218" t="s">
        <v>230</v>
      </c>
      <c r="D213" s="140" t="s">
        <v>70</v>
      </c>
      <c r="E213" s="142">
        <f>E212*3*3*0.1*1.1</f>
        <v>1.4246100000000004</v>
      </c>
    </row>
    <row r="214" spans="1:5" s="137" customFormat="1">
      <c r="A214" s="275">
        <v>7</v>
      </c>
      <c r="B214" s="276"/>
      <c r="C214" s="282" t="s">
        <v>169</v>
      </c>
      <c r="D214" s="278" t="s">
        <v>170</v>
      </c>
      <c r="E214" s="279">
        <f>ROUND(E213/7,2)</f>
        <v>0.2</v>
      </c>
    </row>
    <row r="215" spans="1:5" s="281" customFormat="1">
      <c r="A215" s="275">
        <v>8</v>
      </c>
      <c r="B215" s="276"/>
      <c r="C215" s="282" t="s">
        <v>171</v>
      </c>
      <c r="D215" s="278" t="s">
        <v>172</v>
      </c>
      <c r="E215" s="279">
        <f>ROUND(E213/3,2)</f>
        <v>0.47</v>
      </c>
    </row>
    <row r="216" spans="1:5" s="281" customFormat="1" ht="25.5">
      <c r="A216" s="275">
        <v>9</v>
      </c>
      <c r="B216" s="276" t="s">
        <v>68</v>
      </c>
      <c r="C216" s="283" t="s">
        <v>182</v>
      </c>
      <c r="D216" s="278" t="s">
        <v>45</v>
      </c>
      <c r="E216" s="279">
        <f>2*3*0.6+2*1.816*0.6+4.25*0.6</f>
        <v>8.3292000000000002</v>
      </c>
    </row>
    <row r="217" spans="1:5" s="137" customFormat="1">
      <c r="A217" s="275">
        <v>10</v>
      </c>
      <c r="B217" s="276"/>
      <c r="C217" s="282" t="s">
        <v>160</v>
      </c>
      <c r="D217" s="278" t="s">
        <v>45</v>
      </c>
      <c r="E217" s="279">
        <f>E216*1.2</f>
        <v>9.9950399999999995</v>
      </c>
    </row>
    <row r="218" spans="1:5">
      <c r="A218" s="275">
        <v>11</v>
      </c>
      <c r="B218" s="276"/>
      <c r="C218" s="282" t="s">
        <v>161</v>
      </c>
      <c r="D218" s="278" t="s">
        <v>70</v>
      </c>
      <c r="E218" s="279">
        <f>ROUND(E216*0.02,2)</f>
        <v>0.17</v>
      </c>
    </row>
    <row r="219" spans="1:5" s="281" customFormat="1">
      <c r="A219" s="275">
        <v>12</v>
      </c>
      <c r="B219" s="276"/>
      <c r="C219" s="282" t="s">
        <v>162</v>
      </c>
      <c r="D219" s="278" t="s">
        <v>73</v>
      </c>
      <c r="E219" s="279">
        <f>E216*0.12</f>
        <v>0.99950399999999995</v>
      </c>
    </row>
    <row r="220" spans="1:5" s="281" customFormat="1">
      <c r="A220" s="275">
        <v>13</v>
      </c>
      <c r="B220" s="276"/>
      <c r="C220" s="282" t="s">
        <v>163</v>
      </c>
      <c r="D220" s="278" t="s">
        <v>65</v>
      </c>
      <c r="E220" s="279">
        <f>ROUND(E216*16,0)</f>
        <v>133</v>
      </c>
    </row>
    <row r="221" spans="1:5" s="281" customFormat="1">
      <c r="A221" s="275">
        <v>14</v>
      </c>
      <c r="B221" s="276" t="s">
        <v>68</v>
      </c>
      <c r="C221" s="283" t="s">
        <v>183</v>
      </c>
      <c r="D221" s="278" t="s">
        <v>164</v>
      </c>
      <c r="E221" s="284">
        <f>820.4*1/1000</f>
        <v>0.82040000000000002</v>
      </c>
    </row>
    <row r="222" spans="1:5" s="281" customFormat="1">
      <c r="A222" s="275">
        <v>15</v>
      </c>
      <c r="B222" s="276"/>
      <c r="C222" s="282" t="s">
        <v>165</v>
      </c>
      <c r="D222" s="278" t="s">
        <v>65</v>
      </c>
      <c r="E222" s="279">
        <f>ROUND(E216*2.2,0)</f>
        <v>18</v>
      </c>
    </row>
    <row r="223" spans="1:5" s="281" customFormat="1">
      <c r="A223" s="275">
        <v>16</v>
      </c>
      <c r="B223" s="276"/>
      <c r="C223" s="282" t="s">
        <v>166</v>
      </c>
      <c r="D223" s="278" t="s">
        <v>65</v>
      </c>
      <c r="E223" s="279">
        <f>ROUND(E208*1*4,0)</f>
        <v>102</v>
      </c>
    </row>
    <row r="224" spans="1:5" s="281" customFormat="1">
      <c r="A224" s="275">
        <v>17</v>
      </c>
      <c r="B224" s="276"/>
      <c r="C224" s="282" t="s">
        <v>167</v>
      </c>
      <c r="D224" s="278" t="s">
        <v>164</v>
      </c>
      <c r="E224" s="279">
        <f>E221*1.18</f>
        <v>0.96807199999999993</v>
      </c>
    </row>
    <row r="225" spans="1:5" s="281" customFormat="1">
      <c r="A225" s="275">
        <v>18</v>
      </c>
      <c r="B225" s="276"/>
      <c r="C225" s="282" t="s">
        <v>168</v>
      </c>
      <c r="D225" s="278" t="s">
        <v>69</v>
      </c>
      <c r="E225" s="279">
        <f>E221</f>
        <v>0.82040000000000002</v>
      </c>
    </row>
    <row r="226" spans="1:5" s="281" customFormat="1">
      <c r="A226" s="275">
        <v>19</v>
      </c>
      <c r="B226" s="276" t="s">
        <v>68</v>
      </c>
      <c r="C226" s="283" t="s">
        <v>186</v>
      </c>
      <c r="D226" s="278" t="s">
        <v>65</v>
      </c>
      <c r="E226" s="279">
        <v>16</v>
      </c>
    </row>
    <row r="227" spans="1:5" s="281" customFormat="1">
      <c r="A227" s="275">
        <v>20</v>
      </c>
      <c r="B227" s="276"/>
      <c r="C227" s="282" t="s">
        <v>245</v>
      </c>
      <c r="D227" s="278" t="s">
        <v>65</v>
      </c>
      <c r="E227" s="279">
        <v>16</v>
      </c>
    </row>
    <row r="228" spans="1:5" s="281" customFormat="1">
      <c r="A228" s="275">
        <v>21</v>
      </c>
      <c r="B228" s="276"/>
      <c r="C228" s="282" t="s">
        <v>247</v>
      </c>
      <c r="D228" s="278" t="s">
        <v>65</v>
      </c>
      <c r="E228" s="279">
        <v>16</v>
      </c>
    </row>
    <row r="229" spans="1:5" s="281" customFormat="1">
      <c r="A229" s="275">
        <v>22</v>
      </c>
      <c r="B229" s="276"/>
      <c r="C229" s="282" t="s">
        <v>248</v>
      </c>
      <c r="D229" s="278" t="s">
        <v>65</v>
      </c>
      <c r="E229" s="279">
        <v>32</v>
      </c>
    </row>
    <row r="230" spans="1:5" s="281" customFormat="1" ht="38.25">
      <c r="A230" s="275">
        <v>23</v>
      </c>
      <c r="B230" s="276" t="s">
        <v>68</v>
      </c>
      <c r="C230" s="283" t="s">
        <v>199</v>
      </c>
      <c r="D230" s="278" t="s">
        <v>70</v>
      </c>
      <c r="E230" s="279">
        <f>3*3*0.6*0.5+1.816*4.25*0.6+0.405*0.625*0.625*3.14</f>
        <v>7.8275578125000003</v>
      </c>
    </row>
    <row r="231" spans="1:5" s="281" customFormat="1">
      <c r="A231" s="275">
        <v>24</v>
      </c>
      <c r="B231" s="276"/>
      <c r="C231" s="282" t="s">
        <v>184</v>
      </c>
      <c r="D231" s="278" t="s">
        <v>70</v>
      </c>
      <c r="E231" s="279">
        <f>E230*1.1</f>
        <v>8.6103135937500017</v>
      </c>
    </row>
    <row r="232" spans="1:5" s="281" customFormat="1">
      <c r="A232" s="275">
        <v>25</v>
      </c>
      <c r="B232" s="276"/>
      <c r="C232" s="282" t="s">
        <v>169</v>
      </c>
      <c r="D232" s="278" t="s">
        <v>170</v>
      </c>
      <c r="E232" s="279">
        <f>ROUND(E231/7,2)</f>
        <v>1.23</v>
      </c>
    </row>
    <row r="233" spans="1:5" s="281" customFormat="1">
      <c r="A233" s="275">
        <v>26</v>
      </c>
      <c r="B233" s="276"/>
      <c r="C233" s="282" t="s">
        <v>171</v>
      </c>
      <c r="D233" s="278" t="s">
        <v>172</v>
      </c>
      <c r="E233" s="279">
        <f>ROUND(E231/4,2)</f>
        <v>2.15</v>
      </c>
    </row>
    <row r="234" spans="1:5" s="281" customFormat="1">
      <c r="A234" s="127"/>
      <c r="B234" s="128"/>
      <c r="C234" s="129" t="s">
        <v>194</v>
      </c>
      <c r="D234" s="130"/>
      <c r="E234" s="158"/>
    </row>
    <row r="235" spans="1:5" s="281" customFormat="1" ht="25.5">
      <c r="A235" s="275">
        <v>1</v>
      </c>
      <c r="B235" s="276" t="s">
        <v>68</v>
      </c>
      <c r="C235" s="277" t="s">
        <v>195</v>
      </c>
      <c r="D235" s="278" t="s">
        <v>65</v>
      </c>
      <c r="E235" s="279">
        <v>1</v>
      </c>
    </row>
    <row r="236" spans="1:5" s="281" customFormat="1">
      <c r="A236" s="275">
        <v>2</v>
      </c>
      <c r="B236" s="276"/>
      <c r="C236" s="282" t="s">
        <v>196</v>
      </c>
      <c r="D236" s="278" t="s">
        <v>70</v>
      </c>
      <c r="E236" s="279">
        <f>0.2*3.14*0.625*0.625*1.15</f>
        <v>0.28210937500000005</v>
      </c>
    </row>
    <row r="237" spans="1:5" s="281" customFormat="1">
      <c r="A237" s="275">
        <v>3</v>
      </c>
      <c r="B237" s="276"/>
      <c r="C237" s="282" t="s">
        <v>197</v>
      </c>
      <c r="D237" s="278" t="s">
        <v>69</v>
      </c>
      <c r="E237" s="279">
        <f>E235</f>
        <v>1</v>
      </c>
    </row>
    <row r="238" spans="1:5" s="108" customFormat="1" ht="13.5" thickBot="1">
      <c r="A238" s="148"/>
      <c r="B238" s="159"/>
      <c r="C238" s="160"/>
      <c r="D238" s="161"/>
      <c r="E238" s="240"/>
    </row>
    <row r="239" spans="1:5" ht="13.5" thickBot="1">
      <c r="A239" s="117"/>
      <c r="B239" s="118"/>
      <c r="C239" s="397" t="s">
        <v>118</v>
      </c>
      <c r="D239" s="398"/>
      <c r="E239" s="400"/>
    </row>
    <row r="240" spans="1:5" s="11" customFormat="1">
      <c r="A240" s="266"/>
      <c r="B240" s="266"/>
      <c r="C240" s="267"/>
      <c r="D240" s="268"/>
      <c r="E240" s="267"/>
    </row>
    <row r="241" spans="1:7" s="34" customFormat="1">
      <c r="A241" s="243"/>
      <c r="B241" s="243"/>
      <c r="C241" s="392" t="s">
        <v>124</v>
      </c>
      <c r="D241" s="392"/>
      <c r="E241" s="392"/>
    </row>
    <row r="242" spans="1:7" s="34" customFormat="1">
      <c r="A242" s="243"/>
      <c r="B242" s="243"/>
      <c r="C242" s="395" t="s">
        <v>193</v>
      </c>
      <c r="D242" s="395"/>
      <c r="E242" s="395"/>
    </row>
    <row r="243" spans="1:7" s="34" customFormat="1">
      <c r="A243" s="243"/>
      <c r="B243" s="243"/>
      <c r="C243" s="396" t="s">
        <v>18</v>
      </c>
      <c r="D243" s="396"/>
      <c r="E243" s="396"/>
    </row>
    <row r="244" spans="1:7" ht="13.5" thickBot="1">
      <c r="B244" s="104"/>
      <c r="C244" s="38"/>
      <c r="D244" s="38"/>
      <c r="E244" s="38"/>
    </row>
    <row r="245" spans="1:7" s="11" customFormat="1">
      <c r="A245" s="387" t="s">
        <v>1</v>
      </c>
      <c r="B245" s="387" t="s">
        <v>28</v>
      </c>
      <c r="C245" s="389" t="s">
        <v>29</v>
      </c>
      <c r="D245" s="387" t="s">
        <v>30</v>
      </c>
      <c r="E245" s="387" t="s">
        <v>31</v>
      </c>
    </row>
    <row r="246" spans="1:7" s="11" customFormat="1" ht="43.5" customHeight="1" thickBot="1">
      <c r="A246" s="388"/>
      <c r="B246" s="388"/>
      <c r="C246" s="390"/>
      <c r="D246" s="388"/>
      <c r="E246" s="388"/>
    </row>
    <row r="247" spans="1:7" s="11" customFormat="1" ht="13.5" thickBot="1">
      <c r="A247" s="14" t="s">
        <v>36</v>
      </c>
      <c r="B247" s="15" t="s">
        <v>37</v>
      </c>
      <c r="C247" s="16">
        <v>3</v>
      </c>
      <c r="D247" s="17">
        <v>4</v>
      </c>
      <c r="E247" s="114">
        <v>5</v>
      </c>
    </row>
    <row r="248" spans="1:7">
      <c r="A248" s="121"/>
      <c r="B248" s="122"/>
      <c r="C248" s="123" t="s">
        <v>148</v>
      </c>
      <c r="D248" s="124"/>
      <c r="E248" s="133"/>
    </row>
    <row r="249" spans="1:7" ht="25.5">
      <c r="A249" s="184">
        <v>1</v>
      </c>
      <c r="B249" s="170" t="s">
        <v>68</v>
      </c>
      <c r="C249" s="269" t="s">
        <v>224</v>
      </c>
      <c r="D249" s="182" t="s">
        <v>69</v>
      </c>
      <c r="E249" s="270">
        <v>1</v>
      </c>
      <c r="G249" s="271"/>
    </row>
    <row r="250" spans="1:7">
      <c r="A250" s="184">
        <v>2</v>
      </c>
      <c r="B250" s="170" t="s">
        <v>68</v>
      </c>
      <c r="C250" s="269" t="s">
        <v>149</v>
      </c>
      <c r="D250" s="182" t="s">
        <v>69</v>
      </c>
      <c r="E250" s="270">
        <v>1</v>
      </c>
      <c r="G250" s="271"/>
    </row>
    <row r="251" spans="1:7">
      <c r="A251" s="184">
        <v>3</v>
      </c>
      <c r="B251" s="170" t="s">
        <v>68</v>
      </c>
      <c r="C251" s="269" t="s">
        <v>150</v>
      </c>
      <c r="D251" s="182" t="s">
        <v>45</v>
      </c>
      <c r="E251" s="270">
        <f>5*5+2*3.02+1*5.04</f>
        <v>36.08</v>
      </c>
      <c r="G251" s="271"/>
    </row>
    <row r="252" spans="1:7">
      <c r="A252" s="184">
        <v>4</v>
      </c>
      <c r="B252" s="170" t="s">
        <v>68</v>
      </c>
      <c r="C252" s="269" t="s">
        <v>151</v>
      </c>
      <c r="D252" s="182" t="s">
        <v>70</v>
      </c>
      <c r="E252" s="270">
        <f>E251*0.4</f>
        <v>14.432</v>
      </c>
      <c r="G252" s="271"/>
    </row>
    <row r="253" spans="1:7">
      <c r="A253" s="184">
        <v>5</v>
      </c>
      <c r="B253" s="170" t="s">
        <v>68</v>
      </c>
      <c r="C253" s="269" t="s">
        <v>152</v>
      </c>
      <c r="D253" s="182" t="s">
        <v>70</v>
      </c>
      <c r="E253" s="270">
        <f>5*5*0.8+(5.04+2*3.02)*0.555</f>
        <v>26.1494</v>
      </c>
      <c r="G253" s="271"/>
    </row>
    <row r="254" spans="1:7">
      <c r="A254" s="184">
        <v>6</v>
      </c>
      <c r="B254" s="170" t="s">
        <v>68</v>
      </c>
      <c r="C254" s="269" t="s">
        <v>153</v>
      </c>
      <c r="D254" s="182" t="s">
        <v>70</v>
      </c>
      <c r="E254" s="270">
        <f>E253*0.03</f>
        <v>0.78448200000000001</v>
      </c>
      <c r="G254" s="271"/>
    </row>
    <row r="255" spans="1:7">
      <c r="A255" s="184">
        <v>7</v>
      </c>
      <c r="B255" s="170" t="s">
        <v>68</v>
      </c>
      <c r="C255" s="269" t="s">
        <v>154</v>
      </c>
      <c r="D255" s="182" t="s">
        <v>70</v>
      </c>
      <c r="E255" s="270">
        <f>E253+E254</f>
        <v>26.933882000000001</v>
      </c>
      <c r="G255" s="271"/>
    </row>
    <row r="256" spans="1:7">
      <c r="A256" s="184">
        <v>8</v>
      </c>
      <c r="B256" s="170" t="s">
        <v>68</v>
      </c>
      <c r="C256" s="269" t="s">
        <v>155</v>
      </c>
      <c r="D256" s="182" t="s">
        <v>45</v>
      </c>
      <c r="E256" s="270">
        <f>E251</f>
        <v>36.08</v>
      </c>
      <c r="G256" s="271"/>
    </row>
    <row r="257" spans="1:8" ht="25.5">
      <c r="A257" s="184">
        <v>9</v>
      </c>
      <c r="B257" s="170" t="s">
        <v>68</v>
      </c>
      <c r="C257" s="269" t="s">
        <v>156</v>
      </c>
      <c r="D257" s="182" t="s">
        <v>70</v>
      </c>
      <c r="E257" s="270">
        <f>E252+E255-3*3*0.6-0.405*3.14*0.625*0.625</f>
        <v>35.4691241875</v>
      </c>
      <c r="G257" s="271"/>
      <c r="H257" s="271"/>
    </row>
    <row r="258" spans="1:8">
      <c r="A258" s="184">
        <v>10</v>
      </c>
      <c r="C258" s="274" t="s">
        <v>157</v>
      </c>
      <c r="D258" s="182" t="s">
        <v>45</v>
      </c>
      <c r="E258" s="270">
        <f>E253</f>
        <v>26.1494</v>
      </c>
      <c r="G258" s="271"/>
    </row>
    <row r="259" spans="1:8">
      <c r="A259" s="127"/>
      <c r="B259" s="128"/>
      <c r="C259" s="129" t="s">
        <v>175</v>
      </c>
      <c r="D259" s="130"/>
      <c r="E259" s="158"/>
    </row>
    <row r="260" spans="1:8" s="137" customFormat="1" ht="25.5">
      <c r="A260" s="139">
        <v>1</v>
      </c>
      <c r="B260" s="140" t="s">
        <v>68</v>
      </c>
      <c r="C260" s="179" t="s">
        <v>177</v>
      </c>
      <c r="D260" s="140" t="s">
        <v>69</v>
      </c>
      <c r="E260" s="142">
        <v>1</v>
      </c>
    </row>
    <row r="261" spans="1:8" s="137" customFormat="1">
      <c r="A261" s="139">
        <v>2</v>
      </c>
      <c r="B261" s="140" t="s">
        <v>68</v>
      </c>
      <c r="C261" s="179" t="s">
        <v>178</v>
      </c>
      <c r="D261" s="140" t="s">
        <v>65</v>
      </c>
      <c r="E261" s="142">
        <v>4</v>
      </c>
    </row>
    <row r="262" spans="1:8" s="137" customFormat="1">
      <c r="A262" s="139">
        <v>3</v>
      </c>
      <c r="B262" s="140"/>
      <c r="C262" s="218" t="s">
        <v>179</v>
      </c>
      <c r="D262" s="140" t="s">
        <v>70</v>
      </c>
      <c r="E262" s="142">
        <f>E261*8.48*3.14*0.15*0.15*1.1</f>
        <v>2.6360928000000001</v>
      </c>
    </row>
    <row r="263" spans="1:8" s="137" customFormat="1">
      <c r="A263" s="139">
        <v>4</v>
      </c>
      <c r="B263" s="140"/>
      <c r="C263" s="218" t="s">
        <v>227</v>
      </c>
      <c r="D263" s="140" t="s">
        <v>164</v>
      </c>
      <c r="E263" s="142">
        <f>E261*96.1*1.15/1000</f>
        <v>0.44205999999999995</v>
      </c>
    </row>
    <row r="264" spans="1:8" s="281" customFormat="1">
      <c r="A264" s="139">
        <v>5</v>
      </c>
      <c r="B264" s="276"/>
      <c r="C264" s="282" t="s">
        <v>169</v>
      </c>
      <c r="D264" s="278" t="s">
        <v>170</v>
      </c>
      <c r="E264" s="279">
        <f>ROUND(E262/7,2)</f>
        <v>0.38</v>
      </c>
    </row>
    <row r="265" spans="1:8" s="281" customFormat="1">
      <c r="A265" s="139">
        <v>6</v>
      </c>
      <c r="B265" s="276"/>
      <c r="C265" s="282" t="s">
        <v>171</v>
      </c>
      <c r="D265" s="278" t="s">
        <v>172</v>
      </c>
      <c r="E265" s="279">
        <f>ROUND(E262/3,2)</f>
        <v>0.88</v>
      </c>
    </row>
    <row r="266" spans="1:8" s="137" customFormat="1">
      <c r="A266" s="139">
        <v>7</v>
      </c>
      <c r="B266" s="140" t="s">
        <v>68</v>
      </c>
      <c r="C266" s="179" t="s">
        <v>180</v>
      </c>
      <c r="D266" s="140" t="s">
        <v>65</v>
      </c>
      <c r="E266" s="211">
        <v>1</v>
      </c>
    </row>
    <row r="267" spans="1:8">
      <c r="A267" s="127"/>
      <c r="B267" s="128"/>
      <c r="C267" s="129" t="s">
        <v>176</v>
      </c>
      <c r="D267" s="130"/>
      <c r="E267" s="158"/>
    </row>
    <row r="268" spans="1:8" s="281" customFormat="1">
      <c r="A268" s="275">
        <v>1</v>
      </c>
      <c r="B268" s="276" t="s">
        <v>68</v>
      </c>
      <c r="C268" s="277" t="s">
        <v>181</v>
      </c>
      <c r="D268" s="278" t="s">
        <v>45</v>
      </c>
      <c r="E268" s="279">
        <f>4*4</f>
        <v>16</v>
      </c>
    </row>
    <row r="269" spans="1:8" s="281" customFormat="1">
      <c r="A269" s="275">
        <v>2</v>
      </c>
      <c r="B269" s="276"/>
      <c r="C269" s="282" t="s">
        <v>158</v>
      </c>
      <c r="D269" s="278" t="s">
        <v>70</v>
      </c>
      <c r="E269" s="279">
        <f>E268*0.2*1.3</f>
        <v>4.16</v>
      </c>
    </row>
    <row r="270" spans="1:8" s="281" customFormat="1" ht="25.5">
      <c r="A270" s="275">
        <v>3</v>
      </c>
      <c r="B270" s="276" t="s">
        <v>68</v>
      </c>
      <c r="C270" s="277" t="s">
        <v>228</v>
      </c>
      <c r="D270" s="278" t="s">
        <v>45</v>
      </c>
      <c r="E270" s="279">
        <f>E268*2+3.5*2</f>
        <v>39</v>
      </c>
    </row>
    <row r="271" spans="1:8" s="281" customFormat="1">
      <c r="A271" s="275">
        <v>4</v>
      </c>
      <c r="B271" s="276"/>
      <c r="C271" s="282" t="s">
        <v>159</v>
      </c>
      <c r="D271" s="278" t="s">
        <v>45</v>
      </c>
      <c r="E271" s="279">
        <f>E270*1.15</f>
        <v>44.849999999999994</v>
      </c>
    </row>
    <row r="272" spans="1:8" s="281" customFormat="1">
      <c r="A272" s="275">
        <v>5</v>
      </c>
      <c r="B272" s="140" t="s">
        <v>68</v>
      </c>
      <c r="C272" s="179" t="s">
        <v>229</v>
      </c>
      <c r="D272" s="140" t="s">
        <v>70</v>
      </c>
      <c r="E272" s="142">
        <f>3.3*3.3*0.1</f>
        <v>1.089</v>
      </c>
    </row>
    <row r="273" spans="1:5" s="281" customFormat="1">
      <c r="A273" s="275">
        <v>6</v>
      </c>
      <c r="B273" s="140"/>
      <c r="C273" s="218" t="s">
        <v>230</v>
      </c>
      <c r="D273" s="140" t="s">
        <v>70</v>
      </c>
      <c r="E273" s="142">
        <f>E272*1.1</f>
        <v>1.1979</v>
      </c>
    </row>
    <row r="274" spans="1:5" s="281" customFormat="1">
      <c r="A274" s="275">
        <v>7</v>
      </c>
      <c r="B274" s="276"/>
      <c r="C274" s="282" t="s">
        <v>169</v>
      </c>
      <c r="D274" s="278" t="s">
        <v>170</v>
      </c>
      <c r="E274" s="279">
        <f>ROUND(E273/7,2)</f>
        <v>0.17</v>
      </c>
    </row>
    <row r="275" spans="1:5" s="281" customFormat="1">
      <c r="A275" s="275">
        <v>8</v>
      </c>
      <c r="B275" s="276"/>
      <c r="C275" s="282" t="s">
        <v>171</v>
      </c>
      <c r="D275" s="278" t="s">
        <v>172</v>
      </c>
      <c r="E275" s="279">
        <f>ROUND(E273/3,2)</f>
        <v>0.4</v>
      </c>
    </row>
    <row r="276" spans="1:5" s="281" customFormat="1" ht="25.5">
      <c r="A276" s="275">
        <v>9</v>
      </c>
      <c r="B276" s="276" t="s">
        <v>68</v>
      </c>
      <c r="C276" s="283" t="s">
        <v>182</v>
      </c>
      <c r="D276" s="278" t="s">
        <v>45</v>
      </c>
      <c r="E276" s="279">
        <f>4*3*0.6</f>
        <v>7.1999999999999993</v>
      </c>
    </row>
    <row r="277" spans="1:5" s="281" customFormat="1">
      <c r="A277" s="275">
        <v>10</v>
      </c>
      <c r="B277" s="276"/>
      <c r="C277" s="282" t="s">
        <v>160</v>
      </c>
      <c r="D277" s="278" t="s">
        <v>45</v>
      </c>
      <c r="E277" s="279">
        <f>E276*1.2</f>
        <v>8.6399999999999988</v>
      </c>
    </row>
    <row r="278" spans="1:5" s="281" customFormat="1">
      <c r="A278" s="275">
        <v>11</v>
      </c>
      <c r="B278" s="276"/>
      <c r="C278" s="282" t="s">
        <v>161</v>
      </c>
      <c r="D278" s="278" t="s">
        <v>70</v>
      </c>
      <c r="E278" s="279">
        <f>ROUND(E276*0.02,2)</f>
        <v>0.14000000000000001</v>
      </c>
    </row>
    <row r="279" spans="1:5" s="281" customFormat="1">
      <c r="A279" s="275">
        <v>12</v>
      </c>
      <c r="B279" s="276"/>
      <c r="C279" s="282" t="s">
        <v>162</v>
      </c>
      <c r="D279" s="278" t="s">
        <v>73</v>
      </c>
      <c r="E279" s="279">
        <f>E276*0.12</f>
        <v>0.86399999999999988</v>
      </c>
    </row>
    <row r="280" spans="1:5" s="281" customFormat="1">
      <c r="A280" s="275">
        <v>13</v>
      </c>
      <c r="B280" s="276"/>
      <c r="C280" s="282" t="s">
        <v>163</v>
      </c>
      <c r="D280" s="278" t="s">
        <v>65</v>
      </c>
      <c r="E280" s="279">
        <f>ROUND(E276*16,0)</f>
        <v>115</v>
      </c>
    </row>
    <row r="281" spans="1:5" s="281" customFormat="1">
      <c r="A281" s="275">
        <v>14</v>
      </c>
      <c r="B281" s="276" t="s">
        <v>68</v>
      </c>
      <c r="C281" s="283" t="s">
        <v>183</v>
      </c>
      <c r="D281" s="278" t="s">
        <v>164</v>
      </c>
      <c r="E281" s="284">
        <f>667.4*1/1000</f>
        <v>0.66739999999999999</v>
      </c>
    </row>
    <row r="282" spans="1:5" s="281" customFormat="1">
      <c r="A282" s="275">
        <v>15</v>
      </c>
      <c r="B282" s="276"/>
      <c r="C282" s="282" t="s">
        <v>165</v>
      </c>
      <c r="D282" s="278" t="s">
        <v>65</v>
      </c>
      <c r="E282" s="279">
        <f>ROUND(E276*2.2,0)</f>
        <v>16</v>
      </c>
    </row>
    <row r="283" spans="1:5" s="281" customFormat="1">
      <c r="A283" s="275">
        <v>16</v>
      </c>
      <c r="B283" s="276"/>
      <c r="C283" s="282" t="s">
        <v>166</v>
      </c>
      <c r="D283" s="278" t="s">
        <v>65</v>
      </c>
      <c r="E283" s="279">
        <f>ROUND(E268*1*4,0)</f>
        <v>64</v>
      </c>
    </row>
    <row r="284" spans="1:5" s="281" customFormat="1">
      <c r="A284" s="275">
        <v>17</v>
      </c>
      <c r="B284" s="276"/>
      <c r="C284" s="282" t="s">
        <v>167</v>
      </c>
      <c r="D284" s="278" t="s">
        <v>164</v>
      </c>
      <c r="E284" s="279">
        <f>E281*1.18</f>
        <v>0.7875319999999999</v>
      </c>
    </row>
    <row r="285" spans="1:5" s="281" customFormat="1">
      <c r="A285" s="275">
        <v>18</v>
      </c>
      <c r="B285" s="276"/>
      <c r="C285" s="282" t="s">
        <v>168</v>
      </c>
      <c r="D285" s="278" t="s">
        <v>69</v>
      </c>
      <c r="E285" s="279">
        <f>E281</f>
        <v>0.66739999999999999</v>
      </c>
    </row>
    <row r="286" spans="1:5" s="281" customFormat="1">
      <c r="A286" s="275">
        <v>19</v>
      </c>
      <c r="B286" s="276" t="s">
        <v>68</v>
      </c>
      <c r="C286" s="283" t="s">
        <v>186</v>
      </c>
      <c r="D286" s="278" t="s">
        <v>65</v>
      </c>
      <c r="E286" s="279">
        <v>16</v>
      </c>
    </row>
    <row r="287" spans="1:5" s="281" customFormat="1">
      <c r="A287" s="275">
        <v>20</v>
      </c>
      <c r="B287" s="276"/>
      <c r="C287" s="282" t="s">
        <v>245</v>
      </c>
      <c r="D287" s="278" t="s">
        <v>65</v>
      </c>
      <c r="E287" s="279">
        <v>16</v>
      </c>
    </row>
    <row r="288" spans="1:5">
      <c r="A288" s="275">
        <v>21</v>
      </c>
      <c r="B288" s="276"/>
      <c r="C288" s="282" t="s">
        <v>247</v>
      </c>
      <c r="D288" s="278" t="s">
        <v>65</v>
      </c>
      <c r="E288" s="279">
        <v>16</v>
      </c>
    </row>
    <row r="289" spans="1:5" s="281" customFormat="1">
      <c r="A289" s="275">
        <v>22</v>
      </c>
      <c r="B289" s="276"/>
      <c r="C289" s="282" t="s">
        <v>248</v>
      </c>
      <c r="D289" s="278" t="s">
        <v>65</v>
      </c>
      <c r="E289" s="279">
        <v>32</v>
      </c>
    </row>
    <row r="290" spans="1:5" s="281" customFormat="1" ht="25.5">
      <c r="A290" s="275">
        <v>23</v>
      </c>
      <c r="B290" s="276" t="s">
        <v>68</v>
      </c>
      <c r="C290" s="283" t="s">
        <v>185</v>
      </c>
      <c r="D290" s="278" t="s">
        <v>70</v>
      </c>
      <c r="E290" s="279">
        <f>3*3*0.6+0.405*0.625*0.625*3.14</f>
        <v>5.8967578124999998</v>
      </c>
    </row>
    <row r="291" spans="1:5" s="281" customFormat="1">
      <c r="A291" s="275">
        <v>24</v>
      </c>
      <c r="B291" s="276"/>
      <c r="C291" s="282" t="s">
        <v>184</v>
      </c>
      <c r="D291" s="278" t="s">
        <v>70</v>
      </c>
      <c r="E291" s="279">
        <f>E290*1.1</f>
        <v>6.4864335937500002</v>
      </c>
    </row>
    <row r="292" spans="1:5" s="281" customFormat="1">
      <c r="A292" s="275">
        <v>25</v>
      </c>
      <c r="B292" s="276"/>
      <c r="C292" s="282" t="s">
        <v>169</v>
      </c>
      <c r="D292" s="278" t="s">
        <v>170</v>
      </c>
      <c r="E292" s="279">
        <f>ROUND(E291/7,2)</f>
        <v>0.93</v>
      </c>
    </row>
    <row r="293" spans="1:5">
      <c r="A293" s="275">
        <v>26</v>
      </c>
      <c r="B293" s="276"/>
      <c r="C293" s="282" t="s">
        <v>171</v>
      </c>
      <c r="D293" s="278" t="s">
        <v>172</v>
      </c>
      <c r="E293" s="279">
        <f>ROUND(E291/4,2)</f>
        <v>1.62</v>
      </c>
    </row>
    <row r="294" spans="1:5" s="281" customFormat="1">
      <c r="A294" s="127"/>
      <c r="B294" s="128"/>
      <c r="C294" s="129" t="s">
        <v>194</v>
      </c>
      <c r="D294" s="130"/>
      <c r="E294" s="158"/>
    </row>
    <row r="295" spans="1:5" s="281" customFormat="1" ht="25.5">
      <c r="A295" s="275">
        <v>1</v>
      </c>
      <c r="B295" s="276" t="s">
        <v>68</v>
      </c>
      <c r="C295" s="277" t="s">
        <v>195</v>
      </c>
      <c r="D295" s="278" t="s">
        <v>65</v>
      </c>
      <c r="E295" s="279">
        <v>1</v>
      </c>
    </row>
    <row r="296" spans="1:5" s="281" customFormat="1">
      <c r="A296" s="275">
        <v>2</v>
      </c>
      <c r="B296" s="276"/>
      <c r="C296" s="282" t="s">
        <v>196</v>
      </c>
      <c r="D296" s="278" t="s">
        <v>70</v>
      </c>
      <c r="E296" s="279">
        <f>0.2*3.14*0.625*0.625*1.15</f>
        <v>0.28210937500000005</v>
      </c>
    </row>
    <row r="297" spans="1:5" s="281" customFormat="1">
      <c r="A297" s="275">
        <v>3</v>
      </c>
      <c r="B297" s="276"/>
      <c r="C297" s="282" t="s">
        <v>197</v>
      </c>
      <c r="D297" s="278" t="s">
        <v>69</v>
      </c>
      <c r="E297" s="279">
        <f>E295</f>
        <v>1</v>
      </c>
    </row>
    <row r="298" spans="1:5" s="281" customFormat="1">
      <c r="A298" s="127"/>
      <c r="B298" s="128"/>
      <c r="C298" s="129" t="s">
        <v>200</v>
      </c>
      <c r="D298" s="130"/>
      <c r="E298" s="158"/>
    </row>
    <row r="299" spans="1:5" s="281" customFormat="1">
      <c r="A299" s="275">
        <v>1</v>
      </c>
      <c r="B299" s="276" t="s">
        <v>68</v>
      </c>
      <c r="C299" s="277" t="s">
        <v>201</v>
      </c>
      <c r="D299" s="278" t="s">
        <v>45</v>
      </c>
      <c r="E299" s="279">
        <f>2*3.02+5.04</f>
        <v>11.08</v>
      </c>
    </row>
    <row r="300" spans="1:5" s="281" customFormat="1">
      <c r="A300" s="275">
        <v>2</v>
      </c>
      <c r="B300" s="276"/>
      <c r="C300" s="282" t="s">
        <v>158</v>
      </c>
      <c r="D300" s="278" t="s">
        <v>70</v>
      </c>
      <c r="E300" s="279">
        <f>E299*0.1*1.3</f>
        <v>1.4404000000000001</v>
      </c>
    </row>
    <row r="301" spans="1:5" s="281" customFormat="1" ht="25.5">
      <c r="A301" s="275">
        <v>3</v>
      </c>
      <c r="B301" s="276" t="s">
        <v>68</v>
      </c>
      <c r="C301" s="277" t="s">
        <v>250</v>
      </c>
      <c r="D301" s="278" t="s">
        <v>45</v>
      </c>
      <c r="E301" s="279">
        <f>E299*2</f>
        <v>22.16</v>
      </c>
    </row>
    <row r="302" spans="1:5" s="281" customFormat="1">
      <c r="A302" s="275">
        <v>4</v>
      </c>
      <c r="B302" s="276"/>
      <c r="C302" s="282" t="s">
        <v>159</v>
      </c>
      <c r="D302" s="278" t="s">
        <v>45</v>
      </c>
      <c r="E302" s="279">
        <f>E301*1.15</f>
        <v>25.483999999999998</v>
      </c>
    </row>
    <row r="303" spans="1:5" s="281" customFormat="1" ht="25.5">
      <c r="A303" s="275">
        <v>5</v>
      </c>
      <c r="B303" s="276" t="s">
        <v>68</v>
      </c>
      <c r="C303" s="283" t="s">
        <v>204</v>
      </c>
      <c r="D303" s="278" t="s">
        <v>45</v>
      </c>
      <c r="E303" s="279">
        <f>(4.02+5.04+4.02)*0.1</f>
        <v>1.3079999999999998</v>
      </c>
    </row>
    <row r="304" spans="1:5" s="281" customFormat="1">
      <c r="A304" s="275">
        <v>6</v>
      </c>
      <c r="B304" s="276"/>
      <c r="C304" s="282" t="s">
        <v>160</v>
      </c>
      <c r="D304" s="278" t="s">
        <v>45</v>
      </c>
      <c r="E304" s="279">
        <f>E303*1.2</f>
        <v>1.5695999999999997</v>
      </c>
    </row>
    <row r="305" spans="1:5" s="281" customFormat="1">
      <c r="A305" s="275">
        <v>7</v>
      </c>
      <c r="B305" s="276"/>
      <c r="C305" s="282" t="s">
        <v>161</v>
      </c>
      <c r="D305" s="278" t="s">
        <v>70</v>
      </c>
      <c r="E305" s="279">
        <f>ROUND(E303*0.02,2)</f>
        <v>0.03</v>
      </c>
    </row>
    <row r="306" spans="1:5" s="281" customFormat="1">
      <c r="A306" s="275">
        <v>8</v>
      </c>
      <c r="B306" s="276"/>
      <c r="C306" s="282" t="s">
        <v>162</v>
      </c>
      <c r="D306" s="278" t="s">
        <v>73</v>
      </c>
      <c r="E306" s="279">
        <f>E303*0.12</f>
        <v>0.15695999999999996</v>
      </c>
    </row>
    <row r="307" spans="1:5" s="281" customFormat="1">
      <c r="A307" s="275">
        <v>9</v>
      </c>
      <c r="B307" s="276"/>
      <c r="C307" s="282" t="s">
        <v>163</v>
      </c>
      <c r="D307" s="278" t="s">
        <v>65</v>
      </c>
      <c r="E307" s="279">
        <f>ROUND(E303*16,0)</f>
        <v>21</v>
      </c>
    </row>
    <row r="308" spans="1:5" s="281" customFormat="1">
      <c r="A308" s="275">
        <v>10</v>
      </c>
      <c r="B308" s="276" t="s">
        <v>68</v>
      </c>
      <c r="C308" s="283" t="s">
        <v>202</v>
      </c>
      <c r="D308" s="278" t="s">
        <v>70</v>
      </c>
      <c r="E308" s="279">
        <f>(3.02*2+5.05)*0.1</f>
        <v>1.109</v>
      </c>
    </row>
    <row r="309" spans="1:5" s="281" customFormat="1">
      <c r="A309" s="275">
        <v>11</v>
      </c>
      <c r="B309" s="276"/>
      <c r="C309" s="282" t="s">
        <v>203</v>
      </c>
      <c r="D309" s="278" t="s">
        <v>70</v>
      </c>
      <c r="E309" s="279">
        <f>E308*1.1</f>
        <v>1.2199</v>
      </c>
    </row>
    <row r="310" spans="1:5" s="281" customFormat="1">
      <c r="A310" s="275">
        <v>12</v>
      </c>
      <c r="B310" s="276"/>
      <c r="C310" s="282" t="s">
        <v>169</v>
      </c>
      <c r="D310" s="278" t="s">
        <v>170</v>
      </c>
      <c r="E310" s="279">
        <f>ROUND(E309/7,2)</f>
        <v>0.17</v>
      </c>
    </row>
    <row r="311" spans="1:5" s="281" customFormat="1">
      <c r="A311" s="275">
        <v>13</v>
      </c>
      <c r="B311" s="276"/>
      <c r="C311" s="282" t="s">
        <v>171</v>
      </c>
      <c r="D311" s="278" t="s">
        <v>172</v>
      </c>
      <c r="E311" s="279">
        <f>ROUND(E309/2,2)</f>
        <v>0.61</v>
      </c>
    </row>
    <row r="312" spans="1:5" s="281" customFormat="1">
      <c r="A312" s="275">
        <v>14</v>
      </c>
      <c r="B312" s="276" t="s">
        <v>68</v>
      </c>
      <c r="C312" s="283" t="s">
        <v>205</v>
      </c>
      <c r="D312" s="278" t="s">
        <v>45</v>
      </c>
      <c r="E312" s="279">
        <f>(3.04+3.44)*2.455+3.02*1.055*2+3.02*2.455*2</f>
        <v>37.108800000000002</v>
      </c>
    </row>
    <row r="313" spans="1:5" s="281" customFormat="1">
      <c r="A313" s="275">
        <v>15</v>
      </c>
      <c r="B313" s="276"/>
      <c r="C313" s="282" t="s">
        <v>160</v>
      </c>
      <c r="D313" s="278" t="s">
        <v>45</v>
      </c>
      <c r="E313" s="279">
        <f>E312*1.2*0.15</f>
        <v>6.6795840000000002</v>
      </c>
    </row>
    <row r="314" spans="1:5" s="281" customFormat="1">
      <c r="A314" s="275">
        <v>16</v>
      </c>
      <c r="B314" s="276"/>
      <c r="C314" s="282" t="s">
        <v>161</v>
      </c>
      <c r="D314" s="278" t="s">
        <v>70</v>
      </c>
      <c r="E314" s="279">
        <f>ROUND(E312*0.01,2)</f>
        <v>0.37</v>
      </c>
    </row>
    <row r="315" spans="1:5" s="281" customFormat="1">
      <c r="A315" s="275">
        <v>17</v>
      </c>
      <c r="B315" s="276"/>
      <c r="C315" s="282" t="s">
        <v>206</v>
      </c>
      <c r="D315" s="278" t="s">
        <v>45</v>
      </c>
      <c r="E315" s="279">
        <f>E312</f>
        <v>37.108800000000002</v>
      </c>
    </row>
    <row r="316" spans="1:5" s="281" customFormat="1">
      <c r="A316" s="275">
        <v>18</v>
      </c>
      <c r="B316" s="276"/>
      <c r="C316" s="282" t="s">
        <v>162</v>
      </c>
      <c r="D316" s="278" t="s">
        <v>73</v>
      </c>
      <c r="E316" s="279">
        <f>E312*0.12</f>
        <v>4.4530560000000001</v>
      </c>
    </row>
    <row r="317" spans="1:5" s="281" customFormat="1">
      <c r="A317" s="275">
        <v>19</v>
      </c>
      <c r="B317" s="276"/>
      <c r="C317" s="282" t="s">
        <v>163</v>
      </c>
      <c r="D317" s="278" t="s">
        <v>65</v>
      </c>
      <c r="E317" s="279">
        <f>ROUND(E312*16,0)</f>
        <v>594</v>
      </c>
    </row>
    <row r="318" spans="1:5" s="281" customFormat="1">
      <c r="A318" s="275">
        <v>20</v>
      </c>
      <c r="B318" s="276" t="s">
        <v>68</v>
      </c>
      <c r="C318" s="283" t="s">
        <v>207</v>
      </c>
      <c r="D318" s="278" t="s">
        <v>164</v>
      </c>
      <c r="E318" s="284">
        <f>390.4*1/1000</f>
        <v>0.39039999999999997</v>
      </c>
    </row>
    <row r="319" spans="1:5" s="281" customFormat="1">
      <c r="A319" s="275">
        <v>21</v>
      </c>
      <c r="B319" s="276"/>
      <c r="C319" s="282" t="s">
        <v>165</v>
      </c>
      <c r="D319" s="278" t="s">
        <v>65</v>
      </c>
      <c r="E319" s="279">
        <f>ROUND(E312*2.2,0)</f>
        <v>82</v>
      </c>
    </row>
    <row r="320" spans="1:5" s="281" customFormat="1">
      <c r="A320" s="275">
        <v>22</v>
      </c>
      <c r="B320" s="276"/>
      <c r="C320" s="282" t="s">
        <v>166</v>
      </c>
      <c r="D320" s="278" t="s">
        <v>65</v>
      </c>
      <c r="E320" s="279">
        <f>ROUND(E308*3*4,0)</f>
        <v>13</v>
      </c>
    </row>
    <row r="321" spans="1:5" s="281" customFormat="1">
      <c r="A321" s="275">
        <v>23</v>
      </c>
      <c r="B321" s="276"/>
      <c r="C321" s="282" t="s">
        <v>167</v>
      </c>
      <c r="D321" s="278" t="s">
        <v>164</v>
      </c>
      <c r="E321" s="279">
        <f>E318*1.18</f>
        <v>0.46067199999999991</v>
      </c>
    </row>
    <row r="322" spans="1:5" s="281" customFormat="1">
      <c r="A322" s="275">
        <v>24</v>
      </c>
      <c r="B322" s="276"/>
      <c r="C322" s="282" t="s">
        <v>168</v>
      </c>
      <c r="D322" s="278" t="s">
        <v>69</v>
      </c>
      <c r="E322" s="279">
        <f>E318</f>
        <v>0.39039999999999997</v>
      </c>
    </row>
    <row r="323" spans="1:5" s="281" customFormat="1">
      <c r="A323" s="275">
        <v>25</v>
      </c>
      <c r="B323" s="276" t="s">
        <v>68</v>
      </c>
      <c r="C323" s="283" t="s">
        <v>208</v>
      </c>
      <c r="D323" s="278" t="s">
        <v>45</v>
      </c>
      <c r="E323" s="279">
        <f>3.02*3*0.6</f>
        <v>5.4359999999999999</v>
      </c>
    </row>
    <row r="324" spans="1:5" s="281" customFormat="1">
      <c r="A324" s="275">
        <v>26</v>
      </c>
      <c r="B324" s="276"/>
      <c r="C324" s="282" t="s">
        <v>209</v>
      </c>
      <c r="D324" s="278" t="s">
        <v>45</v>
      </c>
      <c r="E324" s="279">
        <f>E323*1.1</f>
        <v>5.9796000000000005</v>
      </c>
    </row>
    <row r="325" spans="1:5" s="281" customFormat="1">
      <c r="A325" s="275">
        <v>27</v>
      </c>
      <c r="B325" s="276" t="s">
        <v>68</v>
      </c>
      <c r="C325" s="283" t="s">
        <v>210</v>
      </c>
      <c r="D325" s="278" t="s">
        <v>70</v>
      </c>
      <c r="E325" s="279">
        <f>(2*3.02+5.04)*1*0.2+2.255*3.44*0.2+3.02*0.2*(0.855+2.255)</f>
        <v>5.64588</v>
      </c>
    </row>
    <row r="326" spans="1:5" s="281" customFormat="1">
      <c r="A326" s="275">
        <v>28</v>
      </c>
      <c r="B326" s="276"/>
      <c r="C326" s="282" t="s">
        <v>184</v>
      </c>
      <c r="D326" s="278" t="s">
        <v>70</v>
      </c>
      <c r="E326" s="279">
        <f>E325*1.1</f>
        <v>6.2104680000000005</v>
      </c>
    </row>
    <row r="327" spans="1:5" s="281" customFormat="1">
      <c r="A327" s="275">
        <v>29</v>
      </c>
      <c r="B327" s="276"/>
      <c r="C327" s="282" t="s">
        <v>169</v>
      </c>
      <c r="D327" s="278" t="s">
        <v>170</v>
      </c>
      <c r="E327" s="279">
        <f>ROUND(E326/7,2)</f>
        <v>0.89</v>
      </c>
    </row>
    <row r="328" spans="1:5" s="281" customFormat="1">
      <c r="A328" s="275">
        <v>30</v>
      </c>
      <c r="B328" s="276"/>
      <c r="C328" s="282" t="s">
        <v>171</v>
      </c>
      <c r="D328" s="278" t="s">
        <v>172</v>
      </c>
      <c r="E328" s="279">
        <f>ROUND(E326/4,2)</f>
        <v>1.55</v>
      </c>
    </row>
    <row r="329" spans="1:5" s="281" customFormat="1" ht="13.5" thickBot="1">
      <c r="A329" s="286"/>
      <c r="B329" s="287"/>
      <c r="C329" s="282"/>
      <c r="D329" s="278"/>
      <c r="E329" s="279"/>
    </row>
    <row r="330" spans="1:5" ht="13.5" thickBot="1">
      <c r="A330" s="117"/>
      <c r="B330" s="118"/>
      <c r="C330" s="397" t="s">
        <v>118</v>
      </c>
      <c r="D330" s="398"/>
      <c r="E330" s="400"/>
    </row>
    <row r="331" spans="1:5" s="11" customFormat="1">
      <c r="A331" s="266"/>
      <c r="B331" s="266"/>
      <c r="C331" s="267"/>
      <c r="D331" s="268"/>
      <c r="E331" s="267"/>
    </row>
    <row r="332" spans="1:5" s="11" customFormat="1">
      <c r="A332" s="266"/>
      <c r="B332" s="266"/>
      <c r="C332" s="392" t="s">
        <v>310</v>
      </c>
      <c r="D332" s="392"/>
      <c r="E332" s="392"/>
    </row>
    <row r="333" spans="1:5" s="11" customFormat="1">
      <c r="A333" s="266"/>
      <c r="B333" s="266"/>
      <c r="C333" s="395" t="s">
        <v>144</v>
      </c>
      <c r="D333" s="395"/>
      <c r="E333" s="395"/>
    </row>
    <row r="334" spans="1:5" s="11" customFormat="1">
      <c r="A334" s="266"/>
      <c r="B334" s="266"/>
      <c r="C334" s="396" t="s">
        <v>18</v>
      </c>
      <c r="D334" s="396"/>
      <c r="E334" s="396"/>
    </row>
    <row r="335" spans="1:5" s="11" customFormat="1" ht="13.5" thickBot="1">
      <c r="A335" s="266"/>
      <c r="B335" s="266"/>
      <c r="C335" s="306"/>
      <c r="D335" s="306"/>
      <c r="E335" s="306"/>
    </row>
    <row r="336" spans="1:5" s="11" customFormat="1">
      <c r="A336" s="387" t="s">
        <v>1</v>
      </c>
      <c r="B336" s="387" t="s">
        <v>28</v>
      </c>
      <c r="C336" s="389" t="s">
        <v>29</v>
      </c>
      <c r="D336" s="387" t="s">
        <v>30</v>
      </c>
      <c r="E336" s="387" t="s">
        <v>31</v>
      </c>
    </row>
    <row r="337" spans="1:5" s="11" customFormat="1" ht="13.5" thickBot="1">
      <c r="A337" s="388"/>
      <c r="B337" s="388"/>
      <c r="C337" s="390"/>
      <c r="D337" s="388"/>
      <c r="E337" s="388"/>
    </row>
    <row r="338" spans="1:5" s="11" customFormat="1" ht="13.5" thickBot="1">
      <c r="A338" s="219" t="s">
        <v>36</v>
      </c>
      <c r="B338" s="220" t="s">
        <v>37</v>
      </c>
      <c r="C338" s="221">
        <v>3</v>
      </c>
      <c r="D338" s="222">
        <v>4</v>
      </c>
      <c r="E338" s="223">
        <v>5</v>
      </c>
    </row>
    <row r="339" spans="1:5" ht="25.5">
      <c r="A339" s="127"/>
      <c r="B339" s="128"/>
      <c r="C339" s="129" t="s">
        <v>282</v>
      </c>
      <c r="D339" s="130"/>
      <c r="E339" s="158"/>
    </row>
    <row r="340" spans="1:5" ht="25.5">
      <c r="A340" s="127">
        <v>1</v>
      </c>
      <c r="B340" s="276" t="s">
        <v>68</v>
      </c>
      <c r="C340" s="310" t="s">
        <v>251</v>
      </c>
      <c r="D340" s="140" t="s">
        <v>65</v>
      </c>
      <c r="E340" s="319">
        <v>2</v>
      </c>
    </row>
    <row r="341" spans="1:5">
      <c r="A341" s="127">
        <v>2</v>
      </c>
      <c r="B341" s="276" t="s">
        <v>68</v>
      </c>
      <c r="C341" s="310" t="s">
        <v>252</v>
      </c>
      <c r="D341" s="140" t="s">
        <v>65</v>
      </c>
      <c r="E341" s="319">
        <v>2</v>
      </c>
    </row>
    <row r="342" spans="1:5" s="34" customFormat="1">
      <c r="A342" s="127">
        <v>3</v>
      </c>
      <c r="B342" s="276" t="s">
        <v>68</v>
      </c>
      <c r="C342" s="310" t="s">
        <v>253</v>
      </c>
      <c r="D342" s="140" t="s">
        <v>254</v>
      </c>
      <c r="E342" s="319">
        <v>4</v>
      </c>
    </row>
    <row r="343" spans="1:5" s="34" customFormat="1">
      <c r="A343" s="127">
        <v>4</v>
      </c>
      <c r="B343" s="276" t="s">
        <v>68</v>
      </c>
      <c r="C343" s="310" t="s">
        <v>255</v>
      </c>
      <c r="D343" s="140" t="s">
        <v>65</v>
      </c>
      <c r="E343" s="319">
        <v>32</v>
      </c>
    </row>
    <row r="344" spans="1:5" s="34" customFormat="1">
      <c r="A344" s="127">
        <v>5</v>
      </c>
      <c r="B344" s="276" t="s">
        <v>68</v>
      </c>
      <c r="C344" s="310" t="s">
        <v>256</v>
      </c>
      <c r="D344" s="140" t="s">
        <v>65</v>
      </c>
      <c r="E344" s="319">
        <v>4</v>
      </c>
    </row>
    <row r="345" spans="1:5" s="34" customFormat="1">
      <c r="A345" s="127">
        <v>6</v>
      </c>
      <c r="B345" s="276" t="s">
        <v>68</v>
      </c>
      <c r="C345" s="310" t="s">
        <v>257</v>
      </c>
      <c r="D345" s="140" t="s">
        <v>65</v>
      </c>
      <c r="E345" s="320">
        <v>2</v>
      </c>
    </row>
    <row r="346" spans="1:5" s="34" customFormat="1">
      <c r="A346" s="127">
        <v>7</v>
      </c>
      <c r="B346" s="276" t="s">
        <v>68</v>
      </c>
      <c r="C346" s="171" t="s">
        <v>258</v>
      </c>
      <c r="D346" s="140" t="s">
        <v>65</v>
      </c>
      <c r="E346" s="320">
        <v>1</v>
      </c>
    </row>
    <row r="347" spans="1:5" s="34" customFormat="1">
      <c r="A347" s="127">
        <v>8</v>
      </c>
      <c r="B347" s="276" t="s">
        <v>68</v>
      </c>
      <c r="C347" s="311" t="s">
        <v>259</v>
      </c>
      <c r="D347" s="308" t="s">
        <v>65</v>
      </c>
      <c r="E347" s="320">
        <v>1</v>
      </c>
    </row>
    <row r="348" spans="1:5" s="34" customFormat="1">
      <c r="A348" s="127">
        <v>9</v>
      </c>
      <c r="B348" s="276" t="s">
        <v>68</v>
      </c>
      <c r="C348" s="311" t="s">
        <v>260</v>
      </c>
      <c r="D348" s="308" t="s">
        <v>65</v>
      </c>
      <c r="E348" s="320">
        <v>1</v>
      </c>
    </row>
    <row r="349" spans="1:5" s="34" customFormat="1">
      <c r="A349" s="127">
        <v>10</v>
      </c>
      <c r="B349" s="276" t="s">
        <v>68</v>
      </c>
      <c r="C349" s="311" t="s">
        <v>261</v>
      </c>
      <c r="D349" s="308" t="s">
        <v>262</v>
      </c>
      <c r="E349" s="320">
        <v>250</v>
      </c>
    </row>
    <row r="350" spans="1:5" s="34" customFormat="1">
      <c r="A350" s="127">
        <v>11</v>
      </c>
      <c r="B350" s="276" t="s">
        <v>68</v>
      </c>
      <c r="C350" s="311" t="s">
        <v>263</v>
      </c>
      <c r="D350" s="308" t="s">
        <v>262</v>
      </c>
      <c r="E350" s="320">
        <v>500</v>
      </c>
    </row>
    <row r="351" spans="1:5" s="34" customFormat="1">
      <c r="A351" s="127">
        <v>12</v>
      </c>
      <c r="B351" s="276" t="s">
        <v>68</v>
      </c>
      <c r="C351" s="311" t="s">
        <v>264</v>
      </c>
      <c r="D351" s="140" t="s">
        <v>65</v>
      </c>
      <c r="E351" s="320">
        <v>32</v>
      </c>
    </row>
    <row r="352" spans="1:5" s="34" customFormat="1">
      <c r="A352" s="127">
        <v>13</v>
      </c>
      <c r="B352" s="276" t="s">
        <v>68</v>
      </c>
      <c r="C352" s="311" t="s">
        <v>265</v>
      </c>
      <c r="D352" s="140" t="s">
        <v>65</v>
      </c>
      <c r="E352" s="320">
        <v>4</v>
      </c>
    </row>
    <row r="353" spans="1:5" s="34" customFormat="1">
      <c r="A353" s="127">
        <v>14</v>
      </c>
      <c r="B353" s="276" t="s">
        <v>68</v>
      </c>
      <c r="C353" s="309" t="s">
        <v>266</v>
      </c>
      <c r="D353" s="140" t="s">
        <v>262</v>
      </c>
      <c r="E353" s="320">
        <v>2816</v>
      </c>
    </row>
    <row r="354" spans="1:5" s="34" customFormat="1">
      <c r="A354" s="127">
        <v>15</v>
      </c>
      <c r="B354" s="276" t="s">
        <v>68</v>
      </c>
      <c r="C354" s="310" t="s">
        <v>267</v>
      </c>
      <c r="D354" s="308" t="s">
        <v>262</v>
      </c>
      <c r="E354" s="320">
        <v>1290</v>
      </c>
    </row>
    <row r="355" spans="1:5" s="34" customFormat="1">
      <c r="A355" s="127">
        <v>16</v>
      </c>
      <c r="B355" s="276" t="s">
        <v>68</v>
      </c>
      <c r="C355" s="310" t="s">
        <v>268</v>
      </c>
      <c r="D355" s="308" t="s">
        <v>262</v>
      </c>
      <c r="E355" s="320">
        <v>80</v>
      </c>
    </row>
    <row r="356" spans="1:5" s="34" customFormat="1">
      <c r="A356" s="127">
        <v>17</v>
      </c>
      <c r="B356" s="276" t="s">
        <v>68</v>
      </c>
      <c r="C356" s="310" t="s">
        <v>269</v>
      </c>
      <c r="D356" s="308" t="s">
        <v>254</v>
      </c>
      <c r="E356" s="320">
        <v>32</v>
      </c>
    </row>
    <row r="357" spans="1:5" s="34" customFormat="1">
      <c r="A357" s="127">
        <v>18</v>
      </c>
      <c r="B357" s="276" t="s">
        <v>68</v>
      </c>
      <c r="C357" s="310" t="s">
        <v>270</v>
      </c>
      <c r="D357" s="308" t="s">
        <v>262</v>
      </c>
      <c r="E357" s="320">
        <v>130</v>
      </c>
    </row>
    <row r="358" spans="1:5" s="34" customFormat="1">
      <c r="A358" s="127">
        <v>19</v>
      </c>
      <c r="B358" s="276" t="s">
        <v>68</v>
      </c>
      <c r="C358" s="310" t="s">
        <v>271</v>
      </c>
      <c r="D358" s="308" t="s">
        <v>254</v>
      </c>
      <c r="E358" s="320">
        <v>2</v>
      </c>
    </row>
    <row r="359" spans="1:5" s="34" customFormat="1">
      <c r="A359" s="127">
        <v>20</v>
      </c>
      <c r="B359" s="276" t="s">
        <v>68</v>
      </c>
      <c r="C359" s="310" t="s">
        <v>272</v>
      </c>
      <c r="D359" s="308" t="s">
        <v>262</v>
      </c>
      <c r="E359" s="320">
        <v>140</v>
      </c>
    </row>
    <row r="360" spans="1:5" s="34" customFormat="1">
      <c r="A360" s="127">
        <v>21</v>
      </c>
      <c r="B360" s="276" t="s">
        <v>68</v>
      </c>
      <c r="C360" s="310" t="s">
        <v>273</v>
      </c>
      <c r="D360" s="308" t="s">
        <v>254</v>
      </c>
      <c r="E360" s="320">
        <v>4</v>
      </c>
    </row>
    <row r="361" spans="1:5" s="34" customFormat="1">
      <c r="A361" s="127">
        <v>22</v>
      </c>
      <c r="B361" s="276" t="s">
        <v>68</v>
      </c>
      <c r="C361" s="310" t="s">
        <v>274</v>
      </c>
      <c r="D361" s="308" t="s">
        <v>262</v>
      </c>
      <c r="E361" s="320">
        <v>212</v>
      </c>
    </row>
    <row r="362" spans="1:5" s="34" customFormat="1">
      <c r="A362" s="127">
        <v>23</v>
      </c>
      <c r="B362" s="276" t="s">
        <v>68</v>
      </c>
      <c r="C362" s="309" t="s">
        <v>275</v>
      </c>
      <c r="D362" s="308" t="s">
        <v>276</v>
      </c>
      <c r="E362" s="321">
        <v>19</v>
      </c>
    </row>
    <row r="363" spans="1:5" s="34" customFormat="1">
      <c r="A363" s="127">
        <v>24</v>
      </c>
      <c r="B363" s="276" t="s">
        <v>68</v>
      </c>
      <c r="C363" s="309" t="s">
        <v>277</v>
      </c>
      <c r="D363" s="308" t="s">
        <v>276</v>
      </c>
      <c r="E363" s="322">
        <v>0.34</v>
      </c>
    </row>
    <row r="364" spans="1:5" s="34" customFormat="1">
      <c r="A364" s="127">
        <v>25</v>
      </c>
      <c r="B364" s="276" t="s">
        <v>68</v>
      </c>
      <c r="C364" s="309" t="s">
        <v>278</v>
      </c>
      <c r="D364" s="308" t="s">
        <v>276</v>
      </c>
      <c r="E364" s="322">
        <v>1.1200000000000001</v>
      </c>
    </row>
    <row r="365" spans="1:5" s="34" customFormat="1">
      <c r="A365" s="127">
        <v>26</v>
      </c>
      <c r="B365" s="276" t="s">
        <v>68</v>
      </c>
      <c r="C365" s="309" t="s">
        <v>279</v>
      </c>
      <c r="D365" s="308" t="s">
        <v>73</v>
      </c>
      <c r="E365" s="320">
        <v>85</v>
      </c>
    </row>
    <row r="366" spans="1:5" s="34" customFormat="1">
      <c r="A366" s="127">
        <v>27</v>
      </c>
      <c r="B366" s="276" t="s">
        <v>68</v>
      </c>
      <c r="C366" s="310" t="s">
        <v>280</v>
      </c>
      <c r="D366" s="308" t="s">
        <v>281</v>
      </c>
      <c r="E366" s="320">
        <v>1</v>
      </c>
    </row>
    <row r="367" spans="1:5" s="34" customFormat="1" ht="25.5">
      <c r="A367" s="127"/>
      <c r="B367" s="128"/>
      <c r="C367" s="129" t="s">
        <v>283</v>
      </c>
      <c r="D367" s="130"/>
      <c r="E367" s="186"/>
    </row>
    <row r="368" spans="1:5" s="34" customFormat="1" ht="38.25">
      <c r="A368" s="127">
        <v>1</v>
      </c>
      <c r="B368" s="276" t="s">
        <v>68</v>
      </c>
      <c r="C368" s="310" t="s">
        <v>284</v>
      </c>
      <c r="D368" s="140" t="s">
        <v>65</v>
      </c>
      <c r="E368" s="319">
        <v>2</v>
      </c>
    </row>
    <row r="369" spans="1:5" s="34" customFormat="1">
      <c r="A369" s="127">
        <v>2</v>
      </c>
      <c r="B369" s="276" t="s">
        <v>68</v>
      </c>
      <c r="C369" s="310" t="s">
        <v>285</v>
      </c>
      <c r="D369" s="140" t="s">
        <v>65</v>
      </c>
      <c r="E369" s="319">
        <v>32</v>
      </c>
    </row>
    <row r="370" spans="1:5" s="34" customFormat="1">
      <c r="A370" s="127">
        <v>3</v>
      </c>
      <c r="B370" s="276" t="s">
        <v>68</v>
      </c>
      <c r="C370" s="310" t="s">
        <v>286</v>
      </c>
      <c r="D370" s="140" t="s">
        <v>65</v>
      </c>
      <c r="E370" s="319">
        <v>32</v>
      </c>
    </row>
    <row r="371" spans="1:5" s="34" customFormat="1">
      <c r="A371" s="127">
        <v>4</v>
      </c>
      <c r="B371" s="276" t="s">
        <v>68</v>
      </c>
      <c r="C371" s="310" t="s">
        <v>287</v>
      </c>
      <c r="D371" s="140" t="s">
        <v>262</v>
      </c>
      <c r="E371" s="319">
        <v>800</v>
      </c>
    </row>
    <row r="372" spans="1:5" s="34" customFormat="1">
      <c r="A372" s="127">
        <v>5</v>
      </c>
      <c r="B372" s="276" t="s">
        <v>68</v>
      </c>
      <c r="C372" s="310" t="s">
        <v>288</v>
      </c>
      <c r="D372" s="140" t="s">
        <v>65</v>
      </c>
      <c r="E372" s="314">
        <v>36</v>
      </c>
    </row>
    <row r="373" spans="1:5" s="34" customFormat="1">
      <c r="A373" s="127">
        <v>6</v>
      </c>
      <c r="B373" s="276" t="s">
        <v>68</v>
      </c>
      <c r="C373" s="310" t="s">
        <v>289</v>
      </c>
      <c r="D373" s="140" t="s">
        <v>262</v>
      </c>
      <c r="E373" s="314">
        <v>130</v>
      </c>
    </row>
    <row r="374" spans="1:5" s="34" customFormat="1">
      <c r="A374" s="127">
        <v>7</v>
      </c>
      <c r="B374" s="276" t="s">
        <v>68</v>
      </c>
      <c r="C374" s="310" t="s">
        <v>290</v>
      </c>
      <c r="D374" s="140" t="s">
        <v>291</v>
      </c>
      <c r="E374" s="314">
        <v>8</v>
      </c>
    </row>
    <row r="375" spans="1:5" s="34" customFormat="1" ht="25.5">
      <c r="A375" s="127">
        <v>8</v>
      </c>
      <c r="B375" s="276" t="s">
        <v>68</v>
      </c>
      <c r="C375" s="310" t="s">
        <v>292</v>
      </c>
      <c r="D375" s="308" t="s">
        <v>262</v>
      </c>
      <c r="E375" s="314">
        <v>75</v>
      </c>
    </row>
    <row r="376" spans="1:5" s="34" customFormat="1" ht="25.5">
      <c r="A376" s="127">
        <v>9</v>
      </c>
      <c r="B376" s="276" t="s">
        <v>68</v>
      </c>
      <c r="C376" s="310" t="s">
        <v>293</v>
      </c>
      <c r="D376" s="308" t="s">
        <v>262</v>
      </c>
      <c r="E376" s="314">
        <v>137</v>
      </c>
    </row>
    <row r="377" spans="1:5" s="34" customFormat="1" ht="25.5">
      <c r="A377" s="127">
        <v>10</v>
      </c>
      <c r="B377" s="276" t="s">
        <v>68</v>
      </c>
      <c r="C377" s="310" t="s">
        <v>294</v>
      </c>
      <c r="D377" s="308" t="s">
        <v>262</v>
      </c>
      <c r="E377" s="314">
        <v>80</v>
      </c>
    </row>
    <row r="378" spans="1:5" s="34" customFormat="1">
      <c r="A378" s="127">
        <v>11</v>
      </c>
      <c r="B378" s="276" t="s">
        <v>68</v>
      </c>
      <c r="C378" s="171" t="s">
        <v>295</v>
      </c>
      <c r="D378" s="308" t="s">
        <v>262</v>
      </c>
      <c r="E378" s="314">
        <v>1171</v>
      </c>
    </row>
    <row r="379" spans="1:5" s="34" customFormat="1" ht="25.5">
      <c r="A379" s="127">
        <v>12</v>
      </c>
      <c r="B379" s="276" t="s">
        <v>68</v>
      </c>
      <c r="C379" s="171" t="s">
        <v>296</v>
      </c>
      <c r="D379" s="308" t="s">
        <v>262</v>
      </c>
      <c r="E379" s="314">
        <v>212</v>
      </c>
    </row>
    <row r="380" spans="1:5" s="34" customFormat="1">
      <c r="A380" s="127">
        <v>13</v>
      </c>
      <c r="B380" s="276" t="s">
        <v>68</v>
      </c>
      <c r="C380" s="311" t="s">
        <v>297</v>
      </c>
      <c r="D380" s="308" t="s">
        <v>262</v>
      </c>
      <c r="E380" s="314">
        <v>1171</v>
      </c>
    </row>
    <row r="381" spans="1:5" s="34" customFormat="1">
      <c r="A381" s="127">
        <v>14</v>
      </c>
      <c r="B381" s="276" t="s">
        <v>68</v>
      </c>
      <c r="C381" s="310" t="s">
        <v>298</v>
      </c>
      <c r="D381" s="312" t="s">
        <v>262</v>
      </c>
      <c r="E381" s="314">
        <v>212</v>
      </c>
    </row>
    <row r="382" spans="1:5" s="34" customFormat="1">
      <c r="A382" s="127">
        <v>15</v>
      </c>
      <c r="B382" s="276" t="s">
        <v>68</v>
      </c>
      <c r="C382" s="309" t="s">
        <v>299</v>
      </c>
      <c r="D382" s="140" t="s">
        <v>65</v>
      </c>
      <c r="E382" s="314">
        <v>32</v>
      </c>
    </row>
    <row r="383" spans="1:5" s="34" customFormat="1">
      <c r="A383" s="127">
        <v>16</v>
      </c>
      <c r="B383" s="276" t="s">
        <v>68</v>
      </c>
      <c r="C383" s="309" t="s">
        <v>300</v>
      </c>
      <c r="D383" s="140" t="s">
        <v>45</v>
      </c>
      <c r="E383" s="314">
        <v>30</v>
      </c>
    </row>
    <row r="384" spans="1:5" s="34" customFormat="1">
      <c r="A384" s="127">
        <v>17</v>
      </c>
      <c r="B384" s="276" t="s">
        <v>68</v>
      </c>
      <c r="C384" s="309" t="s">
        <v>301</v>
      </c>
      <c r="D384" s="140" t="s">
        <v>45</v>
      </c>
      <c r="E384" s="314">
        <v>190</v>
      </c>
    </row>
    <row r="385" spans="1:5" s="34" customFormat="1" ht="25.5">
      <c r="A385" s="127"/>
      <c r="B385" s="128"/>
      <c r="C385" s="129" t="s">
        <v>311</v>
      </c>
      <c r="D385" s="130"/>
      <c r="E385" s="186"/>
    </row>
    <row r="386" spans="1:5" s="34" customFormat="1">
      <c r="A386" s="127">
        <v>1</v>
      </c>
      <c r="B386" s="276" t="s">
        <v>68</v>
      </c>
      <c r="C386" s="307" t="s">
        <v>302</v>
      </c>
      <c r="D386" s="313" t="s">
        <v>303</v>
      </c>
      <c r="E386" s="314">
        <v>1</v>
      </c>
    </row>
    <row r="387" spans="1:5" s="34" customFormat="1">
      <c r="A387" s="127">
        <v>2</v>
      </c>
      <c r="B387" s="276" t="s">
        <v>68</v>
      </c>
      <c r="C387" s="307" t="s">
        <v>304</v>
      </c>
      <c r="D387" s="313" t="s">
        <v>303</v>
      </c>
      <c r="E387" s="314">
        <v>1</v>
      </c>
    </row>
    <row r="388" spans="1:5" s="34" customFormat="1">
      <c r="A388" s="127">
        <v>3</v>
      </c>
      <c r="B388" s="276" t="s">
        <v>68</v>
      </c>
      <c r="C388" s="307" t="s">
        <v>305</v>
      </c>
      <c r="D388" s="313" t="s">
        <v>303</v>
      </c>
      <c r="E388" s="314">
        <v>1</v>
      </c>
    </row>
    <row r="389" spans="1:5" s="34" customFormat="1">
      <c r="A389" s="127">
        <v>4</v>
      </c>
      <c r="B389" s="276" t="s">
        <v>68</v>
      </c>
      <c r="C389" s="307" t="s">
        <v>306</v>
      </c>
      <c r="D389" s="313" t="s">
        <v>303</v>
      </c>
      <c r="E389" s="314">
        <v>1</v>
      </c>
    </row>
    <row r="390" spans="1:5" s="34" customFormat="1" ht="25.5">
      <c r="A390" s="127">
        <v>5</v>
      </c>
      <c r="B390" s="276" t="s">
        <v>68</v>
      </c>
      <c r="C390" s="307" t="s">
        <v>307</v>
      </c>
      <c r="D390" s="313" t="s">
        <v>303</v>
      </c>
      <c r="E390" s="314">
        <v>1</v>
      </c>
    </row>
    <row r="391" spans="1:5" s="34" customFormat="1">
      <c r="A391" s="104"/>
      <c r="B391" s="104"/>
      <c r="C391" s="38"/>
      <c r="D391" s="38"/>
      <c r="E391" s="38"/>
    </row>
    <row r="392" spans="1:5" s="34" customFormat="1">
      <c r="A392" s="213"/>
      <c r="B392" s="213"/>
      <c r="C392" s="35"/>
      <c r="D392" s="35"/>
      <c r="E392" s="35"/>
    </row>
    <row r="393" spans="1:5" s="34" customFormat="1">
      <c r="A393" s="376" t="s">
        <v>14</v>
      </c>
      <c r="B393" s="376"/>
      <c r="C393" s="41" t="str">
        <f>PBK!C36</f>
        <v>Vadims ĻETKO</v>
      </c>
      <c r="D393" s="382" t="str">
        <f>PBK!D36</f>
        <v>29_10_2021</v>
      </c>
      <c r="E393" s="383"/>
    </row>
    <row r="394" spans="1:5" s="34" customFormat="1">
      <c r="A394" s="213"/>
      <c r="B394" s="213"/>
      <c r="C394" s="42" t="s">
        <v>44</v>
      </c>
      <c r="D394" s="35"/>
      <c r="E394" s="35"/>
    </row>
    <row r="395" spans="1:5" s="34" customFormat="1" ht="13.5" customHeight="1">
      <c r="A395" s="213"/>
      <c r="B395" s="213"/>
      <c r="C395" s="35"/>
      <c r="D395" s="35"/>
      <c r="E395" s="35"/>
    </row>
    <row r="396" spans="1:5" s="34" customFormat="1" ht="13.5" customHeight="1">
      <c r="A396" s="376" t="s">
        <v>15</v>
      </c>
      <c r="B396" s="376"/>
      <c r="C396" s="35" t="str">
        <f>PBK!C39</f>
        <v>20-6832</v>
      </c>
      <c r="D396" s="35"/>
      <c r="E396" s="35"/>
    </row>
    <row r="397" spans="1:5" s="34" customFormat="1" ht="13.5" customHeight="1">
      <c r="A397" s="213"/>
      <c r="B397" s="213"/>
      <c r="C397" s="35"/>
      <c r="D397" s="35"/>
      <c r="E397" s="35"/>
    </row>
    <row r="398" spans="1:5" s="34" customFormat="1" ht="13.5" customHeight="1">
      <c r="A398" s="213"/>
      <c r="B398" s="213"/>
      <c r="C398" s="35"/>
      <c r="D398" s="35"/>
      <c r="E398" s="35"/>
    </row>
    <row r="399" spans="1:5" s="34" customFormat="1" ht="13.5" customHeight="1">
      <c r="A399" s="213"/>
      <c r="B399" s="213"/>
      <c r="C399" s="35"/>
      <c r="D399" s="35"/>
      <c r="E399" s="35"/>
    </row>
    <row r="400" spans="1:5" s="34" customFormat="1" ht="13.5" customHeight="1">
      <c r="A400" s="213"/>
      <c r="B400" s="213"/>
      <c r="C400" s="35"/>
      <c r="D400" s="35"/>
      <c r="E400" s="35"/>
    </row>
    <row r="401" spans="1:5" s="34" customFormat="1" ht="13.5" customHeight="1">
      <c r="A401" s="213"/>
      <c r="B401" s="213"/>
      <c r="C401" s="35"/>
      <c r="D401" s="35"/>
      <c r="E401" s="35"/>
    </row>
    <row r="402" spans="1:5" s="34" customFormat="1" ht="13.5" customHeight="1">
      <c r="A402" s="213"/>
      <c r="B402" s="213"/>
      <c r="C402" s="35"/>
      <c r="D402" s="35"/>
      <c r="E402" s="35"/>
    </row>
    <row r="403" spans="1:5" s="34" customFormat="1" ht="13.5" customHeight="1">
      <c r="A403" s="213"/>
      <c r="B403" s="213"/>
      <c r="C403" s="35"/>
      <c r="D403" s="35"/>
      <c r="E403" s="35"/>
    </row>
    <row r="404" spans="1:5" s="34" customFormat="1" ht="13.5" customHeight="1">
      <c r="A404" s="213"/>
      <c r="B404" s="213"/>
      <c r="C404" s="35"/>
      <c r="D404" s="35"/>
      <c r="E404" s="35"/>
    </row>
    <row r="405" spans="1:5" s="34" customFormat="1" ht="13.5" customHeight="1">
      <c r="A405" s="213"/>
      <c r="B405" s="213"/>
      <c r="C405" s="35"/>
      <c r="D405" s="35"/>
      <c r="E405" s="35"/>
    </row>
    <row r="406" spans="1:5" s="34" customFormat="1" ht="13.5" customHeight="1">
      <c r="A406" s="213"/>
      <c r="B406" s="213"/>
      <c r="C406" s="35"/>
      <c r="D406" s="35"/>
      <c r="E406" s="35"/>
    </row>
    <row r="407" spans="1:5" s="34" customFormat="1" ht="13.5" customHeight="1">
      <c r="A407" s="213"/>
      <c r="B407" s="213"/>
      <c r="C407" s="35"/>
      <c r="D407" s="35"/>
      <c r="E407" s="35"/>
    </row>
    <row r="408" spans="1:5" s="34" customFormat="1" ht="13.5" customHeight="1">
      <c r="A408" s="213"/>
      <c r="B408" s="213"/>
      <c r="C408" s="35"/>
      <c r="D408" s="35"/>
      <c r="E408" s="35"/>
    </row>
    <row r="409" spans="1:5" s="34" customFormat="1" ht="13.5" customHeight="1">
      <c r="A409" s="213"/>
      <c r="B409" s="213"/>
      <c r="C409" s="35"/>
      <c r="D409" s="35"/>
      <c r="E409" s="35"/>
    </row>
    <row r="410" spans="1:5" s="34" customFormat="1" ht="13.5" customHeight="1">
      <c r="A410" s="213"/>
      <c r="B410" s="213"/>
      <c r="C410" s="35"/>
      <c r="D410" s="35"/>
      <c r="E410" s="35"/>
    </row>
    <row r="411" spans="1:5" s="34" customFormat="1" ht="13.5" customHeight="1">
      <c r="A411" s="213"/>
      <c r="B411" s="213"/>
      <c r="C411" s="35"/>
      <c r="D411" s="35"/>
      <c r="E411" s="35"/>
    </row>
    <row r="412" spans="1:5" s="34" customFormat="1" ht="13.5" customHeight="1">
      <c r="A412" s="213"/>
      <c r="B412" s="213"/>
      <c r="C412" s="35"/>
      <c r="D412" s="35"/>
      <c r="E412" s="35"/>
    </row>
    <row r="413" spans="1:5" s="34" customFormat="1" ht="13.5" customHeight="1">
      <c r="A413" s="213"/>
      <c r="B413" s="213"/>
      <c r="C413" s="35"/>
      <c r="D413" s="35"/>
      <c r="E413" s="35"/>
    </row>
    <row r="414" spans="1:5" s="34" customFormat="1" ht="13.5" customHeight="1">
      <c r="A414" s="213"/>
      <c r="B414" s="213"/>
      <c r="C414" s="35"/>
      <c r="D414" s="35"/>
      <c r="E414" s="35"/>
    </row>
    <row r="415" spans="1:5" s="34" customFormat="1" ht="13.5" customHeight="1">
      <c r="A415" s="213"/>
      <c r="B415" s="213"/>
      <c r="C415" s="35"/>
      <c r="D415" s="35"/>
      <c r="E415" s="35"/>
    </row>
    <row r="416" spans="1:5" s="34" customFormat="1" ht="13.5" customHeight="1">
      <c r="A416" s="213"/>
      <c r="B416" s="213"/>
      <c r="C416" s="35"/>
      <c r="D416" s="35"/>
      <c r="E416" s="35"/>
    </row>
    <row r="417" spans="1:5" s="34" customFormat="1" ht="13.5" customHeight="1">
      <c r="A417" s="213"/>
      <c r="B417" s="213"/>
      <c r="C417" s="35"/>
      <c r="D417" s="35"/>
      <c r="E417" s="35"/>
    </row>
    <row r="418" spans="1:5" s="34" customFormat="1" ht="13.5" customHeight="1">
      <c r="A418" s="213"/>
      <c r="B418" s="213"/>
      <c r="C418" s="35"/>
      <c r="D418" s="35"/>
      <c r="E418" s="35"/>
    </row>
    <row r="419" spans="1:5" s="34" customFormat="1" ht="13.5" customHeight="1">
      <c r="A419" s="213"/>
      <c r="B419" s="213"/>
      <c r="C419" s="35"/>
      <c r="D419" s="35"/>
      <c r="E419" s="35"/>
    </row>
    <row r="420" spans="1:5" s="34" customFormat="1" ht="13.5" customHeight="1">
      <c r="A420" s="213"/>
      <c r="B420" s="213"/>
      <c r="C420" s="35"/>
      <c r="D420" s="35"/>
      <c r="E420" s="35"/>
    </row>
    <row r="421" spans="1:5" s="34" customFormat="1" ht="13.5" customHeight="1">
      <c r="A421" s="213"/>
      <c r="B421" s="213"/>
      <c r="C421" s="35"/>
      <c r="D421" s="35"/>
      <c r="E421" s="35"/>
    </row>
    <row r="422" spans="1:5" s="34" customFormat="1" ht="13.5" customHeight="1">
      <c r="A422" s="213"/>
      <c r="B422" s="213"/>
      <c r="C422" s="35"/>
      <c r="D422" s="35"/>
      <c r="E422" s="35"/>
    </row>
    <row r="423" spans="1:5" s="34" customFormat="1" ht="13.5" customHeight="1">
      <c r="A423" s="213"/>
      <c r="B423" s="213"/>
      <c r="C423" s="35"/>
      <c r="D423" s="35"/>
      <c r="E423" s="35"/>
    </row>
    <row r="424" spans="1:5" s="34" customFormat="1" ht="13.5" customHeight="1">
      <c r="A424" s="213"/>
      <c r="B424" s="213"/>
      <c r="C424" s="35"/>
      <c r="D424" s="35"/>
      <c r="E424" s="35"/>
    </row>
    <row r="425" spans="1:5" s="34" customFormat="1" ht="13.5" customHeight="1">
      <c r="A425" s="213"/>
      <c r="B425" s="213"/>
      <c r="C425" s="35"/>
      <c r="D425" s="35"/>
      <c r="E425" s="35"/>
    </row>
    <row r="426" spans="1:5" s="34" customFormat="1" ht="13.5" customHeight="1">
      <c r="A426" s="213"/>
      <c r="B426" s="213"/>
      <c r="C426" s="35"/>
      <c r="D426" s="35"/>
      <c r="E426" s="35"/>
    </row>
    <row r="427" spans="1:5" s="34" customFormat="1" ht="13.5" customHeight="1">
      <c r="A427" s="213"/>
      <c r="B427" s="213"/>
      <c r="C427" s="35"/>
      <c r="D427" s="35"/>
      <c r="E427" s="35"/>
    </row>
    <row r="428" spans="1:5" s="34" customFormat="1" ht="13.5" customHeight="1">
      <c r="A428" s="213"/>
      <c r="B428" s="213"/>
      <c r="C428" s="35"/>
      <c r="D428" s="35"/>
      <c r="E428" s="35"/>
    </row>
    <row r="429" spans="1:5" s="34" customFormat="1" ht="13.5" customHeight="1">
      <c r="A429" s="213"/>
      <c r="B429" s="213"/>
      <c r="C429" s="35"/>
      <c r="D429" s="35"/>
      <c r="E429" s="35"/>
    </row>
    <row r="430" spans="1:5" s="34" customFormat="1" ht="13.5" customHeight="1">
      <c r="A430" s="213"/>
      <c r="B430" s="213"/>
      <c r="C430" s="35"/>
      <c r="D430" s="35"/>
      <c r="E430" s="35"/>
    </row>
    <row r="431" spans="1:5" s="34" customFormat="1" ht="13.5" customHeight="1">
      <c r="A431" s="213"/>
      <c r="B431" s="213"/>
      <c r="C431" s="35"/>
      <c r="D431" s="35"/>
      <c r="E431" s="35"/>
    </row>
    <row r="432" spans="1:5" s="34" customFormat="1" ht="13.5" customHeight="1">
      <c r="A432" s="213"/>
      <c r="B432" s="213"/>
      <c r="C432" s="35"/>
      <c r="D432" s="35"/>
      <c r="E432" s="35"/>
    </row>
    <row r="433" spans="1:5" s="34" customFormat="1" ht="13.5" customHeight="1">
      <c r="A433" s="213"/>
      <c r="B433" s="213"/>
      <c r="C433" s="35"/>
      <c r="D433" s="35"/>
      <c r="E433" s="35"/>
    </row>
    <row r="434" spans="1:5" s="34" customFormat="1" ht="13.5" customHeight="1">
      <c r="A434" s="213"/>
      <c r="B434" s="213"/>
      <c r="C434" s="35"/>
      <c r="D434" s="35"/>
      <c r="E434" s="35"/>
    </row>
    <row r="435" spans="1:5" s="34" customFormat="1" ht="13.5" customHeight="1">
      <c r="A435" s="213"/>
      <c r="B435" s="213"/>
      <c r="C435" s="35"/>
      <c r="D435" s="35"/>
      <c r="E435" s="35"/>
    </row>
    <row r="436" spans="1:5" s="34" customFormat="1" ht="13.5" customHeight="1">
      <c r="A436" s="213"/>
      <c r="B436" s="213"/>
      <c r="C436" s="35"/>
      <c r="D436" s="35"/>
      <c r="E436" s="35"/>
    </row>
    <row r="437" spans="1:5" s="34" customFormat="1" ht="13.5" customHeight="1">
      <c r="A437" s="213"/>
      <c r="B437" s="213"/>
      <c r="C437" s="35"/>
      <c r="D437" s="35"/>
      <c r="E437" s="35"/>
    </row>
    <row r="438" spans="1:5" s="34" customFormat="1" ht="13.5" customHeight="1">
      <c r="A438" s="213"/>
      <c r="B438" s="213"/>
      <c r="C438" s="35"/>
      <c r="D438" s="35"/>
      <c r="E438" s="35"/>
    </row>
    <row r="439" spans="1:5" s="34" customFormat="1" ht="13.5" customHeight="1">
      <c r="A439" s="213"/>
      <c r="B439" s="213"/>
      <c r="C439" s="35"/>
      <c r="D439" s="35"/>
      <c r="E439" s="35"/>
    </row>
    <row r="440" spans="1:5" s="34" customFormat="1" ht="13.5" customHeight="1">
      <c r="A440" s="213"/>
      <c r="B440" s="213"/>
      <c r="C440" s="35"/>
      <c r="D440" s="35"/>
      <c r="E440" s="35"/>
    </row>
    <row r="441" spans="1:5" s="34" customFormat="1" ht="13.5" customHeight="1">
      <c r="A441" s="213"/>
      <c r="B441" s="213"/>
      <c r="C441" s="35"/>
      <c r="D441" s="35"/>
      <c r="E441" s="35"/>
    </row>
    <row r="442" spans="1:5" s="34" customFormat="1" ht="13.5" customHeight="1">
      <c r="A442" s="213"/>
      <c r="B442" s="213"/>
      <c r="C442" s="35"/>
      <c r="D442" s="35"/>
      <c r="E442" s="35"/>
    </row>
    <row r="443" spans="1:5" s="34" customFormat="1" ht="13.5" customHeight="1">
      <c r="A443" s="213"/>
      <c r="B443" s="213"/>
      <c r="C443" s="35"/>
      <c r="D443" s="35"/>
      <c r="E443" s="35"/>
    </row>
    <row r="444" spans="1:5" s="34" customFormat="1" ht="13.5" customHeight="1">
      <c r="A444" s="213"/>
      <c r="B444" s="213"/>
      <c r="C444" s="35"/>
      <c r="D444" s="35"/>
      <c r="E444" s="35"/>
    </row>
    <row r="445" spans="1:5" s="34" customFormat="1" ht="13.5" customHeight="1">
      <c r="A445" s="213"/>
      <c r="B445" s="213"/>
      <c r="C445" s="35"/>
      <c r="D445" s="35"/>
      <c r="E445" s="35"/>
    </row>
    <row r="446" spans="1:5" s="34" customFormat="1" ht="13.5" customHeight="1">
      <c r="A446" s="213"/>
      <c r="B446" s="213"/>
      <c r="C446" s="35"/>
      <c r="D446" s="35"/>
      <c r="E446" s="35"/>
    </row>
    <row r="447" spans="1:5" s="34" customFormat="1" ht="13.5" customHeight="1">
      <c r="A447" s="213"/>
      <c r="B447" s="213"/>
      <c r="C447" s="35"/>
      <c r="D447" s="35"/>
      <c r="E447" s="35"/>
    </row>
    <row r="448" spans="1:5" s="34" customFormat="1" ht="13.5" customHeight="1">
      <c r="A448" s="213"/>
      <c r="B448" s="213"/>
      <c r="C448" s="35"/>
      <c r="D448" s="35"/>
      <c r="E448" s="35"/>
    </row>
    <row r="449" spans="1:5" s="34" customFormat="1" ht="13.5" customHeight="1">
      <c r="A449" s="213"/>
      <c r="B449" s="213"/>
      <c r="C449" s="35"/>
      <c r="D449" s="35"/>
      <c r="E449" s="35"/>
    </row>
    <row r="450" spans="1:5" s="34" customFormat="1" ht="13.5" customHeight="1">
      <c r="A450" s="213"/>
      <c r="B450" s="213"/>
      <c r="C450" s="35"/>
      <c r="D450" s="35"/>
      <c r="E450" s="35"/>
    </row>
    <row r="451" spans="1:5" s="34" customFormat="1" ht="13.5" customHeight="1">
      <c r="A451" s="213"/>
      <c r="B451" s="213"/>
      <c r="C451" s="35"/>
      <c r="D451" s="35"/>
      <c r="E451" s="35"/>
    </row>
    <row r="452" spans="1:5" s="34" customFormat="1" ht="13.5" customHeight="1">
      <c r="A452" s="213"/>
      <c r="B452" s="213"/>
      <c r="C452" s="35"/>
      <c r="D452" s="35"/>
      <c r="E452" s="35"/>
    </row>
    <row r="453" spans="1:5" s="34" customFormat="1" ht="13.5" customHeight="1">
      <c r="A453" s="213"/>
      <c r="B453" s="213"/>
      <c r="C453" s="35"/>
      <c r="D453" s="35"/>
      <c r="E453" s="35"/>
    </row>
    <row r="454" spans="1:5" s="34" customFormat="1" ht="13.5" customHeight="1">
      <c r="A454" s="213"/>
      <c r="B454" s="213"/>
      <c r="C454" s="35"/>
      <c r="D454" s="35"/>
      <c r="E454" s="35"/>
    </row>
    <row r="455" spans="1:5" s="34" customFormat="1" ht="13.5" customHeight="1">
      <c r="A455" s="213"/>
      <c r="B455" s="213"/>
      <c r="C455" s="35"/>
      <c r="D455" s="35"/>
      <c r="E455" s="35"/>
    </row>
    <row r="456" spans="1:5" s="34" customFormat="1" ht="13.5" customHeight="1">
      <c r="A456" s="213"/>
      <c r="B456" s="213"/>
      <c r="C456" s="35"/>
      <c r="D456" s="35"/>
      <c r="E456" s="35"/>
    </row>
    <row r="457" spans="1:5" s="34" customFormat="1" ht="13.5" customHeight="1">
      <c r="A457" s="213"/>
      <c r="B457" s="213"/>
      <c r="C457" s="35"/>
      <c r="D457" s="35"/>
      <c r="E457" s="35"/>
    </row>
    <row r="458" spans="1:5" s="34" customFormat="1" ht="13.5" customHeight="1">
      <c r="A458" s="213"/>
      <c r="B458" s="213"/>
      <c r="C458" s="35"/>
      <c r="D458" s="35"/>
      <c r="E458" s="35"/>
    </row>
    <row r="459" spans="1:5" s="34" customFormat="1" ht="13.5" customHeight="1">
      <c r="A459" s="213"/>
      <c r="B459" s="213"/>
      <c r="C459" s="35"/>
      <c r="D459" s="35"/>
      <c r="E459" s="35"/>
    </row>
    <row r="460" spans="1:5" s="34" customFormat="1" ht="13.5" customHeight="1">
      <c r="A460" s="213"/>
      <c r="B460" s="213"/>
      <c r="C460" s="35"/>
      <c r="D460" s="35"/>
      <c r="E460" s="35"/>
    </row>
    <row r="461" spans="1:5" s="34" customFormat="1" ht="13.5" customHeight="1">
      <c r="A461" s="213"/>
      <c r="B461" s="213"/>
      <c r="C461" s="35"/>
      <c r="D461" s="35"/>
      <c r="E461" s="35"/>
    </row>
    <row r="462" spans="1:5" s="34" customFormat="1" ht="13.5" customHeight="1">
      <c r="A462" s="213"/>
      <c r="B462" s="213"/>
      <c r="C462" s="35"/>
      <c r="D462" s="35"/>
      <c r="E462" s="35"/>
    </row>
    <row r="463" spans="1:5" s="34" customFormat="1" ht="13.5" customHeight="1">
      <c r="A463" s="213"/>
      <c r="B463" s="213"/>
      <c r="C463" s="35"/>
      <c r="D463" s="35"/>
      <c r="E463" s="35"/>
    </row>
    <row r="464" spans="1:5" s="34" customFormat="1" ht="13.5" customHeight="1">
      <c r="A464" s="213"/>
      <c r="B464" s="213"/>
      <c r="C464" s="35"/>
      <c r="D464" s="35"/>
      <c r="E464" s="35"/>
    </row>
    <row r="465" spans="1:5" s="34" customFormat="1" ht="13.5" customHeight="1">
      <c r="A465" s="213"/>
      <c r="B465" s="213"/>
      <c r="C465" s="35"/>
      <c r="D465" s="35"/>
      <c r="E465" s="35"/>
    </row>
    <row r="466" spans="1:5" s="34" customFormat="1" ht="13.5" customHeight="1">
      <c r="A466" s="213"/>
      <c r="B466" s="213"/>
      <c r="C466" s="35"/>
      <c r="D466" s="35"/>
      <c r="E466" s="35"/>
    </row>
    <row r="467" spans="1:5" s="34" customFormat="1" ht="13.5" customHeight="1">
      <c r="A467" s="213"/>
      <c r="B467" s="213"/>
      <c r="C467" s="35"/>
      <c r="D467" s="35"/>
      <c r="E467" s="35"/>
    </row>
    <row r="468" spans="1:5" s="34" customFormat="1" ht="13.5" customHeight="1">
      <c r="A468" s="213"/>
      <c r="B468" s="213"/>
      <c r="C468" s="35"/>
      <c r="D468" s="35"/>
      <c r="E468" s="35"/>
    </row>
    <row r="469" spans="1:5" s="34" customFormat="1" ht="13.5" customHeight="1">
      <c r="A469" s="213"/>
      <c r="B469" s="213"/>
      <c r="C469" s="35"/>
      <c r="D469" s="35"/>
      <c r="E469" s="35"/>
    </row>
    <row r="470" spans="1:5" s="34" customFormat="1" ht="13.5" customHeight="1">
      <c r="A470" s="213"/>
      <c r="B470" s="213"/>
      <c r="C470" s="35"/>
      <c r="D470" s="35"/>
      <c r="E470" s="35"/>
    </row>
    <row r="471" spans="1:5" s="34" customFormat="1" ht="13.5" customHeight="1">
      <c r="A471" s="213"/>
      <c r="B471" s="213"/>
      <c r="C471" s="35"/>
      <c r="D471" s="35"/>
      <c r="E471" s="35"/>
    </row>
    <row r="472" spans="1:5" s="34" customFormat="1" ht="13.5" customHeight="1">
      <c r="A472" s="213"/>
      <c r="B472" s="213"/>
      <c r="C472" s="35"/>
      <c r="D472" s="35"/>
      <c r="E472" s="35"/>
    </row>
    <row r="473" spans="1:5" s="34" customFormat="1" ht="13.5" customHeight="1">
      <c r="A473" s="213"/>
      <c r="B473" s="213"/>
      <c r="C473" s="35"/>
      <c r="D473" s="35"/>
      <c r="E473" s="35"/>
    </row>
    <row r="474" spans="1:5" s="34" customFormat="1" ht="13.5" customHeight="1">
      <c r="A474" s="213"/>
      <c r="B474" s="213"/>
      <c r="C474" s="35"/>
      <c r="D474" s="35"/>
      <c r="E474" s="35"/>
    </row>
    <row r="475" spans="1:5" s="34" customFormat="1" ht="13.5" customHeight="1">
      <c r="A475" s="213"/>
      <c r="B475" s="213"/>
      <c r="C475" s="35"/>
      <c r="D475" s="35"/>
      <c r="E475" s="35"/>
    </row>
    <row r="476" spans="1:5" s="34" customFormat="1" ht="13.5" customHeight="1">
      <c r="A476" s="213"/>
      <c r="B476" s="213"/>
      <c r="C476" s="35"/>
      <c r="D476" s="35"/>
      <c r="E476" s="35"/>
    </row>
    <row r="477" spans="1:5" s="34" customFormat="1" ht="13.5" customHeight="1">
      <c r="A477" s="213"/>
      <c r="B477" s="213"/>
      <c r="C477" s="35"/>
      <c r="D477" s="35"/>
      <c r="E477" s="35"/>
    </row>
    <row r="478" spans="1:5" s="34" customFormat="1" ht="13.5" customHeight="1">
      <c r="A478" s="213"/>
      <c r="B478" s="213"/>
      <c r="C478" s="35"/>
      <c r="D478" s="35"/>
      <c r="E478" s="35"/>
    </row>
    <row r="479" spans="1:5" s="34" customFormat="1" ht="13.5" customHeight="1">
      <c r="A479" s="213"/>
      <c r="B479" s="213"/>
      <c r="C479" s="35"/>
      <c r="D479" s="35"/>
      <c r="E479" s="35"/>
    </row>
    <row r="480" spans="1:5" s="34" customFormat="1" ht="13.5" customHeight="1">
      <c r="A480" s="213"/>
      <c r="B480" s="213"/>
      <c r="C480" s="35"/>
      <c r="D480" s="35"/>
      <c r="E480" s="35"/>
    </row>
    <row r="481" spans="1:5" s="34" customFormat="1" ht="13.5" customHeight="1">
      <c r="A481" s="213"/>
      <c r="B481" s="213"/>
      <c r="C481" s="35"/>
      <c r="D481" s="35"/>
      <c r="E481" s="35"/>
    </row>
    <row r="482" spans="1:5" s="34" customFormat="1" ht="13.5" customHeight="1">
      <c r="A482" s="213"/>
      <c r="B482" s="213"/>
      <c r="C482" s="35"/>
      <c r="D482" s="35"/>
      <c r="E482" s="35"/>
    </row>
    <row r="483" spans="1:5" s="34" customFormat="1" ht="13.5" customHeight="1">
      <c r="A483" s="213"/>
      <c r="B483" s="213"/>
      <c r="C483" s="35"/>
      <c r="D483" s="35"/>
      <c r="E483" s="35"/>
    </row>
    <row r="484" spans="1:5" s="34" customFormat="1" ht="13.5" customHeight="1">
      <c r="A484" s="213"/>
      <c r="B484" s="213"/>
      <c r="C484" s="35"/>
      <c r="D484" s="35"/>
      <c r="E484" s="35"/>
    </row>
    <row r="485" spans="1:5" s="34" customFormat="1" ht="13.5" customHeight="1">
      <c r="A485" s="213"/>
      <c r="B485" s="213"/>
      <c r="C485" s="35"/>
      <c r="D485" s="35"/>
      <c r="E485" s="35"/>
    </row>
    <row r="486" spans="1:5" s="34" customFormat="1" ht="13.5" customHeight="1">
      <c r="A486" s="213"/>
      <c r="B486" s="213"/>
      <c r="C486" s="35"/>
      <c r="D486" s="35"/>
      <c r="E486" s="35"/>
    </row>
    <row r="487" spans="1:5" s="34" customFormat="1" ht="13.5" customHeight="1">
      <c r="A487" s="213"/>
      <c r="B487" s="213"/>
      <c r="C487" s="35"/>
      <c r="D487" s="35"/>
      <c r="E487" s="35"/>
    </row>
    <row r="488" spans="1:5" s="34" customFormat="1" ht="13.5" customHeight="1">
      <c r="A488" s="213"/>
      <c r="B488" s="213"/>
      <c r="C488" s="35"/>
      <c r="D488" s="35"/>
      <c r="E488" s="35"/>
    </row>
    <row r="489" spans="1:5" s="34" customFormat="1" ht="13.5" customHeight="1">
      <c r="A489" s="213"/>
      <c r="B489" s="213"/>
      <c r="C489" s="35"/>
      <c r="D489" s="35"/>
      <c r="E489" s="35"/>
    </row>
    <row r="490" spans="1:5" s="34" customFormat="1" ht="13.5" customHeight="1">
      <c r="A490" s="213"/>
      <c r="B490" s="213"/>
      <c r="C490" s="35"/>
      <c r="D490" s="35"/>
      <c r="E490" s="35"/>
    </row>
    <row r="491" spans="1:5" s="34" customFormat="1" ht="13.5" customHeight="1">
      <c r="A491" s="213"/>
      <c r="B491" s="213"/>
      <c r="C491" s="35"/>
      <c r="D491" s="35"/>
      <c r="E491" s="35"/>
    </row>
    <row r="492" spans="1:5" s="34" customFormat="1" ht="13.5" customHeight="1">
      <c r="A492" s="213"/>
      <c r="B492" s="213"/>
      <c r="C492" s="35"/>
      <c r="D492" s="35"/>
      <c r="E492" s="35"/>
    </row>
    <row r="493" spans="1:5" s="34" customFormat="1" ht="13.5" customHeight="1">
      <c r="A493" s="213"/>
      <c r="B493" s="213"/>
      <c r="C493" s="35"/>
      <c r="D493" s="35"/>
      <c r="E493" s="35"/>
    </row>
    <row r="494" spans="1:5" s="34" customFormat="1" ht="13.5" customHeight="1">
      <c r="A494" s="213"/>
      <c r="B494" s="213"/>
      <c r="C494" s="35"/>
      <c r="D494" s="35"/>
      <c r="E494" s="35"/>
    </row>
    <row r="495" spans="1:5" s="34" customFormat="1" ht="13.5" customHeight="1">
      <c r="A495" s="213"/>
      <c r="B495" s="213"/>
      <c r="C495" s="35"/>
      <c r="D495" s="35"/>
      <c r="E495" s="35"/>
    </row>
    <row r="496" spans="1:5" s="34" customFormat="1" ht="13.5" customHeight="1">
      <c r="A496" s="213"/>
      <c r="B496" s="213"/>
      <c r="C496" s="35"/>
      <c r="D496" s="35"/>
      <c r="E496" s="35"/>
    </row>
    <row r="497" spans="1:5" s="34" customFormat="1" ht="13.5" customHeight="1">
      <c r="A497" s="213"/>
      <c r="B497" s="213"/>
      <c r="C497" s="35"/>
      <c r="D497" s="35"/>
      <c r="E497" s="35"/>
    </row>
    <row r="498" spans="1:5" s="34" customFormat="1" ht="13.5" customHeight="1">
      <c r="A498" s="213"/>
      <c r="B498" s="213"/>
      <c r="C498" s="35"/>
      <c r="D498" s="35"/>
      <c r="E498" s="35"/>
    </row>
    <row r="499" spans="1:5" s="34" customFormat="1" ht="13.5" customHeight="1">
      <c r="A499" s="213"/>
      <c r="B499" s="213"/>
      <c r="C499" s="35"/>
      <c r="D499" s="35"/>
      <c r="E499" s="35"/>
    </row>
    <row r="500" spans="1:5" s="34" customFormat="1" ht="13.5" customHeight="1">
      <c r="A500" s="213"/>
      <c r="B500" s="213"/>
      <c r="C500" s="35"/>
      <c r="D500" s="35"/>
      <c r="E500" s="35"/>
    </row>
    <row r="501" spans="1:5" s="34" customFormat="1" ht="13.5" customHeight="1">
      <c r="A501" s="213"/>
      <c r="B501" s="213"/>
      <c r="C501" s="35"/>
      <c r="D501" s="35"/>
      <c r="E501" s="35"/>
    </row>
    <row r="502" spans="1:5" s="34" customFormat="1" ht="13.5" customHeight="1">
      <c r="A502" s="213"/>
      <c r="B502" s="213"/>
      <c r="C502" s="35"/>
      <c r="D502" s="35"/>
      <c r="E502" s="35"/>
    </row>
    <row r="503" spans="1:5" s="34" customFormat="1" ht="13.5" customHeight="1">
      <c r="A503" s="213"/>
      <c r="B503" s="213"/>
      <c r="C503" s="35"/>
      <c r="D503" s="35"/>
      <c r="E503" s="35"/>
    </row>
    <row r="504" spans="1:5" s="34" customFormat="1" ht="13.5" customHeight="1">
      <c r="A504" s="213"/>
      <c r="B504" s="213"/>
      <c r="C504" s="35"/>
      <c r="D504" s="35"/>
      <c r="E504" s="35"/>
    </row>
    <row r="505" spans="1:5" s="34" customFormat="1" ht="13.5" customHeight="1">
      <c r="A505" s="213"/>
      <c r="B505" s="213"/>
      <c r="C505" s="35"/>
      <c r="D505" s="35"/>
      <c r="E505" s="35"/>
    </row>
    <row r="506" spans="1:5" s="34" customFormat="1" ht="13.5" customHeight="1">
      <c r="A506" s="213"/>
      <c r="B506" s="213"/>
      <c r="C506" s="35"/>
      <c r="D506" s="35"/>
      <c r="E506" s="35"/>
    </row>
    <row r="507" spans="1:5" s="34" customFormat="1" ht="13.5" customHeight="1">
      <c r="A507" s="213"/>
      <c r="B507" s="213"/>
      <c r="C507" s="35"/>
      <c r="D507" s="35"/>
      <c r="E507" s="35"/>
    </row>
    <row r="508" spans="1:5" s="34" customFormat="1" ht="13.5" customHeight="1">
      <c r="A508" s="213"/>
      <c r="B508" s="213"/>
      <c r="C508" s="35"/>
      <c r="D508" s="35"/>
      <c r="E508" s="35"/>
    </row>
    <row r="509" spans="1:5" s="34" customFormat="1" ht="13.5" customHeight="1">
      <c r="A509" s="213"/>
      <c r="B509" s="213"/>
      <c r="C509" s="35"/>
      <c r="D509" s="35"/>
      <c r="E509" s="35"/>
    </row>
    <row r="510" spans="1:5" s="34" customFormat="1" ht="13.5" customHeight="1">
      <c r="A510" s="213"/>
      <c r="B510" s="213"/>
      <c r="C510" s="35"/>
      <c r="D510" s="35"/>
      <c r="E510" s="35"/>
    </row>
    <row r="511" spans="1:5" s="34" customFormat="1" ht="13.5" customHeight="1">
      <c r="A511" s="213"/>
      <c r="B511" s="213"/>
      <c r="C511" s="35"/>
      <c r="D511" s="35"/>
      <c r="E511" s="35"/>
    </row>
    <row r="512" spans="1:5" s="34" customFormat="1" ht="13.5" customHeight="1">
      <c r="A512" s="213"/>
      <c r="B512" s="213"/>
      <c r="C512" s="35"/>
      <c r="D512" s="35"/>
      <c r="E512" s="35"/>
    </row>
    <row r="513" spans="1:5" s="34" customFormat="1" ht="13.5" customHeight="1">
      <c r="A513" s="213"/>
      <c r="B513" s="213"/>
      <c r="C513" s="35"/>
      <c r="D513" s="35"/>
      <c r="E513" s="35"/>
    </row>
    <row r="514" spans="1:5" s="34" customFormat="1" ht="13.5" customHeight="1">
      <c r="A514" s="213"/>
      <c r="B514" s="213"/>
      <c r="C514" s="35"/>
      <c r="D514" s="35"/>
      <c r="E514" s="35"/>
    </row>
    <row r="515" spans="1:5" s="34" customFormat="1" ht="13.5" customHeight="1">
      <c r="A515" s="213"/>
      <c r="B515" s="213"/>
      <c r="C515" s="35"/>
      <c r="D515" s="35"/>
      <c r="E515" s="35"/>
    </row>
    <row r="516" spans="1:5" s="34" customFormat="1" ht="13.5" customHeight="1">
      <c r="A516" s="213"/>
      <c r="B516" s="213"/>
      <c r="C516" s="35"/>
      <c r="D516" s="35"/>
      <c r="E516" s="35"/>
    </row>
    <row r="517" spans="1:5" s="34" customFormat="1" ht="13.5" customHeight="1">
      <c r="A517" s="213"/>
      <c r="B517" s="213"/>
      <c r="C517" s="35"/>
      <c r="D517" s="35"/>
      <c r="E517" s="35"/>
    </row>
    <row r="518" spans="1:5" s="34" customFormat="1" ht="13.5" customHeight="1">
      <c r="A518" s="213"/>
      <c r="B518" s="213"/>
      <c r="C518" s="35"/>
      <c r="D518" s="35"/>
      <c r="E518" s="35"/>
    </row>
    <row r="519" spans="1:5" s="34" customFormat="1" ht="13.5" customHeight="1">
      <c r="A519" s="213"/>
      <c r="B519" s="213"/>
      <c r="C519" s="35"/>
      <c r="D519" s="35"/>
      <c r="E519" s="35"/>
    </row>
    <row r="520" spans="1:5" s="34" customFormat="1" ht="13.5" customHeight="1">
      <c r="A520" s="213"/>
      <c r="B520" s="213"/>
      <c r="C520" s="35"/>
      <c r="D520" s="35"/>
      <c r="E520" s="35"/>
    </row>
    <row r="521" spans="1:5" s="34" customFormat="1" ht="13.5" customHeight="1">
      <c r="A521" s="213"/>
      <c r="B521" s="213"/>
      <c r="C521" s="35"/>
      <c r="D521" s="35"/>
      <c r="E521" s="35"/>
    </row>
    <row r="522" spans="1:5" s="34" customFormat="1" ht="13.5" customHeight="1">
      <c r="A522" s="213"/>
      <c r="B522" s="213"/>
      <c r="C522" s="35"/>
      <c r="D522" s="35"/>
      <c r="E522" s="35"/>
    </row>
    <row r="523" spans="1:5" s="34" customFormat="1" ht="13.5" customHeight="1">
      <c r="A523" s="213"/>
      <c r="B523" s="213"/>
      <c r="C523" s="35"/>
      <c r="D523" s="35"/>
      <c r="E523" s="35"/>
    </row>
    <row r="524" spans="1:5" s="34" customFormat="1" ht="13.5" customHeight="1">
      <c r="A524" s="213"/>
      <c r="B524" s="213"/>
      <c r="C524" s="35"/>
      <c r="D524" s="35"/>
      <c r="E524" s="35"/>
    </row>
    <row r="525" spans="1:5" s="34" customFormat="1" ht="13.5" customHeight="1">
      <c r="A525" s="213"/>
      <c r="B525" s="213"/>
      <c r="C525" s="35"/>
      <c r="D525" s="35"/>
      <c r="E525" s="35"/>
    </row>
    <row r="526" spans="1:5" s="34" customFormat="1" ht="13.5" customHeight="1">
      <c r="A526" s="213"/>
      <c r="B526" s="213"/>
      <c r="C526" s="35"/>
      <c r="D526" s="35"/>
      <c r="E526" s="35"/>
    </row>
    <row r="527" spans="1:5" s="34" customFormat="1" ht="13.5" customHeight="1">
      <c r="A527" s="213"/>
      <c r="B527" s="213"/>
      <c r="C527" s="35"/>
      <c r="D527" s="35"/>
      <c r="E527" s="35"/>
    </row>
    <row r="528" spans="1:5" s="34" customFormat="1" ht="13.5" customHeight="1">
      <c r="A528" s="213"/>
      <c r="B528" s="213"/>
      <c r="C528" s="35"/>
      <c r="D528" s="35"/>
      <c r="E528" s="35"/>
    </row>
    <row r="529" spans="1:5" s="34" customFormat="1" ht="13.5" customHeight="1">
      <c r="A529" s="213"/>
      <c r="B529" s="213"/>
      <c r="C529" s="35"/>
      <c r="D529" s="35"/>
      <c r="E529" s="35"/>
    </row>
    <row r="530" spans="1:5" s="34" customFormat="1" ht="13.5" customHeight="1">
      <c r="A530" s="213"/>
      <c r="B530" s="213"/>
      <c r="C530" s="35"/>
      <c r="D530" s="35"/>
      <c r="E530" s="35"/>
    </row>
    <row r="531" spans="1:5" s="34" customFormat="1" ht="13.5" customHeight="1">
      <c r="A531" s="213"/>
      <c r="B531" s="213"/>
      <c r="C531" s="35"/>
      <c r="D531" s="35"/>
      <c r="E531" s="35"/>
    </row>
    <row r="532" spans="1:5" s="34" customFormat="1" ht="13.5" customHeight="1">
      <c r="A532" s="213"/>
      <c r="B532" s="213"/>
      <c r="C532" s="35"/>
      <c r="D532" s="35"/>
      <c r="E532" s="35"/>
    </row>
    <row r="533" spans="1:5" s="34" customFormat="1" ht="13.5" customHeight="1">
      <c r="A533" s="213"/>
      <c r="B533" s="213"/>
      <c r="C533" s="35"/>
      <c r="D533" s="35"/>
      <c r="E533" s="35"/>
    </row>
    <row r="534" spans="1:5" s="34" customFormat="1" ht="13.5" customHeight="1">
      <c r="A534" s="213"/>
      <c r="B534" s="213"/>
      <c r="C534" s="35"/>
      <c r="D534" s="35"/>
      <c r="E534" s="35"/>
    </row>
    <row r="535" spans="1:5" s="34" customFormat="1" ht="13.5" customHeight="1">
      <c r="A535" s="213"/>
      <c r="B535" s="213"/>
      <c r="C535" s="35"/>
      <c r="D535" s="35"/>
      <c r="E535" s="35"/>
    </row>
    <row r="536" spans="1:5" s="34" customFormat="1" ht="13.5" customHeight="1">
      <c r="A536" s="213"/>
      <c r="B536" s="213"/>
      <c r="C536" s="35"/>
      <c r="D536" s="35"/>
      <c r="E536" s="35"/>
    </row>
    <row r="537" spans="1:5" s="34" customFormat="1" ht="13.5" customHeight="1">
      <c r="A537" s="213"/>
      <c r="B537" s="213"/>
      <c r="C537" s="35"/>
      <c r="D537" s="35"/>
      <c r="E537" s="35"/>
    </row>
    <row r="538" spans="1:5" s="34" customFormat="1" ht="13.5" customHeight="1">
      <c r="A538" s="213"/>
      <c r="B538" s="213"/>
      <c r="C538" s="35"/>
      <c r="D538" s="35"/>
      <c r="E538" s="35"/>
    </row>
    <row r="539" spans="1:5" s="34" customFormat="1" ht="13.5" customHeight="1">
      <c r="A539" s="213"/>
      <c r="B539" s="213"/>
      <c r="C539" s="35"/>
      <c r="D539" s="35"/>
      <c r="E539" s="35"/>
    </row>
    <row r="540" spans="1:5" s="34" customFormat="1" ht="13.5" customHeight="1">
      <c r="A540" s="213"/>
      <c r="B540" s="213"/>
      <c r="C540" s="35"/>
      <c r="D540" s="35"/>
      <c r="E540" s="35"/>
    </row>
    <row r="541" spans="1:5" s="34" customFormat="1" ht="13.5" customHeight="1">
      <c r="A541" s="213"/>
      <c r="B541" s="213"/>
      <c r="C541" s="35"/>
      <c r="D541" s="35"/>
      <c r="E541" s="35"/>
    </row>
    <row r="542" spans="1:5" s="34" customFormat="1" ht="13.5" customHeight="1">
      <c r="A542" s="213"/>
      <c r="B542" s="213"/>
      <c r="C542" s="35"/>
      <c r="D542" s="35"/>
      <c r="E542" s="35"/>
    </row>
    <row r="543" spans="1:5" s="34" customFormat="1" ht="13.5" customHeight="1">
      <c r="A543" s="213"/>
      <c r="B543" s="213"/>
      <c r="C543" s="35"/>
      <c r="D543" s="35"/>
      <c r="E543" s="35"/>
    </row>
    <row r="544" spans="1:5" s="34" customFormat="1" ht="13.5" customHeight="1">
      <c r="A544" s="213"/>
      <c r="B544" s="213"/>
      <c r="C544" s="35"/>
      <c r="D544" s="35"/>
      <c r="E544" s="35"/>
    </row>
    <row r="545" spans="1:5" s="34" customFormat="1" ht="13.5" customHeight="1">
      <c r="A545" s="213"/>
      <c r="B545" s="213"/>
      <c r="C545" s="35"/>
      <c r="D545" s="35"/>
      <c r="E545" s="35"/>
    </row>
    <row r="546" spans="1:5" s="34" customFormat="1" ht="13.5" customHeight="1">
      <c r="A546" s="213"/>
      <c r="B546" s="213"/>
      <c r="C546" s="35"/>
      <c r="D546" s="35"/>
      <c r="E546" s="35"/>
    </row>
    <row r="547" spans="1:5" s="34" customFormat="1" ht="13.5" customHeight="1">
      <c r="A547" s="213"/>
      <c r="B547" s="213"/>
      <c r="C547" s="35"/>
      <c r="D547" s="35"/>
      <c r="E547" s="35"/>
    </row>
    <row r="548" spans="1:5" s="34" customFormat="1" ht="13.5" customHeight="1">
      <c r="A548" s="213"/>
      <c r="B548" s="213"/>
      <c r="C548" s="35"/>
      <c r="D548" s="35"/>
      <c r="E548" s="35"/>
    </row>
    <row r="549" spans="1:5" s="34" customFormat="1" ht="13.5" customHeight="1">
      <c r="A549" s="213"/>
      <c r="B549" s="213"/>
      <c r="C549" s="35"/>
      <c r="D549" s="35"/>
      <c r="E549" s="35"/>
    </row>
    <row r="550" spans="1:5" s="34" customFormat="1" ht="13.5" customHeight="1">
      <c r="A550" s="213"/>
      <c r="B550" s="213"/>
      <c r="C550" s="35"/>
      <c r="D550" s="35"/>
      <c r="E550" s="35"/>
    </row>
    <row r="551" spans="1:5" s="34" customFormat="1" ht="13.5" customHeight="1">
      <c r="A551" s="213"/>
      <c r="B551" s="213"/>
      <c r="C551" s="35"/>
      <c r="D551" s="35"/>
      <c r="E551" s="35"/>
    </row>
    <row r="552" spans="1:5" s="34" customFormat="1" ht="13.5" customHeight="1">
      <c r="A552" s="213"/>
      <c r="B552" s="213"/>
      <c r="C552" s="35"/>
      <c r="D552" s="35"/>
      <c r="E552" s="35"/>
    </row>
    <row r="553" spans="1:5" s="34" customFormat="1" ht="13.5" customHeight="1">
      <c r="A553" s="213"/>
      <c r="B553" s="213"/>
      <c r="C553" s="35"/>
      <c r="D553" s="35"/>
      <c r="E553" s="35"/>
    </row>
    <row r="554" spans="1:5" s="34" customFormat="1" ht="13.5" customHeight="1">
      <c r="A554" s="213"/>
      <c r="B554" s="213"/>
      <c r="C554" s="35"/>
      <c r="D554" s="35"/>
      <c r="E554" s="35"/>
    </row>
    <row r="555" spans="1:5" s="34" customFormat="1" ht="13.5" customHeight="1">
      <c r="A555" s="213"/>
      <c r="B555" s="213"/>
      <c r="C555" s="35"/>
      <c r="D555" s="35"/>
      <c r="E555" s="35"/>
    </row>
    <row r="556" spans="1:5" s="34" customFormat="1" ht="13.5" customHeight="1">
      <c r="A556" s="213"/>
      <c r="B556" s="213"/>
      <c r="C556" s="35"/>
      <c r="D556" s="35"/>
      <c r="E556" s="35"/>
    </row>
    <row r="557" spans="1:5" s="34" customFormat="1" ht="13.5" customHeight="1">
      <c r="A557" s="213"/>
      <c r="B557" s="213"/>
      <c r="C557" s="35"/>
      <c r="D557" s="35"/>
      <c r="E557" s="35"/>
    </row>
    <row r="558" spans="1:5" s="34" customFormat="1" ht="13.5" customHeight="1">
      <c r="A558" s="213"/>
      <c r="B558" s="213"/>
      <c r="C558" s="35"/>
      <c r="D558" s="35"/>
      <c r="E558" s="35"/>
    </row>
    <row r="559" spans="1:5" s="34" customFormat="1" ht="13.5" customHeight="1">
      <c r="A559" s="213"/>
      <c r="B559" s="213"/>
      <c r="C559" s="35"/>
      <c r="D559" s="35"/>
      <c r="E559" s="35"/>
    </row>
    <row r="560" spans="1:5" s="34" customFormat="1" ht="13.5" customHeight="1">
      <c r="A560" s="213"/>
      <c r="B560" s="213"/>
      <c r="C560" s="35"/>
      <c r="D560" s="35"/>
      <c r="E560" s="35"/>
    </row>
    <row r="561" spans="1:5" s="34" customFormat="1" ht="13.5" customHeight="1">
      <c r="A561" s="213"/>
      <c r="B561" s="213"/>
      <c r="C561" s="35"/>
      <c r="D561" s="35"/>
      <c r="E561" s="35"/>
    </row>
    <row r="562" spans="1:5" s="34" customFormat="1" ht="13.5" customHeight="1">
      <c r="A562" s="213"/>
      <c r="B562" s="213"/>
      <c r="C562" s="35"/>
      <c r="D562" s="35"/>
      <c r="E562" s="35"/>
    </row>
    <row r="563" spans="1:5" s="34" customFormat="1" ht="13.5" customHeight="1">
      <c r="A563" s="213"/>
      <c r="B563" s="213"/>
      <c r="C563" s="35"/>
      <c r="D563" s="35"/>
      <c r="E563" s="35"/>
    </row>
    <row r="564" spans="1:5" s="34" customFormat="1" ht="13.5" customHeight="1">
      <c r="A564" s="213"/>
      <c r="B564" s="213"/>
      <c r="C564" s="35"/>
      <c r="D564" s="35"/>
      <c r="E564" s="35"/>
    </row>
    <row r="565" spans="1:5" s="34" customFormat="1" ht="13.5" customHeight="1">
      <c r="A565" s="213"/>
      <c r="B565" s="213"/>
      <c r="C565" s="35"/>
      <c r="D565" s="35"/>
      <c r="E565" s="35"/>
    </row>
    <row r="566" spans="1:5" s="34" customFormat="1" ht="13.5" customHeight="1">
      <c r="A566" s="213"/>
      <c r="B566" s="213"/>
      <c r="C566" s="35"/>
      <c r="D566" s="35"/>
      <c r="E566" s="35"/>
    </row>
    <row r="567" spans="1:5" s="34" customFormat="1" ht="13.5" customHeight="1">
      <c r="A567" s="213"/>
      <c r="B567" s="213"/>
      <c r="C567" s="35"/>
      <c r="D567" s="35"/>
      <c r="E567" s="35"/>
    </row>
    <row r="568" spans="1:5" s="34" customFormat="1" ht="13.5" customHeight="1">
      <c r="A568" s="213"/>
      <c r="B568" s="213"/>
      <c r="C568" s="35"/>
      <c r="D568" s="35"/>
      <c r="E568" s="35"/>
    </row>
    <row r="569" spans="1:5" s="34" customFormat="1" ht="13.5" customHeight="1">
      <c r="A569" s="213"/>
      <c r="B569" s="213"/>
      <c r="C569" s="35"/>
      <c r="D569" s="35"/>
      <c r="E569" s="35"/>
    </row>
    <row r="570" spans="1:5" s="34" customFormat="1" ht="13.5" customHeight="1">
      <c r="A570" s="213"/>
      <c r="B570" s="213"/>
      <c r="C570" s="35"/>
      <c r="D570" s="35"/>
      <c r="E570" s="35"/>
    </row>
    <row r="571" spans="1:5" s="34" customFormat="1" ht="13.5" customHeight="1">
      <c r="A571" s="213"/>
      <c r="B571" s="213"/>
      <c r="C571" s="35"/>
      <c r="D571" s="35"/>
      <c r="E571" s="35"/>
    </row>
    <row r="572" spans="1:5" s="34" customFormat="1" ht="13.5" customHeight="1">
      <c r="A572" s="213"/>
      <c r="B572" s="213"/>
      <c r="C572" s="35"/>
      <c r="D572" s="35"/>
      <c r="E572" s="35"/>
    </row>
    <row r="573" spans="1:5" s="34" customFormat="1" ht="13.5" customHeight="1">
      <c r="A573" s="213"/>
      <c r="B573" s="213"/>
      <c r="C573" s="35"/>
      <c r="D573" s="35"/>
      <c r="E573" s="35"/>
    </row>
    <row r="574" spans="1:5" s="34" customFormat="1" ht="13.5" customHeight="1">
      <c r="A574" s="213"/>
      <c r="B574" s="213"/>
      <c r="C574" s="35"/>
      <c r="D574" s="35"/>
      <c r="E574" s="35"/>
    </row>
    <row r="575" spans="1:5" s="34" customFormat="1" ht="13.5" customHeight="1">
      <c r="A575" s="213"/>
      <c r="B575" s="213"/>
      <c r="C575" s="35"/>
      <c r="D575" s="35"/>
      <c r="E575" s="35"/>
    </row>
    <row r="576" spans="1:5" s="34" customFormat="1">
      <c r="A576" s="213"/>
      <c r="B576" s="213"/>
      <c r="C576" s="35"/>
      <c r="D576" s="35"/>
      <c r="E576" s="35"/>
    </row>
    <row r="577" spans="1:5" s="34" customFormat="1">
      <c r="A577" s="213"/>
      <c r="B577" s="213"/>
      <c r="C577" s="35"/>
      <c r="D577" s="35"/>
      <c r="E577" s="35"/>
    </row>
    <row r="578" spans="1:5" s="34" customFormat="1">
      <c r="A578" s="213"/>
      <c r="B578" s="213"/>
      <c r="C578" s="35"/>
      <c r="D578" s="35"/>
      <c r="E578" s="35"/>
    </row>
    <row r="579" spans="1:5" s="34" customFormat="1">
      <c r="A579" s="213"/>
      <c r="B579" s="213"/>
      <c r="C579" s="35"/>
      <c r="D579" s="35"/>
      <c r="E579" s="35"/>
    </row>
    <row r="580" spans="1:5" s="34" customFormat="1">
      <c r="A580" s="213"/>
      <c r="B580" s="213"/>
      <c r="C580" s="35"/>
      <c r="D580" s="35"/>
      <c r="E580" s="35"/>
    </row>
    <row r="581" spans="1:5" s="34" customFormat="1">
      <c r="A581" s="213"/>
      <c r="B581" s="213"/>
      <c r="C581" s="35"/>
      <c r="D581" s="35"/>
      <c r="E581" s="35"/>
    </row>
    <row r="582" spans="1:5" s="34" customFormat="1">
      <c r="A582" s="213"/>
      <c r="B582" s="213"/>
      <c r="C582" s="35"/>
      <c r="D582" s="35"/>
      <c r="E582" s="35"/>
    </row>
    <row r="583" spans="1:5" s="34" customFormat="1">
      <c r="A583" s="213"/>
      <c r="B583" s="213"/>
      <c r="C583" s="35"/>
      <c r="D583" s="35"/>
      <c r="E583" s="35"/>
    </row>
    <row r="584" spans="1:5" s="34" customFormat="1">
      <c r="A584" s="213"/>
      <c r="B584" s="213"/>
      <c r="C584" s="35"/>
      <c r="D584" s="35"/>
      <c r="E584" s="35"/>
    </row>
    <row r="585" spans="1:5" s="34" customFormat="1">
      <c r="A585" s="213"/>
      <c r="B585" s="213"/>
      <c r="C585" s="35"/>
      <c r="D585" s="35"/>
      <c r="E585" s="35"/>
    </row>
    <row r="586" spans="1:5" s="34" customFormat="1">
      <c r="A586" s="213"/>
      <c r="B586" s="213"/>
      <c r="C586" s="35"/>
      <c r="D586" s="35"/>
      <c r="E586" s="35"/>
    </row>
    <row r="587" spans="1:5" s="34" customFormat="1">
      <c r="A587" s="213"/>
      <c r="B587" s="213"/>
      <c r="C587" s="35"/>
      <c r="D587" s="35"/>
      <c r="E587" s="35"/>
    </row>
    <row r="588" spans="1:5" s="34" customFormat="1">
      <c r="A588" s="213"/>
      <c r="B588" s="213"/>
      <c r="C588" s="35"/>
      <c r="D588" s="35"/>
      <c r="E588" s="35"/>
    </row>
    <row r="589" spans="1:5" s="34" customFormat="1">
      <c r="A589" s="213"/>
      <c r="B589" s="213"/>
      <c r="C589" s="35"/>
      <c r="D589" s="35"/>
      <c r="E589" s="35"/>
    </row>
    <row r="590" spans="1:5" s="34" customFormat="1">
      <c r="A590" s="213"/>
      <c r="B590" s="213"/>
      <c r="C590" s="35"/>
      <c r="D590" s="35"/>
      <c r="E590" s="35"/>
    </row>
    <row r="591" spans="1:5" s="34" customFormat="1">
      <c r="A591" s="213"/>
      <c r="B591" s="213"/>
      <c r="C591" s="35"/>
      <c r="D591" s="35"/>
      <c r="E591" s="35"/>
    </row>
    <row r="592" spans="1:5" s="34" customFormat="1">
      <c r="A592" s="213"/>
      <c r="B592" s="213"/>
      <c r="C592" s="35"/>
      <c r="D592" s="35"/>
      <c r="E592" s="35"/>
    </row>
    <row r="593" spans="1:5" s="34" customFormat="1">
      <c r="A593" s="213"/>
      <c r="B593" s="213"/>
      <c r="C593" s="35"/>
      <c r="D593" s="35"/>
      <c r="E593" s="35"/>
    </row>
    <row r="594" spans="1:5" s="34" customFormat="1">
      <c r="A594" s="213"/>
      <c r="B594" s="213"/>
      <c r="C594" s="35"/>
      <c r="D594" s="35"/>
      <c r="E594" s="35"/>
    </row>
    <row r="595" spans="1:5" s="34" customFormat="1">
      <c r="A595" s="213"/>
      <c r="B595" s="213"/>
      <c r="C595" s="35"/>
      <c r="D595" s="35"/>
      <c r="E595" s="35"/>
    </row>
    <row r="596" spans="1:5" s="34" customFormat="1">
      <c r="A596" s="213"/>
      <c r="B596" s="213"/>
      <c r="C596" s="35"/>
      <c r="D596" s="35"/>
      <c r="E596" s="35"/>
    </row>
    <row r="597" spans="1:5" s="34" customFormat="1">
      <c r="A597" s="213"/>
      <c r="B597" s="213"/>
      <c r="C597" s="35"/>
      <c r="D597" s="35"/>
      <c r="E597" s="35"/>
    </row>
    <row r="598" spans="1:5" s="34" customFormat="1">
      <c r="A598" s="213"/>
      <c r="B598" s="213"/>
      <c r="C598" s="35"/>
      <c r="D598" s="35"/>
      <c r="E598" s="35"/>
    </row>
    <row r="599" spans="1:5" s="34" customFormat="1">
      <c r="A599" s="213"/>
      <c r="B599" s="213"/>
      <c r="C599" s="35"/>
      <c r="D599" s="35"/>
      <c r="E599" s="35"/>
    </row>
    <row r="600" spans="1:5" s="34" customFormat="1">
      <c r="A600" s="213"/>
      <c r="B600" s="213"/>
      <c r="C600" s="35"/>
      <c r="D600" s="35"/>
      <c r="E600" s="35"/>
    </row>
    <row r="601" spans="1:5" s="34" customFormat="1">
      <c r="A601" s="213"/>
      <c r="B601" s="213"/>
      <c r="C601" s="35"/>
      <c r="D601" s="35"/>
      <c r="E601" s="35"/>
    </row>
    <row r="602" spans="1:5" s="34" customFormat="1">
      <c r="A602" s="213"/>
      <c r="B602" s="213"/>
      <c r="C602" s="35"/>
      <c r="D602" s="35"/>
      <c r="E602" s="35"/>
    </row>
    <row r="603" spans="1:5" s="34" customFormat="1">
      <c r="A603" s="213"/>
      <c r="B603" s="213"/>
      <c r="C603" s="35"/>
      <c r="D603" s="35"/>
      <c r="E603" s="35"/>
    </row>
    <row r="604" spans="1:5" s="34" customFormat="1">
      <c r="A604" s="213"/>
      <c r="B604" s="213"/>
      <c r="C604" s="35"/>
      <c r="D604" s="35"/>
      <c r="E604" s="35"/>
    </row>
    <row r="605" spans="1:5" s="34" customFormat="1">
      <c r="A605" s="213"/>
      <c r="B605" s="213"/>
      <c r="C605" s="35"/>
      <c r="D605" s="35"/>
      <c r="E605" s="35"/>
    </row>
    <row r="606" spans="1:5" s="34" customFormat="1">
      <c r="A606" s="213"/>
      <c r="B606" s="213"/>
      <c r="C606" s="35"/>
      <c r="D606" s="35"/>
      <c r="E606" s="35"/>
    </row>
    <row r="607" spans="1:5" s="34" customFormat="1">
      <c r="A607" s="213"/>
      <c r="B607" s="213"/>
      <c r="C607" s="35"/>
      <c r="D607" s="35"/>
      <c r="E607" s="35"/>
    </row>
    <row r="608" spans="1:5" s="34" customFormat="1">
      <c r="A608" s="213"/>
      <c r="B608" s="213"/>
      <c r="C608" s="35"/>
      <c r="D608" s="35"/>
      <c r="E608" s="35"/>
    </row>
    <row r="609" spans="1:5" s="34" customFormat="1">
      <c r="A609" s="213"/>
      <c r="B609" s="213"/>
      <c r="C609" s="35"/>
      <c r="D609" s="35"/>
      <c r="E609" s="35"/>
    </row>
    <row r="610" spans="1:5" s="34" customFormat="1">
      <c r="A610" s="213"/>
      <c r="B610" s="213"/>
      <c r="C610" s="35"/>
      <c r="D610" s="35"/>
      <c r="E610" s="35"/>
    </row>
    <row r="611" spans="1:5" s="34" customFormat="1">
      <c r="A611" s="213"/>
      <c r="B611" s="213"/>
      <c r="C611" s="35"/>
      <c r="D611" s="35"/>
      <c r="E611" s="35"/>
    </row>
    <row r="612" spans="1:5" s="34" customFormat="1">
      <c r="A612" s="213"/>
      <c r="B612" s="213"/>
      <c r="C612" s="35"/>
      <c r="D612" s="35"/>
      <c r="E612" s="35"/>
    </row>
    <row r="613" spans="1:5" s="34" customFormat="1">
      <c r="A613" s="213"/>
      <c r="B613" s="213"/>
      <c r="C613" s="35"/>
      <c r="D613" s="35"/>
      <c r="E613" s="35"/>
    </row>
    <row r="614" spans="1:5" s="34" customFormat="1">
      <c r="A614" s="213"/>
      <c r="B614" s="213"/>
      <c r="C614" s="35"/>
      <c r="D614" s="35"/>
      <c r="E614" s="35"/>
    </row>
    <row r="615" spans="1:5" s="34" customFormat="1">
      <c r="A615" s="213"/>
      <c r="B615" s="213"/>
      <c r="C615" s="35"/>
      <c r="D615" s="35"/>
      <c r="E615" s="35"/>
    </row>
    <row r="616" spans="1:5" s="34" customFormat="1">
      <c r="A616" s="213"/>
      <c r="B616" s="213"/>
      <c r="C616" s="35"/>
      <c r="D616" s="35"/>
      <c r="E616" s="35"/>
    </row>
    <row r="617" spans="1:5" s="34" customFormat="1">
      <c r="A617" s="213"/>
      <c r="B617" s="213"/>
      <c r="C617" s="35"/>
      <c r="D617" s="35"/>
      <c r="E617" s="35"/>
    </row>
    <row r="618" spans="1:5" s="34" customFormat="1">
      <c r="A618" s="213"/>
      <c r="B618" s="213"/>
      <c r="C618" s="35"/>
      <c r="D618" s="35"/>
      <c r="E618" s="35"/>
    </row>
    <row r="619" spans="1:5" s="34" customFormat="1">
      <c r="A619" s="213"/>
      <c r="B619" s="213"/>
      <c r="C619" s="35"/>
      <c r="D619" s="35"/>
      <c r="E619" s="35"/>
    </row>
    <row r="620" spans="1:5" s="34" customFormat="1">
      <c r="A620" s="213"/>
      <c r="B620" s="213"/>
      <c r="C620" s="35"/>
      <c r="D620" s="35"/>
      <c r="E620" s="35"/>
    </row>
    <row r="621" spans="1:5" s="34" customFormat="1">
      <c r="A621" s="213"/>
      <c r="B621" s="213"/>
      <c r="C621" s="35"/>
      <c r="D621" s="35"/>
      <c r="E621" s="35"/>
    </row>
    <row r="622" spans="1:5" s="34" customFormat="1">
      <c r="A622" s="213"/>
      <c r="B622" s="213"/>
      <c r="C622" s="35"/>
      <c r="D622" s="35"/>
      <c r="E622" s="35"/>
    </row>
    <row r="623" spans="1:5" s="34" customFormat="1">
      <c r="A623" s="213"/>
      <c r="B623" s="213"/>
      <c r="C623" s="35"/>
      <c r="D623" s="35"/>
      <c r="E623" s="35"/>
    </row>
    <row r="624" spans="1:5" s="34" customFormat="1">
      <c r="A624" s="213"/>
      <c r="B624" s="213"/>
      <c r="C624" s="35"/>
      <c r="D624" s="35"/>
      <c r="E624" s="35"/>
    </row>
    <row r="625" spans="1:5" s="34" customFormat="1">
      <c r="A625" s="213"/>
      <c r="B625" s="213"/>
      <c r="C625" s="35"/>
      <c r="D625" s="35"/>
      <c r="E625" s="35"/>
    </row>
    <row r="626" spans="1:5" s="34" customFormat="1">
      <c r="A626" s="213"/>
      <c r="B626" s="213"/>
      <c r="C626" s="35"/>
      <c r="D626" s="35"/>
      <c r="E626" s="35"/>
    </row>
    <row r="627" spans="1:5" s="34" customFormat="1">
      <c r="A627" s="213"/>
      <c r="B627" s="213"/>
      <c r="C627" s="35"/>
      <c r="D627" s="35"/>
      <c r="E627" s="35"/>
    </row>
    <row r="628" spans="1:5" s="34" customFormat="1">
      <c r="A628" s="213"/>
      <c r="B628" s="213"/>
      <c r="C628" s="35"/>
      <c r="D628" s="35"/>
      <c r="E628" s="35"/>
    </row>
    <row r="629" spans="1:5" s="34" customFormat="1">
      <c r="A629" s="213"/>
      <c r="B629" s="213"/>
      <c r="C629" s="35"/>
      <c r="D629" s="35"/>
      <c r="E629" s="35"/>
    </row>
    <row r="630" spans="1:5" s="34" customFormat="1">
      <c r="A630" s="213"/>
      <c r="B630" s="213"/>
      <c r="C630" s="35"/>
      <c r="D630" s="35"/>
      <c r="E630" s="35"/>
    </row>
    <row r="631" spans="1:5" s="34" customFormat="1">
      <c r="A631" s="213"/>
      <c r="B631" s="213"/>
      <c r="C631" s="35"/>
      <c r="D631" s="35"/>
      <c r="E631" s="35"/>
    </row>
    <row r="632" spans="1:5">
      <c r="A632" s="213"/>
      <c r="B632" s="213"/>
      <c r="C632" s="35"/>
      <c r="D632" s="35"/>
      <c r="E632" s="35"/>
    </row>
    <row r="633" spans="1:5">
      <c r="A633" s="213"/>
      <c r="B633" s="213"/>
      <c r="C633" s="35"/>
      <c r="D633" s="35"/>
      <c r="E633" s="35"/>
    </row>
    <row r="634" spans="1:5">
      <c r="A634" s="213"/>
      <c r="B634" s="213"/>
      <c r="C634" s="35"/>
      <c r="D634" s="35"/>
      <c r="E634" s="35"/>
    </row>
    <row r="635" spans="1:5">
      <c r="A635" s="213"/>
      <c r="B635" s="213"/>
      <c r="C635" s="35"/>
      <c r="D635" s="35"/>
      <c r="E635" s="35"/>
    </row>
    <row r="636" spans="1:5">
      <c r="A636" s="213"/>
      <c r="B636" s="213"/>
      <c r="C636" s="35"/>
      <c r="D636" s="35"/>
      <c r="E636" s="35"/>
    </row>
    <row r="637" spans="1:5">
      <c r="A637" s="213"/>
      <c r="B637" s="213"/>
      <c r="C637" s="35"/>
      <c r="D637" s="35"/>
      <c r="E637" s="35"/>
    </row>
    <row r="638" spans="1:5">
      <c r="A638" s="213"/>
      <c r="B638" s="213"/>
      <c r="C638" s="35"/>
      <c r="D638" s="35"/>
      <c r="E638" s="35"/>
    </row>
    <row r="639" spans="1:5">
      <c r="A639" s="213"/>
      <c r="B639" s="213"/>
      <c r="C639" s="35"/>
      <c r="D639" s="35"/>
      <c r="E639" s="35"/>
    </row>
    <row r="640" spans="1:5">
      <c r="A640" s="213"/>
      <c r="B640" s="213"/>
      <c r="C640" s="35"/>
      <c r="D640" s="35"/>
      <c r="E640" s="35"/>
    </row>
    <row r="641" spans="1:5">
      <c r="A641" s="213"/>
      <c r="B641" s="213"/>
      <c r="C641" s="35"/>
      <c r="D641" s="35"/>
      <c r="E641" s="35"/>
    </row>
    <row r="642" spans="1:5">
      <c r="A642" s="213"/>
      <c r="B642" s="213"/>
      <c r="C642" s="35"/>
      <c r="D642" s="35"/>
      <c r="E642" s="35"/>
    </row>
    <row r="643" spans="1:5">
      <c r="A643" s="213"/>
      <c r="B643" s="213"/>
      <c r="C643" s="35"/>
      <c r="D643" s="35"/>
      <c r="E643" s="35"/>
    </row>
    <row r="644" spans="1:5">
      <c r="A644" s="213"/>
      <c r="B644" s="213"/>
      <c r="C644" s="35"/>
      <c r="D644" s="35"/>
      <c r="E644" s="35"/>
    </row>
    <row r="645" spans="1:5">
      <c r="A645" s="213"/>
      <c r="B645" s="213"/>
      <c r="C645" s="35"/>
      <c r="D645" s="35"/>
      <c r="E645" s="35"/>
    </row>
    <row r="646" spans="1:5">
      <c r="A646" s="213"/>
      <c r="B646" s="213"/>
      <c r="C646" s="35"/>
      <c r="D646" s="35"/>
      <c r="E646" s="35"/>
    </row>
    <row r="647" spans="1:5">
      <c r="A647" s="213"/>
      <c r="B647" s="213"/>
      <c r="C647" s="35"/>
      <c r="D647" s="35"/>
      <c r="E647" s="35"/>
    </row>
    <row r="648" spans="1:5">
      <c r="A648" s="213"/>
      <c r="B648" s="213"/>
      <c r="C648" s="35"/>
      <c r="D648" s="35"/>
      <c r="E648" s="35"/>
    </row>
    <row r="649" spans="1:5">
      <c r="A649" s="213"/>
      <c r="B649" s="213"/>
      <c r="C649" s="35"/>
      <c r="D649" s="35"/>
      <c r="E649" s="35"/>
    </row>
    <row r="650" spans="1:5">
      <c r="A650" s="213"/>
      <c r="B650" s="213"/>
      <c r="C650" s="35"/>
      <c r="D650" s="35"/>
      <c r="E650" s="35"/>
    </row>
    <row r="651" spans="1:5">
      <c r="A651" s="213"/>
      <c r="B651" s="213"/>
      <c r="C651" s="35"/>
      <c r="D651" s="35"/>
      <c r="E651" s="35"/>
    </row>
    <row r="652" spans="1:5">
      <c r="A652" s="213"/>
      <c r="B652" s="213"/>
      <c r="C652" s="35"/>
      <c r="D652" s="35"/>
      <c r="E652" s="35"/>
    </row>
    <row r="653" spans="1:5">
      <c r="A653" s="213"/>
      <c r="B653" s="213"/>
      <c r="C653" s="35"/>
      <c r="D653" s="35"/>
      <c r="E653" s="35"/>
    </row>
    <row r="654" spans="1:5">
      <c r="A654" s="213"/>
      <c r="B654" s="213"/>
      <c r="C654" s="35"/>
      <c r="D654" s="35"/>
      <c r="E654" s="35"/>
    </row>
    <row r="655" spans="1:5">
      <c r="A655" s="213"/>
      <c r="B655" s="213"/>
      <c r="C655" s="35"/>
      <c r="D655" s="35"/>
      <c r="E655" s="35"/>
    </row>
    <row r="656" spans="1:5">
      <c r="A656" s="213"/>
      <c r="B656" s="213"/>
      <c r="C656" s="35"/>
      <c r="D656" s="35"/>
      <c r="E656" s="35"/>
    </row>
    <row r="657" spans="1:5">
      <c r="A657" s="213"/>
      <c r="B657" s="213"/>
      <c r="C657" s="35"/>
      <c r="D657" s="35"/>
      <c r="E657" s="35"/>
    </row>
    <row r="658" spans="1:5">
      <c r="A658" s="213"/>
      <c r="B658" s="213"/>
      <c r="C658" s="35"/>
      <c r="D658" s="35"/>
      <c r="E658" s="35"/>
    </row>
    <row r="659" spans="1:5">
      <c r="A659" s="213"/>
      <c r="B659" s="213"/>
      <c r="C659" s="35"/>
      <c r="D659" s="35"/>
      <c r="E659" s="35"/>
    </row>
    <row r="660" spans="1:5">
      <c r="A660" s="213"/>
      <c r="B660" s="213"/>
      <c r="C660" s="35"/>
      <c r="D660" s="35"/>
      <c r="E660" s="35"/>
    </row>
    <row r="661" spans="1:5">
      <c r="A661" s="213"/>
      <c r="B661" s="213"/>
      <c r="C661" s="35"/>
      <c r="D661" s="35"/>
      <c r="E661" s="35"/>
    </row>
    <row r="662" spans="1:5">
      <c r="A662" s="213"/>
      <c r="B662" s="213"/>
      <c r="C662" s="35"/>
      <c r="D662" s="35"/>
      <c r="E662" s="35"/>
    </row>
    <row r="663" spans="1:5">
      <c r="A663" s="213"/>
      <c r="B663" s="213"/>
      <c r="C663" s="35"/>
      <c r="D663" s="35"/>
      <c r="E663" s="35"/>
    </row>
    <row r="664" spans="1:5">
      <c r="A664" s="213"/>
      <c r="B664" s="213"/>
      <c r="C664" s="35"/>
      <c r="D664" s="35"/>
      <c r="E664" s="35"/>
    </row>
    <row r="665" spans="1:5">
      <c r="A665" s="213"/>
      <c r="B665" s="213"/>
      <c r="C665" s="35"/>
      <c r="D665" s="35"/>
      <c r="E665" s="35"/>
    </row>
    <row r="666" spans="1:5">
      <c r="A666" s="213"/>
      <c r="B666" s="213"/>
      <c r="C666" s="35"/>
      <c r="D666" s="35"/>
      <c r="E666" s="35"/>
    </row>
    <row r="667" spans="1:5">
      <c r="A667" s="213"/>
      <c r="B667" s="213"/>
      <c r="C667" s="35"/>
      <c r="D667" s="35"/>
      <c r="E667" s="35"/>
    </row>
    <row r="668" spans="1:5">
      <c r="A668" s="213"/>
      <c r="B668" s="213"/>
      <c r="C668" s="35"/>
      <c r="D668" s="35"/>
      <c r="E668" s="35"/>
    </row>
    <row r="669" spans="1:5">
      <c r="A669" s="213"/>
      <c r="B669" s="213"/>
      <c r="C669" s="35"/>
      <c r="D669" s="35"/>
      <c r="E669" s="35"/>
    </row>
    <row r="670" spans="1:5">
      <c r="A670" s="213"/>
      <c r="B670" s="213"/>
      <c r="C670" s="35"/>
      <c r="D670" s="35"/>
      <c r="E670" s="35"/>
    </row>
    <row r="671" spans="1:5">
      <c r="A671" s="213"/>
      <c r="B671" s="213"/>
      <c r="C671" s="35"/>
      <c r="D671" s="35"/>
      <c r="E671" s="35"/>
    </row>
    <row r="672" spans="1:5">
      <c r="A672" s="213"/>
      <c r="B672" s="213"/>
      <c r="C672" s="35"/>
      <c r="D672" s="35"/>
      <c r="E672" s="35"/>
    </row>
    <row r="673" spans="1:5">
      <c r="A673" s="213"/>
      <c r="B673" s="213"/>
      <c r="C673" s="35"/>
      <c r="D673" s="35"/>
      <c r="E673" s="35"/>
    </row>
    <row r="674" spans="1:5">
      <c r="A674" s="213"/>
      <c r="B674" s="213"/>
      <c r="C674" s="35"/>
      <c r="D674" s="35"/>
      <c r="E674" s="35"/>
    </row>
    <row r="675" spans="1:5">
      <c r="A675" s="213"/>
      <c r="B675" s="213"/>
      <c r="C675" s="35"/>
      <c r="D675" s="35"/>
      <c r="E675" s="35"/>
    </row>
    <row r="676" spans="1:5">
      <c r="A676" s="213"/>
      <c r="B676" s="213"/>
      <c r="C676" s="35"/>
      <c r="D676" s="35"/>
      <c r="E676" s="35"/>
    </row>
    <row r="677" spans="1:5">
      <c r="A677" s="213"/>
      <c r="B677" s="213"/>
      <c r="C677" s="35"/>
      <c r="D677" s="35"/>
      <c r="E677" s="35"/>
    </row>
    <row r="678" spans="1:5">
      <c r="A678" s="213"/>
      <c r="B678" s="213"/>
      <c r="C678" s="35"/>
      <c r="D678" s="35"/>
      <c r="E678" s="35"/>
    </row>
    <row r="679" spans="1:5">
      <c r="A679" s="213"/>
      <c r="B679" s="213"/>
      <c r="C679" s="35"/>
      <c r="D679" s="35"/>
      <c r="E679" s="35"/>
    </row>
    <row r="680" spans="1:5">
      <c r="A680" s="213"/>
      <c r="B680" s="213"/>
      <c r="C680" s="35"/>
      <c r="D680" s="35"/>
      <c r="E680" s="35"/>
    </row>
    <row r="681" spans="1:5">
      <c r="A681" s="213"/>
      <c r="B681" s="213"/>
      <c r="C681" s="35"/>
      <c r="D681" s="35"/>
      <c r="E681" s="35"/>
    </row>
    <row r="682" spans="1:5">
      <c r="A682" s="213"/>
      <c r="B682" s="213"/>
      <c r="C682" s="35"/>
      <c r="D682" s="35"/>
      <c r="E682" s="35"/>
    </row>
    <row r="683" spans="1:5">
      <c r="A683" s="213"/>
      <c r="B683" s="213"/>
      <c r="C683" s="35"/>
      <c r="D683" s="35"/>
      <c r="E683" s="35"/>
    </row>
    <row r="684" spans="1:5">
      <c r="A684" s="213"/>
      <c r="B684" s="213"/>
      <c r="C684" s="35"/>
      <c r="D684" s="35"/>
      <c r="E684" s="35"/>
    </row>
    <row r="685" spans="1:5">
      <c r="A685" s="213"/>
      <c r="B685" s="213"/>
      <c r="C685" s="35"/>
      <c r="D685" s="35"/>
      <c r="E685" s="35"/>
    </row>
    <row r="686" spans="1:5">
      <c r="A686" s="213"/>
      <c r="B686" s="213"/>
      <c r="C686" s="35"/>
      <c r="D686" s="35"/>
      <c r="E686" s="35"/>
    </row>
  </sheetData>
  <mergeCells count="55">
    <mergeCell ref="C332:E332"/>
    <mergeCell ref="C333:E333"/>
    <mergeCell ref="C334:E334"/>
    <mergeCell ref="A336:A337"/>
    <mergeCell ref="B336:B337"/>
    <mergeCell ref="C336:C337"/>
    <mergeCell ref="D336:D337"/>
    <mergeCell ref="E336:E337"/>
    <mergeCell ref="A396:B396"/>
    <mergeCell ref="A14:A15"/>
    <mergeCell ref="B14:B15"/>
    <mergeCell ref="C14:C15"/>
    <mergeCell ref="D14:D15"/>
    <mergeCell ref="C59:E59"/>
    <mergeCell ref="C62:E62"/>
    <mergeCell ref="C63:E63"/>
    <mergeCell ref="C183:E183"/>
    <mergeCell ref="C123:E123"/>
    <mergeCell ref="A125:A126"/>
    <mergeCell ref="B125:B126"/>
    <mergeCell ref="C125:C126"/>
    <mergeCell ref="D125:D126"/>
    <mergeCell ref="E125:E126"/>
    <mergeCell ref="C239:E239"/>
    <mergeCell ref="C11:E11"/>
    <mergeCell ref="A393:B393"/>
    <mergeCell ref="D393:E393"/>
    <mergeCell ref="C12:E12"/>
    <mergeCell ref="E14:E15"/>
    <mergeCell ref="C119:E119"/>
    <mergeCell ref="C61:E61"/>
    <mergeCell ref="C121:E121"/>
    <mergeCell ref="C122:E122"/>
    <mergeCell ref="A65:A66"/>
    <mergeCell ref="B65:B66"/>
    <mergeCell ref="C65:C66"/>
    <mergeCell ref="D65:D66"/>
    <mergeCell ref="E65:E66"/>
    <mergeCell ref="C179:E179"/>
    <mergeCell ref="C182:E182"/>
    <mergeCell ref="C181:E181"/>
    <mergeCell ref="C242:E242"/>
    <mergeCell ref="A185:A186"/>
    <mergeCell ref="B185:B186"/>
    <mergeCell ref="C185:C186"/>
    <mergeCell ref="D185:D186"/>
    <mergeCell ref="E185:E186"/>
    <mergeCell ref="C330:E330"/>
    <mergeCell ref="C241:E241"/>
    <mergeCell ref="A245:A246"/>
    <mergeCell ref="B245:B246"/>
    <mergeCell ref="C245:C246"/>
    <mergeCell ref="D245:D246"/>
    <mergeCell ref="E245:E246"/>
    <mergeCell ref="C243:E243"/>
  </mergeCells>
  <pageMargins left="1.1811023622047245" right="0.78740157480314965" top="1.0629921259842521" bottom="1.1023622047244095" header="0.31496062992125984" footer="0.31496062992125984"/>
  <pageSetup paperSize="9" fitToHeight="10" orientation="portrait" r:id="rId1"/>
  <headerFooter alignWithMargins="0">
    <oddFooter>&amp;R&amp;P lapa</oddFooter>
  </headerFooter>
  <rowBreaks count="6" manualBreakCount="6">
    <brk id="37" max="4" man="1"/>
    <brk id="59" max="4" man="1"/>
    <brk id="105" max="4" man="1"/>
    <brk id="239" max="4" man="1"/>
    <brk id="285" max="4" man="1"/>
    <brk id="33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17</vt:i4>
      </vt:variant>
    </vt:vector>
  </HeadingPairs>
  <TitlesOfParts>
    <vt:vector size="28" baseType="lpstr">
      <vt:lpstr>lapu saraksts</vt:lpstr>
      <vt:lpstr>paskaidrojuma</vt:lpstr>
      <vt:lpstr>PBK</vt:lpstr>
      <vt:lpstr>KOPS </vt:lpstr>
      <vt:lpstr>BS</vt:lpstr>
      <vt:lpstr>ST 1</vt:lpstr>
      <vt:lpstr>ST 2</vt:lpstr>
      <vt:lpstr>ST 3</vt:lpstr>
      <vt:lpstr>ST 4</vt:lpstr>
      <vt:lpstr>EL</vt:lpstr>
      <vt:lpstr>DARBA APJOMI</vt:lpstr>
      <vt:lpstr>BS!Print_Area</vt:lpstr>
      <vt:lpstr>'DARBA APJOMI'!Print_Area</vt:lpstr>
      <vt:lpstr>EL!Print_Area</vt:lpstr>
      <vt:lpstr>'KOPS '!Print_Area</vt:lpstr>
      <vt:lpstr>'lapu saraksts'!Print_Area</vt:lpstr>
      <vt:lpstr>paskaidrojuma!Print_Area</vt:lpstr>
      <vt:lpstr>PBK!Print_Area</vt:lpstr>
      <vt:lpstr>'ST 1'!Print_Area</vt:lpstr>
      <vt:lpstr>'ST 2'!Print_Area</vt:lpstr>
      <vt:lpstr>'ST 3'!Print_Area</vt:lpstr>
      <vt:lpstr>'ST 4'!Print_Area</vt:lpstr>
      <vt:lpstr>BS!Print_Titles</vt:lpstr>
      <vt:lpstr>EL!Print_Titles</vt:lpstr>
      <vt:lpstr>'ST 1'!Print_Titles</vt:lpstr>
      <vt:lpstr>'ST 2'!Print_Titles</vt:lpstr>
      <vt:lpstr>'ST 3'!Print_Titles</vt:lpstr>
      <vt:lpstr>'ST 4'!Print_Titles</vt:lpstr>
    </vt:vector>
  </TitlesOfParts>
  <Company>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vudu</dc:creator>
  <cp:lastModifiedBy>User</cp:lastModifiedBy>
  <cp:lastPrinted>2021-11-03T14:15:25Z</cp:lastPrinted>
  <dcterms:created xsi:type="dcterms:W3CDTF">2011-06-23T11:36:08Z</dcterms:created>
  <dcterms:modified xsi:type="dcterms:W3CDTF">2021-11-03T14:28:02Z</dcterms:modified>
</cp:coreProperties>
</file>