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drawings/drawing6.xml" ContentType="application/vnd.openxmlformats-officedocument.drawingml.chartshapes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charts/chart7.xml" ContentType="application/vnd.openxmlformats-officedocument.drawingml.chart+xml"/>
  <Override PartName="/xl/drawings/drawing8.xml" ContentType="application/vnd.openxmlformats-officedocument.drawingml.chartshapes+xml"/>
  <Override PartName="/xl/charts/chart8.xml" ContentType="application/vnd.openxmlformats-officedocument.drawingml.chart+xml"/>
  <Override PartName="/xl/drawings/drawing9.xml" ContentType="application/vnd.openxmlformats-officedocument.drawingml.chartshapes+xml"/>
  <Override PartName="/xl/charts/chart9.xml" ContentType="application/vnd.openxmlformats-officedocument.drawingml.chart+xml"/>
  <Override PartName="/xl/drawings/drawing10.xml" ContentType="application/vnd.openxmlformats-officedocument.drawingml.chartshapes+xml"/>
  <Override PartName="/xl/charts/chart10.xml" ContentType="application/vnd.openxmlformats-officedocument.drawingml.chart+xml"/>
  <Override PartName="/xl/drawings/drawing11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 codeName="{AE6600E7-7A62-396C-DE95-9942FA9DD81E}"/>
  <workbookPr codeName="ThisWorkbook"/>
  <mc:AlternateContent xmlns:mc="http://schemas.openxmlformats.org/markup-compatibility/2006">
    <mc:Choice Requires="x15">
      <x15ac:absPath xmlns:x15ac="http://schemas.microsoft.com/office/spreadsheetml/2010/11/ac" url="\\lvm.lv\public$\Strukturvienibas\LVM Zemes dziles\Ieksejie dokumenti\KOPEJAS LIETAS\IEPIRKUMI\2023_gads\3.CET_IEPIRKUMU_PROJEKTU_DOKUMENTI\89_Ak_Nomas_maksas_vertesana\Nolikums_dokumenti\Pielikumi\"/>
    </mc:Choice>
  </mc:AlternateContent>
  <xr:revisionPtr revIDLastSave="0" documentId="13_ncr:1_{BA7FB65E-390A-4DD5-99F6-D44F61A437B3}" xr6:coauthVersionLast="47" xr6:coauthVersionMax="47" xr10:uidLastSave="{00000000-0000-0000-0000-000000000000}"/>
  <bookViews>
    <workbookView xWindow="-120" yWindow="-120" windowWidth="29040" windowHeight="17640" tabRatio="801" xr2:uid="{00000000-000D-0000-FFFF-FFFF00000000}"/>
  </bookViews>
  <sheets>
    <sheet name="Apkopojums" sheetId="36" r:id="rId1"/>
    <sheet name="Ievades dati" sheetId="6" r:id="rId2"/>
    <sheet name="Krajumu aprekins" sheetId="42" r:id="rId3"/>
    <sheet name="Aprekini &gt;&gt;" sheetId="21" r:id="rId4"/>
    <sheet name="Ienemumi" sheetId="9" r:id="rId5"/>
    <sheet name="CAPEX un PL" sheetId="10" r:id="rId6"/>
    <sheet name="NWC" sheetId="14" r:id="rId7"/>
    <sheet name="OPEX" sheetId="12" r:id="rId8"/>
    <sheet name="Finansejums" sheetId="15" r:id="rId9"/>
    <sheet name="PZA" sheetId="17" r:id="rId10"/>
    <sheet name="Naudas plusma" sheetId="16" r:id="rId11"/>
    <sheet name="Bilance" sheetId="20" r:id="rId12"/>
    <sheet name="FCFF" sheetId="24" r:id="rId13"/>
    <sheet name="Jauna nomas maksa" sheetId="38" r:id="rId14"/>
    <sheet name="Tehniska dala &gt;&gt;" sheetId="22" r:id="rId15"/>
    <sheet name="Laika grafiks" sheetId="5" r:id="rId16"/>
    <sheet name="Vizualizaciju dati" sheetId="25" r:id="rId17"/>
    <sheet name="Parbaudes" sheetId="29" r:id="rId18"/>
    <sheet name="UPSLIDE_UndoFormatting" sheetId="19" state="hidden" r:id="rId19"/>
    <sheet name="UPSLIDE_Undo" sheetId="18" state="hidden" r:id="rId20"/>
  </sheets>
  <definedNames>
    <definedName name="_UNDO_UPS_" hidden="1">'Ievades dati'!$437:$437</definedName>
    <definedName name="_UNDO_UPS_SEL_" hidden="1">'Ievades dati'!$437:$437</definedName>
    <definedName name="_UNDO31X31X_" hidden="1">'Ievades dati'!$437:$437</definedName>
    <definedName name="CIQWBGuid">"96fda414-4d28-436d-b577-174d5f02f36b"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44870.5755208333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solver_adj" localSheetId="0" hidden="1">Apkopojums!$BH$15</definedName>
    <definedName name="solver_adj" localSheetId="12" hidden="1">'Jauna nomas maksa'!$G$46</definedName>
    <definedName name="solver_adj" localSheetId="13" hidden="1">'Jauna nomas maksa'!$G$46</definedName>
    <definedName name="solver_cvg" localSheetId="0" hidden="1">"0.0001"</definedName>
    <definedName name="solver_cvg" localSheetId="12" hidden="1">"""""""""""""""""""""""""""""""""""""""""""""""""""""""""""""""""""""""""""""""""""""""""""""""""""""""""""""""""""""""""""""""0.0001"""""""""""""""""""""""""""""""""""""""""""""""""""""""""""""""""""""""""""""""""""""""""""""""""""""""""""""""""""""""""""""""</definedName>
    <definedName name="solver_cvg" localSheetId="13" hidden="1">"""""""""""""""""""""""""""""""""""""""""""""""""""""""""""""""""""""""""""""""""""""""""""""""""""""""""""""""""""""""""""""""0.0001"""""""""""""""""""""""""""""""""""""""""""""""""""""""""""""""""""""""""""""""""""""""""""""""""""""""""""""""""""""""""""""""</definedName>
    <definedName name="solver_drv" localSheetId="0" hidden="1">2</definedName>
    <definedName name="solver_drv" localSheetId="12" hidden="1">1</definedName>
    <definedName name="solver_drv" localSheetId="13" hidden="1">1</definedName>
    <definedName name="solver_eng" localSheetId="0" hidden="1">1</definedName>
    <definedName name="solver_eng" localSheetId="12" hidden="1">1</definedName>
    <definedName name="solver_eng" localSheetId="13" hidden="1">1</definedName>
    <definedName name="solver_eng" localSheetId="9" hidden="1">1</definedName>
    <definedName name="solver_est" localSheetId="0" hidden="1">1</definedName>
    <definedName name="solver_est" localSheetId="12" hidden="1">1</definedName>
    <definedName name="solver_est" localSheetId="13" hidden="1">1</definedName>
    <definedName name="solver_itr" localSheetId="0" hidden="1">2147483647</definedName>
    <definedName name="solver_itr" localSheetId="12" hidden="1">2147483647</definedName>
    <definedName name="solver_itr" localSheetId="13" hidden="1">2147483647</definedName>
    <definedName name="solver_mip" localSheetId="0" hidden="1">2147483647</definedName>
    <definedName name="solver_mip" localSheetId="12" hidden="1">2147483647</definedName>
    <definedName name="solver_mip" localSheetId="13" hidden="1">2147483647</definedName>
    <definedName name="solver_mni" localSheetId="0" hidden="1">30</definedName>
    <definedName name="solver_mni" localSheetId="12" hidden="1">30</definedName>
    <definedName name="solver_mni" localSheetId="13" hidden="1">30</definedName>
    <definedName name="solver_mrt" localSheetId="0" hidden="1">"0.075"</definedName>
    <definedName name="solver_mrt" localSheetId="12" hidden="1">"""""""""""""""""""""""""""""""""""""""""""""""""""""""""""""""""""""""""""""""""""""""""""""""""""""""""""""""""""""""""""""""0.075"""""""""""""""""""""""""""""""""""""""""""""""""""""""""""""""""""""""""""""""""""""""""""""""""""""""""""""""""""""""""""""""</definedName>
    <definedName name="solver_mrt" localSheetId="13" hidden="1">"""""""""""""""""""""""""""""""""""""""""""""""""""""""""""""""""""""""""""""""""""""""""""""""""""""""""""""""""""""""""""""""0.075"""""""""""""""""""""""""""""""""""""""""""""""""""""""""""""""""""""""""""""""""""""""""""""""""""""""""""""""""""""""""""""""</definedName>
    <definedName name="solver_msl" localSheetId="0" hidden="1">2</definedName>
    <definedName name="solver_msl" localSheetId="12" hidden="1">2</definedName>
    <definedName name="solver_msl" localSheetId="13" hidden="1">2</definedName>
    <definedName name="solver_neg" localSheetId="0" hidden="1">1</definedName>
    <definedName name="solver_neg" localSheetId="12" hidden="1">1</definedName>
    <definedName name="solver_neg" localSheetId="13" hidden="1">1</definedName>
    <definedName name="solver_neg" localSheetId="9" hidden="1">1</definedName>
    <definedName name="solver_nod" localSheetId="0" hidden="1">2147483647</definedName>
    <definedName name="solver_nod" localSheetId="12" hidden="1">2147483647</definedName>
    <definedName name="solver_nod" localSheetId="13" hidden="1">2147483647</definedName>
    <definedName name="solver_num" localSheetId="0" hidden="1">0</definedName>
    <definedName name="solver_num" localSheetId="12" hidden="1">0</definedName>
    <definedName name="solver_num" localSheetId="13" hidden="1">0</definedName>
    <definedName name="solver_num" localSheetId="9" hidden="1">0</definedName>
    <definedName name="solver_nwt" localSheetId="0" hidden="1">1</definedName>
    <definedName name="solver_nwt" localSheetId="12" hidden="1">1</definedName>
    <definedName name="solver_nwt" localSheetId="13" hidden="1">1</definedName>
    <definedName name="solver_opt" localSheetId="0" hidden="1">Apkopojums!$AV$20</definedName>
    <definedName name="solver_opt" localSheetId="12" hidden="1">FCFF!#REF!</definedName>
    <definedName name="solver_opt" localSheetId="13" hidden="1">'Jauna nomas maksa'!$G$50</definedName>
    <definedName name="solver_opt" localSheetId="9" hidden="1">PZA!$G$49</definedName>
    <definedName name="solver_pre" localSheetId="0" hidden="1">"0.000001"</definedName>
    <definedName name="solver_pre" localSheetId="12" hidden="1">"""""""""""""""""""""""""""""""""""""""""""""""""""""""""""""""""""""""""""""""""""""""""""""""""""""""""""""""""""""""""""""""0.000001"""""""""""""""""""""""""""""""""""""""""""""""""""""""""""""""""""""""""""""""""""""""""""""""""""""""""""""""""""""""""""""""</definedName>
    <definedName name="solver_pre" localSheetId="13" hidden="1">"""""""""""""""""""""""""""""""""""""""""""""""""""""""""""""""""""""""""""""""""""""""""""""""""""""""""""""""""""""""""""""""0.000001"""""""""""""""""""""""""""""""""""""""""""""""""""""""""""""""""""""""""""""""""""""""""""""""""""""""""""""""""""""""""""""""</definedName>
    <definedName name="solver_rbv" localSheetId="0" hidden="1">2</definedName>
    <definedName name="solver_rbv" localSheetId="12" hidden="1">1</definedName>
    <definedName name="solver_rbv" localSheetId="13" hidden="1">1</definedName>
    <definedName name="solver_rlx" localSheetId="0" hidden="1">2</definedName>
    <definedName name="solver_rlx" localSheetId="12" hidden="1">2</definedName>
    <definedName name="solver_rlx" localSheetId="13" hidden="1">2</definedName>
    <definedName name="solver_rsd" localSheetId="0" hidden="1">0</definedName>
    <definedName name="solver_rsd" localSheetId="12" hidden="1">0</definedName>
    <definedName name="solver_rsd" localSheetId="13" hidden="1">0</definedName>
    <definedName name="solver_scl" localSheetId="0" hidden="1">2</definedName>
    <definedName name="solver_scl" localSheetId="12" hidden="1">1</definedName>
    <definedName name="solver_scl" localSheetId="13" hidden="1">1</definedName>
    <definedName name="solver_sho" localSheetId="0" hidden="1">2</definedName>
    <definedName name="solver_sho" localSheetId="12" hidden="1">2</definedName>
    <definedName name="solver_sho" localSheetId="13" hidden="1">2</definedName>
    <definedName name="solver_ssz" localSheetId="0" hidden="1">100</definedName>
    <definedName name="solver_ssz" localSheetId="12" hidden="1">100</definedName>
    <definedName name="solver_ssz" localSheetId="13" hidden="1">100</definedName>
    <definedName name="solver_tim" localSheetId="0" hidden="1">2147483647</definedName>
    <definedName name="solver_tim" localSheetId="12" hidden="1">2147483647</definedName>
    <definedName name="solver_tim" localSheetId="13" hidden="1">2147483647</definedName>
    <definedName name="solver_tol" localSheetId="0" hidden="1">0.01</definedName>
    <definedName name="solver_tol" localSheetId="12" hidden="1">0.01</definedName>
    <definedName name="solver_tol" localSheetId="13" hidden="1">0.01</definedName>
    <definedName name="solver_typ" localSheetId="0" hidden="1">3</definedName>
    <definedName name="solver_typ" localSheetId="12" hidden="1">3</definedName>
    <definedName name="solver_typ" localSheetId="13" hidden="1">3</definedName>
    <definedName name="solver_typ" localSheetId="9" hidden="1">1</definedName>
    <definedName name="solver_val" localSheetId="0" hidden="1">0</definedName>
    <definedName name="solver_val" localSheetId="12" hidden="1">0</definedName>
    <definedName name="solver_val" localSheetId="13" hidden="1">0</definedName>
    <definedName name="solver_val" localSheetId="9" hidden="1">0</definedName>
    <definedName name="solver_ver" localSheetId="0" hidden="1">3</definedName>
    <definedName name="solver_ver" localSheetId="12" hidden="1">3</definedName>
    <definedName name="solver_ver" localSheetId="13" hidden="1">3</definedName>
    <definedName name="solver_ver" localSheetId="9" hidden="1">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50" i="12" l="1"/>
  <c r="L50" i="12"/>
  <c r="M50" i="12"/>
  <c r="N50" i="12"/>
  <c r="O50" i="12"/>
  <c r="P50" i="12"/>
  <c r="Q50" i="12"/>
  <c r="R50" i="12"/>
  <c r="S50" i="12"/>
  <c r="T50" i="12"/>
  <c r="U50" i="12"/>
  <c r="V50" i="12"/>
  <c r="W50" i="12"/>
  <c r="X50" i="12"/>
  <c r="Y50" i="12"/>
  <c r="Z50" i="12"/>
  <c r="AA50" i="12"/>
  <c r="AB50" i="12"/>
  <c r="AC50" i="12"/>
  <c r="AD50" i="12"/>
  <c r="AE50" i="12"/>
  <c r="AF50" i="12"/>
  <c r="AG50" i="12"/>
  <c r="AH50" i="12"/>
  <c r="AI50" i="12"/>
  <c r="AJ50" i="12"/>
  <c r="AK50" i="12"/>
  <c r="AL50" i="12"/>
  <c r="AM50" i="12"/>
  <c r="AN50" i="12"/>
  <c r="AO50" i="12"/>
  <c r="AP50" i="12"/>
  <c r="AQ50" i="12"/>
  <c r="AR50" i="12"/>
  <c r="AS50" i="12"/>
  <c r="AT50" i="12"/>
  <c r="AU50" i="12"/>
  <c r="AV50" i="12"/>
  <c r="AW50" i="12"/>
  <c r="AX50" i="12"/>
  <c r="AY50" i="12"/>
  <c r="AZ50" i="12"/>
  <c r="BA50" i="12"/>
  <c r="BB50" i="12"/>
  <c r="BC50" i="12"/>
  <c r="BD50" i="12"/>
  <c r="BE50" i="12"/>
  <c r="BF50" i="12"/>
  <c r="BG50" i="12"/>
  <c r="BH50" i="12"/>
  <c r="BI50" i="12"/>
  <c r="BJ50" i="12"/>
  <c r="BK50" i="12"/>
  <c r="BL50" i="12"/>
  <c r="BM50" i="12"/>
  <c r="BN50" i="12"/>
  <c r="BO50" i="12"/>
  <c r="BP50" i="12"/>
  <c r="BQ50" i="12"/>
  <c r="BR50" i="12"/>
  <c r="BS50" i="12"/>
  <c r="BT50" i="12"/>
  <c r="BU50" i="12"/>
  <c r="BV50" i="12"/>
  <c r="BW50" i="12"/>
  <c r="BX50" i="12"/>
  <c r="BY50" i="12"/>
  <c r="BZ50" i="12"/>
  <c r="CA50" i="12"/>
  <c r="CB50" i="12"/>
  <c r="CC50" i="12"/>
  <c r="CD50" i="12"/>
  <c r="CE50" i="12"/>
  <c r="CF50" i="12"/>
  <c r="CG50" i="12"/>
  <c r="CH50" i="12"/>
  <c r="CI50" i="12"/>
  <c r="CJ50" i="12"/>
  <c r="CK50" i="12"/>
  <c r="J50" i="12"/>
  <c r="C194" i="15"/>
  <c r="G57" i="12"/>
  <c r="G84" i="10"/>
  <c r="G95" i="6"/>
  <c r="G111" i="6"/>
  <c r="G113" i="6" s="1"/>
  <c r="G34" i="9" s="1"/>
  <c r="G12" i="5"/>
  <c r="J21" i="5" s="1"/>
  <c r="G51" i="10"/>
  <c r="J281" i="6"/>
  <c r="J285" i="6" s="1"/>
  <c r="J283" i="6"/>
  <c r="K283" i="6" s="1"/>
  <c r="L283" i="6" s="1"/>
  <c r="M283" i="6" s="1"/>
  <c r="N283" i="6" s="1"/>
  <c r="O283" i="6" s="1"/>
  <c r="P283" i="6" s="1"/>
  <c r="Q283" i="6" s="1"/>
  <c r="R283" i="6" s="1"/>
  <c r="S283" i="6" s="1"/>
  <c r="T283" i="6" s="1"/>
  <c r="U283" i="6" s="1"/>
  <c r="V283" i="6" s="1"/>
  <c r="W283" i="6" s="1"/>
  <c r="X283" i="6" s="1"/>
  <c r="Y283" i="6" s="1"/>
  <c r="Z283" i="6" s="1"/>
  <c r="AA283" i="6" s="1"/>
  <c r="AB283" i="6" s="1"/>
  <c r="AC283" i="6" s="1"/>
  <c r="AD283" i="6" s="1"/>
  <c r="AE283" i="6" s="1"/>
  <c r="AF283" i="6" s="1"/>
  <c r="AG283" i="6" s="1"/>
  <c r="AH283" i="6" s="1"/>
  <c r="AI283" i="6" s="1"/>
  <c r="AJ283" i="6" s="1"/>
  <c r="AK283" i="6" s="1"/>
  <c r="AL283" i="6" s="1"/>
  <c r="AM283" i="6" s="1"/>
  <c r="AN283" i="6" s="1"/>
  <c r="AO283" i="6" s="1"/>
  <c r="AP283" i="6" s="1"/>
  <c r="AQ283" i="6" s="1"/>
  <c r="AR283" i="6" s="1"/>
  <c r="AS283" i="6" s="1"/>
  <c r="AT283" i="6" s="1"/>
  <c r="AU283" i="6" s="1"/>
  <c r="AV283" i="6" s="1"/>
  <c r="AW283" i="6" s="1"/>
  <c r="AX283" i="6" s="1"/>
  <c r="AY283" i="6" s="1"/>
  <c r="AZ283" i="6" s="1"/>
  <c r="BA283" i="6" s="1"/>
  <c r="BB283" i="6" s="1"/>
  <c r="BC283" i="6" s="1"/>
  <c r="BD283" i="6" s="1"/>
  <c r="BE283" i="6" s="1"/>
  <c r="BF283" i="6" s="1"/>
  <c r="BG283" i="6" s="1"/>
  <c r="BH283" i="6" s="1"/>
  <c r="BI283" i="6" s="1"/>
  <c r="BJ283" i="6" s="1"/>
  <c r="BK283" i="6" s="1"/>
  <c r="BL283" i="6" s="1"/>
  <c r="BM283" i="6" s="1"/>
  <c r="BN283" i="6" s="1"/>
  <c r="BO283" i="6" s="1"/>
  <c r="BP283" i="6" s="1"/>
  <c r="BQ283" i="6" s="1"/>
  <c r="BR283" i="6" s="1"/>
  <c r="BS283" i="6" s="1"/>
  <c r="BT283" i="6" s="1"/>
  <c r="BU283" i="6" s="1"/>
  <c r="BV283" i="6" s="1"/>
  <c r="BW283" i="6" s="1"/>
  <c r="BX283" i="6" s="1"/>
  <c r="BY283" i="6" s="1"/>
  <c r="BZ283" i="6" s="1"/>
  <c r="CA283" i="6" s="1"/>
  <c r="CB283" i="6" s="1"/>
  <c r="CC283" i="6" s="1"/>
  <c r="CD283" i="6" s="1"/>
  <c r="CE283" i="6" s="1"/>
  <c r="CF283" i="6" s="1"/>
  <c r="CG283" i="6" s="1"/>
  <c r="CH283" i="6" s="1"/>
  <c r="CI283" i="6" s="1"/>
  <c r="CJ283" i="6" s="1"/>
  <c r="CK283" i="6" s="1"/>
  <c r="J293" i="6"/>
  <c r="J295" i="6"/>
  <c r="K295" i="6" s="1"/>
  <c r="L295" i="6" s="1"/>
  <c r="M295" i="6" s="1"/>
  <c r="N295" i="6" s="1"/>
  <c r="O295" i="6" s="1"/>
  <c r="P295" i="6" s="1"/>
  <c r="Q295" i="6" s="1"/>
  <c r="R295" i="6" s="1"/>
  <c r="S295" i="6" s="1"/>
  <c r="T295" i="6" s="1"/>
  <c r="U295" i="6" s="1"/>
  <c r="V295" i="6" s="1"/>
  <c r="W295" i="6" s="1"/>
  <c r="X295" i="6" s="1"/>
  <c r="Y295" i="6" s="1"/>
  <c r="Z295" i="6" s="1"/>
  <c r="AA295" i="6" s="1"/>
  <c r="AB295" i="6" s="1"/>
  <c r="AC295" i="6" s="1"/>
  <c r="AD295" i="6" s="1"/>
  <c r="AE295" i="6" s="1"/>
  <c r="AF295" i="6" s="1"/>
  <c r="AG295" i="6" s="1"/>
  <c r="AH295" i="6" s="1"/>
  <c r="AI295" i="6" s="1"/>
  <c r="AJ295" i="6" s="1"/>
  <c r="AK295" i="6" s="1"/>
  <c r="AL295" i="6" s="1"/>
  <c r="AM295" i="6" s="1"/>
  <c r="AN295" i="6" s="1"/>
  <c r="AO295" i="6" s="1"/>
  <c r="AP295" i="6" s="1"/>
  <c r="AQ295" i="6" s="1"/>
  <c r="AR295" i="6" s="1"/>
  <c r="AS295" i="6" s="1"/>
  <c r="AT295" i="6" s="1"/>
  <c r="AU295" i="6" s="1"/>
  <c r="AV295" i="6" s="1"/>
  <c r="AW295" i="6" s="1"/>
  <c r="AX295" i="6" s="1"/>
  <c r="AY295" i="6" s="1"/>
  <c r="AZ295" i="6" s="1"/>
  <c r="BA295" i="6" s="1"/>
  <c r="BB295" i="6" s="1"/>
  <c r="BC295" i="6" s="1"/>
  <c r="BD295" i="6" s="1"/>
  <c r="BE295" i="6" s="1"/>
  <c r="BF295" i="6" s="1"/>
  <c r="BG295" i="6" s="1"/>
  <c r="BH295" i="6" s="1"/>
  <c r="BI295" i="6" s="1"/>
  <c r="BJ295" i="6" s="1"/>
  <c r="BK295" i="6" s="1"/>
  <c r="BL295" i="6" s="1"/>
  <c r="BM295" i="6" s="1"/>
  <c r="BN295" i="6" s="1"/>
  <c r="BO295" i="6" s="1"/>
  <c r="BP295" i="6" s="1"/>
  <c r="BQ295" i="6" s="1"/>
  <c r="BR295" i="6" s="1"/>
  <c r="BS295" i="6" s="1"/>
  <c r="BT295" i="6" s="1"/>
  <c r="BU295" i="6" s="1"/>
  <c r="BV295" i="6" s="1"/>
  <c r="BW295" i="6" s="1"/>
  <c r="BX295" i="6" s="1"/>
  <c r="BY295" i="6" s="1"/>
  <c r="BZ295" i="6" s="1"/>
  <c r="CA295" i="6" s="1"/>
  <c r="CB295" i="6" s="1"/>
  <c r="CC295" i="6" s="1"/>
  <c r="CD295" i="6" s="1"/>
  <c r="CE295" i="6" s="1"/>
  <c r="CF295" i="6" s="1"/>
  <c r="CG295" i="6" s="1"/>
  <c r="CH295" i="6" s="1"/>
  <c r="CI295" i="6" s="1"/>
  <c r="CJ295" i="6" s="1"/>
  <c r="CK295" i="6" s="1"/>
  <c r="J305" i="6"/>
  <c r="J309" i="6" s="1"/>
  <c r="J307" i="6"/>
  <c r="K307" i="6" s="1"/>
  <c r="L307" i="6" s="1"/>
  <c r="M307" i="6" s="1"/>
  <c r="N307" i="6" s="1"/>
  <c r="O307" i="6" s="1"/>
  <c r="P307" i="6" s="1"/>
  <c r="Q307" i="6" s="1"/>
  <c r="R307" i="6" s="1"/>
  <c r="S307" i="6" s="1"/>
  <c r="T307" i="6" s="1"/>
  <c r="U307" i="6" s="1"/>
  <c r="V307" i="6" s="1"/>
  <c r="W307" i="6" s="1"/>
  <c r="X307" i="6" s="1"/>
  <c r="Y307" i="6" s="1"/>
  <c r="Z307" i="6" s="1"/>
  <c r="AA307" i="6" s="1"/>
  <c r="AB307" i="6" s="1"/>
  <c r="AC307" i="6" s="1"/>
  <c r="AD307" i="6" s="1"/>
  <c r="AE307" i="6" s="1"/>
  <c r="AF307" i="6" s="1"/>
  <c r="AG307" i="6" s="1"/>
  <c r="AH307" i="6" s="1"/>
  <c r="AI307" i="6" s="1"/>
  <c r="AJ307" i="6" s="1"/>
  <c r="AK307" i="6" s="1"/>
  <c r="AL307" i="6" s="1"/>
  <c r="AM307" i="6" s="1"/>
  <c r="AN307" i="6" s="1"/>
  <c r="AO307" i="6" s="1"/>
  <c r="AP307" i="6" s="1"/>
  <c r="AQ307" i="6" s="1"/>
  <c r="AR307" i="6" s="1"/>
  <c r="AS307" i="6" s="1"/>
  <c r="AT307" i="6" s="1"/>
  <c r="AU307" i="6" s="1"/>
  <c r="AV307" i="6" s="1"/>
  <c r="AW307" i="6" s="1"/>
  <c r="AX307" i="6" s="1"/>
  <c r="AY307" i="6" s="1"/>
  <c r="AZ307" i="6" s="1"/>
  <c r="BA307" i="6" s="1"/>
  <c r="BB307" i="6" s="1"/>
  <c r="BC307" i="6" s="1"/>
  <c r="BD307" i="6" s="1"/>
  <c r="BE307" i="6" s="1"/>
  <c r="BF307" i="6" s="1"/>
  <c r="BG307" i="6" s="1"/>
  <c r="BH307" i="6" s="1"/>
  <c r="BI307" i="6" s="1"/>
  <c r="BJ307" i="6" s="1"/>
  <c r="BK307" i="6" s="1"/>
  <c r="BL307" i="6" s="1"/>
  <c r="BM307" i="6" s="1"/>
  <c r="BN307" i="6" s="1"/>
  <c r="BO307" i="6" s="1"/>
  <c r="BP307" i="6" s="1"/>
  <c r="BQ307" i="6" s="1"/>
  <c r="BR307" i="6" s="1"/>
  <c r="BS307" i="6" s="1"/>
  <c r="BT307" i="6" s="1"/>
  <c r="BU307" i="6" s="1"/>
  <c r="BV307" i="6" s="1"/>
  <c r="BW307" i="6" s="1"/>
  <c r="BX307" i="6" s="1"/>
  <c r="BY307" i="6" s="1"/>
  <c r="BZ307" i="6" s="1"/>
  <c r="CA307" i="6" s="1"/>
  <c r="CB307" i="6" s="1"/>
  <c r="CC307" i="6" s="1"/>
  <c r="CD307" i="6" s="1"/>
  <c r="CE307" i="6" s="1"/>
  <c r="CF307" i="6" s="1"/>
  <c r="CG307" i="6" s="1"/>
  <c r="CH307" i="6" s="1"/>
  <c r="CI307" i="6" s="1"/>
  <c r="CJ307" i="6" s="1"/>
  <c r="CK307" i="6" s="1"/>
  <c r="G46" i="10"/>
  <c r="BG23" i="5"/>
  <c r="BG102" i="10" s="1"/>
  <c r="G41" i="10"/>
  <c r="J66" i="12"/>
  <c r="G25" i="12"/>
  <c r="G187" i="12" s="1"/>
  <c r="G37" i="12"/>
  <c r="G190" i="12" s="1"/>
  <c r="G59" i="12"/>
  <c r="G85" i="12"/>
  <c r="G32" i="12"/>
  <c r="G33" i="9"/>
  <c r="G150" i="9" s="1"/>
  <c r="G10" i="25" s="1"/>
  <c r="G26" i="9"/>
  <c r="J136" i="9" s="1"/>
  <c r="AV21" i="5"/>
  <c r="AV78" i="12" s="1"/>
  <c r="AV102" i="12" s="1"/>
  <c r="G35" i="9"/>
  <c r="G37" i="9"/>
  <c r="J51" i="6"/>
  <c r="J67" i="6" s="1"/>
  <c r="J59" i="6"/>
  <c r="J55" i="6"/>
  <c r="J56" i="6" s="1"/>
  <c r="K55" i="6"/>
  <c r="K56" i="6" s="1"/>
  <c r="L55" i="6"/>
  <c r="L56" i="6" s="1"/>
  <c r="M55" i="6"/>
  <c r="M56" i="6" s="1"/>
  <c r="N55" i="6"/>
  <c r="N56" i="6" s="1"/>
  <c r="O55" i="6"/>
  <c r="O56" i="6" s="1"/>
  <c r="P55" i="6"/>
  <c r="P56" i="6" s="1"/>
  <c r="Q55" i="6"/>
  <c r="Q56" i="6" s="1"/>
  <c r="R55" i="6"/>
  <c r="R56" i="6" s="1"/>
  <c r="S55" i="6"/>
  <c r="S56" i="6" s="1"/>
  <c r="T55" i="6"/>
  <c r="T56" i="6" s="1"/>
  <c r="U55" i="6"/>
  <c r="U56" i="6" s="1"/>
  <c r="V55" i="6"/>
  <c r="V56" i="6" s="1"/>
  <c r="W55" i="6"/>
  <c r="W56" i="6" s="1"/>
  <c r="X55" i="6"/>
  <c r="X56" i="6" s="1"/>
  <c r="Y55" i="6"/>
  <c r="Y56" i="6" s="1"/>
  <c r="Z55" i="6"/>
  <c r="Z56" i="6" s="1"/>
  <c r="AA55" i="6"/>
  <c r="AA56" i="6" s="1"/>
  <c r="AB55" i="6"/>
  <c r="AB56" i="6" s="1"/>
  <c r="AC55" i="6"/>
  <c r="AC56" i="6" s="1"/>
  <c r="AD55" i="6"/>
  <c r="AD56" i="6" s="1"/>
  <c r="AE55" i="6"/>
  <c r="AE56" i="6" s="1"/>
  <c r="AF55" i="6"/>
  <c r="AF56" i="6" s="1"/>
  <c r="AG55" i="6"/>
  <c r="AG56" i="6" s="1"/>
  <c r="AH55" i="6"/>
  <c r="AH56" i="6" s="1"/>
  <c r="AI55" i="6"/>
  <c r="AI56" i="6" s="1"/>
  <c r="AJ55" i="6"/>
  <c r="AJ56" i="6" s="1"/>
  <c r="AK55" i="6"/>
  <c r="AK56" i="6" s="1"/>
  <c r="AL55" i="6"/>
  <c r="AL56" i="6" s="1"/>
  <c r="AM55" i="6"/>
  <c r="AM56" i="6" s="1"/>
  <c r="AN55" i="6"/>
  <c r="AN56" i="6" s="1"/>
  <c r="AO55" i="6"/>
  <c r="AO56" i="6" s="1"/>
  <c r="AP55" i="6"/>
  <c r="AP56" i="6" s="1"/>
  <c r="AQ55" i="6"/>
  <c r="AQ56" i="6" s="1"/>
  <c r="AR55" i="6"/>
  <c r="AR56" i="6" s="1"/>
  <c r="AS55" i="6"/>
  <c r="AS56" i="6" s="1"/>
  <c r="AT55" i="6"/>
  <c r="AT56" i="6" s="1"/>
  <c r="AU55" i="6"/>
  <c r="AU56" i="6" s="1"/>
  <c r="AV55" i="6"/>
  <c r="AV56" i="6" s="1"/>
  <c r="AW55" i="6"/>
  <c r="AW56" i="6" s="1"/>
  <c r="AX55" i="6"/>
  <c r="AX56" i="6" s="1"/>
  <c r="AY55" i="6"/>
  <c r="AY56" i="6" s="1"/>
  <c r="AZ55" i="6"/>
  <c r="AZ56" i="6" s="1"/>
  <c r="BA55" i="6"/>
  <c r="BA56" i="6" s="1"/>
  <c r="BB55" i="6"/>
  <c r="BB56" i="6" s="1"/>
  <c r="BC55" i="6"/>
  <c r="BC56" i="6" s="1"/>
  <c r="BD55" i="6"/>
  <c r="BD56" i="6" s="1"/>
  <c r="BE55" i="6"/>
  <c r="BE56" i="6" s="1"/>
  <c r="BF55" i="6"/>
  <c r="BF56" i="6" s="1"/>
  <c r="BG55" i="6"/>
  <c r="BG56" i="6" s="1"/>
  <c r="BH55" i="6"/>
  <c r="BH56" i="6" s="1"/>
  <c r="BI55" i="6"/>
  <c r="BI56" i="6" s="1"/>
  <c r="BJ55" i="6"/>
  <c r="BJ56" i="6" s="1"/>
  <c r="BK55" i="6"/>
  <c r="BK56" i="6" s="1"/>
  <c r="BL55" i="6"/>
  <c r="BL56" i="6" s="1"/>
  <c r="BM55" i="6"/>
  <c r="BM56" i="6" s="1"/>
  <c r="BN55" i="6"/>
  <c r="BN56" i="6" s="1"/>
  <c r="BO55" i="6"/>
  <c r="BO56" i="6" s="1"/>
  <c r="BP55" i="6"/>
  <c r="BP56" i="6" s="1"/>
  <c r="BQ55" i="6"/>
  <c r="BQ56" i="6" s="1"/>
  <c r="BR55" i="6"/>
  <c r="BR56" i="6" s="1"/>
  <c r="BS55" i="6"/>
  <c r="BS56" i="6" s="1"/>
  <c r="BT55" i="6"/>
  <c r="BT56" i="6" s="1"/>
  <c r="BU55" i="6"/>
  <c r="BU56" i="6" s="1"/>
  <c r="BV55" i="6"/>
  <c r="BV56" i="6" s="1"/>
  <c r="BW55" i="6"/>
  <c r="BW56" i="6" s="1"/>
  <c r="BX55" i="6"/>
  <c r="BX56" i="6" s="1"/>
  <c r="BY55" i="6"/>
  <c r="BY56" i="6" s="1"/>
  <c r="BZ55" i="6"/>
  <c r="BZ56" i="6" s="1"/>
  <c r="CA55" i="6"/>
  <c r="CA56" i="6" s="1"/>
  <c r="CB55" i="6"/>
  <c r="CB56" i="6" s="1"/>
  <c r="CC55" i="6"/>
  <c r="CC56" i="6" s="1"/>
  <c r="CD55" i="6"/>
  <c r="CD56" i="6" s="1"/>
  <c r="CE55" i="6"/>
  <c r="CE56" i="6" s="1"/>
  <c r="CF55" i="6"/>
  <c r="CF56" i="6" s="1"/>
  <c r="CG55" i="6"/>
  <c r="CG56" i="6" s="1"/>
  <c r="CH55" i="6"/>
  <c r="CH56" i="6" s="1"/>
  <c r="CI55" i="6"/>
  <c r="CI56" i="6" s="1"/>
  <c r="CJ55" i="6"/>
  <c r="CJ56" i="6" s="1"/>
  <c r="CK55" i="6"/>
  <c r="CK56" i="6" s="1"/>
  <c r="G27" i="9"/>
  <c r="J60" i="9" s="1"/>
  <c r="G35" i="12"/>
  <c r="G61" i="12"/>
  <c r="J69" i="12"/>
  <c r="G41" i="12"/>
  <c r="G67" i="12"/>
  <c r="G39" i="12"/>
  <c r="G536" i="6"/>
  <c r="G83" i="12" s="1"/>
  <c r="G543" i="6"/>
  <c r="G86" i="12" s="1"/>
  <c r="G27" i="15"/>
  <c r="G102" i="15"/>
  <c r="G132" i="15"/>
  <c r="G136" i="15"/>
  <c r="G96" i="15"/>
  <c r="G97" i="15"/>
  <c r="G142" i="15"/>
  <c r="J288" i="15"/>
  <c r="G620" i="6"/>
  <c r="G141" i="15" s="1"/>
  <c r="G8" i="24"/>
  <c r="G11" i="14"/>
  <c r="J13" i="14"/>
  <c r="G10" i="14"/>
  <c r="K66" i="12"/>
  <c r="K69" i="12"/>
  <c r="G166" i="15"/>
  <c r="G167" i="15"/>
  <c r="G168" i="15"/>
  <c r="G169" i="15"/>
  <c r="G170" i="15"/>
  <c r="G171" i="15"/>
  <c r="G172" i="15"/>
  <c r="G173" i="15"/>
  <c r="G174" i="15"/>
  <c r="G175" i="15"/>
  <c r="G176" i="15"/>
  <c r="G177" i="15"/>
  <c r="G178" i="15"/>
  <c r="G179" i="15"/>
  <c r="G180" i="15"/>
  <c r="G181" i="15"/>
  <c r="G182" i="15"/>
  <c r="G183" i="15"/>
  <c r="G184" i="15"/>
  <c r="G185" i="15"/>
  <c r="J271" i="15"/>
  <c r="K13" i="14"/>
  <c r="G85" i="10"/>
  <c r="L66" i="12"/>
  <c r="L69" i="12"/>
  <c r="K288" i="15"/>
  <c r="K271" i="15"/>
  <c r="L13" i="14"/>
  <c r="M66" i="12"/>
  <c r="M69" i="12"/>
  <c r="L288" i="15"/>
  <c r="L271" i="15"/>
  <c r="M13" i="14"/>
  <c r="N66" i="12"/>
  <c r="N69" i="12"/>
  <c r="M288" i="15"/>
  <c r="M271" i="15"/>
  <c r="N13" i="14"/>
  <c r="O66" i="12"/>
  <c r="O69" i="12"/>
  <c r="N288" i="15"/>
  <c r="N271" i="15"/>
  <c r="O13" i="14"/>
  <c r="P66" i="12"/>
  <c r="P69" i="12"/>
  <c r="O288" i="15"/>
  <c r="O271" i="15"/>
  <c r="P13" i="14"/>
  <c r="Q66" i="12"/>
  <c r="Q69" i="12"/>
  <c r="P288" i="15"/>
  <c r="P271" i="15"/>
  <c r="Q13" i="14"/>
  <c r="R66" i="12"/>
  <c r="R69" i="12"/>
  <c r="Q288" i="15"/>
  <c r="Q271" i="15"/>
  <c r="R13" i="14"/>
  <c r="S66" i="12"/>
  <c r="S69" i="12"/>
  <c r="R288" i="15"/>
  <c r="R271" i="15"/>
  <c r="S13" i="14"/>
  <c r="T66" i="12"/>
  <c r="T69" i="12"/>
  <c r="S288" i="15"/>
  <c r="S271" i="15"/>
  <c r="T13" i="14"/>
  <c r="U66" i="12"/>
  <c r="U69" i="12"/>
  <c r="T288" i="15"/>
  <c r="T271" i="15"/>
  <c r="U13" i="14"/>
  <c r="V66" i="12"/>
  <c r="V69" i="12"/>
  <c r="U288" i="15"/>
  <c r="U271" i="15"/>
  <c r="V13" i="14"/>
  <c r="W66" i="12"/>
  <c r="W69" i="12"/>
  <c r="V288" i="15"/>
  <c r="V271" i="15"/>
  <c r="W13" i="14"/>
  <c r="X66" i="12"/>
  <c r="X69" i="12"/>
  <c r="W288" i="15"/>
  <c r="W271" i="15"/>
  <c r="X13" i="14"/>
  <c r="Y66" i="12"/>
  <c r="Y69" i="12"/>
  <c r="X288" i="15"/>
  <c r="X271" i="15"/>
  <c r="Y13" i="14"/>
  <c r="Z66" i="12"/>
  <c r="Z69" i="12"/>
  <c r="Y288" i="15"/>
  <c r="Y271" i="15"/>
  <c r="Z13" i="14"/>
  <c r="AA66" i="12"/>
  <c r="AA69" i="12"/>
  <c r="Z288" i="15"/>
  <c r="Z271" i="15"/>
  <c r="AA13" i="14"/>
  <c r="AB66" i="12"/>
  <c r="AB69" i="12"/>
  <c r="AA288" i="15"/>
  <c r="AA271" i="15"/>
  <c r="AB13" i="14"/>
  <c r="AC66" i="12"/>
  <c r="AC69" i="12"/>
  <c r="AB288" i="15"/>
  <c r="AB271" i="15"/>
  <c r="AC13" i="14"/>
  <c r="AD66" i="12"/>
  <c r="AD69" i="12"/>
  <c r="AC288" i="15"/>
  <c r="AC271" i="15"/>
  <c r="AD13" i="14"/>
  <c r="AE66" i="12"/>
  <c r="AE69" i="12"/>
  <c r="AD288" i="15"/>
  <c r="AD271" i="15"/>
  <c r="AE13" i="14"/>
  <c r="AF66" i="12"/>
  <c r="AF69" i="12"/>
  <c r="AE288" i="15"/>
  <c r="AE271" i="15"/>
  <c r="AF13" i="14"/>
  <c r="AG66" i="12"/>
  <c r="AG69" i="12"/>
  <c r="AF288" i="15"/>
  <c r="AF271" i="15"/>
  <c r="AG13" i="14"/>
  <c r="AH66" i="12"/>
  <c r="AH69" i="12"/>
  <c r="AG288" i="15"/>
  <c r="AG271" i="15"/>
  <c r="AH13" i="14"/>
  <c r="AI66" i="12"/>
  <c r="AI69" i="12"/>
  <c r="AH288" i="15"/>
  <c r="AH271" i="15"/>
  <c r="AI13" i="14"/>
  <c r="AJ66" i="12"/>
  <c r="AJ69" i="12"/>
  <c r="AI288" i="15"/>
  <c r="AI271" i="15"/>
  <c r="AJ13" i="14"/>
  <c r="AK66" i="12"/>
  <c r="AK69" i="12"/>
  <c r="AJ288" i="15"/>
  <c r="AJ271" i="15"/>
  <c r="AK13" i="14"/>
  <c r="AL66" i="12"/>
  <c r="AL69" i="12"/>
  <c r="AK288" i="15"/>
  <c r="AK271" i="15"/>
  <c r="AL13" i="14"/>
  <c r="AM66" i="12"/>
  <c r="AM69" i="12"/>
  <c r="AL288" i="15"/>
  <c r="AL271" i="15"/>
  <c r="AM13" i="14"/>
  <c r="AN66" i="12"/>
  <c r="AN69" i="12"/>
  <c r="AM288" i="15"/>
  <c r="AM271" i="15"/>
  <c r="AN13" i="14"/>
  <c r="AO66" i="12"/>
  <c r="AO69" i="12"/>
  <c r="AN288" i="15"/>
  <c r="AN271" i="15"/>
  <c r="AO13" i="14"/>
  <c r="AP66" i="12"/>
  <c r="AP69" i="12"/>
  <c r="AO288" i="15"/>
  <c r="AO271" i="15"/>
  <c r="AP13" i="14"/>
  <c r="AQ66" i="12"/>
  <c r="AQ69" i="12"/>
  <c r="AP288" i="15"/>
  <c r="AP271" i="15"/>
  <c r="AQ13" i="14"/>
  <c r="AR66" i="12"/>
  <c r="AR69" i="12"/>
  <c r="AQ288" i="15"/>
  <c r="AQ271" i="15"/>
  <c r="AR13" i="14"/>
  <c r="AS66" i="12"/>
  <c r="AS69" i="12"/>
  <c r="AR288" i="15"/>
  <c r="AR271" i="15"/>
  <c r="AS13" i="14"/>
  <c r="AT66" i="12"/>
  <c r="AT69" i="12"/>
  <c r="AS288" i="15"/>
  <c r="AS271" i="15"/>
  <c r="AT13" i="14"/>
  <c r="AU66" i="12"/>
  <c r="AU69" i="12"/>
  <c r="AT288" i="15"/>
  <c r="AT271" i="15"/>
  <c r="AU13" i="14"/>
  <c r="AV66" i="12"/>
  <c r="AV69" i="12"/>
  <c r="AU288" i="15"/>
  <c r="AU271" i="15"/>
  <c r="AV13" i="14"/>
  <c r="AW66" i="12"/>
  <c r="AW69" i="12"/>
  <c r="AV288" i="15"/>
  <c r="AV271" i="15"/>
  <c r="AW13" i="14"/>
  <c r="AX66" i="12"/>
  <c r="AX69" i="12"/>
  <c r="AW288" i="15"/>
  <c r="AW271" i="15"/>
  <c r="AX13" i="14"/>
  <c r="AY66" i="12"/>
  <c r="AY69" i="12"/>
  <c r="AX288" i="15"/>
  <c r="AX271" i="15"/>
  <c r="AY13" i="14"/>
  <c r="AZ66" i="12"/>
  <c r="AZ69" i="12"/>
  <c r="AY288" i="15"/>
  <c r="AY271" i="15"/>
  <c r="AZ13" i="14"/>
  <c r="BA66" i="12"/>
  <c r="BA69" i="12"/>
  <c r="AZ288" i="15"/>
  <c r="AZ271" i="15"/>
  <c r="BA13" i="14"/>
  <c r="BB66" i="12"/>
  <c r="BB69" i="12"/>
  <c r="BA288" i="15"/>
  <c r="BA271" i="15"/>
  <c r="BB13" i="14"/>
  <c r="BC66" i="12"/>
  <c r="BC69" i="12"/>
  <c r="BB288" i="15"/>
  <c r="BB271" i="15"/>
  <c r="BC13" i="14"/>
  <c r="BD66" i="12"/>
  <c r="BD69" i="12"/>
  <c r="BC288" i="15"/>
  <c r="BC271" i="15"/>
  <c r="BD13" i="14"/>
  <c r="BE66" i="12"/>
  <c r="BE69" i="12"/>
  <c r="BD288" i="15"/>
  <c r="BD271" i="15"/>
  <c r="BE13" i="14"/>
  <c r="BF66" i="12"/>
  <c r="BF69" i="12"/>
  <c r="BE288" i="15"/>
  <c r="BE271" i="15"/>
  <c r="BF13" i="14"/>
  <c r="BG66" i="12"/>
  <c r="BG69" i="12"/>
  <c r="BF288" i="15"/>
  <c r="BF271" i="15"/>
  <c r="BG13" i="14"/>
  <c r="BH66" i="12"/>
  <c r="BH69" i="12"/>
  <c r="BG288" i="15"/>
  <c r="BG271" i="15"/>
  <c r="BH13" i="14"/>
  <c r="BI66" i="12"/>
  <c r="BI69" i="12"/>
  <c r="BH288" i="15"/>
  <c r="BH271" i="15"/>
  <c r="BI13" i="14"/>
  <c r="BJ66" i="12"/>
  <c r="BJ69" i="12"/>
  <c r="BI288" i="15"/>
  <c r="BI271" i="15"/>
  <c r="BJ13" i="14"/>
  <c r="BK66" i="12"/>
  <c r="BK69" i="12"/>
  <c r="BJ288" i="15"/>
  <c r="BJ271" i="15"/>
  <c r="BL66" i="12"/>
  <c r="BL69" i="12"/>
  <c r="BK288" i="15"/>
  <c r="BK271" i="15"/>
  <c r="BL13" i="14"/>
  <c r="BM66" i="12"/>
  <c r="BM69" i="12"/>
  <c r="BL288" i="15"/>
  <c r="BL271" i="15"/>
  <c r="BM13" i="14"/>
  <c r="BN66" i="12"/>
  <c r="BN69" i="12"/>
  <c r="BM288" i="15"/>
  <c r="BM271" i="15"/>
  <c r="BN13" i="14"/>
  <c r="BO66" i="12"/>
  <c r="BO69" i="12"/>
  <c r="BN288" i="15"/>
  <c r="BN271" i="15"/>
  <c r="BO13" i="14"/>
  <c r="BP66" i="12"/>
  <c r="BP69" i="12"/>
  <c r="BO288" i="15"/>
  <c r="BO271" i="15"/>
  <c r="BP13" i="14"/>
  <c r="BQ66" i="12"/>
  <c r="BQ69" i="12"/>
  <c r="BP288" i="15"/>
  <c r="BP271" i="15"/>
  <c r="BQ13" i="14"/>
  <c r="BR66" i="12"/>
  <c r="BR69" i="12"/>
  <c r="BQ288" i="15"/>
  <c r="BQ271" i="15"/>
  <c r="BR13" i="14"/>
  <c r="BS66" i="12"/>
  <c r="BS69" i="12"/>
  <c r="BR288" i="15"/>
  <c r="BR271" i="15"/>
  <c r="BS13" i="14"/>
  <c r="BT66" i="12"/>
  <c r="BT69" i="12"/>
  <c r="BS288" i="15"/>
  <c r="BS271" i="15"/>
  <c r="BT13" i="14"/>
  <c r="BU66" i="12"/>
  <c r="BU69" i="12"/>
  <c r="BT288" i="15"/>
  <c r="BT271" i="15"/>
  <c r="BU13" i="14"/>
  <c r="BV66" i="12"/>
  <c r="BV69" i="12"/>
  <c r="BU288" i="15"/>
  <c r="BU271" i="15"/>
  <c r="BV13" i="14"/>
  <c r="BW66" i="12"/>
  <c r="BW69" i="12"/>
  <c r="BV288" i="15"/>
  <c r="BV271" i="15"/>
  <c r="BW13" i="14"/>
  <c r="BX66" i="12"/>
  <c r="BX69" i="12"/>
  <c r="BW288" i="15"/>
  <c r="BW271" i="15"/>
  <c r="BX13" i="14"/>
  <c r="BY66" i="12"/>
  <c r="BY69" i="12"/>
  <c r="BX288" i="15"/>
  <c r="BX271" i="15"/>
  <c r="BY13" i="14"/>
  <c r="BZ66" i="12"/>
  <c r="BZ69" i="12"/>
  <c r="BY288" i="15"/>
  <c r="BY271" i="15"/>
  <c r="BZ13" i="14"/>
  <c r="CA66" i="12"/>
  <c r="CA69" i="12"/>
  <c r="BZ288" i="15"/>
  <c r="BZ271" i="15"/>
  <c r="CA13" i="14"/>
  <c r="CB66" i="12"/>
  <c r="CB69" i="12"/>
  <c r="CA288" i="15"/>
  <c r="CA271" i="15"/>
  <c r="CB13" i="14"/>
  <c r="CC66" i="12"/>
  <c r="CC69" i="12"/>
  <c r="CB288" i="15"/>
  <c r="CB271" i="15"/>
  <c r="CC13" i="14"/>
  <c r="CD66" i="12"/>
  <c r="CD69" i="12"/>
  <c r="CC288" i="15"/>
  <c r="CC271" i="15"/>
  <c r="CD13" i="14"/>
  <c r="CE66" i="12"/>
  <c r="CE69" i="12"/>
  <c r="CD288" i="15"/>
  <c r="CD271" i="15"/>
  <c r="CE13" i="14"/>
  <c r="CF66" i="12"/>
  <c r="CF69" i="12"/>
  <c r="CE288" i="15"/>
  <c r="CE271" i="15"/>
  <c r="CF13" i="14"/>
  <c r="CG66" i="12"/>
  <c r="CG69" i="12"/>
  <c r="CF288" i="15"/>
  <c r="CF271" i="15"/>
  <c r="CG13" i="14"/>
  <c r="CH66" i="12"/>
  <c r="CH69" i="12"/>
  <c r="CG288" i="15"/>
  <c r="CG271" i="15"/>
  <c r="CH13" i="14"/>
  <c r="CI66" i="12"/>
  <c r="CI69" i="12"/>
  <c r="CH288" i="15"/>
  <c r="CH271" i="15"/>
  <c r="CI13" i="14"/>
  <c r="CJ66" i="12"/>
  <c r="CJ69" i="12"/>
  <c r="CI288" i="15"/>
  <c r="CI271" i="15"/>
  <c r="CJ13" i="14"/>
  <c r="CK66" i="12"/>
  <c r="CK69" i="12"/>
  <c r="CJ288" i="15"/>
  <c r="CJ271" i="15"/>
  <c r="CK13" i="14"/>
  <c r="CK288" i="15"/>
  <c r="G59" i="10"/>
  <c r="G60" i="10"/>
  <c r="G61" i="10"/>
  <c r="G62" i="10"/>
  <c r="G63" i="10"/>
  <c r="G64" i="10"/>
  <c r="G65" i="10"/>
  <c r="G66" i="10"/>
  <c r="G67" i="10"/>
  <c r="G68" i="10"/>
  <c r="G69" i="10"/>
  <c r="G70" i="10"/>
  <c r="G71" i="10"/>
  <c r="G72" i="10"/>
  <c r="G73" i="10"/>
  <c r="G74" i="10"/>
  <c r="G75" i="10"/>
  <c r="G76" i="10"/>
  <c r="G77" i="10"/>
  <c r="G78" i="10"/>
  <c r="J59" i="10"/>
  <c r="J60" i="10"/>
  <c r="J61" i="10"/>
  <c r="J62" i="10"/>
  <c r="J63" i="10"/>
  <c r="J64" i="10"/>
  <c r="J65" i="10"/>
  <c r="J66" i="10"/>
  <c r="J67" i="10"/>
  <c r="J68" i="10"/>
  <c r="J69" i="10"/>
  <c r="J70" i="10"/>
  <c r="J71" i="10"/>
  <c r="J72" i="10"/>
  <c r="J73" i="10"/>
  <c r="J74" i="10"/>
  <c r="J75" i="10"/>
  <c r="J76" i="10"/>
  <c r="J77" i="10"/>
  <c r="J78" i="10"/>
  <c r="J150" i="15"/>
  <c r="J237" i="15"/>
  <c r="CK271" i="15"/>
  <c r="G630" i="6"/>
  <c r="G132" i="6"/>
  <c r="A133" i="6" s="1"/>
  <c r="N11" i="29" s="1"/>
  <c r="K134" i="6"/>
  <c r="L134" i="6"/>
  <c r="M134" i="6"/>
  <c r="N134" i="6"/>
  <c r="O134" i="6"/>
  <c r="P134" i="6"/>
  <c r="Q134" i="6"/>
  <c r="R134" i="6"/>
  <c r="S134" i="6"/>
  <c r="T134" i="6"/>
  <c r="U134" i="6"/>
  <c r="V134" i="6"/>
  <c r="W134" i="6"/>
  <c r="X134" i="6"/>
  <c r="Y134" i="6"/>
  <c r="Z134" i="6"/>
  <c r="AA134" i="6"/>
  <c r="AB134" i="6"/>
  <c r="AC134" i="6"/>
  <c r="AD134" i="6"/>
  <c r="AE134" i="6"/>
  <c r="AF134" i="6"/>
  <c r="AG134" i="6"/>
  <c r="AH134" i="6"/>
  <c r="AI134" i="6"/>
  <c r="AJ134" i="6"/>
  <c r="AK134" i="6"/>
  <c r="AL134" i="6"/>
  <c r="AM134" i="6"/>
  <c r="AN134" i="6"/>
  <c r="AO134" i="6"/>
  <c r="AP134" i="6"/>
  <c r="AQ134" i="6"/>
  <c r="AR134" i="6"/>
  <c r="AS134" i="6"/>
  <c r="AT134" i="6"/>
  <c r="AU134" i="6"/>
  <c r="AV134" i="6"/>
  <c r="AW134" i="6"/>
  <c r="AX134" i="6"/>
  <c r="AY134" i="6"/>
  <c r="AZ134" i="6"/>
  <c r="BA134" i="6"/>
  <c r="BB134" i="6"/>
  <c r="BC134" i="6"/>
  <c r="BD134" i="6"/>
  <c r="BE134" i="6"/>
  <c r="BF134" i="6"/>
  <c r="BG134" i="6"/>
  <c r="BH134" i="6"/>
  <c r="BI134" i="6"/>
  <c r="BJ134" i="6"/>
  <c r="BK134" i="6"/>
  <c r="BL134" i="6"/>
  <c r="BM134" i="6"/>
  <c r="BN134" i="6"/>
  <c r="BO134" i="6"/>
  <c r="BP134" i="6"/>
  <c r="BQ134" i="6"/>
  <c r="BR134" i="6"/>
  <c r="BS134" i="6"/>
  <c r="BT134" i="6"/>
  <c r="BU134" i="6"/>
  <c r="BV134" i="6"/>
  <c r="BW134" i="6"/>
  <c r="BX134" i="6"/>
  <c r="BY134" i="6"/>
  <c r="BZ134" i="6"/>
  <c r="CA134" i="6"/>
  <c r="CB134" i="6"/>
  <c r="CC134" i="6"/>
  <c r="CD134" i="6"/>
  <c r="CE134" i="6"/>
  <c r="CF134" i="6"/>
  <c r="CG134" i="6"/>
  <c r="CH134" i="6"/>
  <c r="CI134" i="6"/>
  <c r="CJ134" i="6"/>
  <c r="CK134" i="6"/>
  <c r="J111" i="10"/>
  <c r="J188" i="10" s="1"/>
  <c r="K59" i="10"/>
  <c r="K60" i="10"/>
  <c r="K61" i="10"/>
  <c r="K62" i="10"/>
  <c r="K63" i="10"/>
  <c r="K64" i="10"/>
  <c r="K65" i="10"/>
  <c r="K66" i="10"/>
  <c r="K67" i="10"/>
  <c r="K68" i="10"/>
  <c r="K69" i="10"/>
  <c r="K70" i="10"/>
  <c r="K71" i="10"/>
  <c r="K72" i="10"/>
  <c r="K73" i="10"/>
  <c r="K74" i="10"/>
  <c r="K75" i="10"/>
  <c r="K76" i="10"/>
  <c r="K77" i="10"/>
  <c r="K78" i="10"/>
  <c r="L59" i="10"/>
  <c r="L60" i="10"/>
  <c r="L61" i="10"/>
  <c r="L62" i="10"/>
  <c r="L63" i="10"/>
  <c r="L64" i="10"/>
  <c r="L65" i="10"/>
  <c r="L66" i="10"/>
  <c r="L67" i="10"/>
  <c r="L68" i="10"/>
  <c r="L69" i="10"/>
  <c r="L70" i="10"/>
  <c r="L71" i="10"/>
  <c r="L72" i="10"/>
  <c r="L73" i="10"/>
  <c r="L74" i="10"/>
  <c r="L75" i="10"/>
  <c r="L76" i="10"/>
  <c r="L77" i="10"/>
  <c r="L78" i="10"/>
  <c r="M59" i="10"/>
  <c r="M60" i="10"/>
  <c r="M61" i="10"/>
  <c r="M62" i="10"/>
  <c r="M63" i="10"/>
  <c r="M64" i="10"/>
  <c r="M65" i="10"/>
  <c r="M66" i="10"/>
  <c r="M67" i="10"/>
  <c r="M68" i="10"/>
  <c r="M69" i="10"/>
  <c r="M70" i="10"/>
  <c r="M71" i="10"/>
  <c r="M72" i="10"/>
  <c r="M73" i="10"/>
  <c r="M74" i="10"/>
  <c r="M75" i="10"/>
  <c r="M76" i="10"/>
  <c r="M77" i="10"/>
  <c r="M78" i="10"/>
  <c r="J267" i="15"/>
  <c r="J299" i="15"/>
  <c r="J310" i="15"/>
  <c r="N59" i="10"/>
  <c r="N60" i="10"/>
  <c r="N61" i="10"/>
  <c r="N62" i="10"/>
  <c r="N63" i="10"/>
  <c r="N64" i="10"/>
  <c r="N65" i="10"/>
  <c r="N66" i="10"/>
  <c r="N67" i="10"/>
  <c r="N68" i="10"/>
  <c r="N69" i="10"/>
  <c r="N70" i="10"/>
  <c r="N71" i="10"/>
  <c r="N72" i="10"/>
  <c r="N73" i="10"/>
  <c r="N74" i="10"/>
  <c r="N75" i="10"/>
  <c r="N76" i="10"/>
  <c r="N77" i="10"/>
  <c r="N78" i="10"/>
  <c r="J276" i="15"/>
  <c r="O59" i="10"/>
  <c r="O60" i="10"/>
  <c r="O61" i="10"/>
  <c r="O62" i="10"/>
  <c r="O63" i="10"/>
  <c r="O64" i="10"/>
  <c r="O65" i="10"/>
  <c r="O66" i="10"/>
  <c r="O67" i="10"/>
  <c r="O68" i="10"/>
  <c r="O69" i="10"/>
  <c r="O70" i="10"/>
  <c r="O71" i="10"/>
  <c r="O72" i="10"/>
  <c r="O73" i="10"/>
  <c r="O74" i="10"/>
  <c r="O75" i="10"/>
  <c r="O76" i="10"/>
  <c r="O77" i="10"/>
  <c r="O78" i="10"/>
  <c r="P59" i="10"/>
  <c r="P60" i="10"/>
  <c r="P61" i="10"/>
  <c r="P62" i="10"/>
  <c r="P63" i="10"/>
  <c r="P64" i="10"/>
  <c r="P65" i="10"/>
  <c r="P66" i="10"/>
  <c r="P67" i="10"/>
  <c r="P68" i="10"/>
  <c r="P69" i="10"/>
  <c r="P70" i="10"/>
  <c r="P71" i="10"/>
  <c r="P72" i="10"/>
  <c r="P73" i="10"/>
  <c r="P74" i="10"/>
  <c r="P75" i="10"/>
  <c r="P76" i="10"/>
  <c r="P77" i="10"/>
  <c r="P78" i="10"/>
  <c r="Q59" i="10"/>
  <c r="Q60" i="10"/>
  <c r="Q61" i="10"/>
  <c r="Q62" i="10"/>
  <c r="Q63" i="10"/>
  <c r="Q64" i="10"/>
  <c r="Q65" i="10"/>
  <c r="Q66" i="10"/>
  <c r="Q67" i="10"/>
  <c r="Q68" i="10"/>
  <c r="Q69" i="10"/>
  <c r="Q70" i="10"/>
  <c r="Q71" i="10"/>
  <c r="Q72" i="10"/>
  <c r="Q73" i="10"/>
  <c r="Q74" i="10"/>
  <c r="Q75" i="10"/>
  <c r="Q76" i="10"/>
  <c r="Q77" i="10"/>
  <c r="Q78" i="10"/>
  <c r="R59" i="10"/>
  <c r="R60" i="10"/>
  <c r="R61" i="10"/>
  <c r="R62" i="10"/>
  <c r="R63" i="10"/>
  <c r="R64" i="10"/>
  <c r="R65" i="10"/>
  <c r="R66" i="10"/>
  <c r="R67" i="10"/>
  <c r="R68" i="10"/>
  <c r="R69" i="10"/>
  <c r="R70" i="10"/>
  <c r="R71" i="10"/>
  <c r="R72" i="10"/>
  <c r="R73" i="10"/>
  <c r="R74" i="10"/>
  <c r="R75" i="10"/>
  <c r="R76" i="10"/>
  <c r="R77" i="10"/>
  <c r="R78" i="10"/>
  <c r="S59" i="10"/>
  <c r="S60" i="10"/>
  <c r="S61" i="10"/>
  <c r="S62" i="10"/>
  <c r="S63" i="10"/>
  <c r="S64" i="10"/>
  <c r="S65" i="10"/>
  <c r="S66" i="10"/>
  <c r="S67" i="10"/>
  <c r="S68" i="10"/>
  <c r="S69" i="10"/>
  <c r="S70" i="10"/>
  <c r="S71" i="10"/>
  <c r="S72" i="10"/>
  <c r="S73" i="10"/>
  <c r="S74" i="10"/>
  <c r="S75" i="10"/>
  <c r="S76" i="10"/>
  <c r="S77" i="10"/>
  <c r="S78" i="10"/>
  <c r="T59" i="10"/>
  <c r="T60" i="10"/>
  <c r="T61" i="10"/>
  <c r="T62" i="10"/>
  <c r="T63" i="10"/>
  <c r="T64" i="10"/>
  <c r="T65" i="10"/>
  <c r="T66" i="10"/>
  <c r="T67" i="10"/>
  <c r="T68" i="10"/>
  <c r="T69" i="10"/>
  <c r="T70" i="10"/>
  <c r="T71" i="10"/>
  <c r="T72" i="10"/>
  <c r="T73" i="10"/>
  <c r="T74" i="10"/>
  <c r="T75" i="10"/>
  <c r="T76" i="10"/>
  <c r="T77" i="10"/>
  <c r="T78" i="10"/>
  <c r="U59" i="10"/>
  <c r="U60" i="10"/>
  <c r="U61" i="10"/>
  <c r="U62" i="10"/>
  <c r="U63" i="10"/>
  <c r="U64" i="10"/>
  <c r="U65" i="10"/>
  <c r="U66" i="10"/>
  <c r="U67" i="10"/>
  <c r="U68" i="10"/>
  <c r="U69" i="10"/>
  <c r="U70" i="10"/>
  <c r="U71" i="10"/>
  <c r="U72" i="10"/>
  <c r="U73" i="10"/>
  <c r="U74" i="10"/>
  <c r="U75" i="10"/>
  <c r="U76" i="10"/>
  <c r="U77" i="10"/>
  <c r="U78" i="10"/>
  <c r="V59" i="10"/>
  <c r="V60" i="10"/>
  <c r="V61" i="10"/>
  <c r="V62" i="10"/>
  <c r="V63" i="10"/>
  <c r="V64" i="10"/>
  <c r="V65" i="10"/>
  <c r="V66" i="10"/>
  <c r="V67" i="10"/>
  <c r="V68" i="10"/>
  <c r="V69" i="10"/>
  <c r="V70" i="10"/>
  <c r="V71" i="10"/>
  <c r="V72" i="10"/>
  <c r="V73" i="10"/>
  <c r="V74" i="10"/>
  <c r="V75" i="10"/>
  <c r="V76" i="10"/>
  <c r="V77" i="10"/>
  <c r="V78" i="10"/>
  <c r="W59" i="10"/>
  <c r="W60" i="10"/>
  <c r="W61" i="10"/>
  <c r="W62" i="10"/>
  <c r="W63" i="10"/>
  <c r="W64" i="10"/>
  <c r="W65" i="10"/>
  <c r="W66" i="10"/>
  <c r="W67" i="10"/>
  <c r="W68" i="10"/>
  <c r="W69" i="10"/>
  <c r="W70" i="10"/>
  <c r="W71" i="10"/>
  <c r="W72" i="10"/>
  <c r="W73" i="10"/>
  <c r="W74" i="10"/>
  <c r="W75" i="10"/>
  <c r="W76" i="10"/>
  <c r="W77" i="10"/>
  <c r="W78" i="10"/>
  <c r="X59" i="10"/>
  <c r="X60" i="10"/>
  <c r="X61" i="10"/>
  <c r="X62" i="10"/>
  <c r="X63" i="10"/>
  <c r="X64" i="10"/>
  <c r="X65" i="10"/>
  <c r="X66" i="10"/>
  <c r="X67" i="10"/>
  <c r="X68" i="10"/>
  <c r="X69" i="10"/>
  <c r="X70" i="10"/>
  <c r="X71" i="10"/>
  <c r="X72" i="10"/>
  <c r="X73" i="10"/>
  <c r="X74" i="10"/>
  <c r="X75" i="10"/>
  <c r="X76" i="10"/>
  <c r="X77" i="10"/>
  <c r="X78" i="10"/>
  <c r="Y59" i="10"/>
  <c r="Y60" i="10"/>
  <c r="Y61" i="10"/>
  <c r="Y62" i="10"/>
  <c r="Y63" i="10"/>
  <c r="Y64" i="10"/>
  <c r="Y65" i="10"/>
  <c r="Y66" i="10"/>
  <c r="Y67" i="10"/>
  <c r="Y68" i="10"/>
  <c r="Y69" i="10"/>
  <c r="Y70" i="10"/>
  <c r="Y71" i="10"/>
  <c r="Y72" i="10"/>
  <c r="Y73" i="10"/>
  <c r="Y74" i="10"/>
  <c r="Y75" i="10"/>
  <c r="Y76" i="10"/>
  <c r="Y77" i="10"/>
  <c r="Y78" i="10"/>
  <c r="Z59" i="10"/>
  <c r="Z60" i="10"/>
  <c r="Z61" i="10"/>
  <c r="Z62" i="10"/>
  <c r="Z63" i="10"/>
  <c r="Z64" i="10"/>
  <c r="Z65" i="10"/>
  <c r="Z66" i="10"/>
  <c r="Z67" i="10"/>
  <c r="Z68" i="10"/>
  <c r="Z69" i="10"/>
  <c r="Z70" i="10"/>
  <c r="Z71" i="10"/>
  <c r="Z72" i="10"/>
  <c r="Z73" i="10"/>
  <c r="Z74" i="10"/>
  <c r="Z75" i="10"/>
  <c r="Z76" i="10"/>
  <c r="Z77" i="10"/>
  <c r="Z78" i="10"/>
  <c r="AA59" i="10"/>
  <c r="AA60" i="10"/>
  <c r="AA61" i="10"/>
  <c r="AA62" i="10"/>
  <c r="AA63" i="10"/>
  <c r="AA64" i="10"/>
  <c r="AA65" i="10"/>
  <c r="AA66" i="10"/>
  <c r="AA67" i="10"/>
  <c r="AA68" i="10"/>
  <c r="AA69" i="10"/>
  <c r="AA70" i="10"/>
  <c r="AA71" i="10"/>
  <c r="AA72" i="10"/>
  <c r="AA73" i="10"/>
  <c r="AA74" i="10"/>
  <c r="AA75" i="10"/>
  <c r="AA76" i="10"/>
  <c r="AA77" i="10"/>
  <c r="AA78" i="10"/>
  <c r="AB59" i="10"/>
  <c r="AB60" i="10"/>
  <c r="AB61" i="10"/>
  <c r="AB62" i="10"/>
  <c r="AB63" i="10"/>
  <c r="AB64" i="10"/>
  <c r="AB65" i="10"/>
  <c r="AB66" i="10"/>
  <c r="AB67" i="10"/>
  <c r="AB68" i="10"/>
  <c r="AB69" i="10"/>
  <c r="AB70" i="10"/>
  <c r="AB71" i="10"/>
  <c r="AB72" i="10"/>
  <c r="AB73" i="10"/>
  <c r="AB74" i="10"/>
  <c r="AB75" i="10"/>
  <c r="AB76" i="10"/>
  <c r="AB77" i="10"/>
  <c r="AB78" i="10"/>
  <c r="AC59" i="10"/>
  <c r="AC60" i="10"/>
  <c r="AC61" i="10"/>
  <c r="AC62" i="10"/>
  <c r="AC63" i="10"/>
  <c r="AC64" i="10"/>
  <c r="AC65" i="10"/>
  <c r="AC66" i="10"/>
  <c r="AC67" i="10"/>
  <c r="AC68" i="10"/>
  <c r="AC69" i="10"/>
  <c r="AC70" i="10"/>
  <c r="AC71" i="10"/>
  <c r="AC72" i="10"/>
  <c r="AC73" i="10"/>
  <c r="AC74" i="10"/>
  <c r="AC75" i="10"/>
  <c r="AC76" i="10"/>
  <c r="AC77" i="10"/>
  <c r="AC78" i="10"/>
  <c r="AD59" i="10"/>
  <c r="AD60" i="10"/>
  <c r="AD61" i="10"/>
  <c r="AD62" i="10"/>
  <c r="AD63" i="10"/>
  <c r="AD64" i="10"/>
  <c r="AD65" i="10"/>
  <c r="AD66" i="10"/>
  <c r="AD67" i="10"/>
  <c r="AD68" i="10"/>
  <c r="AD69" i="10"/>
  <c r="AD70" i="10"/>
  <c r="AD71" i="10"/>
  <c r="AD72" i="10"/>
  <c r="AD73" i="10"/>
  <c r="AD74" i="10"/>
  <c r="AD75" i="10"/>
  <c r="AD76" i="10"/>
  <c r="AD77" i="10"/>
  <c r="AD78" i="10"/>
  <c r="AE59" i="10"/>
  <c r="AE60" i="10"/>
  <c r="AE61" i="10"/>
  <c r="AE62" i="10"/>
  <c r="AE63" i="10"/>
  <c r="AE64" i="10"/>
  <c r="AE65" i="10"/>
  <c r="AE66" i="10"/>
  <c r="AE67" i="10"/>
  <c r="AE68" i="10"/>
  <c r="AE69" i="10"/>
  <c r="AE70" i="10"/>
  <c r="AE71" i="10"/>
  <c r="AE72" i="10"/>
  <c r="AE73" i="10"/>
  <c r="AE74" i="10"/>
  <c r="AE75" i="10"/>
  <c r="AE76" i="10"/>
  <c r="AE77" i="10"/>
  <c r="AE78" i="10"/>
  <c r="AF59" i="10"/>
  <c r="AF60" i="10"/>
  <c r="AF61" i="10"/>
  <c r="AF62" i="10"/>
  <c r="AF63" i="10"/>
  <c r="AF64" i="10"/>
  <c r="AF65" i="10"/>
  <c r="AF66" i="10"/>
  <c r="AF67" i="10"/>
  <c r="AF68" i="10"/>
  <c r="AF69" i="10"/>
  <c r="AF70" i="10"/>
  <c r="AF71" i="10"/>
  <c r="AF72" i="10"/>
  <c r="AF73" i="10"/>
  <c r="AF74" i="10"/>
  <c r="AF75" i="10"/>
  <c r="AF76" i="10"/>
  <c r="AF77" i="10"/>
  <c r="AF78" i="10"/>
  <c r="AG59" i="10"/>
  <c r="AG60" i="10"/>
  <c r="AG61" i="10"/>
  <c r="AG62" i="10"/>
  <c r="AG63" i="10"/>
  <c r="AG64" i="10"/>
  <c r="AG65" i="10"/>
  <c r="AG66" i="10"/>
  <c r="AG67" i="10"/>
  <c r="AG68" i="10"/>
  <c r="AG69" i="10"/>
  <c r="AG70" i="10"/>
  <c r="AG71" i="10"/>
  <c r="AG72" i="10"/>
  <c r="AG73" i="10"/>
  <c r="AG74" i="10"/>
  <c r="AG75" i="10"/>
  <c r="AG76" i="10"/>
  <c r="AG77" i="10"/>
  <c r="AG78" i="10"/>
  <c r="AH59" i="10"/>
  <c r="AH60" i="10"/>
  <c r="AH61" i="10"/>
  <c r="AH62" i="10"/>
  <c r="AH63" i="10"/>
  <c r="AH64" i="10"/>
  <c r="AH65" i="10"/>
  <c r="AH66" i="10"/>
  <c r="AH67" i="10"/>
  <c r="AH68" i="10"/>
  <c r="AH69" i="10"/>
  <c r="AH70" i="10"/>
  <c r="AH71" i="10"/>
  <c r="AH72" i="10"/>
  <c r="AH73" i="10"/>
  <c r="AH74" i="10"/>
  <c r="AH75" i="10"/>
  <c r="AH76" i="10"/>
  <c r="AH77" i="10"/>
  <c r="AH78" i="10"/>
  <c r="AI59" i="10"/>
  <c r="AI60" i="10"/>
  <c r="AI61" i="10"/>
  <c r="AI62" i="10"/>
  <c r="AI63" i="10"/>
  <c r="AI64" i="10"/>
  <c r="AI65" i="10"/>
  <c r="AI66" i="10"/>
  <c r="AI67" i="10"/>
  <c r="AI68" i="10"/>
  <c r="AI69" i="10"/>
  <c r="AI70" i="10"/>
  <c r="AI71" i="10"/>
  <c r="AI72" i="10"/>
  <c r="AI73" i="10"/>
  <c r="AI74" i="10"/>
  <c r="AI75" i="10"/>
  <c r="AI76" i="10"/>
  <c r="AI77" i="10"/>
  <c r="AI78" i="10"/>
  <c r="AJ59" i="10"/>
  <c r="AJ60" i="10"/>
  <c r="AJ61" i="10"/>
  <c r="AJ62" i="10"/>
  <c r="AJ63" i="10"/>
  <c r="AJ64" i="10"/>
  <c r="AJ65" i="10"/>
  <c r="AJ66" i="10"/>
  <c r="AJ67" i="10"/>
  <c r="AJ68" i="10"/>
  <c r="AJ69" i="10"/>
  <c r="AJ70" i="10"/>
  <c r="AJ71" i="10"/>
  <c r="AJ72" i="10"/>
  <c r="AJ73" i="10"/>
  <c r="AJ74" i="10"/>
  <c r="AJ75" i="10"/>
  <c r="AJ76" i="10"/>
  <c r="AJ77" i="10"/>
  <c r="AJ78" i="10"/>
  <c r="AK59" i="10"/>
  <c r="AK60" i="10"/>
  <c r="AK61" i="10"/>
  <c r="AK62" i="10"/>
  <c r="AK63" i="10"/>
  <c r="AK64" i="10"/>
  <c r="AK65" i="10"/>
  <c r="AK66" i="10"/>
  <c r="AK67" i="10"/>
  <c r="AK68" i="10"/>
  <c r="AK69" i="10"/>
  <c r="AK70" i="10"/>
  <c r="AK71" i="10"/>
  <c r="AK72" i="10"/>
  <c r="AK73" i="10"/>
  <c r="AK74" i="10"/>
  <c r="AK75" i="10"/>
  <c r="AK76" i="10"/>
  <c r="AK77" i="10"/>
  <c r="AK78" i="10"/>
  <c r="AL59" i="10"/>
  <c r="AL60" i="10"/>
  <c r="AL61" i="10"/>
  <c r="AL62" i="10"/>
  <c r="AL63" i="10"/>
  <c r="AL64" i="10"/>
  <c r="AL65" i="10"/>
  <c r="AL66" i="10"/>
  <c r="AL67" i="10"/>
  <c r="AL68" i="10"/>
  <c r="AL69" i="10"/>
  <c r="AL70" i="10"/>
  <c r="AL71" i="10"/>
  <c r="AL72" i="10"/>
  <c r="AL73" i="10"/>
  <c r="AL74" i="10"/>
  <c r="AL75" i="10"/>
  <c r="AL76" i="10"/>
  <c r="AL77" i="10"/>
  <c r="AL78" i="10"/>
  <c r="AM59" i="10"/>
  <c r="AM60" i="10"/>
  <c r="AM61" i="10"/>
  <c r="AM62" i="10"/>
  <c r="AM63" i="10"/>
  <c r="AM64" i="10"/>
  <c r="AM65" i="10"/>
  <c r="AM66" i="10"/>
  <c r="AM67" i="10"/>
  <c r="AM68" i="10"/>
  <c r="AM69" i="10"/>
  <c r="AM70" i="10"/>
  <c r="AM71" i="10"/>
  <c r="AM72" i="10"/>
  <c r="AM73" i="10"/>
  <c r="AM74" i="10"/>
  <c r="AM75" i="10"/>
  <c r="AM76" i="10"/>
  <c r="AM77" i="10"/>
  <c r="AM78" i="10"/>
  <c r="AN59" i="10"/>
  <c r="AN60" i="10"/>
  <c r="AN61" i="10"/>
  <c r="AN62" i="10"/>
  <c r="AN63" i="10"/>
  <c r="AN64" i="10"/>
  <c r="AN65" i="10"/>
  <c r="AN66" i="10"/>
  <c r="AN67" i="10"/>
  <c r="AN68" i="10"/>
  <c r="AN69" i="10"/>
  <c r="AN70" i="10"/>
  <c r="AN71" i="10"/>
  <c r="AN72" i="10"/>
  <c r="AN73" i="10"/>
  <c r="AN74" i="10"/>
  <c r="AN75" i="10"/>
  <c r="AN76" i="10"/>
  <c r="AN77" i="10"/>
  <c r="AN78" i="10"/>
  <c r="AO59" i="10"/>
  <c r="AO60" i="10"/>
  <c r="AO61" i="10"/>
  <c r="AO62" i="10"/>
  <c r="AO63" i="10"/>
  <c r="AO64" i="10"/>
  <c r="AO65" i="10"/>
  <c r="AO66" i="10"/>
  <c r="AO67" i="10"/>
  <c r="AO68" i="10"/>
  <c r="AO69" i="10"/>
  <c r="AO70" i="10"/>
  <c r="AO71" i="10"/>
  <c r="AO72" i="10"/>
  <c r="AO73" i="10"/>
  <c r="AO74" i="10"/>
  <c r="AO75" i="10"/>
  <c r="AO76" i="10"/>
  <c r="AO77" i="10"/>
  <c r="AO78" i="10"/>
  <c r="AP59" i="10"/>
  <c r="AP60" i="10"/>
  <c r="AP61" i="10"/>
  <c r="AP62" i="10"/>
  <c r="AP63" i="10"/>
  <c r="AP64" i="10"/>
  <c r="AP65" i="10"/>
  <c r="AP66" i="10"/>
  <c r="AP67" i="10"/>
  <c r="AP68" i="10"/>
  <c r="AP69" i="10"/>
  <c r="AP70" i="10"/>
  <c r="AP71" i="10"/>
  <c r="AP72" i="10"/>
  <c r="AP73" i="10"/>
  <c r="AP74" i="10"/>
  <c r="AP75" i="10"/>
  <c r="AP76" i="10"/>
  <c r="AP77" i="10"/>
  <c r="AP78" i="10"/>
  <c r="AQ59" i="10"/>
  <c r="AQ60" i="10"/>
  <c r="AQ61" i="10"/>
  <c r="AQ62" i="10"/>
  <c r="AQ63" i="10"/>
  <c r="AQ64" i="10"/>
  <c r="AQ65" i="10"/>
  <c r="AQ66" i="10"/>
  <c r="AQ67" i="10"/>
  <c r="AQ68" i="10"/>
  <c r="AQ69" i="10"/>
  <c r="AQ70" i="10"/>
  <c r="AQ71" i="10"/>
  <c r="AQ72" i="10"/>
  <c r="AQ73" i="10"/>
  <c r="AQ74" i="10"/>
  <c r="AQ75" i="10"/>
  <c r="AQ76" i="10"/>
  <c r="AQ77" i="10"/>
  <c r="AQ78" i="10"/>
  <c r="AR59" i="10"/>
  <c r="AR60" i="10"/>
  <c r="AR61" i="10"/>
  <c r="AR62" i="10"/>
  <c r="AR63" i="10"/>
  <c r="AR64" i="10"/>
  <c r="AR65" i="10"/>
  <c r="AR66" i="10"/>
  <c r="AR67" i="10"/>
  <c r="AR68" i="10"/>
  <c r="AR69" i="10"/>
  <c r="AR70" i="10"/>
  <c r="AR71" i="10"/>
  <c r="AR72" i="10"/>
  <c r="AR73" i="10"/>
  <c r="AR74" i="10"/>
  <c r="AR75" i="10"/>
  <c r="AR76" i="10"/>
  <c r="AR77" i="10"/>
  <c r="AR78" i="10"/>
  <c r="AS59" i="10"/>
  <c r="AS60" i="10"/>
  <c r="AS61" i="10"/>
  <c r="AS62" i="10"/>
  <c r="AS63" i="10"/>
  <c r="AS64" i="10"/>
  <c r="AS65" i="10"/>
  <c r="AS66" i="10"/>
  <c r="AS67" i="10"/>
  <c r="AS68" i="10"/>
  <c r="AS69" i="10"/>
  <c r="AS70" i="10"/>
  <c r="AS71" i="10"/>
  <c r="AS72" i="10"/>
  <c r="AS73" i="10"/>
  <c r="AS74" i="10"/>
  <c r="AS75" i="10"/>
  <c r="AS76" i="10"/>
  <c r="AS77" i="10"/>
  <c r="AS78" i="10"/>
  <c r="AT59" i="10"/>
  <c r="AT60" i="10"/>
  <c r="AT61" i="10"/>
  <c r="AT62" i="10"/>
  <c r="AT63" i="10"/>
  <c r="AT64" i="10"/>
  <c r="AT65" i="10"/>
  <c r="AT66" i="10"/>
  <c r="AT67" i="10"/>
  <c r="AT68" i="10"/>
  <c r="AT69" i="10"/>
  <c r="AT70" i="10"/>
  <c r="AT71" i="10"/>
  <c r="AT72" i="10"/>
  <c r="AT73" i="10"/>
  <c r="AT74" i="10"/>
  <c r="AT75" i="10"/>
  <c r="AT76" i="10"/>
  <c r="AT77" i="10"/>
  <c r="AT78" i="10"/>
  <c r="AU59" i="10"/>
  <c r="AU60" i="10"/>
  <c r="AU61" i="10"/>
  <c r="AU62" i="10"/>
  <c r="AU63" i="10"/>
  <c r="AU64" i="10"/>
  <c r="AU65" i="10"/>
  <c r="AU66" i="10"/>
  <c r="AU67" i="10"/>
  <c r="AU68" i="10"/>
  <c r="AU69" i="10"/>
  <c r="AU70" i="10"/>
  <c r="AU71" i="10"/>
  <c r="AU72" i="10"/>
  <c r="AU73" i="10"/>
  <c r="AU74" i="10"/>
  <c r="AU75" i="10"/>
  <c r="AU76" i="10"/>
  <c r="AU77" i="10"/>
  <c r="AU78" i="10"/>
  <c r="AV59" i="10"/>
  <c r="AV60" i="10"/>
  <c r="AV61" i="10"/>
  <c r="AV62" i="10"/>
  <c r="AV63" i="10"/>
  <c r="AV64" i="10"/>
  <c r="AV65" i="10"/>
  <c r="AV66" i="10"/>
  <c r="AV67" i="10"/>
  <c r="AV68" i="10"/>
  <c r="AV69" i="10"/>
  <c r="AV70" i="10"/>
  <c r="AV71" i="10"/>
  <c r="AV72" i="10"/>
  <c r="AV73" i="10"/>
  <c r="AV74" i="10"/>
  <c r="AV75" i="10"/>
  <c r="AV76" i="10"/>
  <c r="AV77" i="10"/>
  <c r="AV78" i="10"/>
  <c r="AW59" i="10"/>
  <c r="AW60" i="10"/>
  <c r="AW61" i="10"/>
  <c r="AW62" i="10"/>
  <c r="AW63" i="10"/>
  <c r="AW64" i="10"/>
  <c r="AW65" i="10"/>
  <c r="AW66" i="10"/>
  <c r="AW67" i="10"/>
  <c r="AW68" i="10"/>
  <c r="AW69" i="10"/>
  <c r="AW70" i="10"/>
  <c r="AW71" i="10"/>
  <c r="AW72" i="10"/>
  <c r="AW73" i="10"/>
  <c r="AW74" i="10"/>
  <c r="AW75" i="10"/>
  <c r="AW76" i="10"/>
  <c r="AW77" i="10"/>
  <c r="AW78" i="10"/>
  <c r="AX59" i="10"/>
  <c r="AX60" i="10"/>
  <c r="AX61" i="10"/>
  <c r="AX62" i="10"/>
  <c r="AX63" i="10"/>
  <c r="AX64" i="10"/>
  <c r="AX65" i="10"/>
  <c r="AX66" i="10"/>
  <c r="AX67" i="10"/>
  <c r="AX68" i="10"/>
  <c r="AX69" i="10"/>
  <c r="AX70" i="10"/>
  <c r="AX71" i="10"/>
  <c r="AX72" i="10"/>
  <c r="AX73" i="10"/>
  <c r="AX74" i="10"/>
  <c r="AX75" i="10"/>
  <c r="AX76" i="10"/>
  <c r="AX77" i="10"/>
  <c r="AX78" i="10"/>
  <c r="AY59" i="10"/>
  <c r="AY60" i="10"/>
  <c r="AY61" i="10"/>
  <c r="AY62" i="10"/>
  <c r="AY63" i="10"/>
  <c r="AY64" i="10"/>
  <c r="AY65" i="10"/>
  <c r="AY66" i="10"/>
  <c r="AY67" i="10"/>
  <c r="AY68" i="10"/>
  <c r="AY69" i="10"/>
  <c r="AY70" i="10"/>
  <c r="AY71" i="10"/>
  <c r="AY72" i="10"/>
  <c r="AY73" i="10"/>
  <c r="AY74" i="10"/>
  <c r="AY75" i="10"/>
  <c r="AY76" i="10"/>
  <c r="AY77" i="10"/>
  <c r="AY78" i="10"/>
  <c r="AZ59" i="10"/>
  <c r="AZ60" i="10"/>
  <c r="AZ61" i="10"/>
  <c r="AZ62" i="10"/>
  <c r="AZ63" i="10"/>
  <c r="AZ64" i="10"/>
  <c r="AZ65" i="10"/>
  <c r="AZ66" i="10"/>
  <c r="AZ67" i="10"/>
  <c r="AZ68" i="10"/>
  <c r="AZ69" i="10"/>
  <c r="AZ70" i="10"/>
  <c r="AZ71" i="10"/>
  <c r="AZ72" i="10"/>
  <c r="AZ73" i="10"/>
  <c r="AZ74" i="10"/>
  <c r="AZ75" i="10"/>
  <c r="AZ76" i="10"/>
  <c r="AZ77" i="10"/>
  <c r="AZ78" i="10"/>
  <c r="BA59" i="10"/>
  <c r="BA60" i="10"/>
  <c r="BA61" i="10"/>
  <c r="BA62" i="10"/>
  <c r="BA63" i="10"/>
  <c r="BA64" i="10"/>
  <c r="BA65" i="10"/>
  <c r="BA66" i="10"/>
  <c r="BA67" i="10"/>
  <c r="BA68" i="10"/>
  <c r="BA69" i="10"/>
  <c r="BA70" i="10"/>
  <c r="BA71" i="10"/>
  <c r="BA72" i="10"/>
  <c r="BA73" i="10"/>
  <c r="BA74" i="10"/>
  <c r="BA75" i="10"/>
  <c r="BA76" i="10"/>
  <c r="BA77" i="10"/>
  <c r="BA78" i="10"/>
  <c r="BB59" i="10"/>
  <c r="BB60" i="10"/>
  <c r="BB61" i="10"/>
  <c r="BB62" i="10"/>
  <c r="BB63" i="10"/>
  <c r="BB64" i="10"/>
  <c r="BB65" i="10"/>
  <c r="BB66" i="10"/>
  <c r="BB67" i="10"/>
  <c r="BB68" i="10"/>
  <c r="BB69" i="10"/>
  <c r="BB70" i="10"/>
  <c r="BB71" i="10"/>
  <c r="BB72" i="10"/>
  <c r="BB73" i="10"/>
  <c r="BB74" i="10"/>
  <c r="BB75" i="10"/>
  <c r="BB76" i="10"/>
  <c r="BB77" i="10"/>
  <c r="BB78" i="10"/>
  <c r="BC59" i="10"/>
  <c r="BC60" i="10"/>
  <c r="BC61" i="10"/>
  <c r="BC62" i="10"/>
  <c r="BC63" i="10"/>
  <c r="BC64" i="10"/>
  <c r="BC65" i="10"/>
  <c r="BC66" i="10"/>
  <c r="BC67" i="10"/>
  <c r="BC68" i="10"/>
  <c r="BC69" i="10"/>
  <c r="BC70" i="10"/>
  <c r="BC71" i="10"/>
  <c r="BC72" i="10"/>
  <c r="BC73" i="10"/>
  <c r="BC74" i="10"/>
  <c r="BC75" i="10"/>
  <c r="BC76" i="10"/>
  <c r="BC77" i="10"/>
  <c r="BC78" i="10"/>
  <c r="BD59" i="10"/>
  <c r="BD60" i="10"/>
  <c r="BD61" i="10"/>
  <c r="BD62" i="10"/>
  <c r="BD63" i="10"/>
  <c r="BD64" i="10"/>
  <c r="BD65" i="10"/>
  <c r="BD66" i="10"/>
  <c r="BD67" i="10"/>
  <c r="BD68" i="10"/>
  <c r="BD69" i="10"/>
  <c r="BD70" i="10"/>
  <c r="BD71" i="10"/>
  <c r="BD72" i="10"/>
  <c r="BD73" i="10"/>
  <c r="BD74" i="10"/>
  <c r="BD75" i="10"/>
  <c r="BD76" i="10"/>
  <c r="BD77" i="10"/>
  <c r="BD78" i="10"/>
  <c r="BE59" i="10"/>
  <c r="BE60" i="10"/>
  <c r="BE61" i="10"/>
  <c r="BE62" i="10"/>
  <c r="BE63" i="10"/>
  <c r="BE64" i="10"/>
  <c r="BE65" i="10"/>
  <c r="BE66" i="10"/>
  <c r="BE67" i="10"/>
  <c r="BE68" i="10"/>
  <c r="BE69" i="10"/>
  <c r="BE70" i="10"/>
  <c r="BE71" i="10"/>
  <c r="BE72" i="10"/>
  <c r="BE73" i="10"/>
  <c r="BE74" i="10"/>
  <c r="BE75" i="10"/>
  <c r="BE76" i="10"/>
  <c r="BE77" i="10"/>
  <c r="BE78" i="10"/>
  <c r="BF59" i="10"/>
  <c r="BF60" i="10"/>
  <c r="BF61" i="10"/>
  <c r="BF62" i="10"/>
  <c r="BF63" i="10"/>
  <c r="BF64" i="10"/>
  <c r="BF65" i="10"/>
  <c r="BF66" i="10"/>
  <c r="BF67" i="10"/>
  <c r="BF68" i="10"/>
  <c r="BF69" i="10"/>
  <c r="BF70" i="10"/>
  <c r="BF71" i="10"/>
  <c r="BF72" i="10"/>
  <c r="BF73" i="10"/>
  <c r="BF74" i="10"/>
  <c r="BF75" i="10"/>
  <c r="BF76" i="10"/>
  <c r="BF77" i="10"/>
  <c r="BF78" i="10"/>
  <c r="BG59" i="10"/>
  <c r="BG60" i="10"/>
  <c r="BG61" i="10"/>
  <c r="BG62" i="10"/>
  <c r="BG63" i="10"/>
  <c r="BG64" i="10"/>
  <c r="BG65" i="10"/>
  <c r="BG66" i="10"/>
  <c r="BG67" i="10"/>
  <c r="BG68" i="10"/>
  <c r="BG69" i="10"/>
  <c r="BG70" i="10"/>
  <c r="BG71" i="10"/>
  <c r="BG72" i="10"/>
  <c r="BG73" i="10"/>
  <c r="BG74" i="10"/>
  <c r="BG75" i="10"/>
  <c r="BG76" i="10"/>
  <c r="BG77" i="10"/>
  <c r="BG78" i="10"/>
  <c r="BH59" i="10"/>
  <c r="BH60" i="10"/>
  <c r="BH61" i="10"/>
  <c r="BH62" i="10"/>
  <c r="BH63" i="10"/>
  <c r="BH64" i="10"/>
  <c r="BH65" i="10"/>
  <c r="BH66" i="10"/>
  <c r="BH67" i="10"/>
  <c r="BH68" i="10"/>
  <c r="BH69" i="10"/>
  <c r="BH70" i="10"/>
  <c r="BH71" i="10"/>
  <c r="BH72" i="10"/>
  <c r="BH73" i="10"/>
  <c r="BH74" i="10"/>
  <c r="BH75" i="10"/>
  <c r="BH76" i="10"/>
  <c r="BH77" i="10"/>
  <c r="BH78" i="10"/>
  <c r="BI59" i="10"/>
  <c r="BI60" i="10"/>
  <c r="BI61" i="10"/>
  <c r="BI62" i="10"/>
  <c r="BI63" i="10"/>
  <c r="BI64" i="10"/>
  <c r="BI65" i="10"/>
  <c r="BI66" i="10"/>
  <c r="BI67" i="10"/>
  <c r="BI68" i="10"/>
  <c r="BI69" i="10"/>
  <c r="BI70" i="10"/>
  <c r="BI71" i="10"/>
  <c r="BI72" i="10"/>
  <c r="BI73" i="10"/>
  <c r="BI74" i="10"/>
  <c r="BI75" i="10"/>
  <c r="BI76" i="10"/>
  <c r="BI77" i="10"/>
  <c r="BI78" i="10"/>
  <c r="BJ59" i="10"/>
  <c r="BJ60" i="10"/>
  <c r="BJ61" i="10"/>
  <c r="BJ62" i="10"/>
  <c r="BJ63" i="10"/>
  <c r="BJ64" i="10"/>
  <c r="BJ65" i="10"/>
  <c r="BJ66" i="10"/>
  <c r="BJ67" i="10"/>
  <c r="BJ68" i="10"/>
  <c r="BJ69" i="10"/>
  <c r="BJ70" i="10"/>
  <c r="BJ71" i="10"/>
  <c r="BJ72" i="10"/>
  <c r="BJ73" i="10"/>
  <c r="BJ74" i="10"/>
  <c r="BJ75" i="10"/>
  <c r="BJ76" i="10"/>
  <c r="BJ77" i="10"/>
  <c r="BJ78" i="10"/>
  <c r="BK59" i="10"/>
  <c r="BK60" i="10"/>
  <c r="BK61" i="10"/>
  <c r="BK62" i="10"/>
  <c r="BK63" i="10"/>
  <c r="BK64" i="10"/>
  <c r="BK65" i="10"/>
  <c r="BK66" i="10"/>
  <c r="BK67" i="10"/>
  <c r="BK68" i="10"/>
  <c r="BK69" i="10"/>
  <c r="BK70" i="10"/>
  <c r="BK71" i="10"/>
  <c r="BK72" i="10"/>
  <c r="BK73" i="10"/>
  <c r="BK74" i="10"/>
  <c r="BK75" i="10"/>
  <c r="BK76" i="10"/>
  <c r="BK77" i="10"/>
  <c r="BK78" i="10"/>
  <c r="BL59" i="10"/>
  <c r="BL60" i="10"/>
  <c r="BL61" i="10"/>
  <c r="BL62" i="10"/>
  <c r="BL63" i="10"/>
  <c r="BL64" i="10"/>
  <c r="BL65" i="10"/>
  <c r="BL66" i="10"/>
  <c r="BL67" i="10"/>
  <c r="BL68" i="10"/>
  <c r="BL69" i="10"/>
  <c r="BL70" i="10"/>
  <c r="BL71" i="10"/>
  <c r="BL72" i="10"/>
  <c r="BL73" i="10"/>
  <c r="BL74" i="10"/>
  <c r="BL75" i="10"/>
  <c r="BL76" i="10"/>
  <c r="BL77" i="10"/>
  <c r="BL78" i="10"/>
  <c r="BM59" i="10"/>
  <c r="BM60" i="10"/>
  <c r="BM61" i="10"/>
  <c r="BM62" i="10"/>
  <c r="BM63" i="10"/>
  <c r="BM64" i="10"/>
  <c r="BM65" i="10"/>
  <c r="BM66" i="10"/>
  <c r="BM67" i="10"/>
  <c r="BM68" i="10"/>
  <c r="BM69" i="10"/>
  <c r="BM70" i="10"/>
  <c r="BM71" i="10"/>
  <c r="BM72" i="10"/>
  <c r="BM73" i="10"/>
  <c r="BM74" i="10"/>
  <c r="BM75" i="10"/>
  <c r="BM76" i="10"/>
  <c r="BM77" i="10"/>
  <c r="BM78" i="10"/>
  <c r="BN59" i="10"/>
  <c r="BN60" i="10"/>
  <c r="BN61" i="10"/>
  <c r="BN62" i="10"/>
  <c r="BN63" i="10"/>
  <c r="BN64" i="10"/>
  <c r="BN65" i="10"/>
  <c r="BN66" i="10"/>
  <c r="BN67" i="10"/>
  <c r="BN68" i="10"/>
  <c r="BN69" i="10"/>
  <c r="BN70" i="10"/>
  <c r="BN71" i="10"/>
  <c r="BN72" i="10"/>
  <c r="BN73" i="10"/>
  <c r="BN74" i="10"/>
  <c r="BN75" i="10"/>
  <c r="BN76" i="10"/>
  <c r="BN77" i="10"/>
  <c r="BN78" i="10"/>
  <c r="BO59" i="10"/>
  <c r="BO60" i="10"/>
  <c r="BO61" i="10"/>
  <c r="BO62" i="10"/>
  <c r="BO63" i="10"/>
  <c r="BO64" i="10"/>
  <c r="BO65" i="10"/>
  <c r="BO66" i="10"/>
  <c r="BO67" i="10"/>
  <c r="BO68" i="10"/>
  <c r="BO69" i="10"/>
  <c r="BO70" i="10"/>
  <c r="BO71" i="10"/>
  <c r="BO72" i="10"/>
  <c r="BO73" i="10"/>
  <c r="BO74" i="10"/>
  <c r="BO75" i="10"/>
  <c r="BO76" i="10"/>
  <c r="BO77" i="10"/>
  <c r="BO78" i="10"/>
  <c r="BP59" i="10"/>
  <c r="BP60" i="10"/>
  <c r="BP61" i="10"/>
  <c r="BP62" i="10"/>
  <c r="BP63" i="10"/>
  <c r="BP64" i="10"/>
  <c r="BP65" i="10"/>
  <c r="BP66" i="10"/>
  <c r="BP67" i="10"/>
  <c r="BP68" i="10"/>
  <c r="BP69" i="10"/>
  <c r="BP70" i="10"/>
  <c r="BP71" i="10"/>
  <c r="BP72" i="10"/>
  <c r="BP73" i="10"/>
  <c r="BP74" i="10"/>
  <c r="BP75" i="10"/>
  <c r="BP76" i="10"/>
  <c r="BP77" i="10"/>
  <c r="BP78" i="10"/>
  <c r="BQ59" i="10"/>
  <c r="BQ60" i="10"/>
  <c r="BQ61" i="10"/>
  <c r="BQ62" i="10"/>
  <c r="BQ63" i="10"/>
  <c r="BQ64" i="10"/>
  <c r="BQ65" i="10"/>
  <c r="BQ66" i="10"/>
  <c r="BQ67" i="10"/>
  <c r="BQ68" i="10"/>
  <c r="BQ69" i="10"/>
  <c r="BQ70" i="10"/>
  <c r="BQ71" i="10"/>
  <c r="BQ72" i="10"/>
  <c r="BQ73" i="10"/>
  <c r="BQ74" i="10"/>
  <c r="BQ75" i="10"/>
  <c r="BQ76" i="10"/>
  <c r="BQ77" i="10"/>
  <c r="BQ78" i="10"/>
  <c r="BR59" i="10"/>
  <c r="BR60" i="10"/>
  <c r="BR61" i="10"/>
  <c r="BR62" i="10"/>
  <c r="BR63" i="10"/>
  <c r="BR64" i="10"/>
  <c r="BR65" i="10"/>
  <c r="BR66" i="10"/>
  <c r="BR67" i="10"/>
  <c r="BR68" i="10"/>
  <c r="BR69" i="10"/>
  <c r="BR70" i="10"/>
  <c r="BR71" i="10"/>
  <c r="BR72" i="10"/>
  <c r="BR73" i="10"/>
  <c r="BR74" i="10"/>
  <c r="BR75" i="10"/>
  <c r="BR76" i="10"/>
  <c r="BR77" i="10"/>
  <c r="BR78" i="10"/>
  <c r="BS59" i="10"/>
  <c r="BS60" i="10"/>
  <c r="BS61" i="10"/>
  <c r="BS62" i="10"/>
  <c r="BS63" i="10"/>
  <c r="BS64" i="10"/>
  <c r="BS65" i="10"/>
  <c r="BS66" i="10"/>
  <c r="BS67" i="10"/>
  <c r="BS68" i="10"/>
  <c r="BS69" i="10"/>
  <c r="BS70" i="10"/>
  <c r="BS71" i="10"/>
  <c r="BS72" i="10"/>
  <c r="BS73" i="10"/>
  <c r="BS74" i="10"/>
  <c r="BS75" i="10"/>
  <c r="BS76" i="10"/>
  <c r="BS77" i="10"/>
  <c r="BS78" i="10"/>
  <c r="BT59" i="10"/>
  <c r="BT60" i="10"/>
  <c r="BT61" i="10"/>
  <c r="BT62" i="10"/>
  <c r="BT63" i="10"/>
  <c r="BT64" i="10"/>
  <c r="BT65" i="10"/>
  <c r="BT66" i="10"/>
  <c r="BT67" i="10"/>
  <c r="BT68" i="10"/>
  <c r="BT69" i="10"/>
  <c r="BT70" i="10"/>
  <c r="BT71" i="10"/>
  <c r="BT72" i="10"/>
  <c r="BT73" i="10"/>
  <c r="BT74" i="10"/>
  <c r="BT75" i="10"/>
  <c r="BT76" i="10"/>
  <c r="BT77" i="10"/>
  <c r="BT78" i="10"/>
  <c r="BU59" i="10"/>
  <c r="BU60" i="10"/>
  <c r="BU61" i="10"/>
  <c r="BU62" i="10"/>
  <c r="BU63" i="10"/>
  <c r="BU64" i="10"/>
  <c r="BU65" i="10"/>
  <c r="BU66" i="10"/>
  <c r="BU67" i="10"/>
  <c r="BU68" i="10"/>
  <c r="BU69" i="10"/>
  <c r="BU70" i="10"/>
  <c r="BU71" i="10"/>
  <c r="BU72" i="10"/>
  <c r="BU73" i="10"/>
  <c r="BU74" i="10"/>
  <c r="BU75" i="10"/>
  <c r="BU76" i="10"/>
  <c r="BU77" i="10"/>
  <c r="BU78" i="10"/>
  <c r="BV59" i="10"/>
  <c r="BV60" i="10"/>
  <c r="BV61" i="10"/>
  <c r="BV62" i="10"/>
  <c r="BV63" i="10"/>
  <c r="BV64" i="10"/>
  <c r="BV65" i="10"/>
  <c r="BV66" i="10"/>
  <c r="BV67" i="10"/>
  <c r="BV68" i="10"/>
  <c r="BV69" i="10"/>
  <c r="BV70" i="10"/>
  <c r="BV71" i="10"/>
  <c r="BV72" i="10"/>
  <c r="BV73" i="10"/>
  <c r="BV74" i="10"/>
  <c r="BV75" i="10"/>
  <c r="BV76" i="10"/>
  <c r="BV77" i="10"/>
  <c r="BV78" i="10"/>
  <c r="BW59" i="10"/>
  <c r="BW60" i="10"/>
  <c r="BW61" i="10"/>
  <c r="BW62" i="10"/>
  <c r="BW63" i="10"/>
  <c r="BW64" i="10"/>
  <c r="BW65" i="10"/>
  <c r="BW66" i="10"/>
  <c r="BW67" i="10"/>
  <c r="BW68" i="10"/>
  <c r="BW69" i="10"/>
  <c r="BW70" i="10"/>
  <c r="BW71" i="10"/>
  <c r="BW72" i="10"/>
  <c r="BW73" i="10"/>
  <c r="BW74" i="10"/>
  <c r="BW75" i="10"/>
  <c r="BW76" i="10"/>
  <c r="BW77" i="10"/>
  <c r="BW78" i="10"/>
  <c r="BX59" i="10"/>
  <c r="BX60" i="10"/>
  <c r="BX61" i="10"/>
  <c r="BX62" i="10"/>
  <c r="BX63" i="10"/>
  <c r="BX64" i="10"/>
  <c r="BX65" i="10"/>
  <c r="BX66" i="10"/>
  <c r="BX67" i="10"/>
  <c r="BX68" i="10"/>
  <c r="BX69" i="10"/>
  <c r="BX70" i="10"/>
  <c r="BX71" i="10"/>
  <c r="BX72" i="10"/>
  <c r="BX73" i="10"/>
  <c r="BX74" i="10"/>
  <c r="BX75" i="10"/>
  <c r="BX76" i="10"/>
  <c r="BX77" i="10"/>
  <c r="BX78" i="10"/>
  <c r="BY59" i="10"/>
  <c r="BY60" i="10"/>
  <c r="BY61" i="10"/>
  <c r="BY62" i="10"/>
  <c r="BY63" i="10"/>
  <c r="BY64" i="10"/>
  <c r="BY65" i="10"/>
  <c r="BY66" i="10"/>
  <c r="BY67" i="10"/>
  <c r="BY68" i="10"/>
  <c r="BY69" i="10"/>
  <c r="BY70" i="10"/>
  <c r="BY71" i="10"/>
  <c r="BY72" i="10"/>
  <c r="BY73" i="10"/>
  <c r="BY74" i="10"/>
  <c r="BY75" i="10"/>
  <c r="BY76" i="10"/>
  <c r="BY77" i="10"/>
  <c r="BY78" i="10"/>
  <c r="BZ59" i="10"/>
  <c r="BZ60" i="10"/>
  <c r="BZ61" i="10"/>
  <c r="BZ62" i="10"/>
  <c r="BZ63" i="10"/>
  <c r="BZ64" i="10"/>
  <c r="BZ65" i="10"/>
  <c r="BZ66" i="10"/>
  <c r="BZ67" i="10"/>
  <c r="BZ68" i="10"/>
  <c r="BZ69" i="10"/>
  <c r="BZ70" i="10"/>
  <c r="BZ71" i="10"/>
  <c r="BZ72" i="10"/>
  <c r="BZ73" i="10"/>
  <c r="BZ74" i="10"/>
  <c r="BZ75" i="10"/>
  <c r="BZ76" i="10"/>
  <c r="BZ77" i="10"/>
  <c r="BZ78" i="10"/>
  <c r="CA59" i="10"/>
  <c r="CA60" i="10"/>
  <c r="CA61" i="10"/>
  <c r="CA62" i="10"/>
  <c r="CA63" i="10"/>
  <c r="CA64" i="10"/>
  <c r="CA65" i="10"/>
  <c r="CA66" i="10"/>
  <c r="CA67" i="10"/>
  <c r="CA68" i="10"/>
  <c r="CA69" i="10"/>
  <c r="CA70" i="10"/>
  <c r="CA71" i="10"/>
  <c r="CA72" i="10"/>
  <c r="CA73" i="10"/>
  <c r="CA74" i="10"/>
  <c r="CA75" i="10"/>
  <c r="CA76" i="10"/>
  <c r="CA77" i="10"/>
  <c r="CA78" i="10"/>
  <c r="CB59" i="10"/>
  <c r="CB60" i="10"/>
  <c r="CB61" i="10"/>
  <c r="CB62" i="10"/>
  <c r="CB63" i="10"/>
  <c r="CB64" i="10"/>
  <c r="CB65" i="10"/>
  <c r="CB66" i="10"/>
  <c r="CB67" i="10"/>
  <c r="CB68" i="10"/>
  <c r="CB69" i="10"/>
  <c r="CB70" i="10"/>
  <c r="CB71" i="10"/>
  <c r="CB72" i="10"/>
  <c r="CB73" i="10"/>
  <c r="CB74" i="10"/>
  <c r="CB75" i="10"/>
  <c r="CB76" i="10"/>
  <c r="CB77" i="10"/>
  <c r="CB78" i="10"/>
  <c r="CC59" i="10"/>
  <c r="CC60" i="10"/>
  <c r="CC61" i="10"/>
  <c r="CC62" i="10"/>
  <c r="CC63" i="10"/>
  <c r="CC64" i="10"/>
  <c r="CC65" i="10"/>
  <c r="CC66" i="10"/>
  <c r="CC67" i="10"/>
  <c r="CC68" i="10"/>
  <c r="CC69" i="10"/>
  <c r="CC70" i="10"/>
  <c r="CC71" i="10"/>
  <c r="CC72" i="10"/>
  <c r="CC73" i="10"/>
  <c r="CC74" i="10"/>
  <c r="CC75" i="10"/>
  <c r="CC76" i="10"/>
  <c r="CC77" i="10"/>
  <c r="CC78" i="10"/>
  <c r="CD59" i="10"/>
  <c r="CD60" i="10"/>
  <c r="CD61" i="10"/>
  <c r="CD62" i="10"/>
  <c r="CD63" i="10"/>
  <c r="CD64" i="10"/>
  <c r="CD65" i="10"/>
  <c r="CD66" i="10"/>
  <c r="CD67" i="10"/>
  <c r="CD68" i="10"/>
  <c r="CD69" i="10"/>
  <c r="CD70" i="10"/>
  <c r="CD71" i="10"/>
  <c r="CD72" i="10"/>
  <c r="CD73" i="10"/>
  <c r="CD74" i="10"/>
  <c r="CD75" i="10"/>
  <c r="CD76" i="10"/>
  <c r="CD77" i="10"/>
  <c r="CD78" i="10"/>
  <c r="CE59" i="10"/>
  <c r="CE60" i="10"/>
  <c r="CE61" i="10"/>
  <c r="CE62" i="10"/>
  <c r="CE63" i="10"/>
  <c r="CE64" i="10"/>
  <c r="CE65" i="10"/>
  <c r="CE66" i="10"/>
  <c r="CE67" i="10"/>
  <c r="CE68" i="10"/>
  <c r="CE69" i="10"/>
  <c r="CE70" i="10"/>
  <c r="CE71" i="10"/>
  <c r="CE72" i="10"/>
  <c r="CE73" i="10"/>
  <c r="CE74" i="10"/>
  <c r="CE75" i="10"/>
  <c r="CE76" i="10"/>
  <c r="CE77" i="10"/>
  <c r="CE78" i="10"/>
  <c r="CF59" i="10"/>
  <c r="CF60" i="10"/>
  <c r="CF61" i="10"/>
  <c r="CF62" i="10"/>
  <c r="CF63" i="10"/>
  <c r="CF64" i="10"/>
  <c r="CF65" i="10"/>
  <c r="CF66" i="10"/>
  <c r="CF67" i="10"/>
  <c r="CF68" i="10"/>
  <c r="CF69" i="10"/>
  <c r="CF70" i="10"/>
  <c r="CF71" i="10"/>
  <c r="CF72" i="10"/>
  <c r="CF73" i="10"/>
  <c r="CF74" i="10"/>
  <c r="CF75" i="10"/>
  <c r="CF76" i="10"/>
  <c r="CF77" i="10"/>
  <c r="CF78" i="10"/>
  <c r="CG59" i="10"/>
  <c r="CG60" i="10"/>
  <c r="CG61" i="10"/>
  <c r="CG62" i="10"/>
  <c r="CG63" i="10"/>
  <c r="CG64" i="10"/>
  <c r="CG65" i="10"/>
  <c r="CG66" i="10"/>
  <c r="CG67" i="10"/>
  <c r="CG68" i="10"/>
  <c r="CG69" i="10"/>
  <c r="CG70" i="10"/>
  <c r="CG71" i="10"/>
  <c r="CG72" i="10"/>
  <c r="CG73" i="10"/>
  <c r="CG74" i="10"/>
  <c r="CG75" i="10"/>
  <c r="CG76" i="10"/>
  <c r="CG77" i="10"/>
  <c r="CG78" i="10"/>
  <c r="CH59" i="10"/>
  <c r="CH60" i="10"/>
  <c r="CH61" i="10"/>
  <c r="CH62" i="10"/>
  <c r="CH63" i="10"/>
  <c r="CH64" i="10"/>
  <c r="CH65" i="10"/>
  <c r="CH66" i="10"/>
  <c r="CH67" i="10"/>
  <c r="CH68" i="10"/>
  <c r="CH69" i="10"/>
  <c r="CH70" i="10"/>
  <c r="CH71" i="10"/>
  <c r="CH72" i="10"/>
  <c r="CH73" i="10"/>
  <c r="CH74" i="10"/>
  <c r="CH75" i="10"/>
  <c r="CH76" i="10"/>
  <c r="CH77" i="10"/>
  <c r="CH78" i="10"/>
  <c r="CI59" i="10"/>
  <c r="CI60" i="10"/>
  <c r="CI61" i="10"/>
  <c r="CI62" i="10"/>
  <c r="CI63" i="10"/>
  <c r="CI64" i="10"/>
  <c r="CI65" i="10"/>
  <c r="CI66" i="10"/>
  <c r="CI67" i="10"/>
  <c r="CI68" i="10"/>
  <c r="CI69" i="10"/>
  <c r="CI70" i="10"/>
  <c r="CI71" i="10"/>
  <c r="CI72" i="10"/>
  <c r="CI73" i="10"/>
  <c r="CI74" i="10"/>
  <c r="CI75" i="10"/>
  <c r="CI76" i="10"/>
  <c r="CI77" i="10"/>
  <c r="CI78" i="10"/>
  <c r="CJ59" i="10"/>
  <c r="CJ60" i="10"/>
  <c r="CJ61" i="10"/>
  <c r="CJ62" i="10"/>
  <c r="CJ63" i="10"/>
  <c r="CJ64" i="10"/>
  <c r="CJ65" i="10"/>
  <c r="CJ66" i="10"/>
  <c r="CJ67" i="10"/>
  <c r="CJ68" i="10"/>
  <c r="CJ69" i="10"/>
  <c r="CJ70" i="10"/>
  <c r="CJ71" i="10"/>
  <c r="CJ72" i="10"/>
  <c r="CJ73" i="10"/>
  <c r="CJ74" i="10"/>
  <c r="CJ75" i="10"/>
  <c r="CJ76" i="10"/>
  <c r="CJ77" i="10"/>
  <c r="CJ78" i="10"/>
  <c r="CK59" i="10"/>
  <c r="CK60" i="10"/>
  <c r="CK61" i="10"/>
  <c r="CK62" i="10"/>
  <c r="CK63" i="10"/>
  <c r="CK64" i="10"/>
  <c r="CK65" i="10"/>
  <c r="CK66" i="10"/>
  <c r="CK67" i="10"/>
  <c r="CK68" i="10"/>
  <c r="CK69" i="10"/>
  <c r="CK70" i="10"/>
  <c r="CK71" i="10"/>
  <c r="CK72" i="10"/>
  <c r="CK73" i="10"/>
  <c r="CK74" i="10"/>
  <c r="CK75" i="10"/>
  <c r="CK76" i="10"/>
  <c r="CK77" i="10"/>
  <c r="CK78" i="10"/>
  <c r="D277" i="6"/>
  <c r="D272" i="6" s="1"/>
  <c r="J385" i="6"/>
  <c r="K385" i="6"/>
  <c r="L385" i="6"/>
  <c r="M385" i="6"/>
  <c r="N385" i="6"/>
  <c r="O385" i="6"/>
  <c r="P385" i="6"/>
  <c r="Q385" i="6"/>
  <c r="R385" i="6"/>
  <c r="S385" i="6"/>
  <c r="T385" i="6"/>
  <c r="U385" i="6"/>
  <c r="V385" i="6"/>
  <c r="W385" i="6"/>
  <c r="X385" i="6"/>
  <c r="Y385" i="6"/>
  <c r="Z385" i="6"/>
  <c r="AA385" i="6"/>
  <c r="AB385" i="6"/>
  <c r="AC385" i="6"/>
  <c r="AD385" i="6"/>
  <c r="AE385" i="6"/>
  <c r="AF385" i="6"/>
  <c r="AG385" i="6"/>
  <c r="AH385" i="6"/>
  <c r="AI385" i="6"/>
  <c r="AJ385" i="6"/>
  <c r="AK385" i="6"/>
  <c r="AL385" i="6"/>
  <c r="AM385" i="6"/>
  <c r="AN385" i="6"/>
  <c r="AO385" i="6"/>
  <c r="AP385" i="6"/>
  <c r="AQ385" i="6"/>
  <c r="AR385" i="6"/>
  <c r="AS385" i="6"/>
  <c r="AT385" i="6"/>
  <c r="AU385" i="6"/>
  <c r="AV385" i="6"/>
  <c r="AW385" i="6"/>
  <c r="AX385" i="6"/>
  <c r="AY385" i="6"/>
  <c r="AZ385" i="6"/>
  <c r="BA385" i="6"/>
  <c r="BB385" i="6"/>
  <c r="BC385" i="6"/>
  <c r="BD385" i="6"/>
  <c r="BE385" i="6"/>
  <c r="BF385" i="6"/>
  <c r="BG385" i="6"/>
  <c r="BH385" i="6"/>
  <c r="BI385" i="6"/>
  <c r="BJ385" i="6"/>
  <c r="BK385" i="6"/>
  <c r="BL385" i="6"/>
  <c r="BM385" i="6"/>
  <c r="BN385" i="6"/>
  <c r="BO385" i="6"/>
  <c r="BP385" i="6"/>
  <c r="BQ385" i="6"/>
  <c r="BR385" i="6"/>
  <c r="BS385" i="6"/>
  <c r="BT385" i="6"/>
  <c r="BU385" i="6"/>
  <c r="BV385" i="6"/>
  <c r="BW385" i="6"/>
  <c r="BX385" i="6"/>
  <c r="BY385" i="6"/>
  <c r="BZ385" i="6"/>
  <c r="CA385" i="6"/>
  <c r="CB385" i="6"/>
  <c r="CC385" i="6"/>
  <c r="CD385" i="6"/>
  <c r="CE385" i="6"/>
  <c r="CF385" i="6"/>
  <c r="CG385" i="6"/>
  <c r="CH385" i="6"/>
  <c r="CI385" i="6"/>
  <c r="CJ385" i="6"/>
  <c r="CK385" i="6"/>
  <c r="H423" i="6"/>
  <c r="I423" i="6" s="1"/>
  <c r="G10" i="42"/>
  <c r="G9" i="5" s="1"/>
  <c r="J17" i="5" s="1"/>
  <c r="J3" i="12" s="1"/>
  <c r="K2" i="10"/>
  <c r="L2" i="10"/>
  <c r="M2" i="10"/>
  <c r="N2" i="10"/>
  <c r="O2" i="10"/>
  <c r="P2" i="10"/>
  <c r="Q2" i="10"/>
  <c r="R2" i="10"/>
  <c r="S2" i="10"/>
  <c r="T2" i="10"/>
  <c r="U2" i="10"/>
  <c r="V2" i="10"/>
  <c r="W2" i="10"/>
  <c r="X2" i="10"/>
  <c r="Y2" i="10"/>
  <c r="Z2" i="10"/>
  <c r="AA2" i="10"/>
  <c r="AB2" i="10"/>
  <c r="AC2" i="10"/>
  <c r="AD2" i="10"/>
  <c r="AE2" i="10"/>
  <c r="AF2" i="10"/>
  <c r="AG2" i="10"/>
  <c r="AH2" i="10"/>
  <c r="AI2" i="10"/>
  <c r="AJ2" i="10"/>
  <c r="AK2" i="10"/>
  <c r="AL2" i="10"/>
  <c r="AM2" i="10"/>
  <c r="AN2" i="10"/>
  <c r="AO2" i="10"/>
  <c r="AP2" i="10"/>
  <c r="AQ2" i="10"/>
  <c r="AR2" i="10"/>
  <c r="AS2" i="10"/>
  <c r="AT2" i="10"/>
  <c r="AU2" i="10"/>
  <c r="AV2" i="10"/>
  <c r="AW2" i="10"/>
  <c r="AX2" i="10"/>
  <c r="AY2" i="10"/>
  <c r="AZ2" i="10"/>
  <c r="BA2" i="10"/>
  <c r="BB2" i="10"/>
  <c r="BC2" i="10"/>
  <c r="BD2" i="10"/>
  <c r="BE2" i="10"/>
  <c r="BF2" i="10"/>
  <c r="BG2" i="10"/>
  <c r="BH2" i="10"/>
  <c r="BI2" i="10"/>
  <c r="BJ2" i="10"/>
  <c r="BK2" i="10"/>
  <c r="BL2" i="10"/>
  <c r="BM2" i="10"/>
  <c r="BN2" i="10"/>
  <c r="BO2" i="10"/>
  <c r="BP2" i="10"/>
  <c r="BQ2" i="10"/>
  <c r="BR2" i="10"/>
  <c r="BS2" i="10"/>
  <c r="BT2" i="10"/>
  <c r="BU2" i="10"/>
  <c r="BV2" i="10"/>
  <c r="BW2" i="10"/>
  <c r="BX2" i="10"/>
  <c r="BY2" i="10"/>
  <c r="BZ2" i="10"/>
  <c r="CA2" i="10"/>
  <c r="CB2" i="10"/>
  <c r="CC2" i="10"/>
  <c r="CD2" i="10"/>
  <c r="CE2" i="10"/>
  <c r="CF2" i="10"/>
  <c r="CG2" i="10"/>
  <c r="CH2" i="10"/>
  <c r="CI2" i="10"/>
  <c r="CJ2" i="10"/>
  <c r="CK2" i="10"/>
  <c r="J2" i="10"/>
  <c r="D67" i="15"/>
  <c r="D68" i="15"/>
  <c r="D69" i="15"/>
  <c r="D70" i="15"/>
  <c r="D71" i="15"/>
  <c r="D72" i="15"/>
  <c r="D73" i="15"/>
  <c r="D74" i="15"/>
  <c r="D75" i="15"/>
  <c r="D76" i="15"/>
  <c r="D77" i="15"/>
  <c r="D78" i="15"/>
  <c r="D79" i="15"/>
  <c r="D80" i="15"/>
  <c r="D81" i="15"/>
  <c r="D82" i="15"/>
  <c r="D83" i="15"/>
  <c r="D84" i="15"/>
  <c r="D85" i="15"/>
  <c r="D66" i="15"/>
  <c r="D33" i="15"/>
  <c r="D166" i="15" s="1"/>
  <c r="C234" i="15"/>
  <c r="A423" i="6"/>
  <c r="D34" i="15"/>
  <c r="D167" i="15" s="1"/>
  <c r="D35" i="15"/>
  <c r="D168" i="15" s="1"/>
  <c r="D36" i="15"/>
  <c r="D169" i="15" s="1"/>
  <c r="D37" i="15"/>
  <c r="D170" i="15" s="1"/>
  <c r="D38" i="15"/>
  <c r="D171" i="15" s="1"/>
  <c r="D39" i="15"/>
  <c r="D172" i="15" s="1"/>
  <c r="D40" i="15"/>
  <c r="D173" i="15" s="1"/>
  <c r="D41" i="15"/>
  <c r="D174" i="15" s="1"/>
  <c r="D42" i="15"/>
  <c r="D175" i="15" s="1"/>
  <c r="D43" i="15"/>
  <c r="D176" i="15" s="1"/>
  <c r="D44" i="15"/>
  <c r="D177" i="15" s="1"/>
  <c r="D45" i="15"/>
  <c r="D178" i="15" s="1"/>
  <c r="D46" i="15"/>
  <c r="D179" i="15" s="1"/>
  <c r="D47" i="15"/>
  <c r="D180" i="15" s="1"/>
  <c r="D48" i="15"/>
  <c r="D181" i="15" s="1"/>
  <c r="D49" i="15"/>
  <c r="D182" i="15" s="1"/>
  <c r="D50" i="15"/>
  <c r="D183" i="15" s="1"/>
  <c r="D51" i="15"/>
  <c r="D184" i="15" s="1"/>
  <c r="D52" i="15"/>
  <c r="D185" i="15" s="1"/>
  <c r="C161" i="15"/>
  <c r="CK127" i="15"/>
  <c r="CJ127" i="15"/>
  <c r="CI127" i="15"/>
  <c r="CH127" i="15"/>
  <c r="CG127" i="15"/>
  <c r="CF127" i="15"/>
  <c r="CE127" i="15"/>
  <c r="CD127" i="15"/>
  <c r="CC127" i="15"/>
  <c r="CB127" i="15"/>
  <c r="CA127" i="15"/>
  <c r="BZ127" i="15"/>
  <c r="BY127" i="15"/>
  <c r="BX127" i="15"/>
  <c r="BW127" i="15"/>
  <c r="BV127" i="15"/>
  <c r="BU127" i="15"/>
  <c r="BT127" i="15"/>
  <c r="BS127" i="15"/>
  <c r="BR127" i="15"/>
  <c r="BQ127" i="15"/>
  <c r="BP127" i="15"/>
  <c r="BO127" i="15"/>
  <c r="BN127" i="15"/>
  <c r="BM127" i="15"/>
  <c r="BL127" i="15"/>
  <c r="BK127" i="15"/>
  <c r="BJ127" i="15"/>
  <c r="BI127" i="15"/>
  <c r="BH127" i="15"/>
  <c r="BG127" i="15"/>
  <c r="BF127" i="15"/>
  <c r="BE127" i="15"/>
  <c r="BD127" i="15"/>
  <c r="BC127" i="15"/>
  <c r="BB127" i="15"/>
  <c r="BA127" i="15"/>
  <c r="AZ127" i="15"/>
  <c r="AY127" i="15"/>
  <c r="AX127" i="15"/>
  <c r="AW127" i="15"/>
  <c r="AV127" i="15"/>
  <c r="AU127" i="15"/>
  <c r="AT127" i="15"/>
  <c r="AS127" i="15"/>
  <c r="AR127" i="15"/>
  <c r="AQ127" i="15"/>
  <c r="AP127" i="15"/>
  <c r="AO127" i="15"/>
  <c r="AN127" i="15"/>
  <c r="AM127" i="15"/>
  <c r="AL127" i="15"/>
  <c r="AK127" i="15"/>
  <c r="AJ127" i="15"/>
  <c r="AI127" i="15"/>
  <c r="AH127" i="15"/>
  <c r="AG127" i="15"/>
  <c r="AF127" i="15"/>
  <c r="AE127" i="15"/>
  <c r="AD127" i="15"/>
  <c r="AC127" i="15"/>
  <c r="AB127" i="15"/>
  <c r="AA127" i="15"/>
  <c r="Z127" i="15"/>
  <c r="Y127" i="15"/>
  <c r="X127" i="15"/>
  <c r="W127" i="15"/>
  <c r="V127" i="15"/>
  <c r="U127" i="15"/>
  <c r="T127" i="15"/>
  <c r="S127" i="15"/>
  <c r="R127" i="15"/>
  <c r="Q127" i="15"/>
  <c r="P127" i="15"/>
  <c r="O127" i="15"/>
  <c r="N127" i="15"/>
  <c r="M127" i="15"/>
  <c r="L127" i="15"/>
  <c r="K127" i="15"/>
  <c r="J127" i="15"/>
  <c r="CK126" i="15"/>
  <c r="CJ126" i="15"/>
  <c r="CI126" i="15"/>
  <c r="CH126" i="15"/>
  <c r="CG126" i="15"/>
  <c r="CF126" i="15"/>
  <c r="CE126" i="15"/>
  <c r="CD126" i="15"/>
  <c r="CC126" i="15"/>
  <c r="CB126" i="15"/>
  <c r="CA126" i="15"/>
  <c r="BZ126" i="15"/>
  <c r="BY126" i="15"/>
  <c r="BX126" i="15"/>
  <c r="BW126" i="15"/>
  <c r="BV126" i="15"/>
  <c r="BU126" i="15"/>
  <c r="BT126" i="15"/>
  <c r="BS126" i="15"/>
  <c r="BR126" i="15"/>
  <c r="BQ126" i="15"/>
  <c r="BP126" i="15"/>
  <c r="BO126" i="15"/>
  <c r="BN126" i="15"/>
  <c r="BM126" i="15"/>
  <c r="BL126" i="15"/>
  <c r="BK126" i="15"/>
  <c r="BJ126" i="15"/>
  <c r="BI126" i="15"/>
  <c r="BH126" i="15"/>
  <c r="BG126" i="15"/>
  <c r="BF126" i="15"/>
  <c r="BE126" i="15"/>
  <c r="BD126" i="15"/>
  <c r="BC126" i="15"/>
  <c r="BB126" i="15"/>
  <c r="BA126" i="15"/>
  <c r="AZ126" i="15"/>
  <c r="AY126" i="15"/>
  <c r="AX126" i="15"/>
  <c r="AW126" i="15"/>
  <c r="AV126" i="15"/>
  <c r="AU126" i="15"/>
  <c r="AT126" i="15"/>
  <c r="AS126" i="15"/>
  <c r="AR126" i="15"/>
  <c r="AQ126" i="15"/>
  <c r="AP126" i="15"/>
  <c r="AO126" i="15"/>
  <c r="AN126" i="15"/>
  <c r="AM126" i="15"/>
  <c r="AL126" i="15"/>
  <c r="AK126" i="15"/>
  <c r="AJ126" i="15"/>
  <c r="AI126" i="15"/>
  <c r="AH126" i="15"/>
  <c r="AG126" i="15"/>
  <c r="AF126" i="15"/>
  <c r="AE126" i="15"/>
  <c r="AD126" i="15"/>
  <c r="AC126" i="15"/>
  <c r="AB126" i="15"/>
  <c r="AA126" i="15"/>
  <c r="Z126" i="15"/>
  <c r="Y126" i="15"/>
  <c r="X126" i="15"/>
  <c r="W126" i="15"/>
  <c r="V126" i="15"/>
  <c r="U126" i="15"/>
  <c r="T126" i="15"/>
  <c r="S126" i="15"/>
  <c r="R126" i="15"/>
  <c r="Q126" i="15"/>
  <c r="P126" i="15"/>
  <c r="O126" i="15"/>
  <c r="N126" i="15"/>
  <c r="M126" i="15"/>
  <c r="L126" i="15"/>
  <c r="K126" i="15"/>
  <c r="J126" i="15"/>
  <c r="CK125" i="15"/>
  <c r="CJ125" i="15"/>
  <c r="CI125" i="15"/>
  <c r="CH125" i="15"/>
  <c r="CG125" i="15"/>
  <c r="CF125" i="15"/>
  <c r="CE125" i="15"/>
  <c r="CD125" i="15"/>
  <c r="CC125" i="15"/>
  <c r="CB125" i="15"/>
  <c r="CA125" i="15"/>
  <c r="BZ125" i="15"/>
  <c r="BY125" i="15"/>
  <c r="BX125" i="15"/>
  <c r="BW125" i="15"/>
  <c r="BV125" i="15"/>
  <c r="BU125" i="15"/>
  <c r="BT125" i="15"/>
  <c r="BS125" i="15"/>
  <c r="BR125" i="15"/>
  <c r="BQ125" i="15"/>
  <c r="BP125" i="15"/>
  <c r="BO125" i="15"/>
  <c r="BN125" i="15"/>
  <c r="BM125" i="15"/>
  <c r="BL125" i="15"/>
  <c r="BK125" i="15"/>
  <c r="BJ125" i="15"/>
  <c r="BI125" i="15"/>
  <c r="BH125" i="15"/>
  <c r="BG125" i="15"/>
  <c r="BF125" i="15"/>
  <c r="BE125" i="15"/>
  <c r="BD125" i="15"/>
  <c r="BC125" i="15"/>
  <c r="BB125" i="15"/>
  <c r="BA125" i="15"/>
  <c r="AZ125" i="15"/>
  <c r="AY125" i="15"/>
  <c r="AX125" i="15"/>
  <c r="AW125" i="15"/>
  <c r="AV125" i="15"/>
  <c r="AU125" i="15"/>
  <c r="AT125" i="15"/>
  <c r="AS125" i="15"/>
  <c r="AR125" i="15"/>
  <c r="AQ125" i="15"/>
  <c r="AP125" i="15"/>
  <c r="AO125" i="15"/>
  <c r="AN125" i="15"/>
  <c r="AM125" i="15"/>
  <c r="AL125" i="15"/>
  <c r="AK125" i="15"/>
  <c r="AJ125" i="15"/>
  <c r="AI125" i="15"/>
  <c r="AH125" i="15"/>
  <c r="AG125" i="15"/>
  <c r="AF125" i="15"/>
  <c r="AE125" i="15"/>
  <c r="AD125" i="15"/>
  <c r="AC125" i="15"/>
  <c r="AB125" i="15"/>
  <c r="AA125" i="15"/>
  <c r="Z125" i="15"/>
  <c r="Y125" i="15"/>
  <c r="X125" i="15"/>
  <c r="W125" i="15"/>
  <c r="V125" i="15"/>
  <c r="U125" i="15"/>
  <c r="T125" i="15"/>
  <c r="S125" i="15"/>
  <c r="R125" i="15"/>
  <c r="Q125" i="15"/>
  <c r="P125" i="15"/>
  <c r="O125" i="15"/>
  <c r="N125" i="15"/>
  <c r="M125" i="15"/>
  <c r="L125" i="15"/>
  <c r="K125" i="15"/>
  <c r="J125" i="15"/>
  <c r="CK124" i="15"/>
  <c r="CJ124" i="15"/>
  <c r="CI124" i="15"/>
  <c r="CH124" i="15"/>
  <c r="CG124" i="15"/>
  <c r="CF124" i="15"/>
  <c r="CE124" i="15"/>
  <c r="CD124" i="15"/>
  <c r="CC124" i="15"/>
  <c r="CB124" i="15"/>
  <c r="CA124" i="15"/>
  <c r="BZ124" i="15"/>
  <c r="BY124" i="15"/>
  <c r="BX124" i="15"/>
  <c r="BW124" i="15"/>
  <c r="BV124" i="15"/>
  <c r="BU124" i="15"/>
  <c r="BT124" i="15"/>
  <c r="BS124" i="15"/>
  <c r="BR124" i="15"/>
  <c r="BQ124" i="15"/>
  <c r="BP124" i="15"/>
  <c r="BO124" i="15"/>
  <c r="BN124" i="15"/>
  <c r="BM124" i="15"/>
  <c r="BL124" i="15"/>
  <c r="BK124" i="15"/>
  <c r="BJ124" i="15"/>
  <c r="BI124" i="15"/>
  <c r="BH124" i="15"/>
  <c r="BG124" i="15"/>
  <c r="BF124" i="15"/>
  <c r="BE124" i="15"/>
  <c r="BD124" i="15"/>
  <c r="BC124" i="15"/>
  <c r="BB124" i="15"/>
  <c r="BA124" i="15"/>
  <c r="AZ124" i="15"/>
  <c r="AY124" i="15"/>
  <c r="AX124" i="15"/>
  <c r="AW124" i="15"/>
  <c r="AV124" i="15"/>
  <c r="AU124" i="15"/>
  <c r="AT124" i="15"/>
  <c r="AS124" i="15"/>
  <c r="AR124" i="15"/>
  <c r="AQ124" i="15"/>
  <c r="AP124" i="15"/>
  <c r="AO124" i="15"/>
  <c r="AN124" i="15"/>
  <c r="AM124" i="15"/>
  <c r="AL124" i="15"/>
  <c r="AK124" i="15"/>
  <c r="AJ124" i="15"/>
  <c r="AI124" i="15"/>
  <c r="AH124" i="15"/>
  <c r="AG124" i="15"/>
  <c r="AF124" i="15"/>
  <c r="AE124" i="15"/>
  <c r="AD124" i="15"/>
  <c r="AC124" i="15"/>
  <c r="AB124" i="15"/>
  <c r="AA124" i="15"/>
  <c r="Z124" i="15"/>
  <c r="Y124" i="15"/>
  <c r="X124" i="15"/>
  <c r="W124" i="15"/>
  <c r="V124" i="15"/>
  <c r="U124" i="15"/>
  <c r="T124" i="15"/>
  <c r="S124" i="15"/>
  <c r="R124" i="15"/>
  <c r="Q124" i="15"/>
  <c r="P124" i="15"/>
  <c r="O124" i="15"/>
  <c r="N124" i="15"/>
  <c r="M124" i="15"/>
  <c r="L124" i="15"/>
  <c r="K124" i="15"/>
  <c r="J124" i="15"/>
  <c r="CK123" i="15"/>
  <c r="CJ123" i="15"/>
  <c r="CI123" i="15"/>
  <c r="CH123" i="15"/>
  <c r="CG123" i="15"/>
  <c r="CF123" i="15"/>
  <c r="CE123" i="15"/>
  <c r="CD123" i="15"/>
  <c r="CC123" i="15"/>
  <c r="CB123" i="15"/>
  <c r="CA123" i="15"/>
  <c r="BZ123" i="15"/>
  <c r="BY123" i="15"/>
  <c r="BX123" i="15"/>
  <c r="BW123" i="15"/>
  <c r="BV123" i="15"/>
  <c r="BU123" i="15"/>
  <c r="BT123" i="15"/>
  <c r="BS123" i="15"/>
  <c r="BR123" i="15"/>
  <c r="BQ123" i="15"/>
  <c r="BP123" i="15"/>
  <c r="BO123" i="15"/>
  <c r="BN123" i="15"/>
  <c r="BM123" i="15"/>
  <c r="BL123" i="15"/>
  <c r="BK123" i="15"/>
  <c r="BJ123" i="15"/>
  <c r="BI123" i="15"/>
  <c r="BH123" i="15"/>
  <c r="BG123" i="15"/>
  <c r="BF123" i="15"/>
  <c r="BE123" i="15"/>
  <c r="BD123" i="15"/>
  <c r="BC123" i="15"/>
  <c r="BB123" i="15"/>
  <c r="BA123" i="15"/>
  <c r="AZ123" i="15"/>
  <c r="AY123" i="15"/>
  <c r="AX123" i="15"/>
  <c r="AW123" i="15"/>
  <c r="AV123" i="15"/>
  <c r="AU123" i="15"/>
  <c r="AT123" i="15"/>
  <c r="AS123" i="15"/>
  <c r="AR123" i="15"/>
  <c r="AQ123" i="15"/>
  <c r="AP123" i="15"/>
  <c r="AO123" i="15"/>
  <c r="AN123" i="15"/>
  <c r="AM123" i="15"/>
  <c r="AL123" i="15"/>
  <c r="AK123" i="15"/>
  <c r="AJ123" i="15"/>
  <c r="AI123" i="15"/>
  <c r="AH123" i="15"/>
  <c r="AG123" i="15"/>
  <c r="AF123" i="15"/>
  <c r="AE123" i="15"/>
  <c r="AD123" i="15"/>
  <c r="AC123" i="15"/>
  <c r="AB123" i="15"/>
  <c r="AA123" i="15"/>
  <c r="Z123" i="15"/>
  <c r="Y123" i="15"/>
  <c r="X123" i="15"/>
  <c r="W123" i="15"/>
  <c r="V123" i="15"/>
  <c r="U123" i="15"/>
  <c r="T123" i="15"/>
  <c r="S123" i="15"/>
  <c r="R123" i="15"/>
  <c r="Q123" i="15"/>
  <c r="P123" i="15"/>
  <c r="O123" i="15"/>
  <c r="N123" i="15"/>
  <c r="M123" i="15"/>
  <c r="L123" i="15"/>
  <c r="K123" i="15"/>
  <c r="J123" i="15"/>
  <c r="CK122" i="15"/>
  <c r="CJ122" i="15"/>
  <c r="CI122" i="15"/>
  <c r="CH122" i="15"/>
  <c r="CG122" i="15"/>
  <c r="CF122" i="15"/>
  <c r="CE122" i="15"/>
  <c r="CD122" i="15"/>
  <c r="CC122" i="15"/>
  <c r="CB122" i="15"/>
  <c r="CA122" i="15"/>
  <c r="BZ122" i="15"/>
  <c r="BY122" i="15"/>
  <c r="BX122" i="15"/>
  <c r="BW122" i="15"/>
  <c r="BV122" i="15"/>
  <c r="BU122" i="15"/>
  <c r="BT122" i="15"/>
  <c r="BS122" i="15"/>
  <c r="BR122" i="15"/>
  <c r="BQ122" i="15"/>
  <c r="BP122" i="15"/>
  <c r="BO122" i="15"/>
  <c r="BN122" i="15"/>
  <c r="BM122" i="15"/>
  <c r="BL122" i="15"/>
  <c r="BK122" i="15"/>
  <c r="BJ122" i="15"/>
  <c r="BI122" i="15"/>
  <c r="BH122" i="15"/>
  <c r="BG122" i="15"/>
  <c r="BF122" i="15"/>
  <c r="BE122" i="15"/>
  <c r="BD122" i="15"/>
  <c r="BC122" i="15"/>
  <c r="BB122" i="15"/>
  <c r="BA122" i="15"/>
  <c r="AZ122" i="15"/>
  <c r="AY122" i="15"/>
  <c r="AX122" i="15"/>
  <c r="AW122" i="15"/>
  <c r="AV122" i="15"/>
  <c r="AU122" i="15"/>
  <c r="AT122" i="15"/>
  <c r="AS122" i="15"/>
  <c r="AR122" i="15"/>
  <c r="AQ122" i="15"/>
  <c r="AP122" i="15"/>
  <c r="AO122" i="15"/>
  <c r="AN122" i="15"/>
  <c r="AM122" i="15"/>
  <c r="AL122" i="15"/>
  <c r="AK122" i="15"/>
  <c r="AJ122" i="15"/>
  <c r="AI122" i="15"/>
  <c r="AH122" i="15"/>
  <c r="AG122" i="15"/>
  <c r="AF122" i="15"/>
  <c r="AE122" i="15"/>
  <c r="AD122" i="15"/>
  <c r="AC122" i="15"/>
  <c r="AB122" i="15"/>
  <c r="AA122" i="15"/>
  <c r="Z122" i="15"/>
  <c r="Y122" i="15"/>
  <c r="X122" i="15"/>
  <c r="W122" i="15"/>
  <c r="V122" i="15"/>
  <c r="U122" i="15"/>
  <c r="T122" i="15"/>
  <c r="S122" i="15"/>
  <c r="R122" i="15"/>
  <c r="Q122" i="15"/>
  <c r="P122" i="15"/>
  <c r="O122" i="15"/>
  <c r="N122" i="15"/>
  <c r="M122" i="15"/>
  <c r="L122" i="15"/>
  <c r="K122" i="15"/>
  <c r="J122" i="15"/>
  <c r="CK121" i="15"/>
  <c r="CJ121" i="15"/>
  <c r="CI121" i="15"/>
  <c r="CH121" i="15"/>
  <c r="CG121" i="15"/>
  <c r="CF121" i="15"/>
  <c r="CE121" i="15"/>
  <c r="CD121" i="15"/>
  <c r="CC121" i="15"/>
  <c r="CB121" i="15"/>
  <c r="CA121" i="15"/>
  <c r="BZ121" i="15"/>
  <c r="BY121" i="15"/>
  <c r="BX121" i="15"/>
  <c r="BW121" i="15"/>
  <c r="BV121" i="15"/>
  <c r="BU121" i="15"/>
  <c r="BT121" i="15"/>
  <c r="BS121" i="15"/>
  <c r="BR121" i="15"/>
  <c r="BQ121" i="15"/>
  <c r="BP121" i="15"/>
  <c r="BO121" i="15"/>
  <c r="BN121" i="15"/>
  <c r="BM121" i="15"/>
  <c r="BL121" i="15"/>
  <c r="BK121" i="15"/>
  <c r="BJ121" i="15"/>
  <c r="BI121" i="15"/>
  <c r="BH121" i="15"/>
  <c r="BG121" i="15"/>
  <c r="BF121" i="15"/>
  <c r="BE121" i="15"/>
  <c r="BD121" i="15"/>
  <c r="BC121" i="15"/>
  <c r="BB121" i="15"/>
  <c r="BA121" i="15"/>
  <c r="AZ121" i="15"/>
  <c r="AY121" i="15"/>
  <c r="AX121" i="15"/>
  <c r="AW121" i="15"/>
  <c r="AV121" i="15"/>
  <c r="AU121" i="15"/>
  <c r="AT121" i="15"/>
  <c r="AS121" i="15"/>
  <c r="AR121" i="15"/>
  <c r="AQ121" i="15"/>
  <c r="AP121" i="15"/>
  <c r="AO121" i="15"/>
  <c r="AN121" i="15"/>
  <c r="AM121" i="15"/>
  <c r="AL121" i="15"/>
  <c r="AK121" i="15"/>
  <c r="AJ121" i="15"/>
  <c r="AI121" i="15"/>
  <c r="AH121" i="15"/>
  <c r="AG121" i="15"/>
  <c r="AF121" i="15"/>
  <c r="AE121" i="15"/>
  <c r="AD121" i="15"/>
  <c r="AC121" i="15"/>
  <c r="AB121" i="15"/>
  <c r="AA121" i="15"/>
  <c r="Z121" i="15"/>
  <c r="Y121" i="15"/>
  <c r="X121" i="15"/>
  <c r="W121" i="15"/>
  <c r="V121" i="15"/>
  <c r="U121" i="15"/>
  <c r="T121" i="15"/>
  <c r="S121" i="15"/>
  <c r="R121" i="15"/>
  <c r="Q121" i="15"/>
  <c r="P121" i="15"/>
  <c r="O121" i="15"/>
  <c r="N121" i="15"/>
  <c r="M121" i="15"/>
  <c r="L121" i="15"/>
  <c r="K121" i="15"/>
  <c r="J121" i="15"/>
  <c r="CK120" i="15"/>
  <c r="CJ120" i="15"/>
  <c r="CI120" i="15"/>
  <c r="CH120" i="15"/>
  <c r="CG120" i="15"/>
  <c r="CF120" i="15"/>
  <c r="CE120" i="15"/>
  <c r="CD120" i="15"/>
  <c r="CC120" i="15"/>
  <c r="CB120" i="15"/>
  <c r="CA120" i="15"/>
  <c r="BZ120" i="15"/>
  <c r="BY120" i="15"/>
  <c r="BX120" i="15"/>
  <c r="BW120" i="15"/>
  <c r="BV120" i="15"/>
  <c r="BU120" i="15"/>
  <c r="BT120" i="15"/>
  <c r="BS120" i="15"/>
  <c r="BR120" i="15"/>
  <c r="BQ120" i="15"/>
  <c r="BP120" i="15"/>
  <c r="BO120" i="15"/>
  <c r="BN120" i="15"/>
  <c r="BM120" i="15"/>
  <c r="BL120" i="15"/>
  <c r="BK120" i="15"/>
  <c r="BJ120" i="15"/>
  <c r="BI120" i="15"/>
  <c r="BH120" i="15"/>
  <c r="BG120" i="15"/>
  <c r="BF120" i="15"/>
  <c r="BE120" i="15"/>
  <c r="BD120" i="15"/>
  <c r="BC120" i="15"/>
  <c r="BB120" i="15"/>
  <c r="BA120" i="15"/>
  <c r="AZ120" i="15"/>
  <c r="AY120" i="15"/>
  <c r="AX120" i="15"/>
  <c r="AW120" i="15"/>
  <c r="AV120" i="15"/>
  <c r="AU120" i="15"/>
  <c r="AT120" i="15"/>
  <c r="AS120" i="15"/>
  <c r="AR120" i="15"/>
  <c r="AQ120" i="15"/>
  <c r="AP120" i="15"/>
  <c r="AO120" i="15"/>
  <c r="AN120" i="15"/>
  <c r="AM120" i="15"/>
  <c r="AL120" i="15"/>
  <c r="AK120" i="15"/>
  <c r="AJ120" i="15"/>
  <c r="AI120" i="15"/>
  <c r="AH120" i="15"/>
  <c r="AG120" i="15"/>
  <c r="AF120" i="15"/>
  <c r="AE120" i="15"/>
  <c r="AD120" i="15"/>
  <c r="AC120" i="15"/>
  <c r="AB120" i="15"/>
  <c r="AA120" i="15"/>
  <c r="Z120" i="15"/>
  <c r="Y120" i="15"/>
  <c r="X120" i="15"/>
  <c r="W120" i="15"/>
  <c r="V120" i="15"/>
  <c r="U120" i="15"/>
  <c r="T120" i="15"/>
  <c r="S120" i="15"/>
  <c r="R120" i="15"/>
  <c r="Q120" i="15"/>
  <c r="P120" i="15"/>
  <c r="O120" i="15"/>
  <c r="N120" i="15"/>
  <c r="M120" i="15"/>
  <c r="L120" i="15"/>
  <c r="K120" i="15"/>
  <c r="J120" i="15"/>
  <c r="CK119" i="15"/>
  <c r="CJ119" i="15"/>
  <c r="CI119" i="15"/>
  <c r="CH119" i="15"/>
  <c r="CG119" i="15"/>
  <c r="CF119" i="15"/>
  <c r="CE119" i="15"/>
  <c r="CD119" i="15"/>
  <c r="CC119" i="15"/>
  <c r="CB119" i="15"/>
  <c r="CA119" i="15"/>
  <c r="BZ119" i="15"/>
  <c r="BY119" i="15"/>
  <c r="BX119" i="15"/>
  <c r="BW119" i="15"/>
  <c r="BV119" i="15"/>
  <c r="BU119" i="15"/>
  <c r="BT119" i="15"/>
  <c r="BS119" i="15"/>
  <c r="BR119" i="15"/>
  <c r="BQ119" i="15"/>
  <c r="BP119" i="15"/>
  <c r="BO119" i="15"/>
  <c r="BN119" i="15"/>
  <c r="BM119" i="15"/>
  <c r="BL119" i="15"/>
  <c r="BK119" i="15"/>
  <c r="BJ119" i="15"/>
  <c r="BI119" i="15"/>
  <c r="BH119" i="15"/>
  <c r="BG119" i="15"/>
  <c r="BF119" i="15"/>
  <c r="BE119" i="15"/>
  <c r="BD119" i="15"/>
  <c r="BC119" i="15"/>
  <c r="BB119" i="15"/>
  <c r="BA119" i="15"/>
  <c r="AZ119" i="15"/>
  <c r="AY119" i="15"/>
  <c r="AX119" i="15"/>
  <c r="AW119" i="15"/>
  <c r="AV119" i="15"/>
  <c r="AU119" i="15"/>
  <c r="AT119" i="15"/>
  <c r="AS119" i="15"/>
  <c r="AR119" i="15"/>
  <c r="AQ119" i="15"/>
  <c r="AP119" i="15"/>
  <c r="AO119" i="15"/>
  <c r="AN119" i="15"/>
  <c r="AM119" i="15"/>
  <c r="AL119" i="15"/>
  <c r="AK119" i="15"/>
  <c r="AJ119" i="15"/>
  <c r="AI119" i="15"/>
  <c r="AH119" i="15"/>
  <c r="AG119" i="15"/>
  <c r="AF119" i="15"/>
  <c r="AE119" i="15"/>
  <c r="AD119" i="15"/>
  <c r="AC119" i="15"/>
  <c r="AB119" i="15"/>
  <c r="AA119" i="15"/>
  <c r="Z119" i="15"/>
  <c r="Y119" i="15"/>
  <c r="X119" i="15"/>
  <c r="W119" i="15"/>
  <c r="V119" i="15"/>
  <c r="U119" i="15"/>
  <c r="T119" i="15"/>
  <c r="S119" i="15"/>
  <c r="R119" i="15"/>
  <c r="Q119" i="15"/>
  <c r="P119" i="15"/>
  <c r="O119" i="15"/>
  <c r="N119" i="15"/>
  <c r="M119" i="15"/>
  <c r="L119" i="15"/>
  <c r="K119" i="15"/>
  <c r="J119" i="15"/>
  <c r="CK118" i="15"/>
  <c r="CJ118" i="15"/>
  <c r="CI118" i="15"/>
  <c r="CH118" i="15"/>
  <c r="CG118" i="15"/>
  <c r="CF118" i="15"/>
  <c r="CE118" i="15"/>
  <c r="CD118" i="15"/>
  <c r="CC118" i="15"/>
  <c r="CB118" i="15"/>
  <c r="CA118" i="15"/>
  <c r="BZ118" i="15"/>
  <c r="BY118" i="15"/>
  <c r="BX118" i="15"/>
  <c r="BW118" i="15"/>
  <c r="BV118" i="15"/>
  <c r="BU118" i="15"/>
  <c r="BT118" i="15"/>
  <c r="BS118" i="15"/>
  <c r="BR118" i="15"/>
  <c r="BQ118" i="15"/>
  <c r="BP118" i="15"/>
  <c r="BO118" i="15"/>
  <c r="BN118" i="15"/>
  <c r="BM118" i="15"/>
  <c r="BL118" i="15"/>
  <c r="BK118" i="15"/>
  <c r="BJ118" i="15"/>
  <c r="BI118" i="15"/>
  <c r="BH118" i="15"/>
  <c r="BG118" i="15"/>
  <c r="BF118" i="15"/>
  <c r="BE118" i="15"/>
  <c r="BD118" i="15"/>
  <c r="BC118" i="15"/>
  <c r="BB118" i="15"/>
  <c r="BA118" i="15"/>
  <c r="AZ118" i="15"/>
  <c r="AY118" i="15"/>
  <c r="AX118" i="15"/>
  <c r="AW118" i="15"/>
  <c r="AV118" i="15"/>
  <c r="AU118" i="15"/>
  <c r="AT118" i="15"/>
  <c r="AS118" i="15"/>
  <c r="AR118" i="15"/>
  <c r="AQ118" i="15"/>
  <c r="AP118" i="15"/>
  <c r="AO118" i="15"/>
  <c r="AN118" i="15"/>
  <c r="AM118" i="15"/>
  <c r="AL118" i="15"/>
  <c r="AK118" i="15"/>
  <c r="AJ118" i="15"/>
  <c r="AI118" i="15"/>
  <c r="AH118" i="15"/>
  <c r="AG118" i="15"/>
  <c r="AF118" i="15"/>
  <c r="AE118" i="15"/>
  <c r="AD118" i="15"/>
  <c r="AC118" i="15"/>
  <c r="AB118" i="15"/>
  <c r="AA118" i="15"/>
  <c r="Z118" i="15"/>
  <c r="Y118" i="15"/>
  <c r="X118" i="15"/>
  <c r="W118" i="15"/>
  <c r="V118" i="15"/>
  <c r="U118" i="15"/>
  <c r="T118" i="15"/>
  <c r="S118" i="15"/>
  <c r="R118" i="15"/>
  <c r="Q118" i="15"/>
  <c r="P118" i="15"/>
  <c r="O118" i="15"/>
  <c r="N118" i="15"/>
  <c r="M118" i="15"/>
  <c r="L118" i="15"/>
  <c r="K118" i="15"/>
  <c r="J118" i="15"/>
  <c r="CK117" i="15"/>
  <c r="CJ117" i="15"/>
  <c r="CI117" i="15"/>
  <c r="CH117" i="15"/>
  <c r="CG117" i="15"/>
  <c r="CF117" i="15"/>
  <c r="CE117" i="15"/>
  <c r="CD117" i="15"/>
  <c r="CC117" i="15"/>
  <c r="CB117" i="15"/>
  <c r="CA117" i="15"/>
  <c r="BZ117" i="15"/>
  <c r="BY117" i="15"/>
  <c r="BX117" i="15"/>
  <c r="BW117" i="15"/>
  <c r="BV117" i="15"/>
  <c r="BU117" i="15"/>
  <c r="BT117" i="15"/>
  <c r="BS117" i="15"/>
  <c r="BR117" i="15"/>
  <c r="BQ117" i="15"/>
  <c r="BP117" i="15"/>
  <c r="BO117" i="15"/>
  <c r="BN117" i="15"/>
  <c r="BM117" i="15"/>
  <c r="BL117" i="15"/>
  <c r="BK117" i="15"/>
  <c r="BJ117" i="15"/>
  <c r="BI117" i="15"/>
  <c r="BH117" i="15"/>
  <c r="BG117" i="15"/>
  <c r="BF117" i="15"/>
  <c r="BE117" i="15"/>
  <c r="BD117" i="15"/>
  <c r="BC117" i="15"/>
  <c r="BB117" i="15"/>
  <c r="BA117" i="15"/>
  <c r="AZ117" i="15"/>
  <c r="AY117" i="15"/>
  <c r="AX117" i="15"/>
  <c r="AW117" i="15"/>
  <c r="AV117" i="15"/>
  <c r="AU117" i="15"/>
  <c r="AT117" i="15"/>
  <c r="AS117" i="15"/>
  <c r="AR117" i="15"/>
  <c r="AQ117" i="15"/>
  <c r="AP117" i="15"/>
  <c r="AO117" i="15"/>
  <c r="AN117" i="15"/>
  <c r="AM117" i="15"/>
  <c r="AL117" i="15"/>
  <c r="AK117" i="15"/>
  <c r="AJ117" i="15"/>
  <c r="AI117" i="15"/>
  <c r="AH117" i="15"/>
  <c r="AG117" i="15"/>
  <c r="AF117" i="15"/>
  <c r="AE117" i="15"/>
  <c r="AD117" i="15"/>
  <c r="AC117" i="15"/>
  <c r="AB117" i="15"/>
  <c r="AA117" i="15"/>
  <c r="Z117" i="15"/>
  <c r="Y117" i="15"/>
  <c r="X117" i="15"/>
  <c r="W117" i="15"/>
  <c r="V117" i="15"/>
  <c r="U117" i="15"/>
  <c r="T117" i="15"/>
  <c r="S117" i="15"/>
  <c r="R117" i="15"/>
  <c r="Q117" i="15"/>
  <c r="P117" i="15"/>
  <c r="O117" i="15"/>
  <c r="N117" i="15"/>
  <c r="M117" i="15"/>
  <c r="L117" i="15"/>
  <c r="K117" i="15"/>
  <c r="J117" i="15"/>
  <c r="CK116" i="15"/>
  <c r="CJ116" i="15"/>
  <c r="CI116" i="15"/>
  <c r="CH116" i="15"/>
  <c r="CG116" i="15"/>
  <c r="CF116" i="15"/>
  <c r="CE116" i="15"/>
  <c r="CD116" i="15"/>
  <c r="CC116" i="15"/>
  <c r="CB116" i="15"/>
  <c r="CA116" i="15"/>
  <c r="BZ116" i="15"/>
  <c r="BY116" i="15"/>
  <c r="BX116" i="15"/>
  <c r="BW116" i="15"/>
  <c r="BV116" i="15"/>
  <c r="BU116" i="15"/>
  <c r="BT116" i="15"/>
  <c r="BS116" i="15"/>
  <c r="BR116" i="15"/>
  <c r="BQ116" i="15"/>
  <c r="BP116" i="15"/>
  <c r="BO116" i="15"/>
  <c r="BN116" i="15"/>
  <c r="BM116" i="15"/>
  <c r="BL116" i="15"/>
  <c r="BK116" i="15"/>
  <c r="BJ116" i="15"/>
  <c r="BI116" i="15"/>
  <c r="BH116" i="15"/>
  <c r="BG116" i="15"/>
  <c r="BF116" i="15"/>
  <c r="BE116" i="15"/>
  <c r="BD116" i="15"/>
  <c r="BC116" i="15"/>
  <c r="BB116" i="15"/>
  <c r="BA116" i="15"/>
  <c r="AZ116" i="15"/>
  <c r="AY116" i="15"/>
  <c r="AX116" i="15"/>
  <c r="AW116" i="15"/>
  <c r="AV116" i="15"/>
  <c r="AU116" i="15"/>
  <c r="AT116" i="15"/>
  <c r="AS116" i="15"/>
  <c r="AR116" i="15"/>
  <c r="AQ116" i="15"/>
  <c r="AP116" i="15"/>
  <c r="AO116" i="15"/>
  <c r="AN116" i="15"/>
  <c r="AM116" i="15"/>
  <c r="AL116" i="15"/>
  <c r="AK116" i="15"/>
  <c r="AJ116" i="15"/>
  <c r="AI116" i="15"/>
  <c r="AH116" i="15"/>
  <c r="AG116" i="15"/>
  <c r="AF116" i="15"/>
  <c r="AE116" i="15"/>
  <c r="AD116" i="15"/>
  <c r="AC116" i="15"/>
  <c r="AB116" i="15"/>
  <c r="AA116" i="15"/>
  <c r="Z116" i="15"/>
  <c r="Y116" i="15"/>
  <c r="X116" i="15"/>
  <c r="W116" i="15"/>
  <c r="V116" i="15"/>
  <c r="U116" i="15"/>
  <c r="T116" i="15"/>
  <c r="S116" i="15"/>
  <c r="R116" i="15"/>
  <c r="Q116" i="15"/>
  <c r="P116" i="15"/>
  <c r="O116" i="15"/>
  <c r="N116" i="15"/>
  <c r="M116" i="15"/>
  <c r="L116" i="15"/>
  <c r="K116" i="15"/>
  <c r="J116" i="15"/>
  <c r="CK115" i="15"/>
  <c r="CJ115" i="15"/>
  <c r="CI115" i="15"/>
  <c r="CH115" i="15"/>
  <c r="CG115" i="15"/>
  <c r="CF115" i="15"/>
  <c r="CE115" i="15"/>
  <c r="CD115" i="15"/>
  <c r="CC115" i="15"/>
  <c r="CB115" i="15"/>
  <c r="CA115" i="15"/>
  <c r="BZ115" i="15"/>
  <c r="BY115" i="15"/>
  <c r="BX115" i="15"/>
  <c r="BW115" i="15"/>
  <c r="BV115" i="15"/>
  <c r="BU115" i="15"/>
  <c r="BT115" i="15"/>
  <c r="BS115" i="15"/>
  <c r="BR115" i="15"/>
  <c r="BQ115" i="15"/>
  <c r="BP115" i="15"/>
  <c r="BO115" i="15"/>
  <c r="BN115" i="15"/>
  <c r="BM115" i="15"/>
  <c r="BL115" i="15"/>
  <c r="BK115" i="15"/>
  <c r="BJ115" i="15"/>
  <c r="BI115" i="15"/>
  <c r="BH115" i="15"/>
  <c r="BG115" i="15"/>
  <c r="BF115" i="15"/>
  <c r="BE115" i="15"/>
  <c r="BD115" i="15"/>
  <c r="BC115" i="15"/>
  <c r="BB115" i="15"/>
  <c r="BA115" i="15"/>
  <c r="AZ115" i="15"/>
  <c r="AY115" i="15"/>
  <c r="AX115" i="15"/>
  <c r="AW115" i="15"/>
  <c r="AV115" i="15"/>
  <c r="AU115" i="15"/>
  <c r="AT115" i="15"/>
  <c r="AS115" i="15"/>
  <c r="AR115" i="15"/>
  <c r="AQ115" i="15"/>
  <c r="AP115" i="15"/>
  <c r="AO115" i="15"/>
  <c r="AN115" i="15"/>
  <c r="AM115" i="15"/>
  <c r="AL115" i="15"/>
  <c r="AK115" i="15"/>
  <c r="AJ115" i="15"/>
  <c r="AI115" i="15"/>
  <c r="AH115" i="15"/>
  <c r="AG115" i="15"/>
  <c r="AF115" i="15"/>
  <c r="AE115" i="15"/>
  <c r="AD115" i="15"/>
  <c r="AC115" i="15"/>
  <c r="AB115" i="15"/>
  <c r="AA115" i="15"/>
  <c r="Z115" i="15"/>
  <c r="Y115" i="15"/>
  <c r="X115" i="15"/>
  <c r="W115" i="15"/>
  <c r="V115" i="15"/>
  <c r="U115" i="15"/>
  <c r="T115" i="15"/>
  <c r="S115" i="15"/>
  <c r="R115" i="15"/>
  <c r="Q115" i="15"/>
  <c r="P115" i="15"/>
  <c r="O115" i="15"/>
  <c r="N115" i="15"/>
  <c r="M115" i="15"/>
  <c r="L115" i="15"/>
  <c r="K115" i="15"/>
  <c r="J115" i="15"/>
  <c r="CK114" i="15"/>
  <c r="CJ114" i="15"/>
  <c r="CI114" i="15"/>
  <c r="CH114" i="15"/>
  <c r="CG114" i="15"/>
  <c r="CF114" i="15"/>
  <c r="CE114" i="15"/>
  <c r="CD114" i="15"/>
  <c r="CC114" i="15"/>
  <c r="CB114" i="15"/>
  <c r="CA114" i="15"/>
  <c r="BZ114" i="15"/>
  <c r="BY114" i="15"/>
  <c r="BX114" i="15"/>
  <c r="BW114" i="15"/>
  <c r="BV114" i="15"/>
  <c r="BU114" i="15"/>
  <c r="BT114" i="15"/>
  <c r="BS114" i="15"/>
  <c r="BR114" i="15"/>
  <c r="BQ114" i="15"/>
  <c r="BP114" i="15"/>
  <c r="BO114" i="15"/>
  <c r="BN114" i="15"/>
  <c r="BM114" i="15"/>
  <c r="BL114" i="15"/>
  <c r="BK114" i="15"/>
  <c r="BJ114" i="15"/>
  <c r="BI114" i="15"/>
  <c r="BH114" i="15"/>
  <c r="BG114" i="15"/>
  <c r="BF114" i="15"/>
  <c r="BE114" i="15"/>
  <c r="BD114" i="15"/>
  <c r="BC114" i="15"/>
  <c r="BB114" i="15"/>
  <c r="BA114" i="15"/>
  <c r="AZ114" i="15"/>
  <c r="AY114" i="15"/>
  <c r="AX114" i="15"/>
  <c r="AW114" i="15"/>
  <c r="AV114" i="15"/>
  <c r="AU114" i="15"/>
  <c r="AT114" i="15"/>
  <c r="AS114" i="15"/>
  <c r="AR114" i="15"/>
  <c r="AQ114" i="15"/>
  <c r="AP114" i="15"/>
  <c r="AO114" i="15"/>
  <c r="AN114" i="15"/>
  <c r="AM114" i="15"/>
  <c r="AL114" i="15"/>
  <c r="AK114" i="15"/>
  <c r="AJ114" i="15"/>
  <c r="AI114" i="15"/>
  <c r="AH114" i="15"/>
  <c r="AG114" i="15"/>
  <c r="AF114" i="15"/>
  <c r="AE114" i="15"/>
  <c r="AD114" i="15"/>
  <c r="AC114" i="15"/>
  <c r="AB114" i="15"/>
  <c r="AA114" i="15"/>
  <c r="Z114" i="15"/>
  <c r="Y114" i="15"/>
  <c r="X114" i="15"/>
  <c r="W114" i="15"/>
  <c r="V114" i="15"/>
  <c r="U114" i="15"/>
  <c r="T114" i="15"/>
  <c r="S114" i="15"/>
  <c r="R114" i="15"/>
  <c r="Q114" i="15"/>
  <c r="P114" i="15"/>
  <c r="O114" i="15"/>
  <c r="N114" i="15"/>
  <c r="M114" i="15"/>
  <c r="L114" i="15"/>
  <c r="K114" i="15"/>
  <c r="J114" i="15"/>
  <c r="CK113" i="15"/>
  <c r="CJ113" i="15"/>
  <c r="CI113" i="15"/>
  <c r="CH113" i="15"/>
  <c r="CG113" i="15"/>
  <c r="CF113" i="15"/>
  <c r="CE113" i="15"/>
  <c r="CD113" i="15"/>
  <c r="CC113" i="15"/>
  <c r="CB113" i="15"/>
  <c r="CA113" i="15"/>
  <c r="BZ113" i="15"/>
  <c r="BY113" i="15"/>
  <c r="BX113" i="15"/>
  <c r="BW113" i="15"/>
  <c r="BV113" i="15"/>
  <c r="BU113" i="15"/>
  <c r="BT113" i="15"/>
  <c r="BS113" i="15"/>
  <c r="BR113" i="15"/>
  <c r="BQ113" i="15"/>
  <c r="BP113" i="15"/>
  <c r="BO113" i="15"/>
  <c r="BN113" i="15"/>
  <c r="BM113" i="15"/>
  <c r="BL113" i="15"/>
  <c r="BK113" i="15"/>
  <c r="BJ113" i="15"/>
  <c r="BI113" i="15"/>
  <c r="BH113" i="15"/>
  <c r="BG113" i="15"/>
  <c r="BF113" i="15"/>
  <c r="BE113" i="15"/>
  <c r="BD113" i="15"/>
  <c r="BC113" i="15"/>
  <c r="BB113" i="15"/>
  <c r="BA113" i="15"/>
  <c r="AZ113" i="15"/>
  <c r="AY113" i="15"/>
  <c r="AX113" i="15"/>
  <c r="AW113" i="15"/>
  <c r="AV113" i="15"/>
  <c r="AU113" i="15"/>
  <c r="AT113" i="15"/>
  <c r="AS113" i="15"/>
  <c r="AR113" i="15"/>
  <c r="AQ113" i="15"/>
  <c r="AP113" i="15"/>
  <c r="AO113" i="15"/>
  <c r="AN113" i="15"/>
  <c r="AM113" i="15"/>
  <c r="AL113" i="15"/>
  <c r="AK113" i="15"/>
  <c r="AJ113" i="15"/>
  <c r="AI113" i="15"/>
  <c r="AH113" i="15"/>
  <c r="AG113" i="15"/>
  <c r="AF113" i="15"/>
  <c r="AE113" i="15"/>
  <c r="AD113" i="15"/>
  <c r="AC113" i="15"/>
  <c r="AB113" i="15"/>
  <c r="AA113" i="15"/>
  <c r="Z113" i="15"/>
  <c r="Y113" i="15"/>
  <c r="X113" i="15"/>
  <c r="W113" i="15"/>
  <c r="V113" i="15"/>
  <c r="U113" i="15"/>
  <c r="T113" i="15"/>
  <c r="S113" i="15"/>
  <c r="R113" i="15"/>
  <c r="Q113" i="15"/>
  <c r="P113" i="15"/>
  <c r="O113" i="15"/>
  <c r="N113" i="15"/>
  <c r="M113" i="15"/>
  <c r="L113" i="15"/>
  <c r="K113" i="15"/>
  <c r="J113" i="15"/>
  <c r="CK112" i="15"/>
  <c r="CJ112" i="15"/>
  <c r="CI112" i="15"/>
  <c r="CH112" i="15"/>
  <c r="CG112" i="15"/>
  <c r="CF112" i="15"/>
  <c r="CE112" i="15"/>
  <c r="CD112" i="15"/>
  <c r="CC112" i="15"/>
  <c r="CB112" i="15"/>
  <c r="CA112" i="15"/>
  <c r="BZ112" i="15"/>
  <c r="BY112" i="15"/>
  <c r="BX112" i="15"/>
  <c r="BW112" i="15"/>
  <c r="BV112" i="15"/>
  <c r="BU112" i="15"/>
  <c r="BT112" i="15"/>
  <c r="BS112" i="15"/>
  <c r="BR112" i="15"/>
  <c r="BQ112" i="15"/>
  <c r="BP112" i="15"/>
  <c r="BO112" i="15"/>
  <c r="BN112" i="15"/>
  <c r="BM112" i="15"/>
  <c r="BL112" i="15"/>
  <c r="BK112" i="15"/>
  <c r="BJ112" i="15"/>
  <c r="BI112" i="15"/>
  <c r="BH112" i="15"/>
  <c r="BG112" i="15"/>
  <c r="BF112" i="15"/>
  <c r="BE112" i="15"/>
  <c r="BD112" i="15"/>
  <c r="BC112" i="15"/>
  <c r="BB112" i="15"/>
  <c r="BA112" i="15"/>
  <c r="AZ112" i="15"/>
  <c r="AY112" i="15"/>
  <c r="AX112" i="15"/>
  <c r="AW112" i="15"/>
  <c r="AV112" i="15"/>
  <c r="AU112" i="15"/>
  <c r="AT112" i="15"/>
  <c r="AS112" i="15"/>
  <c r="AR112" i="15"/>
  <c r="AQ112" i="15"/>
  <c r="AP112" i="15"/>
  <c r="AO112" i="15"/>
  <c r="AN112" i="15"/>
  <c r="AM112" i="15"/>
  <c r="AL112" i="15"/>
  <c r="AK112" i="15"/>
  <c r="AJ112" i="15"/>
  <c r="AI112" i="15"/>
  <c r="AH112" i="15"/>
  <c r="AG112" i="15"/>
  <c r="AF112" i="15"/>
  <c r="AE112" i="15"/>
  <c r="AD112" i="15"/>
  <c r="AC112" i="15"/>
  <c r="AB112" i="15"/>
  <c r="AA112" i="15"/>
  <c r="Z112" i="15"/>
  <c r="Y112" i="15"/>
  <c r="X112" i="15"/>
  <c r="W112" i="15"/>
  <c r="V112" i="15"/>
  <c r="U112" i="15"/>
  <c r="T112" i="15"/>
  <c r="S112" i="15"/>
  <c r="R112" i="15"/>
  <c r="Q112" i="15"/>
  <c r="P112" i="15"/>
  <c r="O112" i="15"/>
  <c r="N112" i="15"/>
  <c r="M112" i="15"/>
  <c r="L112" i="15"/>
  <c r="K112" i="15"/>
  <c r="J112" i="15"/>
  <c r="CK111" i="15"/>
  <c r="CJ111" i="15"/>
  <c r="CI111" i="15"/>
  <c r="CH111" i="15"/>
  <c r="CG111" i="15"/>
  <c r="CF111" i="15"/>
  <c r="CE111" i="15"/>
  <c r="CD111" i="15"/>
  <c r="CC111" i="15"/>
  <c r="CB111" i="15"/>
  <c r="CA111" i="15"/>
  <c r="BZ111" i="15"/>
  <c r="BY111" i="15"/>
  <c r="BX111" i="15"/>
  <c r="BW111" i="15"/>
  <c r="BV111" i="15"/>
  <c r="BU111" i="15"/>
  <c r="BT111" i="15"/>
  <c r="BS111" i="15"/>
  <c r="BR111" i="15"/>
  <c r="BQ111" i="15"/>
  <c r="BP111" i="15"/>
  <c r="BO111" i="15"/>
  <c r="BN111" i="15"/>
  <c r="BM111" i="15"/>
  <c r="BL111" i="15"/>
  <c r="BK111" i="15"/>
  <c r="BJ111" i="15"/>
  <c r="BI111" i="15"/>
  <c r="BH111" i="15"/>
  <c r="BG111" i="15"/>
  <c r="BF111" i="15"/>
  <c r="BE111" i="15"/>
  <c r="BD111" i="15"/>
  <c r="BC111" i="15"/>
  <c r="BB111" i="15"/>
  <c r="BA111" i="15"/>
  <c r="AZ111" i="15"/>
  <c r="AY111" i="15"/>
  <c r="AX111" i="15"/>
  <c r="AW111" i="15"/>
  <c r="AV111" i="15"/>
  <c r="AU111" i="15"/>
  <c r="AT111" i="15"/>
  <c r="AS111" i="15"/>
  <c r="AR111" i="15"/>
  <c r="AQ111" i="15"/>
  <c r="AP111" i="15"/>
  <c r="AO111" i="15"/>
  <c r="AN111" i="15"/>
  <c r="AM111" i="15"/>
  <c r="AL111" i="15"/>
  <c r="AK111" i="15"/>
  <c r="AJ111" i="15"/>
  <c r="AI111" i="15"/>
  <c r="AH111" i="15"/>
  <c r="AG111" i="15"/>
  <c r="AF111" i="15"/>
  <c r="AE111" i="15"/>
  <c r="AD111" i="15"/>
  <c r="AC111" i="15"/>
  <c r="AB111" i="15"/>
  <c r="AA111" i="15"/>
  <c r="Z111" i="15"/>
  <c r="Y111" i="15"/>
  <c r="X111" i="15"/>
  <c r="W111" i="15"/>
  <c r="V111" i="15"/>
  <c r="U111" i="15"/>
  <c r="T111" i="15"/>
  <c r="S111" i="15"/>
  <c r="R111" i="15"/>
  <c r="Q111" i="15"/>
  <c r="P111" i="15"/>
  <c r="O111" i="15"/>
  <c r="N111" i="15"/>
  <c r="M111" i="15"/>
  <c r="L111" i="15"/>
  <c r="K111" i="15"/>
  <c r="J111" i="15"/>
  <c r="CK110" i="15"/>
  <c r="CJ110" i="15"/>
  <c r="CI110" i="15"/>
  <c r="CH110" i="15"/>
  <c r="CG110" i="15"/>
  <c r="CF110" i="15"/>
  <c r="CE110" i="15"/>
  <c r="CD110" i="15"/>
  <c r="CC110" i="15"/>
  <c r="CB110" i="15"/>
  <c r="CA110" i="15"/>
  <c r="BZ110" i="15"/>
  <c r="BY110" i="15"/>
  <c r="BX110" i="15"/>
  <c r="BW110" i="15"/>
  <c r="BV110" i="15"/>
  <c r="BU110" i="15"/>
  <c r="BT110" i="15"/>
  <c r="BS110" i="15"/>
  <c r="BR110" i="15"/>
  <c r="BQ110" i="15"/>
  <c r="BP110" i="15"/>
  <c r="BO110" i="15"/>
  <c r="BN110" i="15"/>
  <c r="BM110" i="15"/>
  <c r="BL110" i="15"/>
  <c r="BK110" i="15"/>
  <c r="BJ110" i="15"/>
  <c r="BI110" i="15"/>
  <c r="BH110" i="15"/>
  <c r="BG110" i="15"/>
  <c r="BF110" i="15"/>
  <c r="BE110" i="15"/>
  <c r="BD110" i="15"/>
  <c r="BC110" i="15"/>
  <c r="BB110" i="15"/>
  <c r="BA110" i="15"/>
  <c r="AZ110" i="15"/>
  <c r="AY110" i="15"/>
  <c r="AX110" i="15"/>
  <c r="AW110" i="15"/>
  <c r="AV110" i="15"/>
  <c r="AU110" i="15"/>
  <c r="AT110" i="15"/>
  <c r="AS110" i="15"/>
  <c r="AR110" i="15"/>
  <c r="AQ110" i="15"/>
  <c r="AP110" i="15"/>
  <c r="AO110" i="15"/>
  <c r="AN110" i="15"/>
  <c r="AM110" i="15"/>
  <c r="AL110" i="15"/>
  <c r="AK110" i="15"/>
  <c r="AJ110" i="15"/>
  <c r="AI110" i="15"/>
  <c r="AH110" i="15"/>
  <c r="AG110" i="15"/>
  <c r="AF110" i="15"/>
  <c r="AE110" i="15"/>
  <c r="AD110" i="15"/>
  <c r="AC110" i="15"/>
  <c r="AB110" i="15"/>
  <c r="AA110" i="15"/>
  <c r="Z110" i="15"/>
  <c r="Y110" i="15"/>
  <c r="X110" i="15"/>
  <c r="W110" i="15"/>
  <c r="V110" i="15"/>
  <c r="U110" i="15"/>
  <c r="T110" i="15"/>
  <c r="S110" i="15"/>
  <c r="R110" i="15"/>
  <c r="Q110" i="15"/>
  <c r="P110" i="15"/>
  <c r="O110" i="15"/>
  <c r="N110" i="15"/>
  <c r="M110" i="15"/>
  <c r="L110" i="15"/>
  <c r="K110" i="15"/>
  <c r="J110" i="15"/>
  <c r="CK109" i="15"/>
  <c r="CJ109" i="15"/>
  <c r="CI109" i="15"/>
  <c r="CH109" i="15"/>
  <c r="CG109" i="15"/>
  <c r="CF109" i="15"/>
  <c r="CE109" i="15"/>
  <c r="CD109" i="15"/>
  <c r="CC109" i="15"/>
  <c r="CB109" i="15"/>
  <c r="CA109" i="15"/>
  <c r="BZ109" i="15"/>
  <c r="BY109" i="15"/>
  <c r="BX109" i="15"/>
  <c r="BW109" i="15"/>
  <c r="BV109" i="15"/>
  <c r="BU109" i="15"/>
  <c r="BT109" i="15"/>
  <c r="BS109" i="15"/>
  <c r="BR109" i="15"/>
  <c r="BQ109" i="15"/>
  <c r="BP109" i="15"/>
  <c r="BO109" i="15"/>
  <c r="BN109" i="15"/>
  <c r="BM109" i="15"/>
  <c r="BL109" i="15"/>
  <c r="BK109" i="15"/>
  <c r="BJ109" i="15"/>
  <c r="BI109" i="15"/>
  <c r="BH109" i="15"/>
  <c r="BG109" i="15"/>
  <c r="BF109" i="15"/>
  <c r="BE109" i="15"/>
  <c r="BD109" i="15"/>
  <c r="BC109" i="15"/>
  <c r="BB109" i="15"/>
  <c r="BA109" i="15"/>
  <c r="AZ109" i="15"/>
  <c r="AY109" i="15"/>
  <c r="AX109" i="15"/>
  <c r="AW109" i="15"/>
  <c r="AV109" i="15"/>
  <c r="AU109" i="15"/>
  <c r="AT109" i="15"/>
  <c r="AS109" i="15"/>
  <c r="AR109" i="15"/>
  <c r="AQ109" i="15"/>
  <c r="AP109" i="15"/>
  <c r="AO109" i="15"/>
  <c r="AN109" i="15"/>
  <c r="AM109" i="15"/>
  <c r="AL109" i="15"/>
  <c r="AK109" i="15"/>
  <c r="AJ109" i="15"/>
  <c r="AI109" i="15"/>
  <c r="AH109" i="15"/>
  <c r="AG109" i="15"/>
  <c r="AF109" i="15"/>
  <c r="AE109" i="15"/>
  <c r="AD109" i="15"/>
  <c r="AC109" i="15"/>
  <c r="AB109" i="15"/>
  <c r="AA109" i="15"/>
  <c r="Z109" i="15"/>
  <c r="Y109" i="15"/>
  <c r="X109" i="15"/>
  <c r="W109" i="15"/>
  <c r="V109" i="15"/>
  <c r="U109" i="15"/>
  <c r="T109" i="15"/>
  <c r="S109" i="15"/>
  <c r="R109" i="15"/>
  <c r="Q109" i="15"/>
  <c r="P109" i="15"/>
  <c r="O109" i="15"/>
  <c r="N109" i="15"/>
  <c r="M109" i="15"/>
  <c r="L109" i="15"/>
  <c r="K109" i="15"/>
  <c r="J109" i="15"/>
  <c r="C109" i="15"/>
  <c r="C110" i="15" s="1"/>
  <c r="C111" i="15" s="1"/>
  <c r="C112" i="15" s="1"/>
  <c r="C113" i="15" s="1"/>
  <c r="C114" i="15" s="1"/>
  <c r="C115" i="15" s="1"/>
  <c r="C116" i="15" s="1"/>
  <c r="C117" i="15" s="1"/>
  <c r="C118" i="15" s="1"/>
  <c r="C119" i="15" s="1"/>
  <c r="C120" i="15" s="1"/>
  <c r="C121" i="15" s="1"/>
  <c r="C122" i="15" s="1"/>
  <c r="C123" i="15" s="1"/>
  <c r="C124" i="15" s="1"/>
  <c r="C125" i="15" s="1"/>
  <c r="C126" i="15" s="1"/>
  <c r="C127" i="15" s="1"/>
  <c r="CK108" i="15"/>
  <c r="CJ108" i="15"/>
  <c r="CI108" i="15"/>
  <c r="CH108" i="15"/>
  <c r="CG108" i="15"/>
  <c r="CF108" i="15"/>
  <c r="CE108" i="15"/>
  <c r="CD108" i="15"/>
  <c r="CC108" i="15"/>
  <c r="CB108" i="15"/>
  <c r="CA108" i="15"/>
  <c r="BZ108" i="15"/>
  <c r="BY108" i="15"/>
  <c r="BX108" i="15"/>
  <c r="BW108" i="15"/>
  <c r="BV108" i="15"/>
  <c r="BU108" i="15"/>
  <c r="BT108" i="15"/>
  <c r="BS108" i="15"/>
  <c r="BR108" i="15"/>
  <c r="BQ108" i="15"/>
  <c r="BP108" i="15"/>
  <c r="BO108" i="15"/>
  <c r="BN108" i="15"/>
  <c r="BM108" i="15"/>
  <c r="BL108" i="15"/>
  <c r="BK108" i="15"/>
  <c r="BJ108" i="15"/>
  <c r="BI108" i="15"/>
  <c r="BH108" i="15"/>
  <c r="BG108" i="15"/>
  <c r="BF108" i="15"/>
  <c r="BE108" i="15"/>
  <c r="BD108" i="15"/>
  <c r="BC108" i="15"/>
  <c r="BB108" i="15"/>
  <c r="BA108" i="15"/>
  <c r="AZ108" i="15"/>
  <c r="AY108" i="15"/>
  <c r="AX108" i="15"/>
  <c r="AW108" i="15"/>
  <c r="AV108" i="15"/>
  <c r="AU108" i="15"/>
  <c r="AT108" i="15"/>
  <c r="AS108" i="15"/>
  <c r="AR108" i="15"/>
  <c r="AQ108" i="15"/>
  <c r="AP108" i="15"/>
  <c r="AO108" i="15"/>
  <c r="AN108" i="15"/>
  <c r="AM108" i="15"/>
  <c r="AL108" i="15"/>
  <c r="AK108" i="15"/>
  <c r="AJ108" i="15"/>
  <c r="AI108" i="15"/>
  <c r="AH108" i="15"/>
  <c r="AG108" i="15"/>
  <c r="AF108" i="15"/>
  <c r="AE108" i="15"/>
  <c r="AD108" i="15"/>
  <c r="AC108" i="15"/>
  <c r="AB108" i="15"/>
  <c r="AA108" i="15"/>
  <c r="Z108" i="15"/>
  <c r="Y108" i="15"/>
  <c r="X108" i="15"/>
  <c r="W108" i="15"/>
  <c r="V108" i="15"/>
  <c r="U108" i="15"/>
  <c r="T108" i="15"/>
  <c r="S108" i="15"/>
  <c r="R108" i="15"/>
  <c r="Q108" i="15"/>
  <c r="P108" i="15"/>
  <c r="O108" i="15"/>
  <c r="N108" i="15"/>
  <c r="M108" i="15"/>
  <c r="L108" i="15"/>
  <c r="K108" i="15"/>
  <c r="J108" i="15"/>
  <c r="K33" i="15"/>
  <c r="L33" i="15"/>
  <c r="M33" i="15"/>
  <c r="N33" i="15"/>
  <c r="O33" i="15"/>
  <c r="P33" i="15"/>
  <c r="Q33" i="15"/>
  <c r="R33" i="15"/>
  <c r="S33" i="15"/>
  <c r="T33" i="15"/>
  <c r="U33" i="15"/>
  <c r="V33" i="15"/>
  <c r="W33" i="15"/>
  <c r="X33" i="15"/>
  <c r="Y33" i="15"/>
  <c r="Z33" i="15"/>
  <c r="AA33" i="15"/>
  <c r="AB33" i="15"/>
  <c r="AC33" i="15"/>
  <c r="AD33" i="15"/>
  <c r="AE33" i="15"/>
  <c r="AF33" i="15"/>
  <c r="AG33" i="15"/>
  <c r="AH33" i="15"/>
  <c r="AI33" i="15"/>
  <c r="AJ33" i="15"/>
  <c r="AK33" i="15"/>
  <c r="AL33" i="15"/>
  <c r="AM33" i="15"/>
  <c r="AN33" i="15"/>
  <c r="AO33" i="15"/>
  <c r="AP33" i="15"/>
  <c r="AQ33" i="15"/>
  <c r="AR33" i="15"/>
  <c r="AS33" i="15"/>
  <c r="AT33" i="15"/>
  <c r="AU33" i="15"/>
  <c r="AV33" i="15"/>
  <c r="AW33" i="15"/>
  <c r="AX33" i="15"/>
  <c r="AY33" i="15"/>
  <c r="AZ33" i="15"/>
  <c r="BA33" i="15"/>
  <c r="BB33" i="15"/>
  <c r="BC33" i="15"/>
  <c r="BD33" i="15"/>
  <c r="BE33" i="15"/>
  <c r="BF33" i="15"/>
  <c r="BG33" i="15"/>
  <c r="BH33" i="15"/>
  <c r="BI33" i="15"/>
  <c r="BJ33" i="15"/>
  <c r="BK33" i="15"/>
  <c r="BL33" i="15"/>
  <c r="BM33" i="15"/>
  <c r="BN33" i="15"/>
  <c r="BO33" i="15"/>
  <c r="BP33" i="15"/>
  <c r="BQ33" i="15"/>
  <c r="BR33" i="15"/>
  <c r="BS33" i="15"/>
  <c r="BT33" i="15"/>
  <c r="BU33" i="15"/>
  <c r="BV33" i="15"/>
  <c r="BW33" i="15"/>
  <c r="BX33" i="15"/>
  <c r="BY33" i="15"/>
  <c r="BZ33" i="15"/>
  <c r="CA33" i="15"/>
  <c r="CB33" i="15"/>
  <c r="CC33" i="15"/>
  <c r="CD33" i="15"/>
  <c r="CE33" i="15"/>
  <c r="CF33" i="15"/>
  <c r="CG33" i="15"/>
  <c r="CH33" i="15"/>
  <c r="CI33" i="15"/>
  <c r="CJ33" i="15"/>
  <c r="CK33" i="15"/>
  <c r="K34" i="15"/>
  <c r="L34" i="15"/>
  <c r="M34" i="15"/>
  <c r="N34" i="15"/>
  <c r="O34" i="15"/>
  <c r="P34" i="15"/>
  <c r="Q34" i="15"/>
  <c r="R34" i="15"/>
  <c r="S34" i="15"/>
  <c r="T34" i="15"/>
  <c r="U34" i="15"/>
  <c r="V34" i="15"/>
  <c r="W34" i="15"/>
  <c r="X34" i="15"/>
  <c r="Y34" i="15"/>
  <c r="Z34" i="15"/>
  <c r="AA34" i="15"/>
  <c r="AB34" i="15"/>
  <c r="AC34" i="15"/>
  <c r="AD34" i="15"/>
  <c r="AE34" i="15"/>
  <c r="AF34" i="15"/>
  <c r="AG34" i="15"/>
  <c r="AH34" i="15"/>
  <c r="AI34" i="15"/>
  <c r="AJ34" i="15"/>
  <c r="AK34" i="15"/>
  <c r="AL34" i="15"/>
  <c r="AM34" i="15"/>
  <c r="AN34" i="15"/>
  <c r="AO34" i="15"/>
  <c r="AP34" i="15"/>
  <c r="AQ34" i="15"/>
  <c r="AR34" i="15"/>
  <c r="AS34" i="15"/>
  <c r="AT34" i="15"/>
  <c r="AU34" i="15"/>
  <c r="AV34" i="15"/>
  <c r="AW34" i="15"/>
  <c r="AX34" i="15"/>
  <c r="AY34" i="15"/>
  <c r="AZ34" i="15"/>
  <c r="BA34" i="15"/>
  <c r="BB34" i="15"/>
  <c r="BC34" i="15"/>
  <c r="BD34" i="15"/>
  <c r="BE34" i="15"/>
  <c r="BF34" i="15"/>
  <c r="BG34" i="15"/>
  <c r="BH34" i="15"/>
  <c r="BI34" i="15"/>
  <c r="BJ34" i="15"/>
  <c r="BK34" i="15"/>
  <c r="BL34" i="15"/>
  <c r="BM34" i="15"/>
  <c r="BN34" i="15"/>
  <c r="BO34" i="15"/>
  <c r="BP34" i="15"/>
  <c r="BQ34" i="15"/>
  <c r="BR34" i="15"/>
  <c r="BS34" i="15"/>
  <c r="BT34" i="15"/>
  <c r="BU34" i="15"/>
  <c r="BV34" i="15"/>
  <c r="BW34" i="15"/>
  <c r="BX34" i="15"/>
  <c r="BY34" i="15"/>
  <c r="BZ34" i="15"/>
  <c r="CA34" i="15"/>
  <c r="CB34" i="15"/>
  <c r="CC34" i="15"/>
  <c r="CD34" i="15"/>
  <c r="CE34" i="15"/>
  <c r="CF34" i="15"/>
  <c r="CG34" i="15"/>
  <c r="CH34" i="15"/>
  <c r="CI34" i="15"/>
  <c r="CJ34" i="15"/>
  <c r="CK34" i="15"/>
  <c r="K35" i="15"/>
  <c r="L35" i="15"/>
  <c r="M35" i="15"/>
  <c r="N35" i="15"/>
  <c r="O35" i="15"/>
  <c r="P35" i="15"/>
  <c r="Q35" i="15"/>
  <c r="R35" i="15"/>
  <c r="S35" i="15"/>
  <c r="T35" i="15"/>
  <c r="U35" i="15"/>
  <c r="V35" i="15"/>
  <c r="W35" i="15"/>
  <c r="X35" i="15"/>
  <c r="Y35" i="15"/>
  <c r="Z35" i="15"/>
  <c r="AA35" i="15"/>
  <c r="AB35" i="15"/>
  <c r="AC35" i="15"/>
  <c r="AD35" i="15"/>
  <c r="AE35" i="15"/>
  <c r="AF35" i="15"/>
  <c r="AG35" i="15"/>
  <c r="AH35" i="15"/>
  <c r="AI35" i="15"/>
  <c r="AJ35" i="15"/>
  <c r="AK35" i="15"/>
  <c r="AL35" i="15"/>
  <c r="AM35" i="15"/>
  <c r="AN35" i="15"/>
  <c r="AO35" i="15"/>
  <c r="AP35" i="15"/>
  <c r="AQ35" i="15"/>
  <c r="AR35" i="15"/>
  <c r="AS35" i="15"/>
  <c r="AT35" i="15"/>
  <c r="AU35" i="15"/>
  <c r="AV35" i="15"/>
  <c r="AW35" i="15"/>
  <c r="AX35" i="15"/>
  <c r="AY35" i="15"/>
  <c r="AZ35" i="15"/>
  <c r="BA35" i="15"/>
  <c r="BB35" i="15"/>
  <c r="BC35" i="15"/>
  <c r="BD35" i="15"/>
  <c r="BE35" i="15"/>
  <c r="BF35" i="15"/>
  <c r="BG35" i="15"/>
  <c r="BH35" i="15"/>
  <c r="BI35" i="15"/>
  <c r="BJ35" i="15"/>
  <c r="BK35" i="15"/>
  <c r="BL35" i="15"/>
  <c r="BM35" i="15"/>
  <c r="BN35" i="15"/>
  <c r="BO35" i="15"/>
  <c r="BP35" i="15"/>
  <c r="BQ35" i="15"/>
  <c r="BR35" i="15"/>
  <c r="BS35" i="15"/>
  <c r="BT35" i="15"/>
  <c r="BU35" i="15"/>
  <c r="BV35" i="15"/>
  <c r="BW35" i="15"/>
  <c r="BX35" i="15"/>
  <c r="BY35" i="15"/>
  <c r="BZ35" i="15"/>
  <c r="CA35" i="15"/>
  <c r="CB35" i="15"/>
  <c r="CC35" i="15"/>
  <c r="CD35" i="15"/>
  <c r="CE35" i="15"/>
  <c r="CF35" i="15"/>
  <c r="CG35" i="15"/>
  <c r="CH35" i="15"/>
  <c r="CI35" i="15"/>
  <c r="CJ35" i="15"/>
  <c r="CK35" i="15"/>
  <c r="K36" i="15"/>
  <c r="L36" i="15"/>
  <c r="M36" i="15"/>
  <c r="N36" i="15"/>
  <c r="O36" i="15"/>
  <c r="P36" i="15"/>
  <c r="Q36" i="15"/>
  <c r="R36" i="15"/>
  <c r="S36" i="15"/>
  <c r="T36" i="15"/>
  <c r="U36" i="15"/>
  <c r="V36" i="15"/>
  <c r="W36" i="15"/>
  <c r="X36" i="15"/>
  <c r="Y36" i="15"/>
  <c r="Z36" i="15"/>
  <c r="AA36" i="15"/>
  <c r="AB36" i="15"/>
  <c r="AC36" i="15"/>
  <c r="AD36" i="15"/>
  <c r="AE36" i="15"/>
  <c r="AF36" i="15"/>
  <c r="AG36" i="15"/>
  <c r="AH36" i="15"/>
  <c r="AI36" i="15"/>
  <c r="AJ36" i="15"/>
  <c r="AK36" i="15"/>
  <c r="AL36" i="15"/>
  <c r="AM36" i="15"/>
  <c r="AN36" i="15"/>
  <c r="AO36" i="15"/>
  <c r="AP36" i="15"/>
  <c r="AQ36" i="15"/>
  <c r="AR36" i="15"/>
  <c r="AS36" i="15"/>
  <c r="AT36" i="15"/>
  <c r="AU36" i="15"/>
  <c r="AV36" i="15"/>
  <c r="AW36" i="15"/>
  <c r="AX36" i="15"/>
  <c r="AY36" i="15"/>
  <c r="AZ36" i="15"/>
  <c r="BA36" i="15"/>
  <c r="BB36" i="15"/>
  <c r="BC36" i="15"/>
  <c r="BD36" i="15"/>
  <c r="BE36" i="15"/>
  <c r="BF36" i="15"/>
  <c r="BG36" i="15"/>
  <c r="BH36" i="15"/>
  <c r="BI36" i="15"/>
  <c r="BJ36" i="15"/>
  <c r="BK36" i="15"/>
  <c r="BL36" i="15"/>
  <c r="BM36" i="15"/>
  <c r="BN36" i="15"/>
  <c r="BO36" i="15"/>
  <c r="BP36" i="15"/>
  <c r="BQ36" i="15"/>
  <c r="BR36" i="15"/>
  <c r="BS36" i="15"/>
  <c r="BT36" i="15"/>
  <c r="BU36" i="15"/>
  <c r="BV36" i="15"/>
  <c r="BW36" i="15"/>
  <c r="BX36" i="15"/>
  <c r="BY36" i="15"/>
  <c r="BZ36" i="15"/>
  <c r="CA36" i="15"/>
  <c r="CB36" i="15"/>
  <c r="CC36" i="15"/>
  <c r="CD36" i="15"/>
  <c r="CE36" i="15"/>
  <c r="CF36" i="15"/>
  <c r="CG36" i="15"/>
  <c r="CH36" i="15"/>
  <c r="CI36" i="15"/>
  <c r="CJ36" i="15"/>
  <c r="CK36" i="15"/>
  <c r="K37" i="15"/>
  <c r="L37" i="15"/>
  <c r="M37" i="15"/>
  <c r="N37" i="15"/>
  <c r="O37" i="15"/>
  <c r="P37" i="15"/>
  <c r="Q37" i="15"/>
  <c r="R37" i="15"/>
  <c r="S37" i="15"/>
  <c r="T37" i="15"/>
  <c r="U37" i="15"/>
  <c r="V37" i="15"/>
  <c r="W37" i="15"/>
  <c r="X37" i="15"/>
  <c r="Y37" i="15"/>
  <c r="Z37" i="15"/>
  <c r="AA37" i="15"/>
  <c r="AB37" i="15"/>
  <c r="AC37" i="15"/>
  <c r="AD37" i="15"/>
  <c r="AE37" i="15"/>
  <c r="AF37" i="15"/>
  <c r="AG37" i="15"/>
  <c r="AH37" i="15"/>
  <c r="AI37" i="15"/>
  <c r="AJ37" i="15"/>
  <c r="AK37" i="15"/>
  <c r="AL37" i="15"/>
  <c r="AM37" i="15"/>
  <c r="AN37" i="15"/>
  <c r="AO37" i="15"/>
  <c r="AP37" i="15"/>
  <c r="AQ37" i="15"/>
  <c r="AR37" i="15"/>
  <c r="AS37" i="15"/>
  <c r="AT37" i="15"/>
  <c r="AU37" i="15"/>
  <c r="AV37" i="15"/>
  <c r="AW37" i="15"/>
  <c r="AX37" i="15"/>
  <c r="AY37" i="15"/>
  <c r="AZ37" i="15"/>
  <c r="BA37" i="15"/>
  <c r="BB37" i="15"/>
  <c r="BC37" i="15"/>
  <c r="BD37" i="15"/>
  <c r="BE37" i="15"/>
  <c r="BF37" i="15"/>
  <c r="BG37" i="15"/>
  <c r="BH37" i="15"/>
  <c r="BI37" i="15"/>
  <c r="BJ37" i="15"/>
  <c r="BK37" i="15"/>
  <c r="BL37" i="15"/>
  <c r="BM37" i="15"/>
  <c r="BN37" i="15"/>
  <c r="BO37" i="15"/>
  <c r="BP37" i="15"/>
  <c r="BQ37" i="15"/>
  <c r="BR37" i="15"/>
  <c r="BS37" i="15"/>
  <c r="BT37" i="15"/>
  <c r="BU37" i="15"/>
  <c r="BV37" i="15"/>
  <c r="BW37" i="15"/>
  <c r="BX37" i="15"/>
  <c r="BY37" i="15"/>
  <c r="BZ37" i="15"/>
  <c r="CA37" i="15"/>
  <c r="CB37" i="15"/>
  <c r="CC37" i="15"/>
  <c r="CD37" i="15"/>
  <c r="CE37" i="15"/>
  <c r="CF37" i="15"/>
  <c r="CG37" i="15"/>
  <c r="CH37" i="15"/>
  <c r="CI37" i="15"/>
  <c r="CJ37" i="15"/>
  <c r="CK37" i="15"/>
  <c r="K38" i="15"/>
  <c r="L38" i="15"/>
  <c r="M38" i="15"/>
  <c r="N38" i="15"/>
  <c r="O38" i="15"/>
  <c r="P38" i="15"/>
  <c r="Q38" i="15"/>
  <c r="R38" i="15"/>
  <c r="S38" i="15"/>
  <c r="T38" i="15"/>
  <c r="U38" i="15"/>
  <c r="V38" i="15"/>
  <c r="W38" i="15"/>
  <c r="X38" i="15"/>
  <c r="Y38" i="15"/>
  <c r="Z38" i="15"/>
  <c r="AA38" i="15"/>
  <c r="AB38" i="15"/>
  <c r="AC38" i="15"/>
  <c r="AD38" i="15"/>
  <c r="AE38" i="15"/>
  <c r="AF38" i="15"/>
  <c r="AG38" i="15"/>
  <c r="AH38" i="15"/>
  <c r="AI38" i="15"/>
  <c r="AJ38" i="15"/>
  <c r="AK38" i="15"/>
  <c r="AL38" i="15"/>
  <c r="AM38" i="15"/>
  <c r="AN38" i="15"/>
  <c r="AO38" i="15"/>
  <c r="AP38" i="15"/>
  <c r="AQ38" i="15"/>
  <c r="AR38" i="15"/>
  <c r="AS38" i="15"/>
  <c r="AT38" i="15"/>
  <c r="AU38" i="15"/>
  <c r="AV38" i="15"/>
  <c r="AW38" i="15"/>
  <c r="AX38" i="15"/>
  <c r="AY38" i="15"/>
  <c r="AZ38" i="15"/>
  <c r="BA38" i="15"/>
  <c r="BB38" i="15"/>
  <c r="BC38" i="15"/>
  <c r="BD38" i="15"/>
  <c r="BE38" i="15"/>
  <c r="BF38" i="15"/>
  <c r="BG38" i="15"/>
  <c r="BH38" i="15"/>
  <c r="BI38" i="15"/>
  <c r="BJ38" i="15"/>
  <c r="BK38" i="15"/>
  <c r="BL38" i="15"/>
  <c r="BM38" i="15"/>
  <c r="BN38" i="15"/>
  <c r="BO38" i="15"/>
  <c r="BP38" i="15"/>
  <c r="BQ38" i="15"/>
  <c r="BR38" i="15"/>
  <c r="BS38" i="15"/>
  <c r="BT38" i="15"/>
  <c r="BU38" i="15"/>
  <c r="BV38" i="15"/>
  <c r="BW38" i="15"/>
  <c r="BX38" i="15"/>
  <c r="BY38" i="15"/>
  <c r="BZ38" i="15"/>
  <c r="CA38" i="15"/>
  <c r="CB38" i="15"/>
  <c r="CC38" i="15"/>
  <c r="CD38" i="15"/>
  <c r="CE38" i="15"/>
  <c r="CF38" i="15"/>
  <c r="CG38" i="15"/>
  <c r="CH38" i="15"/>
  <c r="CI38" i="15"/>
  <c r="CJ38" i="15"/>
  <c r="CK38" i="15"/>
  <c r="K39" i="15"/>
  <c r="L39" i="15"/>
  <c r="M39" i="15"/>
  <c r="N39" i="15"/>
  <c r="O39" i="15"/>
  <c r="P39" i="15"/>
  <c r="Q39" i="15"/>
  <c r="R39" i="15"/>
  <c r="S39" i="15"/>
  <c r="T39" i="15"/>
  <c r="U39" i="15"/>
  <c r="V39" i="15"/>
  <c r="W39" i="15"/>
  <c r="X39" i="15"/>
  <c r="Y39" i="15"/>
  <c r="Z39" i="15"/>
  <c r="AA39" i="15"/>
  <c r="AB39" i="15"/>
  <c r="AC39" i="15"/>
  <c r="AD39" i="15"/>
  <c r="AE39" i="15"/>
  <c r="AF39" i="15"/>
  <c r="AG39" i="15"/>
  <c r="AH39" i="15"/>
  <c r="AI39" i="15"/>
  <c r="AJ39" i="15"/>
  <c r="AK39" i="15"/>
  <c r="AL39" i="15"/>
  <c r="AM39" i="15"/>
  <c r="AN39" i="15"/>
  <c r="AO39" i="15"/>
  <c r="AP39" i="15"/>
  <c r="AQ39" i="15"/>
  <c r="AR39" i="15"/>
  <c r="AS39" i="15"/>
  <c r="AT39" i="15"/>
  <c r="AU39" i="15"/>
  <c r="AV39" i="15"/>
  <c r="AW39" i="15"/>
  <c r="AX39" i="15"/>
  <c r="AY39" i="15"/>
  <c r="AZ39" i="15"/>
  <c r="BA39" i="15"/>
  <c r="BB39" i="15"/>
  <c r="BC39" i="15"/>
  <c r="BD39" i="15"/>
  <c r="BE39" i="15"/>
  <c r="BF39" i="15"/>
  <c r="BG39" i="15"/>
  <c r="BH39" i="15"/>
  <c r="BI39" i="15"/>
  <c r="BJ39" i="15"/>
  <c r="BK39" i="15"/>
  <c r="BL39" i="15"/>
  <c r="BM39" i="15"/>
  <c r="BN39" i="15"/>
  <c r="BO39" i="15"/>
  <c r="BP39" i="15"/>
  <c r="BQ39" i="15"/>
  <c r="BR39" i="15"/>
  <c r="BS39" i="15"/>
  <c r="BT39" i="15"/>
  <c r="BU39" i="15"/>
  <c r="BV39" i="15"/>
  <c r="BW39" i="15"/>
  <c r="BX39" i="15"/>
  <c r="BY39" i="15"/>
  <c r="BZ39" i="15"/>
  <c r="CA39" i="15"/>
  <c r="CB39" i="15"/>
  <c r="CC39" i="15"/>
  <c r="CD39" i="15"/>
  <c r="CE39" i="15"/>
  <c r="CF39" i="15"/>
  <c r="CG39" i="15"/>
  <c r="CH39" i="15"/>
  <c r="CI39" i="15"/>
  <c r="CJ39" i="15"/>
  <c r="CK39" i="15"/>
  <c r="K40" i="15"/>
  <c r="L40" i="15"/>
  <c r="M40" i="15"/>
  <c r="N40" i="15"/>
  <c r="O40" i="15"/>
  <c r="P40" i="15"/>
  <c r="Q40" i="15"/>
  <c r="R40" i="15"/>
  <c r="S40" i="15"/>
  <c r="T40" i="15"/>
  <c r="U40" i="15"/>
  <c r="V40" i="15"/>
  <c r="W40" i="15"/>
  <c r="X40" i="15"/>
  <c r="Y40" i="15"/>
  <c r="Z40" i="15"/>
  <c r="AA40" i="15"/>
  <c r="AB40" i="15"/>
  <c r="AC40" i="15"/>
  <c r="AD40" i="15"/>
  <c r="AE40" i="15"/>
  <c r="AF40" i="15"/>
  <c r="AG40" i="15"/>
  <c r="AH40" i="15"/>
  <c r="AI40" i="15"/>
  <c r="AJ40" i="15"/>
  <c r="AK40" i="15"/>
  <c r="AL40" i="15"/>
  <c r="AM40" i="15"/>
  <c r="AN40" i="15"/>
  <c r="AO40" i="15"/>
  <c r="AP40" i="15"/>
  <c r="AQ40" i="15"/>
  <c r="AR40" i="15"/>
  <c r="AS40" i="15"/>
  <c r="AT40" i="15"/>
  <c r="AU40" i="15"/>
  <c r="AV40" i="15"/>
  <c r="AW40" i="15"/>
  <c r="AX40" i="15"/>
  <c r="AY40" i="15"/>
  <c r="AZ40" i="15"/>
  <c r="BA40" i="15"/>
  <c r="BB40" i="15"/>
  <c r="BC40" i="15"/>
  <c r="BD40" i="15"/>
  <c r="BE40" i="15"/>
  <c r="BF40" i="15"/>
  <c r="BG40" i="15"/>
  <c r="BH40" i="15"/>
  <c r="BI40" i="15"/>
  <c r="BJ40" i="15"/>
  <c r="BK40" i="15"/>
  <c r="BL40" i="15"/>
  <c r="BM40" i="15"/>
  <c r="BN40" i="15"/>
  <c r="BO40" i="15"/>
  <c r="BP40" i="15"/>
  <c r="BQ40" i="15"/>
  <c r="BR40" i="15"/>
  <c r="BS40" i="15"/>
  <c r="BT40" i="15"/>
  <c r="BU40" i="15"/>
  <c r="BV40" i="15"/>
  <c r="BW40" i="15"/>
  <c r="BX40" i="15"/>
  <c r="BY40" i="15"/>
  <c r="BZ40" i="15"/>
  <c r="CA40" i="15"/>
  <c r="CB40" i="15"/>
  <c r="CC40" i="15"/>
  <c r="CD40" i="15"/>
  <c r="CE40" i="15"/>
  <c r="CF40" i="15"/>
  <c r="CG40" i="15"/>
  <c r="CH40" i="15"/>
  <c r="CI40" i="15"/>
  <c r="CJ40" i="15"/>
  <c r="CK40" i="15"/>
  <c r="K41" i="15"/>
  <c r="L41" i="15"/>
  <c r="M41" i="15"/>
  <c r="N41" i="15"/>
  <c r="O41" i="15"/>
  <c r="P41" i="15"/>
  <c r="Q41" i="15"/>
  <c r="R41" i="15"/>
  <c r="S41" i="15"/>
  <c r="T41" i="15"/>
  <c r="U41" i="15"/>
  <c r="V41" i="15"/>
  <c r="W41" i="15"/>
  <c r="X41" i="15"/>
  <c r="Y41" i="15"/>
  <c r="Z41" i="15"/>
  <c r="AA41" i="15"/>
  <c r="AB41" i="15"/>
  <c r="AC41" i="15"/>
  <c r="AD41" i="15"/>
  <c r="AE41" i="15"/>
  <c r="AF41" i="15"/>
  <c r="AG41" i="15"/>
  <c r="AH41" i="15"/>
  <c r="AI41" i="15"/>
  <c r="AJ41" i="15"/>
  <c r="AK41" i="15"/>
  <c r="AL41" i="15"/>
  <c r="AM41" i="15"/>
  <c r="AN41" i="15"/>
  <c r="AO41" i="15"/>
  <c r="AP41" i="15"/>
  <c r="AQ41" i="15"/>
  <c r="AR41" i="15"/>
  <c r="AS41" i="15"/>
  <c r="AT41" i="15"/>
  <c r="AU41" i="15"/>
  <c r="AV41" i="15"/>
  <c r="AW41" i="15"/>
  <c r="AX41" i="15"/>
  <c r="AY41" i="15"/>
  <c r="AZ41" i="15"/>
  <c r="BA41" i="15"/>
  <c r="BB41" i="15"/>
  <c r="BC41" i="15"/>
  <c r="BD41" i="15"/>
  <c r="BE41" i="15"/>
  <c r="BF41" i="15"/>
  <c r="BG41" i="15"/>
  <c r="BH41" i="15"/>
  <c r="BI41" i="15"/>
  <c r="BJ41" i="15"/>
  <c r="BK41" i="15"/>
  <c r="BL41" i="15"/>
  <c r="BM41" i="15"/>
  <c r="BN41" i="15"/>
  <c r="BO41" i="15"/>
  <c r="BP41" i="15"/>
  <c r="BQ41" i="15"/>
  <c r="BR41" i="15"/>
  <c r="BS41" i="15"/>
  <c r="BT41" i="15"/>
  <c r="BU41" i="15"/>
  <c r="BV41" i="15"/>
  <c r="BW41" i="15"/>
  <c r="BX41" i="15"/>
  <c r="BY41" i="15"/>
  <c r="BZ41" i="15"/>
  <c r="CA41" i="15"/>
  <c r="CB41" i="15"/>
  <c r="CC41" i="15"/>
  <c r="CD41" i="15"/>
  <c r="CE41" i="15"/>
  <c r="CF41" i="15"/>
  <c r="CG41" i="15"/>
  <c r="CH41" i="15"/>
  <c r="CI41" i="15"/>
  <c r="CJ41" i="15"/>
  <c r="CK41" i="15"/>
  <c r="K42" i="15"/>
  <c r="L42" i="15"/>
  <c r="M42" i="15"/>
  <c r="N42" i="15"/>
  <c r="O42" i="15"/>
  <c r="P42" i="15"/>
  <c r="Q42" i="15"/>
  <c r="R42" i="15"/>
  <c r="S42" i="15"/>
  <c r="T42" i="15"/>
  <c r="U42" i="15"/>
  <c r="V42" i="15"/>
  <c r="W42" i="15"/>
  <c r="X42" i="15"/>
  <c r="Y42" i="15"/>
  <c r="Z42" i="15"/>
  <c r="AA42" i="15"/>
  <c r="AB42" i="15"/>
  <c r="AC42" i="15"/>
  <c r="AD42" i="15"/>
  <c r="AE42" i="15"/>
  <c r="AF42" i="15"/>
  <c r="AG42" i="15"/>
  <c r="AH42" i="15"/>
  <c r="AI42" i="15"/>
  <c r="AJ42" i="15"/>
  <c r="AK42" i="15"/>
  <c r="AL42" i="15"/>
  <c r="AM42" i="15"/>
  <c r="AN42" i="15"/>
  <c r="AO42" i="15"/>
  <c r="AP42" i="15"/>
  <c r="AQ42" i="15"/>
  <c r="AR42" i="15"/>
  <c r="AS42" i="15"/>
  <c r="AT42" i="15"/>
  <c r="AU42" i="15"/>
  <c r="AV42" i="15"/>
  <c r="AW42" i="15"/>
  <c r="AX42" i="15"/>
  <c r="AY42" i="15"/>
  <c r="AZ42" i="15"/>
  <c r="BA42" i="15"/>
  <c r="BB42" i="15"/>
  <c r="BC42" i="15"/>
  <c r="BD42" i="15"/>
  <c r="BE42" i="15"/>
  <c r="BF42" i="15"/>
  <c r="BG42" i="15"/>
  <c r="BH42" i="15"/>
  <c r="BI42" i="15"/>
  <c r="BJ42" i="15"/>
  <c r="BK42" i="15"/>
  <c r="BL42" i="15"/>
  <c r="BM42" i="15"/>
  <c r="BN42" i="15"/>
  <c r="BO42" i="15"/>
  <c r="BP42" i="15"/>
  <c r="BQ42" i="15"/>
  <c r="BR42" i="15"/>
  <c r="BS42" i="15"/>
  <c r="BT42" i="15"/>
  <c r="BU42" i="15"/>
  <c r="BV42" i="15"/>
  <c r="BW42" i="15"/>
  <c r="BX42" i="15"/>
  <c r="BY42" i="15"/>
  <c r="BZ42" i="15"/>
  <c r="CA42" i="15"/>
  <c r="CB42" i="15"/>
  <c r="CC42" i="15"/>
  <c r="CD42" i="15"/>
  <c r="CE42" i="15"/>
  <c r="CF42" i="15"/>
  <c r="CG42" i="15"/>
  <c r="CH42" i="15"/>
  <c r="CI42" i="15"/>
  <c r="CJ42" i="15"/>
  <c r="CK42" i="15"/>
  <c r="K43" i="15"/>
  <c r="L43" i="15"/>
  <c r="M43" i="15"/>
  <c r="N43" i="15"/>
  <c r="O43" i="15"/>
  <c r="P43" i="15"/>
  <c r="Q43" i="15"/>
  <c r="R43" i="15"/>
  <c r="S43" i="15"/>
  <c r="T43" i="15"/>
  <c r="U43" i="15"/>
  <c r="V43" i="15"/>
  <c r="W43" i="15"/>
  <c r="X43" i="15"/>
  <c r="Y43" i="15"/>
  <c r="Z43" i="15"/>
  <c r="AA43" i="15"/>
  <c r="AB43" i="15"/>
  <c r="AC43" i="15"/>
  <c r="AD43" i="15"/>
  <c r="AE43" i="15"/>
  <c r="AF43" i="15"/>
  <c r="AG43" i="15"/>
  <c r="AH43" i="15"/>
  <c r="AI43" i="15"/>
  <c r="AJ43" i="15"/>
  <c r="AK43" i="15"/>
  <c r="AL43" i="15"/>
  <c r="AM43" i="15"/>
  <c r="AN43" i="15"/>
  <c r="AO43" i="15"/>
  <c r="AP43" i="15"/>
  <c r="AQ43" i="15"/>
  <c r="AR43" i="15"/>
  <c r="AS43" i="15"/>
  <c r="AT43" i="15"/>
  <c r="AU43" i="15"/>
  <c r="AV43" i="15"/>
  <c r="AW43" i="15"/>
  <c r="AX43" i="15"/>
  <c r="AY43" i="15"/>
  <c r="AZ43" i="15"/>
  <c r="BA43" i="15"/>
  <c r="BB43" i="15"/>
  <c r="BC43" i="15"/>
  <c r="BD43" i="15"/>
  <c r="BE43" i="15"/>
  <c r="BF43" i="15"/>
  <c r="BG43" i="15"/>
  <c r="BH43" i="15"/>
  <c r="BI43" i="15"/>
  <c r="BJ43" i="15"/>
  <c r="BK43" i="15"/>
  <c r="BL43" i="15"/>
  <c r="BM43" i="15"/>
  <c r="BN43" i="15"/>
  <c r="BO43" i="15"/>
  <c r="BP43" i="15"/>
  <c r="BQ43" i="15"/>
  <c r="BR43" i="15"/>
  <c r="BS43" i="15"/>
  <c r="BT43" i="15"/>
  <c r="BU43" i="15"/>
  <c r="BV43" i="15"/>
  <c r="BW43" i="15"/>
  <c r="BX43" i="15"/>
  <c r="BY43" i="15"/>
  <c r="BZ43" i="15"/>
  <c r="CA43" i="15"/>
  <c r="CB43" i="15"/>
  <c r="CC43" i="15"/>
  <c r="CD43" i="15"/>
  <c r="CE43" i="15"/>
  <c r="CF43" i="15"/>
  <c r="CG43" i="15"/>
  <c r="CH43" i="15"/>
  <c r="CI43" i="15"/>
  <c r="CJ43" i="15"/>
  <c r="CK43" i="15"/>
  <c r="K44" i="15"/>
  <c r="L44" i="15"/>
  <c r="M44" i="15"/>
  <c r="N44" i="15"/>
  <c r="O44" i="15"/>
  <c r="P44" i="15"/>
  <c r="Q44" i="15"/>
  <c r="R44" i="15"/>
  <c r="S44" i="15"/>
  <c r="T44" i="15"/>
  <c r="U44" i="15"/>
  <c r="V44" i="15"/>
  <c r="W44" i="15"/>
  <c r="X44" i="15"/>
  <c r="Y44" i="15"/>
  <c r="Z44" i="15"/>
  <c r="AA44" i="15"/>
  <c r="AB44" i="15"/>
  <c r="AC44" i="15"/>
  <c r="AD44" i="15"/>
  <c r="AE44" i="15"/>
  <c r="AF44" i="15"/>
  <c r="AG44" i="15"/>
  <c r="AH44" i="15"/>
  <c r="AI44" i="15"/>
  <c r="AJ44" i="15"/>
  <c r="AK44" i="15"/>
  <c r="AL44" i="15"/>
  <c r="AM44" i="15"/>
  <c r="AN44" i="15"/>
  <c r="AO44" i="15"/>
  <c r="AP44" i="15"/>
  <c r="AQ44" i="15"/>
  <c r="AR44" i="15"/>
  <c r="AS44" i="15"/>
  <c r="AT44" i="15"/>
  <c r="AU44" i="15"/>
  <c r="AV44" i="15"/>
  <c r="AW44" i="15"/>
  <c r="AX44" i="15"/>
  <c r="AY44" i="15"/>
  <c r="AZ44" i="15"/>
  <c r="BA44" i="15"/>
  <c r="BB44" i="15"/>
  <c r="BC44" i="15"/>
  <c r="BD44" i="15"/>
  <c r="BE44" i="15"/>
  <c r="BF44" i="15"/>
  <c r="BG44" i="15"/>
  <c r="BH44" i="15"/>
  <c r="BI44" i="15"/>
  <c r="BJ44" i="15"/>
  <c r="BK44" i="15"/>
  <c r="BL44" i="15"/>
  <c r="BM44" i="15"/>
  <c r="BN44" i="15"/>
  <c r="BO44" i="15"/>
  <c r="BP44" i="15"/>
  <c r="BQ44" i="15"/>
  <c r="BR44" i="15"/>
  <c r="BS44" i="15"/>
  <c r="BT44" i="15"/>
  <c r="BU44" i="15"/>
  <c r="BV44" i="15"/>
  <c r="BW44" i="15"/>
  <c r="BX44" i="15"/>
  <c r="BY44" i="15"/>
  <c r="BZ44" i="15"/>
  <c r="CA44" i="15"/>
  <c r="CB44" i="15"/>
  <c r="CC44" i="15"/>
  <c r="CD44" i="15"/>
  <c r="CE44" i="15"/>
  <c r="CF44" i="15"/>
  <c r="CG44" i="15"/>
  <c r="CH44" i="15"/>
  <c r="CI44" i="15"/>
  <c r="CJ44" i="15"/>
  <c r="CK44" i="15"/>
  <c r="K45" i="15"/>
  <c r="L45" i="15"/>
  <c r="M45" i="15"/>
  <c r="N45" i="15"/>
  <c r="O45" i="15"/>
  <c r="P45" i="15"/>
  <c r="Q45" i="15"/>
  <c r="R45" i="15"/>
  <c r="S45" i="15"/>
  <c r="T45" i="15"/>
  <c r="U45" i="15"/>
  <c r="V45" i="15"/>
  <c r="W45" i="15"/>
  <c r="X45" i="15"/>
  <c r="Y45" i="15"/>
  <c r="Z45" i="15"/>
  <c r="AA45" i="15"/>
  <c r="AB45" i="15"/>
  <c r="AC45" i="15"/>
  <c r="AD45" i="15"/>
  <c r="AE45" i="15"/>
  <c r="AF45" i="15"/>
  <c r="AG45" i="15"/>
  <c r="AH45" i="15"/>
  <c r="AI45" i="15"/>
  <c r="AJ45" i="15"/>
  <c r="AK45" i="15"/>
  <c r="AL45" i="15"/>
  <c r="AM45" i="15"/>
  <c r="AN45" i="15"/>
  <c r="AO45" i="15"/>
  <c r="AP45" i="15"/>
  <c r="AQ45" i="15"/>
  <c r="AR45" i="15"/>
  <c r="AS45" i="15"/>
  <c r="AT45" i="15"/>
  <c r="AU45" i="15"/>
  <c r="AV45" i="15"/>
  <c r="AW45" i="15"/>
  <c r="AX45" i="15"/>
  <c r="AY45" i="15"/>
  <c r="AZ45" i="15"/>
  <c r="BA45" i="15"/>
  <c r="BB45" i="15"/>
  <c r="BC45" i="15"/>
  <c r="BD45" i="15"/>
  <c r="BE45" i="15"/>
  <c r="BF45" i="15"/>
  <c r="BG45" i="15"/>
  <c r="BH45" i="15"/>
  <c r="BI45" i="15"/>
  <c r="BJ45" i="15"/>
  <c r="BK45" i="15"/>
  <c r="BL45" i="15"/>
  <c r="BM45" i="15"/>
  <c r="BN45" i="15"/>
  <c r="BO45" i="15"/>
  <c r="BP45" i="15"/>
  <c r="BQ45" i="15"/>
  <c r="BR45" i="15"/>
  <c r="BS45" i="15"/>
  <c r="BT45" i="15"/>
  <c r="BU45" i="15"/>
  <c r="BV45" i="15"/>
  <c r="BW45" i="15"/>
  <c r="BX45" i="15"/>
  <c r="BY45" i="15"/>
  <c r="BZ45" i="15"/>
  <c r="CA45" i="15"/>
  <c r="CB45" i="15"/>
  <c r="CC45" i="15"/>
  <c r="CD45" i="15"/>
  <c r="CE45" i="15"/>
  <c r="CF45" i="15"/>
  <c r="CG45" i="15"/>
  <c r="CH45" i="15"/>
  <c r="CI45" i="15"/>
  <c r="CJ45" i="15"/>
  <c r="CK45" i="15"/>
  <c r="K46" i="15"/>
  <c r="L46" i="15"/>
  <c r="M46" i="15"/>
  <c r="N46" i="15"/>
  <c r="O46" i="15"/>
  <c r="P46" i="15"/>
  <c r="Q46" i="15"/>
  <c r="R46" i="15"/>
  <c r="S46" i="15"/>
  <c r="T46" i="15"/>
  <c r="U46" i="15"/>
  <c r="V46" i="15"/>
  <c r="W46" i="15"/>
  <c r="X46" i="15"/>
  <c r="Y46" i="15"/>
  <c r="Z46" i="15"/>
  <c r="AA46" i="15"/>
  <c r="AB46" i="15"/>
  <c r="AC46" i="15"/>
  <c r="AD46" i="15"/>
  <c r="AE46" i="15"/>
  <c r="AF46" i="15"/>
  <c r="AG46" i="15"/>
  <c r="AH46" i="15"/>
  <c r="AI46" i="15"/>
  <c r="AJ46" i="15"/>
  <c r="AK46" i="15"/>
  <c r="AL46" i="15"/>
  <c r="AM46" i="15"/>
  <c r="AN46" i="15"/>
  <c r="AO46" i="15"/>
  <c r="AP46" i="15"/>
  <c r="AQ46" i="15"/>
  <c r="AR46" i="15"/>
  <c r="AS46" i="15"/>
  <c r="AT46" i="15"/>
  <c r="AU46" i="15"/>
  <c r="AV46" i="15"/>
  <c r="AW46" i="15"/>
  <c r="AX46" i="15"/>
  <c r="AY46" i="15"/>
  <c r="AZ46" i="15"/>
  <c r="BA46" i="15"/>
  <c r="BB46" i="15"/>
  <c r="BC46" i="15"/>
  <c r="BD46" i="15"/>
  <c r="BE46" i="15"/>
  <c r="BF46" i="15"/>
  <c r="BG46" i="15"/>
  <c r="BH46" i="15"/>
  <c r="BI46" i="15"/>
  <c r="BJ46" i="15"/>
  <c r="BK46" i="15"/>
  <c r="BL46" i="15"/>
  <c r="BM46" i="15"/>
  <c r="BN46" i="15"/>
  <c r="BO46" i="15"/>
  <c r="BP46" i="15"/>
  <c r="BQ46" i="15"/>
  <c r="BR46" i="15"/>
  <c r="BS46" i="15"/>
  <c r="BT46" i="15"/>
  <c r="BU46" i="15"/>
  <c r="BV46" i="15"/>
  <c r="BW46" i="15"/>
  <c r="BX46" i="15"/>
  <c r="BY46" i="15"/>
  <c r="BZ46" i="15"/>
  <c r="CA46" i="15"/>
  <c r="CB46" i="15"/>
  <c r="CC46" i="15"/>
  <c r="CD46" i="15"/>
  <c r="CE46" i="15"/>
  <c r="CF46" i="15"/>
  <c r="CG46" i="15"/>
  <c r="CH46" i="15"/>
  <c r="CI46" i="15"/>
  <c r="CJ46" i="15"/>
  <c r="CK46" i="15"/>
  <c r="K47" i="15"/>
  <c r="L47" i="15"/>
  <c r="M47" i="15"/>
  <c r="N47" i="15"/>
  <c r="O47" i="15"/>
  <c r="P47" i="15"/>
  <c r="Q47" i="15"/>
  <c r="R47" i="15"/>
  <c r="S47" i="15"/>
  <c r="T47" i="15"/>
  <c r="U47" i="15"/>
  <c r="V47" i="15"/>
  <c r="W47" i="15"/>
  <c r="X47" i="15"/>
  <c r="Y47" i="15"/>
  <c r="Z47" i="15"/>
  <c r="AA47" i="15"/>
  <c r="AB47" i="15"/>
  <c r="AC47" i="15"/>
  <c r="AD47" i="15"/>
  <c r="AE47" i="15"/>
  <c r="AF47" i="15"/>
  <c r="AG47" i="15"/>
  <c r="AH47" i="15"/>
  <c r="AI47" i="15"/>
  <c r="AJ47" i="15"/>
  <c r="AK47" i="15"/>
  <c r="AL47" i="15"/>
  <c r="AM47" i="15"/>
  <c r="AN47" i="15"/>
  <c r="AO47" i="15"/>
  <c r="AP47" i="15"/>
  <c r="AQ47" i="15"/>
  <c r="AR47" i="15"/>
  <c r="AS47" i="15"/>
  <c r="AT47" i="15"/>
  <c r="AU47" i="15"/>
  <c r="AV47" i="15"/>
  <c r="AW47" i="15"/>
  <c r="AX47" i="15"/>
  <c r="AY47" i="15"/>
  <c r="AZ47" i="15"/>
  <c r="BA47" i="15"/>
  <c r="BB47" i="15"/>
  <c r="BC47" i="15"/>
  <c r="BD47" i="15"/>
  <c r="BE47" i="15"/>
  <c r="BF47" i="15"/>
  <c r="BG47" i="15"/>
  <c r="BH47" i="15"/>
  <c r="BI47" i="15"/>
  <c r="BJ47" i="15"/>
  <c r="BK47" i="15"/>
  <c r="BL47" i="15"/>
  <c r="BM47" i="15"/>
  <c r="BN47" i="15"/>
  <c r="BO47" i="15"/>
  <c r="BP47" i="15"/>
  <c r="BQ47" i="15"/>
  <c r="BR47" i="15"/>
  <c r="BS47" i="15"/>
  <c r="BT47" i="15"/>
  <c r="BU47" i="15"/>
  <c r="BV47" i="15"/>
  <c r="BW47" i="15"/>
  <c r="BX47" i="15"/>
  <c r="BY47" i="15"/>
  <c r="BZ47" i="15"/>
  <c r="CA47" i="15"/>
  <c r="CB47" i="15"/>
  <c r="CC47" i="15"/>
  <c r="CD47" i="15"/>
  <c r="CE47" i="15"/>
  <c r="CF47" i="15"/>
  <c r="CG47" i="15"/>
  <c r="CH47" i="15"/>
  <c r="CI47" i="15"/>
  <c r="CJ47" i="15"/>
  <c r="CK47" i="15"/>
  <c r="K48" i="15"/>
  <c r="L48" i="15"/>
  <c r="M48" i="15"/>
  <c r="N48" i="15"/>
  <c r="O48" i="15"/>
  <c r="P48" i="15"/>
  <c r="Q48" i="15"/>
  <c r="R48" i="15"/>
  <c r="S48" i="15"/>
  <c r="T48" i="15"/>
  <c r="U48" i="15"/>
  <c r="V48" i="15"/>
  <c r="W48" i="15"/>
  <c r="X48" i="15"/>
  <c r="Y48" i="15"/>
  <c r="Z48" i="15"/>
  <c r="AA48" i="15"/>
  <c r="AB48" i="15"/>
  <c r="AC48" i="15"/>
  <c r="AD48" i="15"/>
  <c r="AE48" i="15"/>
  <c r="AF48" i="15"/>
  <c r="AG48" i="15"/>
  <c r="AH48" i="15"/>
  <c r="AI48" i="15"/>
  <c r="AJ48" i="15"/>
  <c r="AK48" i="15"/>
  <c r="AL48" i="15"/>
  <c r="AM48" i="15"/>
  <c r="AN48" i="15"/>
  <c r="AO48" i="15"/>
  <c r="AP48" i="15"/>
  <c r="AQ48" i="15"/>
  <c r="AR48" i="15"/>
  <c r="AS48" i="15"/>
  <c r="AT48" i="15"/>
  <c r="AU48" i="15"/>
  <c r="AV48" i="15"/>
  <c r="AW48" i="15"/>
  <c r="AX48" i="15"/>
  <c r="AY48" i="15"/>
  <c r="AZ48" i="15"/>
  <c r="BA48" i="15"/>
  <c r="BB48" i="15"/>
  <c r="BC48" i="15"/>
  <c r="BD48" i="15"/>
  <c r="BE48" i="15"/>
  <c r="BF48" i="15"/>
  <c r="BG48" i="15"/>
  <c r="BH48" i="15"/>
  <c r="BI48" i="15"/>
  <c r="BJ48" i="15"/>
  <c r="BK48" i="15"/>
  <c r="BL48" i="15"/>
  <c r="BM48" i="15"/>
  <c r="BN48" i="15"/>
  <c r="BO48" i="15"/>
  <c r="BP48" i="15"/>
  <c r="BQ48" i="15"/>
  <c r="BR48" i="15"/>
  <c r="BS48" i="15"/>
  <c r="BT48" i="15"/>
  <c r="BU48" i="15"/>
  <c r="BV48" i="15"/>
  <c r="BW48" i="15"/>
  <c r="BX48" i="15"/>
  <c r="BY48" i="15"/>
  <c r="BZ48" i="15"/>
  <c r="CA48" i="15"/>
  <c r="CB48" i="15"/>
  <c r="CC48" i="15"/>
  <c r="CD48" i="15"/>
  <c r="CE48" i="15"/>
  <c r="CF48" i="15"/>
  <c r="CG48" i="15"/>
  <c r="CH48" i="15"/>
  <c r="CI48" i="15"/>
  <c r="CJ48" i="15"/>
  <c r="CK48" i="15"/>
  <c r="K49" i="15"/>
  <c r="L49" i="15"/>
  <c r="M49" i="15"/>
  <c r="N49" i="15"/>
  <c r="O49" i="15"/>
  <c r="P49" i="15"/>
  <c r="Q49" i="15"/>
  <c r="R49" i="15"/>
  <c r="S49" i="15"/>
  <c r="T49" i="15"/>
  <c r="U49" i="15"/>
  <c r="V49" i="15"/>
  <c r="W49" i="15"/>
  <c r="X49" i="15"/>
  <c r="Y49" i="15"/>
  <c r="Z49" i="15"/>
  <c r="AA49" i="15"/>
  <c r="AB49" i="15"/>
  <c r="AC49" i="15"/>
  <c r="AD49" i="15"/>
  <c r="AE49" i="15"/>
  <c r="AF49" i="15"/>
  <c r="AG49" i="15"/>
  <c r="AH49" i="15"/>
  <c r="AI49" i="15"/>
  <c r="AJ49" i="15"/>
  <c r="AK49" i="15"/>
  <c r="AL49" i="15"/>
  <c r="AM49" i="15"/>
  <c r="AN49" i="15"/>
  <c r="AO49" i="15"/>
  <c r="AP49" i="15"/>
  <c r="AQ49" i="15"/>
  <c r="AR49" i="15"/>
  <c r="AS49" i="15"/>
  <c r="AT49" i="15"/>
  <c r="AU49" i="15"/>
  <c r="AV49" i="15"/>
  <c r="AW49" i="15"/>
  <c r="AX49" i="15"/>
  <c r="AY49" i="15"/>
  <c r="AZ49" i="15"/>
  <c r="BA49" i="15"/>
  <c r="BB49" i="15"/>
  <c r="BC49" i="15"/>
  <c r="BD49" i="15"/>
  <c r="BE49" i="15"/>
  <c r="BF49" i="15"/>
  <c r="BG49" i="15"/>
  <c r="BH49" i="15"/>
  <c r="BI49" i="15"/>
  <c r="BJ49" i="15"/>
  <c r="BK49" i="15"/>
  <c r="BL49" i="15"/>
  <c r="BM49" i="15"/>
  <c r="BN49" i="15"/>
  <c r="BO49" i="15"/>
  <c r="BP49" i="15"/>
  <c r="BQ49" i="15"/>
  <c r="BR49" i="15"/>
  <c r="BS49" i="15"/>
  <c r="BT49" i="15"/>
  <c r="BU49" i="15"/>
  <c r="BV49" i="15"/>
  <c r="BW49" i="15"/>
  <c r="BX49" i="15"/>
  <c r="BY49" i="15"/>
  <c r="BZ49" i="15"/>
  <c r="CA49" i="15"/>
  <c r="CB49" i="15"/>
  <c r="CC49" i="15"/>
  <c r="CD49" i="15"/>
  <c r="CE49" i="15"/>
  <c r="CF49" i="15"/>
  <c r="CG49" i="15"/>
  <c r="CH49" i="15"/>
  <c r="CI49" i="15"/>
  <c r="CJ49" i="15"/>
  <c r="CK49" i="15"/>
  <c r="K50" i="15"/>
  <c r="L50" i="15"/>
  <c r="M50" i="15"/>
  <c r="N50" i="15"/>
  <c r="O50" i="15"/>
  <c r="P50" i="15"/>
  <c r="Q50" i="15"/>
  <c r="R50" i="15"/>
  <c r="S50" i="15"/>
  <c r="T50" i="15"/>
  <c r="U50" i="15"/>
  <c r="V50" i="15"/>
  <c r="W50" i="15"/>
  <c r="X50" i="15"/>
  <c r="Y50" i="15"/>
  <c r="Z50" i="15"/>
  <c r="AA50" i="15"/>
  <c r="AB50" i="15"/>
  <c r="AC50" i="15"/>
  <c r="AD50" i="15"/>
  <c r="AE50" i="15"/>
  <c r="AF50" i="15"/>
  <c r="AG50" i="15"/>
  <c r="AH50" i="15"/>
  <c r="AI50" i="15"/>
  <c r="AJ50" i="15"/>
  <c r="AK50" i="15"/>
  <c r="AL50" i="15"/>
  <c r="AM50" i="15"/>
  <c r="AN50" i="15"/>
  <c r="AO50" i="15"/>
  <c r="AP50" i="15"/>
  <c r="AQ50" i="15"/>
  <c r="AR50" i="15"/>
  <c r="AS50" i="15"/>
  <c r="AT50" i="15"/>
  <c r="AU50" i="15"/>
  <c r="AV50" i="15"/>
  <c r="AW50" i="15"/>
  <c r="AX50" i="15"/>
  <c r="AY50" i="15"/>
  <c r="AZ50" i="15"/>
  <c r="BA50" i="15"/>
  <c r="BB50" i="15"/>
  <c r="BC50" i="15"/>
  <c r="BD50" i="15"/>
  <c r="BE50" i="15"/>
  <c r="BF50" i="15"/>
  <c r="BG50" i="15"/>
  <c r="BH50" i="15"/>
  <c r="BI50" i="15"/>
  <c r="BJ50" i="15"/>
  <c r="BK50" i="15"/>
  <c r="BL50" i="15"/>
  <c r="BM50" i="15"/>
  <c r="BN50" i="15"/>
  <c r="BO50" i="15"/>
  <c r="BP50" i="15"/>
  <c r="BQ50" i="15"/>
  <c r="BR50" i="15"/>
  <c r="BS50" i="15"/>
  <c r="BT50" i="15"/>
  <c r="BU50" i="15"/>
  <c r="BV50" i="15"/>
  <c r="BW50" i="15"/>
  <c r="BX50" i="15"/>
  <c r="BY50" i="15"/>
  <c r="BZ50" i="15"/>
  <c r="CA50" i="15"/>
  <c r="CB50" i="15"/>
  <c r="CC50" i="15"/>
  <c r="CD50" i="15"/>
  <c r="CE50" i="15"/>
  <c r="CF50" i="15"/>
  <c r="CG50" i="15"/>
  <c r="CH50" i="15"/>
  <c r="CI50" i="15"/>
  <c r="CJ50" i="15"/>
  <c r="CK50" i="15"/>
  <c r="K51" i="15"/>
  <c r="L51" i="15"/>
  <c r="M51" i="15"/>
  <c r="N51" i="15"/>
  <c r="O51" i="15"/>
  <c r="P51" i="15"/>
  <c r="Q51" i="15"/>
  <c r="R51" i="15"/>
  <c r="S51" i="15"/>
  <c r="T51" i="15"/>
  <c r="U51" i="15"/>
  <c r="V51" i="15"/>
  <c r="W51" i="15"/>
  <c r="X51" i="15"/>
  <c r="Y51" i="15"/>
  <c r="Z51" i="15"/>
  <c r="AA51" i="15"/>
  <c r="AB51" i="15"/>
  <c r="AC51" i="15"/>
  <c r="AD51" i="15"/>
  <c r="AE51" i="15"/>
  <c r="AF51" i="15"/>
  <c r="AG51" i="15"/>
  <c r="AH51" i="15"/>
  <c r="AI51" i="15"/>
  <c r="AJ51" i="15"/>
  <c r="AK51" i="15"/>
  <c r="AL51" i="15"/>
  <c r="AM51" i="15"/>
  <c r="AN51" i="15"/>
  <c r="AO51" i="15"/>
  <c r="AP51" i="15"/>
  <c r="AQ51" i="15"/>
  <c r="AR51" i="15"/>
  <c r="AS51" i="15"/>
  <c r="AT51" i="15"/>
  <c r="AU51" i="15"/>
  <c r="AV51" i="15"/>
  <c r="AW51" i="15"/>
  <c r="AX51" i="15"/>
  <c r="AY51" i="15"/>
  <c r="AZ51" i="15"/>
  <c r="BA51" i="15"/>
  <c r="BB51" i="15"/>
  <c r="BC51" i="15"/>
  <c r="BD51" i="15"/>
  <c r="BE51" i="15"/>
  <c r="BF51" i="15"/>
  <c r="BG51" i="15"/>
  <c r="BH51" i="15"/>
  <c r="BI51" i="15"/>
  <c r="BJ51" i="15"/>
  <c r="BK51" i="15"/>
  <c r="BL51" i="15"/>
  <c r="BM51" i="15"/>
  <c r="BN51" i="15"/>
  <c r="BO51" i="15"/>
  <c r="BP51" i="15"/>
  <c r="BQ51" i="15"/>
  <c r="BR51" i="15"/>
  <c r="BS51" i="15"/>
  <c r="BT51" i="15"/>
  <c r="BU51" i="15"/>
  <c r="BV51" i="15"/>
  <c r="BW51" i="15"/>
  <c r="BX51" i="15"/>
  <c r="BY51" i="15"/>
  <c r="BZ51" i="15"/>
  <c r="CA51" i="15"/>
  <c r="CB51" i="15"/>
  <c r="CC51" i="15"/>
  <c r="CD51" i="15"/>
  <c r="CE51" i="15"/>
  <c r="CF51" i="15"/>
  <c r="CG51" i="15"/>
  <c r="CH51" i="15"/>
  <c r="CI51" i="15"/>
  <c r="CJ51" i="15"/>
  <c r="CK51" i="15"/>
  <c r="K52" i="15"/>
  <c r="L52" i="15"/>
  <c r="M52" i="15"/>
  <c r="N52" i="15"/>
  <c r="O52" i="15"/>
  <c r="P52" i="15"/>
  <c r="Q52" i="15"/>
  <c r="R52" i="15"/>
  <c r="S52" i="15"/>
  <c r="T52" i="15"/>
  <c r="U52" i="15"/>
  <c r="V52" i="15"/>
  <c r="W52" i="15"/>
  <c r="X52" i="15"/>
  <c r="Y52" i="15"/>
  <c r="Z52" i="15"/>
  <c r="AA52" i="15"/>
  <c r="AB52" i="15"/>
  <c r="AC52" i="15"/>
  <c r="AD52" i="15"/>
  <c r="AE52" i="15"/>
  <c r="AF52" i="15"/>
  <c r="AG52" i="15"/>
  <c r="AH52" i="15"/>
  <c r="AI52" i="15"/>
  <c r="AJ52" i="15"/>
  <c r="AK52" i="15"/>
  <c r="AL52" i="15"/>
  <c r="AM52" i="15"/>
  <c r="AN52" i="15"/>
  <c r="AO52" i="15"/>
  <c r="AP52" i="15"/>
  <c r="AQ52" i="15"/>
  <c r="AR52" i="15"/>
  <c r="AS52" i="15"/>
  <c r="AT52" i="15"/>
  <c r="AU52" i="15"/>
  <c r="AV52" i="15"/>
  <c r="AW52" i="15"/>
  <c r="AX52" i="15"/>
  <c r="AY52" i="15"/>
  <c r="AZ52" i="15"/>
  <c r="BA52" i="15"/>
  <c r="BB52" i="15"/>
  <c r="BC52" i="15"/>
  <c r="BD52" i="15"/>
  <c r="BE52" i="15"/>
  <c r="BF52" i="15"/>
  <c r="BG52" i="15"/>
  <c r="BH52" i="15"/>
  <c r="BI52" i="15"/>
  <c r="BJ52" i="15"/>
  <c r="BK52" i="15"/>
  <c r="BL52" i="15"/>
  <c r="BM52" i="15"/>
  <c r="BN52" i="15"/>
  <c r="BO52" i="15"/>
  <c r="BP52" i="15"/>
  <c r="BQ52" i="15"/>
  <c r="BR52" i="15"/>
  <c r="BS52" i="15"/>
  <c r="BT52" i="15"/>
  <c r="BU52" i="15"/>
  <c r="BV52" i="15"/>
  <c r="BW52" i="15"/>
  <c r="BX52" i="15"/>
  <c r="BY52" i="15"/>
  <c r="BZ52" i="15"/>
  <c r="CA52" i="15"/>
  <c r="CB52" i="15"/>
  <c r="CC52" i="15"/>
  <c r="CD52" i="15"/>
  <c r="CE52" i="15"/>
  <c r="CF52" i="15"/>
  <c r="CG52" i="15"/>
  <c r="CH52" i="15"/>
  <c r="CI52" i="15"/>
  <c r="CJ52" i="15"/>
  <c r="CK52" i="15"/>
  <c r="J34" i="15"/>
  <c r="J35" i="15"/>
  <c r="J36" i="15"/>
  <c r="J37" i="15"/>
  <c r="J38" i="15"/>
  <c r="J39" i="15"/>
  <c r="J40" i="15"/>
  <c r="J41" i="15"/>
  <c r="J42" i="15"/>
  <c r="J43" i="15"/>
  <c r="J44" i="15"/>
  <c r="J45" i="15"/>
  <c r="J46" i="15"/>
  <c r="J47" i="15"/>
  <c r="J48" i="15"/>
  <c r="J49" i="15"/>
  <c r="J50" i="15"/>
  <c r="J51" i="15"/>
  <c r="J52" i="15"/>
  <c r="J33" i="15"/>
  <c r="A4" i="10"/>
  <c r="D438" i="6"/>
  <c r="D108" i="15" s="1"/>
  <c r="J179" i="10"/>
  <c r="J163" i="10"/>
  <c r="C141" i="10"/>
  <c r="C142" i="10" s="1"/>
  <c r="C143" i="10" s="1"/>
  <c r="C144" i="10" s="1"/>
  <c r="C145" i="10" s="1"/>
  <c r="C146" i="10" s="1"/>
  <c r="C147" i="10" s="1"/>
  <c r="C148" i="10" s="1"/>
  <c r="C149" i="10" s="1"/>
  <c r="C150" i="10" s="1"/>
  <c r="C151" i="10" s="1"/>
  <c r="C152" i="10" s="1"/>
  <c r="C153" i="10" s="1"/>
  <c r="C154" i="10" s="1"/>
  <c r="C155" i="10" s="1"/>
  <c r="C156" i="10" s="1"/>
  <c r="C157" i="10" s="1"/>
  <c r="C158" i="10" s="1"/>
  <c r="C159" i="10" s="1"/>
  <c r="D60" i="10"/>
  <c r="D141" i="10" s="1"/>
  <c r="D61" i="10"/>
  <c r="D142" i="10" s="1"/>
  <c r="D62" i="10"/>
  <c r="D143" i="10" s="1"/>
  <c r="D63" i="10"/>
  <c r="D144" i="10" s="1"/>
  <c r="D64" i="10"/>
  <c r="D145" i="10" s="1"/>
  <c r="D65" i="10"/>
  <c r="D146" i="10" s="1"/>
  <c r="D66" i="10"/>
  <c r="D147" i="10" s="1"/>
  <c r="D67" i="10"/>
  <c r="D148" i="10" s="1"/>
  <c r="D68" i="10"/>
  <c r="D149" i="10" s="1"/>
  <c r="D69" i="10"/>
  <c r="D150" i="10" s="1"/>
  <c r="D70" i="10"/>
  <c r="D151" i="10" s="1"/>
  <c r="D71" i="10"/>
  <c r="D152" i="10" s="1"/>
  <c r="D72" i="10"/>
  <c r="D153" i="10" s="1"/>
  <c r="D73" i="10"/>
  <c r="D154" i="10" s="1"/>
  <c r="D74" i="10"/>
  <c r="D155" i="10" s="1"/>
  <c r="D75" i="10"/>
  <c r="D156" i="10" s="1"/>
  <c r="D76" i="10"/>
  <c r="D157" i="10" s="1"/>
  <c r="D77" i="10"/>
  <c r="D158" i="10" s="1"/>
  <c r="D78" i="10"/>
  <c r="D159" i="10" s="1"/>
  <c r="D59" i="10"/>
  <c r="D140" i="10" s="1"/>
  <c r="D439" i="6"/>
  <c r="D109" i="15" s="1"/>
  <c r="D440" i="6"/>
  <c r="D110" i="15" s="1"/>
  <c r="D441" i="6"/>
  <c r="D111" i="15" s="1"/>
  <c r="D442" i="6"/>
  <c r="D112" i="15" s="1"/>
  <c r="D443" i="6"/>
  <c r="D113" i="15" s="1"/>
  <c r="D444" i="6"/>
  <c r="D114" i="15" s="1"/>
  <c r="D445" i="6"/>
  <c r="D115" i="15" s="1"/>
  <c r="D446" i="6"/>
  <c r="D116" i="15" s="1"/>
  <c r="D447" i="6"/>
  <c r="D117" i="15" s="1"/>
  <c r="D448" i="6"/>
  <c r="D118" i="15" s="1"/>
  <c r="D449" i="6"/>
  <c r="D119" i="15" s="1"/>
  <c r="D450" i="6"/>
  <c r="D120" i="15" s="1"/>
  <c r="D451" i="6"/>
  <c r="D121" i="15" s="1"/>
  <c r="D452" i="6"/>
  <c r="D122" i="15" s="1"/>
  <c r="D453" i="6"/>
  <c r="D123" i="15" s="1"/>
  <c r="D454" i="6"/>
  <c r="D124" i="15" s="1"/>
  <c r="D455" i="6"/>
  <c r="D125" i="15" s="1"/>
  <c r="D456" i="6"/>
  <c r="D126" i="15" s="1"/>
  <c r="D457" i="6"/>
  <c r="D127" i="15" s="1"/>
  <c r="C439" i="6"/>
  <c r="C440" i="6" s="1"/>
  <c r="C441" i="6" s="1"/>
  <c r="C442" i="6" s="1"/>
  <c r="C443" i="6" s="1"/>
  <c r="C444" i="6" s="1"/>
  <c r="C445" i="6" s="1"/>
  <c r="C446" i="6" s="1"/>
  <c r="C447" i="6" s="1"/>
  <c r="C448" i="6" s="1"/>
  <c r="C449" i="6" s="1"/>
  <c r="C450" i="6" s="1"/>
  <c r="C451" i="6" s="1"/>
  <c r="C452" i="6" s="1"/>
  <c r="C453" i="6" s="1"/>
  <c r="C454" i="6" s="1"/>
  <c r="C455" i="6" s="1"/>
  <c r="C456" i="6" s="1"/>
  <c r="C457" i="6" s="1"/>
  <c r="C392" i="6"/>
  <c r="C393" i="6" s="1"/>
  <c r="C394" i="6" s="1"/>
  <c r="C395" i="6" s="1"/>
  <c r="C396" i="6" s="1"/>
  <c r="C397" i="6" s="1"/>
  <c r="C398" i="6" s="1"/>
  <c r="C399" i="6" s="1"/>
  <c r="C400" i="6" s="1"/>
  <c r="C401" i="6" s="1"/>
  <c r="C402" i="6" s="1"/>
  <c r="C403" i="6" s="1"/>
  <c r="C404" i="6" s="1"/>
  <c r="C405" i="6" s="1"/>
  <c r="C406" i="6" s="1"/>
  <c r="C407" i="6" s="1"/>
  <c r="C408" i="6" s="1"/>
  <c r="C409" i="6" s="1"/>
  <c r="C410" i="6" s="1"/>
  <c r="G56" i="42"/>
  <c r="G61" i="42" s="1"/>
  <c r="G55" i="42"/>
  <c r="G57" i="42" s="1"/>
  <c r="D418" i="6"/>
  <c r="BH8" i="36"/>
  <c r="G638" i="6"/>
  <c r="J248" i="15"/>
  <c r="D85" i="10"/>
  <c r="G14" i="6"/>
  <c r="D91" i="6" s="1"/>
  <c r="G23" i="42"/>
  <c r="D301" i="6"/>
  <c r="D274" i="6" s="1"/>
  <c r="D289" i="6"/>
  <c r="D273" i="6" s="1"/>
  <c r="J184" i="42"/>
  <c r="G99" i="42"/>
  <c r="G101" i="42"/>
  <c r="G90" i="42"/>
  <c r="D23" i="42"/>
  <c r="CK48" i="12"/>
  <c r="CK170" i="12" s="1"/>
  <c r="CJ48" i="12"/>
  <c r="CJ170" i="12" s="1"/>
  <c r="CI48" i="12"/>
  <c r="CI170" i="12" s="1"/>
  <c r="CH48" i="12"/>
  <c r="CH170" i="12" s="1"/>
  <c r="CG48" i="12"/>
  <c r="CG170" i="12" s="1"/>
  <c r="CF48" i="12"/>
  <c r="CF170" i="12" s="1"/>
  <c r="CE48" i="12"/>
  <c r="CE170" i="12" s="1"/>
  <c r="CD48" i="12"/>
  <c r="CD170" i="12" s="1"/>
  <c r="CC48" i="12"/>
  <c r="CC170" i="12" s="1"/>
  <c r="CB48" i="12"/>
  <c r="CB170" i="12" s="1"/>
  <c r="CA48" i="12"/>
  <c r="CA170" i="12" s="1"/>
  <c r="BZ48" i="12"/>
  <c r="BZ170" i="12" s="1"/>
  <c r="BY48" i="12"/>
  <c r="BY170" i="12" s="1"/>
  <c r="BX48" i="12"/>
  <c r="BX170" i="12" s="1"/>
  <c r="BW48" i="12"/>
  <c r="BW170" i="12" s="1"/>
  <c r="BV48" i="12"/>
  <c r="BV170" i="12" s="1"/>
  <c r="BU48" i="12"/>
  <c r="BU170" i="12" s="1"/>
  <c r="BT48" i="12"/>
  <c r="BT170" i="12" s="1"/>
  <c r="BS48" i="12"/>
  <c r="BS170" i="12" s="1"/>
  <c r="BR48" i="12"/>
  <c r="BR170" i="12" s="1"/>
  <c r="BQ48" i="12"/>
  <c r="BQ170" i="12" s="1"/>
  <c r="BP48" i="12"/>
  <c r="BP170" i="12" s="1"/>
  <c r="BO48" i="12"/>
  <c r="BO170" i="12" s="1"/>
  <c r="BN48" i="12"/>
  <c r="BN170" i="12" s="1"/>
  <c r="BM48" i="12"/>
  <c r="BM170" i="12" s="1"/>
  <c r="BL48" i="12"/>
  <c r="BL170" i="12" s="1"/>
  <c r="BK48" i="12"/>
  <c r="BK170" i="12" s="1"/>
  <c r="BJ48" i="12"/>
  <c r="BJ170" i="12" s="1"/>
  <c r="BI48" i="12"/>
  <c r="BI170" i="12" s="1"/>
  <c r="BH48" i="12"/>
  <c r="BH170" i="12" s="1"/>
  <c r="BG48" i="12"/>
  <c r="BG170" i="12" s="1"/>
  <c r="BF48" i="12"/>
  <c r="BF170" i="12" s="1"/>
  <c r="BE48" i="12"/>
  <c r="BE170" i="12" s="1"/>
  <c r="BD48" i="12"/>
  <c r="BD170" i="12" s="1"/>
  <c r="BC48" i="12"/>
  <c r="BC170" i="12" s="1"/>
  <c r="BB48" i="12"/>
  <c r="BB170" i="12" s="1"/>
  <c r="BA48" i="12"/>
  <c r="BA170" i="12" s="1"/>
  <c r="AZ48" i="12"/>
  <c r="AZ170" i="12" s="1"/>
  <c r="AY48" i="12"/>
  <c r="AY170" i="12" s="1"/>
  <c r="AX48" i="12"/>
  <c r="AX170" i="12" s="1"/>
  <c r="AW48" i="12"/>
  <c r="AW170" i="12" s="1"/>
  <c r="AV48" i="12"/>
  <c r="AV170" i="12" s="1"/>
  <c r="AU48" i="12"/>
  <c r="AU170" i="12" s="1"/>
  <c r="AT48" i="12"/>
  <c r="AT170" i="12" s="1"/>
  <c r="AS48" i="12"/>
  <c r="AS170" i="12" s="1"/>
  <c r="AR48" i="12"/>
  <c r="AR170" i="12" s="1"/>
  <c r="AQ48" i="12"/>
  <c r="AQ170" i="12" s="1"/>
  <c r="AP48" i="12"/>
  <c r="AP170" i="12" s="1"/>
  <c r="AO48" i="12"/>
  <c r="AO170" i="12" s="1"/>
  <c r="AN48" i="12"/>
  <c r="AN170" i="12" s="1"/>
  <c r="AM48" i="12"/>
  <c r="AM170" i="12" s="1"/>
  <c r="AL48" i="12"/>
  <c r="AL170" i="12" s="1"/>
  <c r="AK48" i="12"/>
  <c r="AK170" i="12" s="1"/>
  <c r="AJ48" i="12"/>
  <c r="AJ170" i="12" s="1"/>
  <c r="AI48" i="12"/>
  <c r="AI170" i="12" s="1"/>
  <c r="AH48" i="12"/>
  <c r="AH170" i="12" s="1"/>
  <c r="AG48" i="12"/>
  <c r="AG170" i="12" s="1"/>
  <c r="AF48" i="12"/>
  <c r="AF170" i="12" s="1"/>
  <c r="AE48" i="12"/>
  <c r="AE170" i="12" s="1"/>
  <c r="AD48" i="12"/>
  <c r="AD170" i="12" s="1"/>
  <c r="AC48" i="12"/>
  <c r="AC170" i="12" s="1"/>
  <c r="AB48" i="12"/>
  <c r="AB170" i="12" s="1"/>
  <c r="AA48" i="12"/>
  <c r="AA170" i="12" s="1"/>
  <c r="Z48" i="12"/>
  <c r="Z170" i="12" s="1"/>
  <c r="Y48" i="12"/>
  <c r="Y170" i="12" s="1"/>
  <c r="X48" i="12"/>
  <c r="X170" i="12" s="1"/>
  <c r="W48" i="12"/>
  <c r="W170" i="12" s="1"/>
  <c r="V48" i="12"/>
  <c r="V170" i="12" s="1"/>
  <c r="U48" i="12"/>
  <c r="U170" i="12" s="1"/>
  <c r="T48" i="12"/>
  <c r="T170" i="12" s="1"/>
  <c r="S48" i="12"/>
  <c r="S170" i="12" s="1"/>
  <c r="R48" i="12"/>
  <c r="R170" i="12" s="1"/>
  <c r="Q48" i="12"/>
  <c r="Q170" i="12" s="1"/>
  <c r="P48" i="12"/>
  <c r="P170" i="12" s="1"/>
  <c r="O48" i="12"/>
  <c r="O170" i="12" s="1"/>
  <c r="N48" i="12"/>
  <c r="N170" i="12" s="1"/>
  <c r="M48" i="12"/>
  <c r="M170" i="12" s="1"/>
  <c r="L48" i="12"/>
  <c r="L170" i="12" s="1"/>
  <c r="K48" i="12"/>
  <c r="K170" i="12" s="1"/>
  <c r="J48" i="12"/>
  <c r="J170" i="12" s="1"/>
  <c r="S46" i="12"/>
  <c r="S168" i="12" s="1"/>
  <c r="T46" i="12"/>
  <c r="T168" i="12" s="1"/>
  <c r="U46" i="12"/>
  <c r="U168" i="12" s="1"/>
  <c r="V46" i="12"/>
  <c r="V168" i="12" s="1"/>
  <c r="W46" i="12"/>
  <c r="W168" i="12" s="1"/>
  <c r="X46" i="12"/>
  <c r="X168" i="12" s="1"/>
  <c r="Y46" i="12"/>
  <c r="Y168" i="12" s="1"/>
  <c r="Z46" i="12"/>
  <c r="Z168" i="12" s="1"/>
  <c r="AA46" i="12"/>
  <c r="AA168" i="12" s="1"/>
  <c r="AB46" i="12"/>
  <c r="AB168" i="12" s="1"/>
  <c r="AC46" i="12"/>
  <c r="AC168" i="12" s="1"/>
  <c r="AD46" i="12"/>
  <c r="AD168" i="12" s="1"/>
  <c r="AE46" i="12"/>
  <c r="AE168" i="12" s="1"/>
  <c r="AF46" i="12"/>
  <c r="AF168" i="12" s="1"/>
  <c r="AG46" i="12"/>
  <c r="AG168" i="12" s="1"/>
  <c r="AH46" i="12"/>
  <c r="AH168" i="12" s="1"/>
  <c r="AI46" i="12"/>
  <c r="AI168" i="12" s="1"/>
  <c r="AJ46" i="12"/>
  <c r="AJ168" i="12" s="1"/>
  <c r="AK46" i="12"/>
  <c r="AK168" i="12" s="1"/>
  <c r="AL46" i="12"/>
  <c r="AL168" i="12" s="1"/>
  <c r="AM46" i="12"/>
  <c r="AM168" i="12" s="1"/>
  <c r="AN46" i="12"/>
  <c r="AN168" i="12" s="1"/>
  <c r="AO46" i="12"/>
  <c r="AO168" i="12" s="1"/>
  <c r="AP46" i="12"/>
  <c r="AP168" i="12" s="1"/>
  <c r="AQ46" i="12"/>
  <c r="AQ168" i="12" s="1"/>
  <c r="AR46" i="12"/>
  <c r="AR168" i="12" s="1"/>
  <c r="AS46" i="12"/>
  <c r="AS168" i="12" s="1"/>
  <c r="AT46" i="12"/>
  <c r="AT168" i="12" s="1"/>
  <c r="AU46" i="12"/>
  <c r="AU168" i="12" s="1"/>
  <c r="AV46" i="12"/>
  <c r="AV168" i="12" s="1"/>
  <c r="AW46" i="12"/>
  <c r="AW168" i="12" s="1"/>
  <c r="AX46" i="12"/>
  <c r="AX168" i="12" s="1"/>
  <c r="AY46" i="12"/>
  <c r="AY168" i="12" s="1"/>
  <c r="AZ46" i="12"/>
  <c r="AZ168" i="12" s="1"/>
  <c r="BA46" i="12"/>
  <c r="BA168" i="12" s="1"/>
  <c r="BB46" i="12"/>
  <c r="BB168" i="12" s="1"/>
  <c r="BC46" i="12"/>
  <c r="BC168" i="12" s="1"/>
  <c r="BD46" i="12"/>
  <c r="BD168" i="12" s="1"/>
  <c r="BE46" i="12"/>
  <c r="BE168" i="12" s="1"/>
  <c r="BF46" i="12"/>
  <c r="BF168" i="12" s="1"/>
  <c r="BG46" i="12"/>
  <c r="BG168" i="12" s="1"/>
  <c r="BH46" i="12"/>
  <c r="BH168" i="12" s="1"/>
  <c r="BI46" i="12"/>
  <c r="BI168" i="12" s="1"/>
  <c r="BJ46" i="12"/>
  <c r="BJ168" i="12" s="1"/>
  <c r="BK46" i="12"/>
  <c r="BK168" i="12" s="1"/>
  <c r="BL46" i="12"/>
  <c r="BL168" i="12" s="1"/>
  <c r="BM46" i="12"/>
  <c r="BM168" i="12" s="1"/>
  <c r="BN46" i="12"/>
  <c r="BN168" i="12" s="1"/>
  <c r="BO46" i="12"/>
  <c r="BO168" i="12" s="1"/>
  <c r="BP46" i="12"/>
  <c r="BP168" i="12" s="1"/>
  <c r="BQ46" i="12"/>
  <c r="BQ168" i="12" s="1"/>
  <c r="BR46" i="12"/>
  <c r="BR168" i="12" s="1"/>
  <c r="BS46" i="12"/>
  <c r="BS168" i="12" s="1"/>
  <c r="BT46" i="12"/>
  <c r="BT168" i="12" s="1"/>
  <c r="BU46" i="12"/>
  <c r="BU168" i="12" s="1"/>
  <c r="BV46" i="12"/>
  <c r="BV168" i="12" s="1"/>
  <c r="BW46" i="12"/>
  <c r="BW168" i="12" s="1"/>
  <c r="BX46" i="12"/>
  <c r="BX168" i="12" s="1"/>
  <c r="BY46" i="12"/>
  <c r="BY168" i="12" s="1"/>
  <c r="BZ46" i="12"/>
  <c r="BZ168" i="12" s="1"/>
  <c r="CA46" i="12"/>
  <c r="CA168" i="12" s="1"/>
  <c r="CB46" i="12"/>
  <c r="CB168" i="12" s="1"/>
  <c r="CC46" i="12"/>
  <c r="CC168" i="12" s="1"/>
  <c r="CD46" i="12"/>
  <c r="CD168" i="12" s="1"/>
  <c r="CE46" i="12"/>
  <c r="CE168" i="12" s="1"/>
  <c r="CF46" i="12"/>
  <c r="CF168" i="12" s="1"/>
  <c r="CG46" i="12"/>
  <c r="CG168" i="12" s="1"/>
  <c r="CH46" i="12"/>
  <c r="CH168" i="12" s="1"/>
  <c r="CI46" i="12"/>
  <c r="CI168" i="12" s="1"/>
  <c r="CJ46" i="12"/>
  <c r="CJ168" i="12" s="1"/>
  <c r="CK46" i="12"/>
  <c r="CK168" i="12" s="1"/>
  <c r="K46" i="12"/>
  <c r="K168" i="12" s="1"/>
  <c r="L46" i="12"/>
  <c r="L168" i="12" s="1"/>
  <c r="M46" i="12"/>
  <c r="M168" i="12" s="1"/>
  <c r="N46" i="12"/>
  <c r="N168" i="12" s="1"/>
  <c r="O46" i="12"/>
  <c r="O168" i="12" s="1"/>
  <c r="P46" i="12"/>
  <c r="P168" i="12" s="1"/>
  <c r="Q46" i="12"/>
  <c r="Q168" i="12" s="1"/>
  <c r="R46" i="12"/>
  <c r="R168" i="12" s="1"/>
  <c r="J46" i="12"/>
  <c r="J168" i="12" s="1"/>
  <c r="J16" i="5"/>
  <c r="C3" i="36"/>
  <c r="G97" i="42"/>
  <c r="G69" i="12"/>
  <c r="G563" i="6"/>
  <c r="G28" i="42"/>
  <c r="E16" i="29"/>
  <c r="D49" i="42"/>
  <c r="D36" i="42"/>
  <c r="G566" i="6"/>
  <c r="J58" i="6"/>
  <c r="G40" i="42"/>
  <c r="G53" i="42"/>
  <c r="G44" i="42"/>
  <c r="J132" i="42"/>
  <c r="A4" i="42"/>
  <c r="J2" i="42"/>
  <c r="AT18" i="36"/>
  <c r="BH18" i="36"/>
  <c r="J131" i="42"/>
  <c r="J165" i="42"/>
  <c r="J146" i="42"/>
  <c r="J185" i="42"/>
  <c r="J166" i="42"/>
  <c r="J147" i="42"/>
  <c r="BH16" i="36"/>
  <c r="G29" i="38"/>
  <c r="G39" i="25"/>
  <c r="G47" i="25"/>
  <c r="G72" i="25"/>
  <c r="M91" i="25" s="1"/>
  <c r="G73" i="25"/>
  <c r="BN96" i="25" s="1"/>
  <c r="G74" i="25"/>
  <c r="AI101" i="25" s="1"/>
  <c r="G75" i="25"/>
  <c r="AC106" i="25" s="1"/>
  <c r="G8" i="5"/>
  <c r="B6" i="5"/>
  <c r="B14" i="5"/>
  <c r="J2" i="38"/>
  <c r="A4" i="38"/>
  <c r="B6" i="38"/>
  <c r="B32" i="38" s="1"/>
  <c r="G15" i="38"/>
  <c r="J2" i="24"/>
  <c r="J2" i="16"/>
  <c r="J64" i="16"/>
  <c r="J2" i="20"/>
  <c r="J2" i="17"/>
  <c r="J2" i="15"/>
  <c r="G17" i="15"/>
  <c r="J2" i="12"/>
  <c r="A4" i="12"/>
  <c r="G50" i="12"/>
  <c r="G52" i="12"/>
  <c r="K178" i="12" s="1"/>
  <c r="J2" i="14"/>
  <c r="A4" i="14"/>
  <c r="BK13" i="14"/>
  <c r="J2" i="9"/>
  <c r="A4" i="9"/>
  <c r="D150" i="9"/>
  <c r="F150" i="9"/>
  <c r="J69" i="6"/>
  <c r="K69" i="6" s="1"/>
  <c r="L69" i="6" s="1"/>
  <c r="M69" i="6" s="1"/>
  <c r="N69" i="6" s="1"/>
  <c r="O69" i="6" s="1"/>
  <c r="P69" i="6" s="1"/>
  <c r="Q69" i="6" s="1"/>
  <c r="R69" i="6" s="1"/>
  <c r="S69" i="6" s="1"/>
  <c r="T69" i="6" s="1"/>
  <c r="U69" i="6" s="1"/>
  <c r="V69" i="6" s="1"/>
  <c r="W69" i="6" s="1"/>
  <c r="X69" i="6" s="1"/>
  <c r="Y69" i="6" s="1"/>
  <c r="Z69" i="6" s="1"/>
  <c r="AA69" i="6" s="1"/>
  <c r="AB69" i="6" s="1"/>
  <c r="AC69" i="6" s="1"/>
  <c r="AD69" i="6" s="1"/>
  <c r="AE69" i="6" s="1"/>
  <c r="AF69" i="6" s="1"/>
  <c r="AG69" i="6" s="1"/>
  <c r="AH69" i="6" s="1"/>
  <c r="AI69" i="6" s="1"/>
  <c r="AJ69" i="6" s="1"/>
  <c r="AK69" i="6" s="1"/>
  <c r="AL69" i="6" s="1"/>
  <c r="AM69" i="6" s="1"/>
  <c r="AN69" i="6" s="1"/>
  <c r="AO69" i="6" s="1"/>
  <c r="AP69" i="6" s="1"/>
  <c r="AQ69" i="6" s="1"/>
  <c r="AR69" i="6" s="1"/>
  <c r="AS69" i="6" s="1"/>
  <c r="AT69" i="6" s="1"/>
  <c r="AU69" i="6" s="1"/>
  <c r="AV69" i="6" s="1"/>
  <c r="AW69" i="6" s="1"/>
  <c r="AX69" i="6" s="1"/>
  <c r="AY69" i="6" s="1"/>
  <c r="AZ69" i="6" s="1"/>
  <c r="BA69" i="6" s="1"/>
  <c r="BB69" i="6" s="1"/>
  <c r="BC69" i="6" s="1"/>
  <c r="BD69" i="6" s="1"/>
  <c r="BE69" i="6" s="1"/>
  <c r="BF69" i="6" s="1"/>
  <c r="BG69" i="6" s="1"/>
  <c r="BH69" i="6" s="1"/>
  <c r="BI69" i="6" s="1"/>
  <c r="BJ69" i="6" s="1"/>
  <c r="BK69" i="6" s="1"/>
  <c r="BL69" i="6" s="1"/>
  <c r="BM69" i="6" s="1"/>
  <c r="BN69" i="6" s="1"/>
  <c r="BO69" i="6" s="1"/>
  <c r="BP69" i="6" s="1"/>
  <c r="BQ69" i="6" s="1"/>
  <c r="BR69" i="6" s="1"/>
  <c r="BS69" i="6" s="1"/>
  <c r="BT69" i="6" s="1"/>
  <c r="BU69" i="6" s="1"/>
  <c r="BV69" i="6" s="1"/>
  <c r="BW69" i="6" s="1"/>
  <c r="BX69" i="6" s="1"/>
  <c r="BY69" i="6" s="1"/>
  <c r="BZ69" i="6" s="1"/>
  <c r="CA69" i="6" s="1"/>
  <c r="CB69" i="6" s="1"/>
  <c r="CC69" i="6" s="1"/>
  <c r="CD69" i="6" s="1"/>
  <c r="CE69" i="6" s="1"/>
  <c r="CF69" i="6" s="1"/>
  <c r="CG69" i="6" s="1"/>
  <c r="CH69" i="6" s="1"/>
  <c r="CI69" i="6" s="1"/>
  <c r="CJ69" i="6" s="1"/>
  <c r="CK69" i="6" s="1"/>
  <c r="A643" i="6"/>
  <c r="G202" i="6"/>
  <c r="G214" i="6"/>
  <c r="G230" i="6"/>
  <c r="G242" i="6"/>
  <c r="G521" i="6"/>
  <c r="G602" i="6"/>
  <c r="BH17" i="36" s="1"/>
  <c r="AT7" i="36"/>
  <c r="BH9" i="36"/>
  <c r="BH15" i="36"/>
  <c r="BH7" i="36"/>
  <c r="J2" i="25"/>
  <c r="J2" i="5"/>
  <c r="K16" i="5"/>
  <c r="K2" i="42"/>
  <c r="K2" i="25"/>
  <c r="K2" i="5"/>
  <c r="L16" i="5"/>
  <c r="K2" i="24"/>
  <c r="K2" i="38"/>
  <c r="K2" i="16"/>
  <c r="K2" i="20"/>
  <c r="K2" i="17"/>
  <c r="K2" i="15"/>
  <c r="K2" i="12"/>
  <c r="K2" i="9"/>
  <c r="K2" i="14"/>
  <c r="J624" i="6"/>
  <c r="L2" i="42"/>
  <c r="L2" i="25"/>
  <c r="L2" i="5"/>
  <c r="M16" i="5"/>
  <c r="L2" i="38"/>
  <c r="L2" i="24"/>
  <c r="L2" i="16"/>
  <c r="L2" i="20"/>
  <c r="L2" i="17"/>
  <c r="L2" i="15"/>
  <c r="L2" i="12"/>
  <c r="L2" i="14"/>
  <c r="L2" i="9"/>
  <c r="M2" i="42"/>
  <c r="M2" i="25"/>
  <c r="M2" i="5"/>
  <c r="M2" i="24"/>
  <c r="M2" i="38"/>
  <c r="N16" i="5"/>
  <c r="M2" i="16"/>
  <c r="M2" i="20"/>
  <c r="M2" i="17"/>
  <c r="M2" i="15"/>
  <c r="M2" i="12"/>
  <c r="M2" i="14"/>
  <c r="M2" i="9"/>
  <c r="N2" i="42"/>
  <c r="N2" i="25"/>
  <c r="N2" i="5"/>
  <c r="O16" i="5"/>
  <c r="N2" i="24"/>
  <c r="N2" i="38"/>
  <c r="N2" i="16"/>
  <c r="N2" i="17"/>
  <c r="N2" i="20"/>
  <c r="N2" i="15"/>
  <c r="N2" i="12"/>
  <c r="N2" i="14"/>
  <c r="N2" i="9"/>
  <c r="O2" i="42"/>
  <c r="O2" i="25"/>
  <c r="O2" i="5"/>
  <c r="P16" i="5"/>
  <c r="O2" i="24"/>
  <c r="O2" i="38"/>
  <c r="O2" i="16"/>
  <c r="O2" i="20"/>
  <c r="O2" i="17"/>
  <c r="O2" i="15"/>
  <c r="O2" i="12"/>
  <c r="O2" i="14"/>
  <c r="O2" i="9"/>
  <c r="P2" i="42"/>
  <c r="P2" i="25"/>
  <c r="P2" i="5"/>
  <c r="Q16" i="5"/>
  <c r="P2" i="24"/>
  <c r="P2" i="38"/>
  <c r="P2" i="16"/>
  <c r="P2" i="20"/>
  <c r="P2" i="17"/>
  <c r="P2" i="15"/>
  <c r="P2" i="12"/>
  <c r="P2" i="14"/>
  <c r="P2" i="9"/>
  <c r="Q2" i="42"/>
  <c r="Q2" i="25"/>
  <c r="Q2" i="5"/>
  <c r="R16" i="5"/>
  <c r="Q2" i="24"/>
  <c r="Q2" i="38"/>
  <c r="Q2" i="16"/>
  <c r="Q2" i="20"/>
  <c r="Q2" i="17"/>
  <c r="Q2" i="15"/>
  <c r="Q2" i="12"/>
  <c r="Q2" i="9"/>
  <c r="Q2" i="14"/>
  <c r="R2" i="42"/>
  <c r="R2" i="25"/>
  <c r="R2" i="5"/>
  <c r="S16" i="5"/>
  <c r="R2" i="24"/>
  <c r="R2" i="38"/>
  <c r="R2" i="16"/>
  <c r="R2" i="20"/>
  <c r="R2" i="17"/>
  <c r="R2" i="15"/>
  <c r="R2" i="12"/>
  <c r="R2" i="14"/>
  <c r="R2" i="9"/>
  <c r="S2" i="42"/>
  <c r="S2" i="25"/>
  <c r="S2" i="5"/>
  <c r="T16" i="5"/>
  <c r="S2" i="24"/>
  <c r="S2" i="38"/>
  <c r="S2" i="16"/>
  <c r="S2" i="20"/>
  <c r="S2" i="15"/>
  <c r="S2" i="17"/>
  <c r="S2" i="12"/>
  <c r="S2" i="9"/>
  <c r="S2" i="14"/>
  <c r="T2" i="42"/>
  <c r="T2" i="25"/>
  <c r="T2" i="5"/>
  <c r="U16" i="5"/>
  <c r="T2" i="38"/>
  <c r="T2" i="24"/>
  <c r="T2" i="16"/>
  <c r="T2" i="20"/>
  <c r="T2" i="17"/>
  <c r="T2" i="15"/>
  <c r="T2" i="12"/>
  <c r="T2" i="14"/>
  <c r="T2" i="9"/>
  <c r="U2" i="42"/>
  <c r="U2" i="25"/>
  <c r="U2" i="5"/>
  <c r="U2" i="24"/>
  <c r="V16" i="5"/>
  <c r="U2" i="38"/>
  <c r="U2" i="16"/>
  <c r="U2" i="20"/>
  <c r="U2" i="17"/>
  <c r="U2" i="15"/>
  <c r="U2" i="12"/>
  <c r="U2" i="9"/>
  <c r="U2" i="14"/>
  <c r="V2" i="42"/>
  <c r="V2" i="25"/>
  <c r="V2" i="5"/>
  <c r="W16" i="5"/>
  <c r="V2" i="24"/>
  <c r="V2" i="38"/>
  <c r="V2" i="16"/>
  <c r="V2" i="17"/>
  <c r="V2" i="20"/>
  <c r="V2" i="15"/>
  <c r="V2" i="12"/>
  <c r="V2" i="14"/>
  <c r="V2" i="9"/>
  <c r="W2" i="42"/>
  <c r="W2" i="25"/>
  <c r="W2" i="5"/>
  <c r="X16" i="5"/>
  <c r="W2" i="24"/>
  <c r="W2" i="38"/>
  <c r="W2" i="16"/>
  <c r="W2" i="20"/>
  <c r="W2" i="17"/>
  <c r="W2" i="15"/>
  <c r="W2" i="12"/>
  <c r="W2" i="14"/>
  <c r="W2" i="9"/>
  <c r="X2" i="42"/>
  <c r="X2" i="25"/>
  <c r="X2" i="5"/>
  <c r="Y16" i="5"/>
  <c r="X2" i="24"/>
  <c r="X2" i="38"/>
  <c r="X2" i="16"/>
  <c r="X2" i="20"/>
  <c r="X2" i="17"/>
  <c r="X2" i="15"/>
  <c r="X2" i="12"/>
  <c r="X2" i="14"/>
  <c r="X2" i="9"/>
  <c r="Y2" i="42"/>
  <c r="Y2" i="25"/>
  <c r="Y2" i="5"/>
  <c r="Z16" i="5"/>
  <c r="Y2" i="24"/>
  <c r="Y2" i="38"/>
  <c r="Y2" i="16"/>
  <c r="Y2" i="20"/>
  <c r="Y2" i="17"/>
  <c r="Y2" i="15"/>
  <c r="Y2" i="12"/>
  <c r="Y2" i="14"/>
  <c r="Y2" i="9"/>
  <c r="Z2" i="42"/>
  <c r="Z2" i="25"/>
  <c r="Z2" i="5"/>
  <c r="AA16" i="5"/>
  <c r="Z2" i="24"/>
  <c r="Z2" i="38"/>
  <c r="Z2" i="16"/>
  <c r="Z2" i="20"/>
  <c r="Z2" i="17"/>
  <c r="Z2" i="15"/>
  <c r="Z2" i="12"/>
  <c r="Z2" i="14"/>
  <c r="Z2" i="9"/>
  <c r="AA2" i="42"/>
  <c r="AA2" i="25"/>
  <c r="AA2" i="5"/>
  <c r="AB16" i="5"/>
  <c r="AA2" i="24"/>
  <c r="AA2" i="38"/>
  <c r="AA2" i="16"/>
  <c r="AA2" i="20"/>
  <c r="AA2" i="17"/>
  <c r="AA2" i="15"/>
  <c r="AA2" i="12"/>
  <c r="AA2" i="9"/>
  <c r="AA2" i="14"/>
  <c r="AB2" i="42"/>
  <c r="AB2" i="25"/>
  <c r="AB2" i="5"/>
  <c r="AC16" i="5"/>
  <c r="AB2" i="38"/>
  <c r="AB2" i="24"/>
  <c r="AB2" i="16"/>
  <c r="AB2" i="20"/>
  <c r="AB2" i="17"/>
  <c r="AB2" i="15"/>
  <c r="AB2" i="12"/>
  <c r="AB2" i="14"/>
  <c r="AB2" i="9"/>
  <c r="AC2" i="42"/>
  <c r="AC2" i="25"/>
  <c r="AC2" i="5"/>
  <c r="AC2" i="24"/>
  <c r="AC2" i="38"/>
  <c r="AD16" i="5"/>
  <c r="AC2" i="16"/>
  <c r="AC2" i="20"/>
  <c r="AC2" i="17"/>
  <c r="AC2" i="15"/>
  <c r="AC2" i="12"/>
  <c r="AC2" i="14"/>
  <c r="AC2" i="9"/>
  <c r="AD2" i="42"/>
  <c r="AD2" i="25"/>
  <c r="AD2" i="5"/>
  <c r="AE16" i="5"/>
  <c r="AD2" i="24"/>
  <c r="AD2" i="38"/>
  <c r="AD2" i="16"/>
  <c r="AD2" i="20"/>
  <c r="AD2" i="17"/>
  <c r="AD2" i="15"/>
  <c r="AD2" i="12"/>
  <c r="AD2" i="9"/>
  <c r="AD2" i="14"/>
  <c r="AE2" i="42"/>
  <c r="AE2" i="25"/>
  <c r="AE2" i="5"/>
  <c r="AF16" i="5"/>
  <c r="AE2" i="24"/>
  <c r="AE2" i="38"/>
  <c r="AE2" i="16"/>
  <c r="AE2" i="20"/>
  <c r="AE2" i="17"/>
  <c r="AE2" i="15"/>
  <c r="AE2" i="12"/>
  <c r="AE2" i="14"/>
  <c r="AE2" i="9"/>
  <c r="AF2" i="42"/>
  <c r="AF2" i="25"/>
  <c r="AF2" i="5"/>
  <c r="AG16" i="5"/>
  <c r="AF2" i="24"/>
  <c r="AF2" i="38"/>
  <c r="AF2" i="16"/>
  <c r="AF2" i="20"/>
  <c r="AF2" i="17"/>
  <c r="AF2" i="15"/>
  <c r="AF2" i="12"/>
  <c r="AF2" i="14"/>
  <c r="AF2" i="9"/>
  <c r="AG2" i="42"/>
  <c r="AG2" i="25"/>
  <c r="AG2" i="5"/>
  <c r="AH16" i="5"/>
  <c r="AG2" i="24"/>
  <c r="AG2" i="38"/>
  <c r="AG2" i="16"/>
  <c r="AG2" i="20"/>
  <c r="AG2" i="17"/>
  <c r="AG2" i="15"/>
  <c r="AG2" i="12"/>
  <c r="AG2" i="14"/>
  <c r="AG2" i="9"/>
  <c r="AH2" i="42"/>
  <c r="AH2" i="25"/>
  <c r="AH2" i="5"/>
  <c r="AI16" i="5"/>
  <c r="AH2" i="24"/>
  <c r="AH2" i="38"/>
  <c r="AH2" i="16"/>
  <c r="AH2" i="20"/>
  <c r="AH2" i="17"/>
  <c r="AH2" i="15"/>
  <c r="AH2" i="12"/>
  <c r="AH2" i="14"/>
  <c r="AH2" i="9"/>
  <c r="AI2" i="42"/>
  <c r="AI2" i="25"/>
  <c r="AI2" i="5"/>
  <c r="AJ16" i="5"/>
  <c r="AI2" i="24"/>
  <c r="AI2" i="38"/>
  <c r="AI2" i="16"/>
  <c r="AI2" i="20"/>
  <c r="AI2" i="17"/>
  <c r="AI2" i="15"/>
  <c r="AI2" i="12"/>
  <c r="AI2" i="9"/>
  <c r="AI2" i="14"/>
  <c r="AJ2" i="42"/>
  <c r="AJ2" i="25"/>
  <c r="AJ2" i="5"/>
  <c r="AK16" i="5"/>
  <c r="AJ2" i="38"/>
  <c r="AJ2" i="24"/>
  <c r="AJ2" i="16"/>
  <c r="AJ2" i="20"/>
  <c r="AJ2" i="17"/>
  <c r="AJ2" i="15"/>
  <c r="AJ2" i="12"/>
  <c r="AJ2" i="14"/>
  <c r="AJ2" i="9"/>
  <c r="AK2" i="42"/>
  <c r="AK2" i="25"/>
  <c r="AK2" i="5"/>
  <c r="AK2" i="24"/>
  <c r="AK2" i="38"/>
  <c r="AL16" i="5"/>
  <c r="AK2" i="16"/>
  <c r="AK2" i="20"/>
  <c r="AK2" i="17"/>
  <c r="AK2" i="15"/>
  <c r="AK2" i="12"/>
  <c r="AK2" i="14"/>
  <c r="AK2" i="9"/>
  <c r="AL2" i="42"/>
  <c r="AL2" i="25"/>
  <c r="AL2" i="5"/>
  <c r="AM16" i="5"/>
  <c r="AL2" i="24"/>
  <c r="AL2" i="38"/>
  <c r="AL2" i="16"/>
  <c r="AL2" i="20"/>
  <c r="AL2" i="17"/>
  <c r="AL2" i="15"/>
  <c r="AL2" i="12"/>
  <c r="AL2" i="14"/>
  <c r="AL2" i="9"/>
  <c r="AM2" i="42"/>
  <c r="AM2" i="25"/>
  <c r="AM2" i="5"/>
  <c r="AN16" i="5"/>
  <c r="AM2" i="24"/>
  <c r="AM2" i="38"/>
  <c r="AM2" i="16"/>
  <c r="AM2" i="20"/>
  <c r="AM2" i="17"/>
  <c r="AM2" i="15"/>
  <c r="AM2" i="12"/>
  <c r="AM2" i="14"/>
  <c r="AM2" i="9"/>
  <c r="AN2" i="42"/>
  <c r="AN2" i="25"/>
  <c r="AN2" i="5"/>
  <c r="AO16" i="5"/>
  <c r="AN2" i="24"/>
  <c r="AN2" i="38"/>
  <c r="AN2" i="16"/>
  <c r="AN2" i="20"/>
  <c r="AN2" i="17"/>
  <c r="AN2" i="15"/>
  <c r="AN2" i="12"/>
  <c r="AN2" i="14"/>
  <c r="AN2" i="9"/>
  <c r="AO2" i="42"/>
  <c r="AO2" i="25"/>
  <c r="AO2" i="5"/>
  <c r="AO2" i="24"/>
  <c r="AO2" i="38"/>
  <c r="AP16" i="5"/>
  <c r="AO2" i="16"/>
  <c r="AO2" i="20"/>
  <c r="AO2" i="17"/>
  <c r="AO2" i="15"/>
  <c r="AO2" i="12"/>
  <c r="AO2" i="14"/>
  <c r="AO2" i="9"/>
  <c r="AP2" i="42"/>
  <c r="AP2" i="25"/>
  <c r="AP2" i="5"/>
  <c r="AQ16" i="5"/>
  <c r="AP2" i="24"/>
  <c r="AP2" i="38"/>
  <c r="AP2" i="16"/>
  <c r="AP2" i="20"/>
  <c r="AP2" i="17"/>
  <c r="AP2" i="15"/>
  <c r="AP2" i="12"/>
  <c r="AP2" i="14"/>
  <c r="AP2" i="9"/>
  <c r="AQ2" i="42"/>
  <c r="AQ2" i="25"/>
  <c r="AQ2" i="5"/>
  <c r="AR16" i="5"/>
  <c r="AQ2" i="24"/>
  <c r="AQ2" i="16"/>
  <c r="AQ2" i="38"/>
  <c r="AQ2" i="20"/>
  <c r="AQ2" i="17"/>
  <c r="AQ2" i="15"/>
  <c r="AQ2" i="12"/>
  <c r="AQ2" i="14"/>
  <c r="AQ2" i="9"/>
  <c r="AR2" i="42"/>
  <c r="AR2" i="25"/>
  <c r="AR2" i="5"/>
  <c r="AS16" i="5"/>
  <c r="AR2" i="38"/>
  <c r="AR2" i="16"/>
  <c r="AR2" i="24"/>
  <c r="AR2" i="20"/>
  <c r="AR2" i="17"/>
  <c r="AR2" i="15"/>
  <c r="AR2" i="12"/>
  <c r="AR2" i="14"/>
  <c r="AR2" i="9"/>
  <c r="AS2" i="42"/>
  <c r="AS2" i="25"/>
  <c r="AS2" i="5"/>
  <c r="AS2" i="24"/>
  <c r="AS2" i="38"/>
  <c r="AT16" i="5"/>
  <c r="AS2" i="16"/>
  <c r="AS2" i="20"/>
  <c r="AS2" i="17"/>
  <c r="AS2" i="15"/>
  <c r="AS2" i="12"/>
  <c r="AS2" i="14"/>
  <c r="AS2" i="9"/>
  <c r="AT2" i="42"/>
  <c r="AT2" i="25"/>
  <c r="AT2" i="5"/>
  <c r="AU16" i="5"/>
  <c r="AT2" i="24"/>
  <c r="AT2" i="38"/>
  <c r="AT2" i="16"/>
  <c r="AT2" i="20"/>
  <c r="AT2" i="17"/>
  <c r="AT2" i="15"/>
  <c r="AT2" i="12"/>
  <c r="AT2" i="14"/>
  <c r="AT2" i="9"/>
  <c r="AU2" i="42"/>
  <c r="AU2" i="25"/>
  <c r="AU2" i="5"/>
  <c r="AV16" i="5"/>
  <c r="AU2" i="24"/>
  <c r="AU2" i="38"/>
  <c r="AU2" i="16"/>
  <c r="AU2" i="20"/>
  <c r="AU2" i="17"/>
  <c r="AU2" i="15"/>
  <c r="AU2" i="12"/>
  <c r="AU2" i="14"/>
  <c r="AU2" i="9"/>
  <c r="AV2" i="42"/>
  <c r="AV2" i="25"/>
  <c r="AV2" i="5"/>
  <c r="AW16" i="5"/>
  <c r="AV2" i="24"/>
  <c r="AV2" i="38"/>
  <c r="AV2" i="16"/>
  <c r="AV2" i="20"/>
  <c r="AV2" i="17"/>
  <c r="AV2" i="15"/>
  <c r="AV2" i="12"/>
  <c r="AV2" i="14"/>
  <c r="AV2" i="9"/>
  <c r="AW2" i="42"/>
  <c r="AW2" i="25"/>
  <c r="AW2" i="5"/>
  <c r="AX16" i="5"/>
  <c r="AW2" i="24"/>
  <c r="AW2" i="38"/>
  <c r="AW2" i="16"/>
  <c r="AW2" i="20"/>
  <c r="AW2" i="17"/>
  <c r="AW2" i="15"/>
  <c r="AW2" i="12"/>
  <c r="AW2" i="9"/>
  <c r="AW2" i="14"/>
  <c r="AX2" i="42"/>
  <c r="AX2" i="25"/>
  <c r="AX2" i="5"/>
  <c r="AY16" i="5"/>
  <c r="AX2" i="24"/>
  <c r="AX2" i="38"/>
  <c r="AX2" i="16"/>
  <c r="AX2" i="20"/>
  <c r="AX2" i="17"/>
  <c r="AX2" i="15"/>
  <c r="AX2" i="12"/>
  <c r="AX2" i="14"/>
  <c r="AX2" i="9"/>
  <c r="AY2" i="42"/>
  <c r="AY2" i="25"/>
  <c r="AY2" i="5"/>
  <c r="AZ16" i="5"/>
  <c r="AY2" i="24"/>
  <c r="AY2" i="16"/>
  <c r="AY2" i="38"/>
  <c r="AY2" i="20"/>
  <c r="AY2" i="17"/>
  <c r="AY2" i="15"/>
  <c r="AY2" i="12"/>
  <c r="AY2" i="14"/>
  <c r="AY2" i="9"/>
  <c r="AZ2" i="42"/>
  <c r="AZ2" i="25"/>
  <c r="AZ2" i="5"/>
  <c r="BA16" i="5"/>
  <c r="AZ2" i="38"/>
  <c r="AZ2" i="16"/>
  <c r="AZ2" i="24"/>
  <c r="AZ2" i="20"/>
  <c r="AZ2" i="17"/>
  <c r="AZ2" i="15"/>
  <c r="AZ2" i="12"/>
  <c r="AZ2" i="14"/>
  <c r="AZ2" i="9"/>
  <c r="BA2" i="42"/>
  <c r="BA2" i="25"/>
  <c r="BA2" i="5"/>
  <c r="BA2" i="24"/>
  <c r="BB16" i="5"/>
  <c r="BA2" i="38"/>
  <c r="BA2" i="16"/>
  <c r="BA2" i="20"/>
  <c r="BA2" i="17"/>
  <c r="BA2" i="15"/>
  <c r="BA2" i="12"/>
  <c r="BA2" i="14"/>
  <c r="BA2" i="9"/>
  <c r="BB2" i="42"/>
  <c r="BB2" i="25"/>
  <c r="BB2" i="5"/>
  <c r="BC16" i="5"/>
  <c r="BB2" i="24"/>
  <c r="BB2" i="38"/>
  <c r="BB2" i="16"/>
  <c r="BB2" i="17"/>
  <c r="BB2" i="20"/>
  <c r="BB2" i="15"/>
  <c r="BB2" i="12"/>
  <c r="BB2" i="14"/>
  <c r="BB2" i="9"/>
  <c r="BC2" i="42"/>
  <c r="BC2" i="25"/>
  <c r="BC2" i="5"/>
  <c r="BD16" i="5"/>
  <c r="BC2" i="24"/>
  <c r="BC2" i="38"/>
  <c r="BC2" i="16"/>
  <c r="BC2" i="20"/>
  <c r="BC2" i="17"/>
  <c r="BC2" i="15"/>
  <c r="BC2" i="12"/>
  <c r="BC2" i="14"/>
  <c r="BC2" i="9"/>
  <c r="BD2" i="42"/>
  <c r="BD2" i="25"/>
  <c r="BD2" i="5"/>
  <c r="BE16" i="5"/>
  <c r="BD2" i="24"/>
  <c r="BD2" i="38"/>
  <c r="BD2" i="16"/>
  <c r="BD2" i="20"/>
  <c r="BD2" i="17"/>
  <c r="BD2" i="15"/>
  <c r="BD2" i="12"/>
  <c r="BD2" i="14"/>
  <c r="BD2" i="9"/>
  <c r="BE2" i="42"/>
  <c r="BE2" i="25"/>
  <c r="BE2" i="5"/>
  <c r="BF16" i="5"/>
  <c r="BE2" i="24"/>
  <c r="BE2" i="38"/>
  <c r="BE2" i="16"/>
  <c r="BE2" i="20"/>
  <c r="BE2" i="17"/>
  <c r="BE2" i="15"/>
  <c r="BE2" i="12"/>
  <c r="BE2" i="14"/>
  <c r="BE2" i="9"/>
  <c r="BF2" i="42"/>
  <c r="BF2" i="25"/>
  <c r="BF2" i="5"/>
  <c r="BG16" i="5"/>
  <c r="BF2" i="24"/>
  <c r="BF2" i="38"/>
  <c r="BF2" i="16"/>
  <c r="BF2" i="20"/>
  <c r="BF2" i="17"/>
  <c r="BF2" i="15"/>
  <c r="BF2" i="12"/>
  <c r="BF2" i="14"/>
  <c r="BF2" i="9"/>
  <c r="BG2" i="42"/>
  <c r="BG2" i="25"/>
  <c r="BG2" i="5"/>
  <c r="BH16" i="5"/>
  <c r="BG2" i="24"/>
  <c r="BG2" i="16"/>
  <c r="BG2" i="38"/>
  <c r="BG2" i="20"/>
  <c r="BG2" i="17"/>
  <c r="BG2" i="15"/>
  <c r="BG2" i="12"/>
  <c r="BG2" i="14"/>
  <c r="BG2" i="9"/>
  <c r="BH2" i="42"/>
  <c r="BH2" i="25"/>
  <c r="BH2" i="5"/>
  <c r="BI16" i="5"/>
  <c r="BH2" i="38"/>
  <c r="BH2" i="16"/>
  <c r="BH2" i="24"/>
  <c r="BH2" i="20"/>
  <c r="BH2" i="17"/>
  <c r="BH2" i="15"/>
  <c r="BH2" i="12"/>
  <c r="BH2" i="14"/>
  <c r="BH2" i="9"/>
  <c r="BI2" i="42"/>
  <c r="BI2" i="25"/>
  <c r="BI2" i="5"/>
  <c r="BI2" i="38"/>
  <c r="BJ16" i="5"/>
  <c r="BI2" i="24"/>
  <c r="BI2" i="16"/>
  <c r="BI2" i="20"/>
  <c r="BI2" i="17"/>
  <c r="BI2" i="15"/>
  <c r="BI2" i="12"/>
  <c r="BI2" i="14"/>
  <c r="BI2" i="9"/>
  <c r="BJ2" i="42"/>
  <c r="BJ2" i="25"/>
  <c r="BJ2" i="5"/>
  <c r="BK16" i="5"/>
  <c r="BJ2" i="24"/>
  <c r="BJ2" i="38"/>
  <c r="BJ2" i="16"/>
  <c r="BJ2" i="17"/>
  <c r="BJ2" i="20"/>
  <c r="BJ2" i="15"/>
  <c r="BJ2" i="12"/>
  <c r="BJ2" i="14"/>
  <c r="BJ2" i="9"/>
  <c r="BK2" i="42"/>
  <c r="BK2" i="25"/>
  <c r="BK2" i="5"/>
  <c r="BL16" i="5"/>
  <c r="BK2" i="24"/>
  <c r="BK2" i="38"/>
  <c r="BK2" i="16"/>
  <c r="BK2" i="20"/>
  <c r="BK2" i="17"/>
  <c r="BK2" i="15"/>
  <c r="BK2" i="12"/>
  <c r="BK2" i="14"/>
  <c r="BK2" i="9"/>
  <c r="BL2" i="42"/>
  <c r="BL2" i="25"/>
  <c r="BL2" i="5"/>
  <c r="BM16" i="5"/>
  <c r="BL2" i="24"/>
  <c r="BL2" i="38"/>
  <c r="BL2" i="16"/>
  <c r="BL2" i="20"/>
  <c r="BL2" i="17"/>
  <c r="BL2" i="15"/>
  <c r="BL2" i="12"/>
  <c r="BL2" i="14"/>
  <c r="BL2" i="9"/>
  <c r="BM2" i="42"/>
  <c r="BM2" i="25"/>
  <c r="BM2" i="5"/>
  <c r="BN16" i="5"/>
  <c r="BM2" i="24"/>
  <c r="BM2" i="38"/>
  <c r="BM2" i="16"/>
  <c r="BM2" i="20"/>
  <c r="BM2" i="17"/>
  <c r="BM2" i="15"/>
  <c r="BM2" i="12"/>
  <c r="BM2" i="14"/>
  <c r="BM2" i="9"/>
  <c r="BN2" i="42"/>
  <c r="BN2" i="25"/>
  <c r="BN2" i="5"/>
  <c r="BO16" i="5"/>
  <c r="BN2" i="24"/>
  <c r="BN2" i="38"/>
  <c r="BN2" i="16"/>
  <c r="BN2" i="20"/>
  <c r="BN2" i="17"/>
  <c r="BN2" i="15"/>
  <c r="BN2" i="12"/>
  <c r="BN2" i="14"/>
  <c r="BN2" i="9"/>
  <c r="BO2" i="42"/>
  <c r="BO2" i="25"/>
  <c r="BO2" i="5"/>
  <c r="BP16" i="5"/>
  <c r="BO2" i="24"/>
  <c r="BO2" i="16"/>
  <c r="BO2" i="38"/>
  <c r="BO2" i="20"/>
  <c r="BO2" i="17"/>
  <c r="BO2" i="15"/>
  <c r="BO2" i="12"/>
  <c r="BO2" i="9"/>
  <c r="BO2" i="14"/>
  <c r="BP2" i="42"/>
  <c r="BP2" i="25"/>
  <c r="BP2" i="5"/>
  <c r="BQ16" i="5"/>
  <c r="BP2" i="38"/>
  <c r="BP2" i="24"/>
  <c r="BP2" i="16"/>
  <c r="BP2" i="20"/>
  <c r="BP2" i="17"/>
  <c r="BP2" i="15"/>
  <c r="BP2" i="12"/>
  <c r="BP2" i="14"/>
  <c r="BP2" i="9"/>
  <c r="BQ2" i="42"/>
  <c r="BQ2" i="25"/>
  <c r="BQ2" i="5"/>
  <c r="BQ2" i="38"/>
  <c r="BR16" i="5"/>
  <c r="BQ2" i="24"/>
  <c r="BQ2" i="16"/>
  <c r="BQ2" i="20"/>
  <c r="BQ2" i="17"/>
  <c r="BQ2" i="15"/>
  <c r="BQ2" i="12"/>
  <c r="BQ2" i="14"/>
  <c r="BQ2" i="9"/>
  <c r="BR2" i="42"/>
  <c r="BR2" i="25"/>
  <c r="BR2" i="5"/>
  <c r="BS16" i="5"/>
  <c r="BR2" i="24"/>
  <c r="BR2" i="38"/>
  <c r="BR2" i="16"/>
  <c r="BR2" i="17"/>
  <c r="BR2" i="20"/>
  <c r="BR2" i="15"/>
  <c r="BR2" i="12"/>
  <c r="BR2" i="14"/>
  <c r="BR2" i="9"/>
  <c r="BS2" i="42"/>
  <c r="BS2" i="5"/>
  <c r="BS2" i="25"/>
  <c r="BT16" i="5"/>
  <c r="BS2" i="24"/>
  <c r="BS2" i="38"/>
  <c r="BS2" i="16"/>
  <c r="BS2" i="20"/>
  <c r="BS2" i="17"/>
  <c r="BS2" i="15"/>
  <c r="BS2" i="12"/>
  <c r="BS2" i="14"/>
  <c r="BS2" i="9"/>
  <c r="BT2" i="42"/>
  <c r="BT2" i="25"/>
  <c r="BT2" i="5"/>
  <c r="BU16" i="5"/>
  <c r="BT2" i="24"/>
  <c r="BT2" i="38"/>
  <c r="BT2" i="16"/>
  <c r="BT2" i="20"/>
  <c r="BT2" i="17"/>
  <c r="BT2" i="15"/>
  <c r="BT2" i="12"/>
  <c r="BT2" i="14"/>
  <c r="BT2" i="9"/>
  <c r="BU2" i="42"/>
  <c r="BU2" i="25"/>
  <c r="BU2" i="5"/>
  <c r="BU2" i="24"/>
  <c r="BU2" i="38"/>
  <c r="BV16" i="5"/>
  <c r="BU2" i="16"/>
  <c r="BU2" i="20"/>
  <c r="BU2" i="17"/>
  <c r="BU2" i="15"/>
  <c r="BU2" i="12"/>
  <c r="BU2" i="14"/>
  <c r="BU2" i="9"/>
  <c r="BV2" i="42"/>
  <c r="BV2" i="25"/>
  <c r="BV2" i="5"/>
  <c r="BW16" i="5"/>
  <c r="BV2" i="24"/>
  <c r="BV2" i="38"/>
  <c r="BV2" i="16"/>
  <c r="BV2" i="20"/>
  <c r="BV2" i="17"/>
  <c r="BV2" i="15"/>
  <c r="BV2" i="12"/>
  <c r="BV2" i="14"/>
  <c r="BV2" i="9"/>
  <c r="BW2" i="42"/>
  <c r="BW2" i="25"/>
  <c r="BW2" i="5"/>
  <c r="BX16" i="5"/>
  <c r="BW2" i="24"/>
  <c r="BW2" i="38"/>
  <c r="BW2" i="16"/>
  <c r="BW2" i="20"/>
  <c r="BW2" i="17"/>
  <c r="BW2" i="15"/>
  <c r="BW2" i="12"/>
  <c r="BW2" i="9"/>
  <c r="BW2" i="14"/>
  <c r="BX2" i="42"/>
  <c r="BX2" i="25"/>
  <c r="BX2" i="5"/>
  <c r="BY16" i="5"/>
  <c r="BX2" i="38"/>
  <c r="BX2" i="24"/>
  <c r="BX2" i="16"/>
  <c r="BX2" i="20"/>
  <c r="BX2" i="17"/>
  <c r="BX2" i="15"/>
  <c r="BX2" i="12"/>
  <c r="BX2" i="14"/>
  <c r="BX2" i="9"/>
  <c r="BY2" i="42"/>
  <c r="BY2" i="25"/>
  <c r="BY2" i="5"/>
  <c r="BY2" i="38"/>
  <c r="BY2" i="24"/>
  <c r="BY2" i="16"/>
  <c r="BZ16" i="5"/>
  <c r="BY2" i="20"/>
  <c r="BY2" i="17"/>
  <c r="BY2" i="15"/>
  <c r="BY2" i="12"/>
  <c r="BY2" i="14"/>
  <c r="BY2" i="9"/>
  <c r="BZ2" i="42"/>
  <c r="BZ2" i="25"/>
  <c r="BZ2" i="5"/>
  <c r="CA16" i="5"/>
  <c r="BZ2" i="24"/>
  <c r="BZ2" i="38"/>
  <c r="BZ2" i="16"/>
  <c r="BZ2" i="17"/>
  <c r="BZ2" i="20"/>
  <c r="BZ2" i="15"/>
  <c r="BZ2" i="12"/>
  <c r="BZ2" i="14"/>
  <c r="BZ2" i="9"/>
  <c r="CA2" i="42"/>
  <c r="CA2" i="25"/>
  <c r="CA2" i="5"/>
  <c r="CB16" i="5"/>
  <c r="CA2" i="24"/>
  <c r="CA2" i="38"/>
  <c r="CA2" i="16"/>
  <c r="CA2" i="20"/>
  <c r="CA2" i="17"/>
  <c r="CA2" i="15"/>
  <c r="CA2" i="12"/>
  <c r="CA2" i="14"/>
  <c r="CA2" i="9"/>
  <c r="CB2" i="42"/>
  <c r="CB2" i="25"/>
  <c r="CB2" i="5"/>
  <c r="CC16" i="5"/>
  <c r="CB2" i="24"/>
  <c r="CB2" i="38"/>
  <c r="CB2" i="16"/>
  <c r="CB2" i="20"/>
  <c r="CB2" i="17"/>
  <c r="CB2" i="15"/>
  <c r="CB2" i="12"/>
  <c r="CB2" i="14"/>
  <c r="CB2" i="9"/>
  <c r="CC2" i="42"/>
  <c r="CC2" i="25"/>
  <c r="CC2" i="5"/>
  <c r="CD16" i="5"/>
  <c r="CC2" i="24"/>
  <c r="CC2" i="38"/>
  <c r="CC2" i="16"/>
  <c r="CC2" i="20"/>
  <c r="CC2" i="17"/>
  <c r="CC2" i="15"/>
  <c r="CC2" i="12"/>
  <c r="CC2" i="14"/>
  <c r="CC2" i="9"/>
  <c r="CD2" i="42"/>
  <c r="CD2" i="25"/>
  <c r="CD2" i="5"/>
  <c r="CE16" i="5"/>
  <c r="CD2" i="24"/>
  <c r="CD2" i="38"/>
  <c r="CD2" i="16"/>
  <c r="CD2" i="20"/>
  <c r="CD2" i="17"/>
  <c r="CD2" i="15"/>
  <c r="CD2" i="12"/>
  <c r="CD2" i="14"/>
  <c r="CD2" i="9"/>
  <c r="CE2" i="42"/>
  <c r="CE2" i="25"/>
  <c r="CE2" i="5"/>
  <c r="CF16" i="5"/>
  <c r="CE2" i="24"/>
  <c r="CE2" i="38"/>
  <c r="CE2" i="16"/>
  <c r="CE2" i="20"/>
  <c r="CE2" i="17"/>
  <c r="CE2" i="15"/>
  <c r="CE2" i="12"/>
  <c r="CE2" i="9"/>
  <c r="CE2" i="14"/>
  <c r="CF2" i="42"/>
  <c r="CF2" i="25"/>
  <c r="CF2" i="5"/>
  <c r="CG16" i="5"/>
  <c r="CF2" i="38"/>
  <c r="CF2" i="16"/>
  <c r="CF2" i="24"/>
  <c r="CF2" i="20"/>
  <c r="CF2" i="17"/>
  <c r="CF2" i="15"/>
  <c r="CF2" i="12"/>
  <c r="CF2" i="14"/>
  <c r="CF2" i="9"/>
  <c r="CG2" i="42"/>
  <c r="CG2" i="25"/>
  <c r="CG2" i="5"/>
  <c r="CH16" i="5"/>
  <c r="CG2" i="38"/>
  <c r="CG2" i="16"/>
  <c r="CG2" i="24"/>
  <c r="CG2" i="20"/>
  <c r="CG2" i="17"/>
  <c r="CG2" i="15"/>
  <c r="CG2" i="12"/>
  <c r="CG2" i="9"/>
  <c r="CG2" i="14"/>
  <c r="CH2" i="42"/>
  <c r="CH2" i="25"/>
  <c r="CH2" i="5"/>
  <c r="CI16" i="5"/>
  <c r="CH2" i="24"/>
  <c r="CH2" i="38"/>
  <c r="CH2" i="16"/>
  <c r="CH2" i="17"/>
  <c r="CH2" i="20"/>
  <c r="CH2" i="15"/>
  <c r="CH2" i="12"/>
  <c r="CH2" i="14"/>
  <c r="CH2" i="9"/>
  <c r="CI2" i="42"/>
  <c r="CI2" i="25"/>
  <c r="CI2" i="5"/>
  <c r="CJ16" i="5"/>
  <c r="CI2" i="24"/>
  <c r="CI2" i="38"/>
  <c r="CI2" i="16"/>
  <c r="CI2" i="20"/>
  <c r="CI2" i="17"/>
  <c r="CI2" i="15"/>
  <c r="CI2" i="12"/>
  <c r="CI2" i="14"/>
  <c r="CI2" i="9"/>
  <c r="CJ2" i="42"/>
  <c r="CJ2" i="25"/>
  <c r="CJ2" i="5"/>
  <c r="CK16" i="5"/>
  <c r="CJ2" i="24"/>
  <c r="CJ2" i="38"/>
  <c r="CJ2" i="16"/>
  <c r="CJ2" i="20"/>
  <c r="CJ2" i="17"/>
  <c r="CJ2" i="15"/>
  <c r="CJ2" i="12"/>
  <c r="CJ2" i="14"/>
  <c r="CJ2" i="9"/>
  <c r="CK2" i="42"/>
  <c r="CK2" i="25"/>
  <c r="CK2" i="5"/>
  <c r="CK2" i="24"/>
  <c r="CK2" i="38"/>
  <c r="CK2" i="16"/>
  <c r="CK2" i="20"/>
  <c r="CK2" i="17"/>
  <c r="CK2" i="15"/>
  <c r="CK2" i="12"/>
  <c r="CK2" i="14"/>
  <c r="CK2" i="9"/>
  <c r="G16" i="5"/>
  <c r="J131" i="6" l="1"/>
  <c r="J3" i="9"/>
  <c r="J3" i="15"/>
  <c r="J3" i="17"/>
  <c r="J3" i="38"/>
  <c r="BX178" i="12"/>
  <c r="BP178" i="12"/>
  <c r="BH178" i="12"/>
  <c r="AZ178" i="12"/>
  <c r="AR178" i="12"/>
  <c r="AJ178" i="12"/>
  <c r="AB178" i="12"/>
  <c r="CF178" i="12"/>
  <c r="R178" i="12"/>
  <c r="CE178" i="12"/>
  <c r="BW178" i="12"/>
  <c r="BO178" i="12"/>
  <c r="BG178" i="12"/>
  <c r="AY178" i="12"/>
  <c r="AQ178" i="12"/>
  <c r="AI178" i="12"/>
  <c r="AA178" i="12"/>
  <c r="Q178" i="12"/>
  <c r="J178" i="12"/>
  <c r="CD178" i="12"/>
  <c r="BV178" i="12"/>
  <c r="BN178" i="12"/>
  <c r="BF178" i="12"/>
  <c r="AX178" i="12"/>
  <c r="AP178" i="12"/>
  <c r="AH178" i="12"/>
  <c r="Z178" i="12"/>
  <c r="P178" i="12"/>
  <c r="CK178" i="12"/>
  <c r="CC178" i="12"/>
  <c r="BU178" i="12"/>
  <c r="BM178" i="12"/>
  <c r="BE178" i="12"/>
  <c r="AW178" i="12"/>
  <c r="AO178" i="12"/>
  <c r="AG178" i="12"/>
  <c r="Y178" i="12"/>
  <c r="O178" i="12"/>
  <c r="CJ178" i="12"/>
  <c r="CB178" i="12"/>
  <c r="BT178" i="12"/>
  <c r="BL178" i="12"/>
  <c r="BD178" i="12"/>
  <c r="AV178" i="12"/>
  <c r="AN178" i="12"/>
  <c r="AF178" i="12"/>
  <c r="X178" i="12"/>
  <c r="N178" i="12"/>
  <c r="CI178" i="12"/>
  <c r="CA178" i="12"/>
  <c r="BS178" i="12"/>
  <c r="BK178" i="12"/>
  <c r="BC178" i="12"/>
  <c r="AU178" i="12"/>
  <c r="AM178" i="12"/>
  <c r="AE178" i="12"/>
  <c r="W178" i="12"/>
  <c r="M178" i="12"/>
  <c r="V178" i="12"/>
  <c r="CH178" i="12"/>
  <c r="BZ178" i="12"/>
  <c r="BR178" i="12"/>
  <c r="BJ178" i="12"/>
  <c r="BB178" i="12"/>
  <c r="AT178" i="12"/>
  <c r="AL178" i="12"/>
  <c r="AD178" i="12"/>
  <c r="T178" i="12"/>
  <c r="L178" i="12"/>
  <c r="U178" i="12"/>
  <c r="CG178" i="12"/>
  <c r="BY178" i="12"/>
  <c r="BQ178" i="12"/>
  <c r="BI178" i="12"/>
  <c r="BA178" i="12"/>
  <c r="AS178" i="12"/>
  <c r="AK178" i="12"/>
  <c r="AC178" i="12"/>
  <c r="S178" i="12"/>
  <c r="G60" i="42"/>
  <c r="BR101" i="25"/>
  <c r="J3" i="5"/>
  <c r="J3" i="24"/>
  <c r="BL96" i="25"/>
  <c r="BQ180" i="15"/>
  <c r="G20" i="25"/>
  <c r="CC21" i="5"/>
  <c r="CC78" i="12" s="1"/>
  <c r="CC162" i="12" s="1"/>
  <c r="BM21" i="5"/>
  <c r="BM78" i="12" s="1"/>
  <c r="BM131" i="12" s="1"/>
  <c r="AD21" i="5"/>
  <c r="AD78" i="12" s="1"/>
  <c r="AD102" i="12" s="1"/>
  <c r="AD172" i="12" s="1"/>
  <c r="M21" i="5"/>
  <c r="M78" i="12" s="1"/>
  <c r="BX101" i="25"/>
  <c r="CH21" i="5"/>
  <c r="CH78" i="12" s="1"/>
  <c r="BQ21" i="5"/>
  <c r="BQ78" i="12" s="1"/>
  <c r="BQ131" i="12" s="1"/>
  <c r="AZ21" i="5"/>
  <c r="AZ78" i="12" s="1"/>
  <c r="AH21" i="5"/>
  <c r="AH78" i="12" s="1"/>
  <c r="AH102" i="12" s="1"/>
  <c r="AH172" i="12" s="1"/>
  <c r="Q21" i="5"/>
  <c r="Q78" i="12" s="1"/>
  <c r="Q102" i="12" s="1"/>
  <c r="Q114" i="12" s="1"/>
  <c r="CA23" i="5"/>
  <c r="AA23" i="5"/>
  <c r="AA102" i="10" s="1"/>
  <c r="CF21" i="5"/>
  <c r="CF78" i="12" s="1"/>
  <c r="BN21" i="5"/>
  <c r="BN78" i="12" s="1"/>
  <c r="AW21" i="5"/>
  <c r="AW78" i="12" s="1"/>
  <c r="AW131" i="12" s="1"/>
  <c r="AG21" i="5"/>
  <c r="AG78" i="12" s="1"/>
  <c r="AG131" i="12" s="1"/>
  <c r="P21" i="5"/>
  <c r="P78" i="12" s="1"/>
  <c r="P162" i="12" s="1"/>
  <c r="BS23" i="5"/>
  <c r="K23" i="5"/>
  <c r="K102" i="10" s="1"/>
  <c r="CB21" i="5"/>
  <c r="CB78" i="12" s="1"/>
  <c r="CB102" i="12" s="1"/>
  <c r="CB145" i="12" s="1"/>
  <c r="BJ21" i="5"/>
  <c r="BJ78" i="12" s="1"/>
  <c r="BJ102" i="12" s="1"/>
  <c r="BJ114" i="12" s="1"/>
  <c r="AS21" i="5"/>
  <c r="AS78" i="12" s="1"/>
  <c r="AS131" i="12" s="1"/>
  <c r="AB21" i="5"/>
  <c r="AB78" i="12" s="1"/>
  <c r="AB131" i="12" s="1"/>
  <c r="L21" i="5"/>
  <c r="L78" i="12" s="1"/>
  <c r="L131" i="12" s="1"/>
  <c r="BA23" i="5"/>
  <c r="BA102" i="10" s="1"/>
  <c r="BY21" i="5"/>
  <c r="BY78" i="12" s="1"/>
  <c r="BY102" i="12" s="1"/>
  <c r="BY114" i="12" s="1"/>
  <c r="BH21" i="5"/>
  <c r="BH78" i="12" s="1"/>
  <c r="AR21" i="5"/>
  <c r="AR78" i="12" s="1"/>
  <c r="AR102" i="12" s="1"/>
  <c r="AR145" i="12" s="1"/>
  <c r="Z21" i="5"/>
  <c r="Z78" i="12" s="1"/>
  <c r="Z102" i="12" s="1"/>
  <c r="Z114" i="12" s="1"/>
  <c r="AY23" i="5"/>
  <c r="AY102" i="10" s="1"/>
  <c r="BX21" i="5"/>
  <c r="BX78" i="12" s="1"/>
  <c r="BX131" i="12" s="1"/>
  <c r="BF21" i="5"/>
  <c r="BF78" i="12" s="1"/>
  <c r="BF162" i="12" s="1"/>
  <c r="AO21" i="5"/>
  <c r="AO78" i="12" s="1"/>
  <c r="AO162" i="12" s="1"/>
  <c r="X21" i="5"/>
  <c r="X78" i="12" s="1"/>
  <c r="CJ23" i="5"/>
  <c r="AU23" i="5"/>
  <c r="P101" i="25"/>
  <c r="BU21" i="5"/>
  <c r="BU78" i="12" s="1"/>
  <c r="BU131" i="12" s="1"/>
  <c r="BD21" i="5"/>
  <c r="BD78" i="12" s="1"/>
  <c r="BD131" i="12" s="1"/>
  <c r="AL21" i="5"/>
  <c r="AL78" i="12" s="1"/>
  <c r="V21" i="5"/>
  <c r="V78" i="12" s="1"/>
  <c r="V102" i="12" s="1"/>
  <c r="V145" i="12" s="1"/>
  <c r="CG23" i="5"/>
  <c r="CG102" i="10" s="1"/>
  <c r="AS23" i="5"/>
  <c r="AS102" i="10" s="1"/>
  <c r="CJ21" i="5"/>
  <c r="CJ78" i="12" s="1"/>
  <c r="CJ131" i="12" s="1"/>
  <c r="BR21" i="5"/>
  <c r="BR78" i="12" s="1"/>
  <c r="BR131" i="12" s="1"/>
  <c r="BB21" i="5"/>
  <c r="BB78" i="12" s="1"/>
  <c r="BB162" i="12" s="1"/>
  <c r="AK21" i="5"/>
  <c r="AK78" i="12" s="1"/>
  <c r="AK102" i="12" s="1"/>
  <c r="AK114" i="12" s="1"/>
  <c r="T21" i="5"/>
  <c r="T78" i="12" s="1"/>
  <c r="CE23" i="5"/>
  <c r="AM23" i="5"/>
  <c r="AM102" i="10" s="1"/>
  <c r="BG18" i="12"/>
  <c r="CK174" i="15"/>
  <c r="BQ23" i="5"/>
  <c r="BQ102" i="10" s="1"/>
  <c r="AI23" i="5"/>
  <c r="AI102" i="10" s="1"/>
  <c r="BO23" i="5"/>
  <c r="BO102" i="10" s="1"/>
  <c r="AC23" i="5"/>
  <c r="AO101" i="25"/>
  <c r="CD183" i="15"/>
  <c r="Y184" i="15"/>
  <c r="L184" i="15"/>
  <c r="CD172" i="15"/>
  <c r="J193" i="10"/>
  <c r="G84" i="25"/>
  <c r="AP181" i="15"/>
  <c r="BK23" i="5"/>
  <c r="AF23" i="5"/>
  <c r="AF102" i="10" s="1"/>
  <c r="AW101" i="25"/>
  <c r="CE168" i="15"/>
  <c r="BB177" i="15"/>
  <c r="J160" i="9" a="1"/>
  <c r="J160" i="9" s="1"/>
  <c r="J31" i="25" s="1"/>
  <c r="K305" i="6"/>
  <c r="K309" i="6" s="1"/>
  <c r="K310" i="6" s="1"/>
  <c r="BV179" i="15"/>
  <c r="BC172" i="15"/>
  <c r="AW180" i="15"/>
  <c r="CI183" i="15"/>
  <c r="CB177" i="15"/>
  <c r="AS18" i="12"/>
  <c r="CJ175" i="15"/>
  <c r="CC179" i="15"/>
  <c r="BU23" i="5"/>
  <c r="BU102" i="10" s="1"/>
  <c r="AW23" i="5"/>
  <c r="AW102" i="10" s="1"/>
  <c r="S23" i="5"/>
  <c r="G73" i="9"/>
  <c r="J59" i="9"/>
  <c r="J109" i="9"/>
  <c r="J82" i="9"/>
  <c r="X23" i="5"/>
  <c r="X102" i="10" s="1"/>
  <c r="AT58" i="6"/>
  <c r="CH58" i="6"/>
  <c r="J3" i="20"/>
  <c r="J3" i="16"/>
  <c r="J3" i="14"/>
  <c r="J3" i="25"/>
  <c r="B44" i="38"/>
  <c r="B56" i="38" s="1"/>
  <c r="G46" i="42"/>
  <c r="G118" i="42"/>
  <c r="Q101" i="25"/>
  <c r="BI101" i="25"/>
  <c r="CB91" i="25"/>
  <c r="CB101" i="25"/>
  <c r="BC101" i="25"/>
  <c r="AL101" i="25"/>
  <c r="BA101" i="25"/>
  <c r="AB101" i="25"/>
  <c r="BG101" i="25"/>
  <c r="CK167" i="15"/>
  <c r="CG169" i="15"/>
  <c r="BI180" i="15"/>
  <c r="BK101" i="25"/>
  <c r="CD101" i="25"/>
  <c r="BT101" i="25"/>
  <c r="AU101" i="25"/>
  <c r="N101" i="25"/>
  <c r="AK101" i="25"/>
  <c r="T101" i="25"/>
  <c r="AY101" i="25"/>
  <c r="CA184" i="15"/>
  <c r="AO173" i="15"/>
  <c r="AT101" i="25"/>
  <c r="BN101" i="25"/>
  <c r="AV101" i="25"/>
  <c r="AE101" i="25"/>
  <c r="BF101" i="25"/>
  <c r="AC101" i="25"/>
  <c r="L101" i="25"/>
  <c r="AA101" i="25"/>
  <c r="CB180" i="15"/>
  <c r="BJ183" i="15"/>
  <c r="AG185" i="15"/>
  <c r="BW101" i="25"/>
  <c r="AP101" i="25"/>
  <c r="AZ101" i="25"/>
  <c r="Z101" i="25"/>
  <c r="AN101" i="25"/>
  <c r="W101" i="25"/>
  <c r="AH101" i="25"/>
  <c r="G83" i="25"/>
  <c r="AA100" i="25" s="1"/>
  <c r="S101" i="25"/>
  <c r="CK101" i="25"/>
  <c r="AF101" i="25"/>
  <c r="BZ101" i="25"/>
  <c r="BM101" i="25"/>
  <c r="CF101" i="25"/>
  <c r="R101" i="25"/>
  <c r="K101" i="25"/>
  <c r="CE177" i="15"/>
  <c r="CD174" i="15"/>
  <c r="CC172" i="15"/>
  <c r="BV185" i="15"/>
  <c r="CF58" i="6"/>
  <c r="CC23" i="5"/>
  <c r="BI23" i="5"/>
  <c r="AO23" i="5"/>
  <c r="T23" i="5"/>
  <c r="Y101" i="25"/>
  <c r="CI101" i="25"/>
  <c r="BJ101" i="25"/>
  <c r="BQ101" i="25"/>
  <c r="BH101" i="25"/>
  <c r="CE101" i="25"/>
  <c r="CK183" i="15"/>
  <c r="CJ182" i="15"/>
  <c r="CF170" i="15"/>
  <c r="BW175" i="15"/>
  <c r="AX58" i="6"/>
  <c r="BW23" i="5"/>
  <c r="BE23" i="5"/>
  <c r="AK23" i="5"/>
  <c r="AK102" i="10" s="1"/>
  <c r="P23" i="5"/>
  <c r="CH170" i="15"/>
  <c r="CG171" i="15"/>
  <c r="CF177" i="15"/>
  <c r="CE184" i="15"/>
  <c r="BZ169" i="15"/>
  <c r="BT170" i="15"/>
  <c r="BL173" i="15"/>
  <c r="AU182" i="15"/>
  <c r="CK176" i="15"/>
  <c r="CJ184" i="15"/>
  <c r="CF168" i="15"/>
  <c r="CE174" i="15"/>
  <c r="CD181" i="15"/>
  <c r="CC181" i="15"/>
  <c r="BU185" i="15"/>
  <c r="BP185" i="15"/>
  <c r="BM170" i="15"/>
  <c r="AV177" i="15"/>
  <c r="CK21" i="5"/>
  <c r="CK78" i="12" s="1"/>
  <c r="CK162" i="12" s="1"/>
  <c r="BZ21" i="5"/>
  <c r="BZ78" i="12" s="1"/>
  <c r="BZ162" i="12" s="1"/>
  <c r="BP21" i="5"/>
  <c r="BP78" i="12" s="1"/>
  <c r="BP102" i="12" s="1"/>
  <c r="BE21" i="5"/>
  <c r="BE78" i="12" s="1"/>
  <c r="BE102" i="12" s="1"/>
  <c r="BE114" i="12" s="1"/>
  <c r="AT21" i="5"/>
  <c r="AT78" i="12" s="1"/>
  <c r="AT162" i="12" s="1"/>
  <c r="AJ21" i="5"/>
  <c r="AJ78" i="12" s="1"/>
  <c r="Y21" i="5"/>
  <c r="Y78" i="12" s="1"/>
  <c r="Y102" i="12" s="1"/>
  <c r="Y114" i="12" s="1"/>
  <c r="N21" i="5"/>
  <c r="N78" i="12" s="1"/>
  <c r="N162" i="12" s="1"/>
  <c r="CF23" i="5"/>
  <c r="BT23" i="5"/>
  <c r="BH23" i="5"/>
  <c r="AV23" i="5"/>
  <c r="AJ23" i="5"/>
  <c r="U23" i="5"/>
  <c r="U102" i="10" s="1"/>
  <c r="AV131" i="12"/>
  <c r="CJ173" i="15"/>
  <c r="CI181" i="15"/>
  <c r="CH182" i="15"/>
  <c r="CC170" i="15"/>
  <c r="CB169" i="15"/>
  <c r="CA176" i="15"/>
  <c r="BZ183" i="15"/>
  <c r="BX180" i="15"/>
  <c r="BW169" i="15"/>
  <c r="BR185" i="15"/>
  <c r="BK178" i="15"/>
  <c r="BJ174" i="15"/>
  <c r="AQ166" i="15"/>
  <c r="AH177" i="15"/>
  <c r="CG21" i="5"/>
  <c r="CG78" i="12" s="1"/>
  <c r="BV21" i="5"/>
  <c r="BV78" i="12" s="1"/>
  <c r="BV162" i="12" s="1"/>
  <c r="BL21" i="5"/>
  <c r="BL78" i="12" s="1"/>
  <c r="BL162" i="12" s="1"/>
  <c r="BA21" i="5"/>
  <c r="BA78" i="12" s="1"/>
  <c r="AP21" i="5"/>
  <c r="AP78" i="12" s="1"/>
  <c r="AP131" i="12" s="1"/>
  <c r="AF21" i="5"/>
  <c r="AF78" i="12" s="1"/>
  <c r="AF131" i="12" s="1"/>
  <c r="U21" i="5"/>
  <c r="U78" i="12" s="1"/>
  <c r="CB23" i="5"/>
  <c r="BP23" i="5"/>
  <c r="BD23" i="5"/>
  <c r="AQ23" i="5"/>
  <c r="AE23" i="5"/>
  <c r="Q23" i="5"/>
  <c r="AV162" i="12"/>
  <c r="CJ166" i="15"/>
  <c r="CI174" i="15"/>
  <c r="CH179" i="15"/>
  <c r="CG180" i="15"/>
  <c r="CB167" i="15"/>
  <c r="CA174" i="15"/>
  <c r="BZ179" i="15"/>
  <c r="BY177" i="15"/>
  <c r="BX175" i="15"/>
  <c r="BS178" i="15"/>
  <c r="BR173" i="15"/>
  <c r="BK167" i="15"/>
  <c r="BG170" i="15"/>
  <c r="CI172" i="15"/>
  <c r="CH173" i="15"/>
  <c r="CG178" i="15"/>
  <c r="CF179" i="15"/>
  <c r="CA166" i="15"/>
  <c r="BZ171" i="15"/>
  <c r="BY175" i="15"/>
  <c r="BS170" i="15"/>
  <c r="BA181" i="15"/>
  <c r="CD21" i="5"/>
  <c r="CD78" i="12" s="1"/>
  <c r="CD131" i="12" s="1"/>
  <c r="BT21" i="5"/>
  <c r="BT78" i="12" s="1"/>
  <c r="BT131" i="12" s="1"/>
  <c r="BI21" i="5"/>
  <c r="BI78" i="12" s="1"/>
  <c r="AX21" i="5"/>
  <c r="AX78" i="12" s="1"/>
  <c r="AX131" i="12" s="1"/>
  <c r="AN21" i="5"/>
  <c r="AN78" i="12" s="1"/>
  <c r="AC21" i="5"/>
  <c r="AC78" i="12" s="1"/>
  <c r="R21" i="5"/>
  <c r="R78" i="12" s="1"/>
  <c r="R102" i="12" s="1"/>
  <c r="R172" i="12" s="1"/>
  <c r="CK23" i="5"/>
  <c r="BY23" i="5"/>
  <c r="BL23" i="5"/>
  <c r="BL102" i="10" s="1"/>
  <c r="AZ23" i="5"/>
  <c r="AN23" i="5"/>
  <c r="AB23" i="5"/>
  <c r="M23" i="5"/>
  <c r="AM96" i="25"/>
  <c r="J110" i="9"/>
  <c r="CK182" i="15"/>
  <c r="CK173" i="15"/>
  <c r="CJ181" i="15"/>
  <c r="CJ172" i="15"/>
  <c r="CI180" i="15"/>
  <c r="CI170" i="15"/>
  <c r="CH178" i="15"/>
  <c r="CH169" i="15"/>
  <c r="CG177" i="15"/>
  <c r="CG168" i="15"/>
  <c r="CF185" i="15"/>
  <c r="CF176" i="15"/>
  <c r="CF167" i="15"/>
  <c r="CE182" i="15"/>
  <c r="CE173" i="15"/>
  <c r="CD180" i="15"/>
  <c r="CD171" i="15"/>
  <c r="CC178" i="15"/>
  <c r="CC168" i="15"/>
  <c r="CB185" i="15"/>
  <c r="CB176" i="15"/>
  <c r="CB166" i="15"/>
  <c r="CA183" i="15"/>
  <c r="CA173" i="15"/>
  <c r="BZ178" i="15"/>
  <c r="BZ168" i="15"/>
  <c r="BY185" i="15"/>
  <c r="BY174" i="15"/>
  <c r="BX174" i="15"/>
  <c r="BV173" i="15"/>
  <c r="BU180" i="15"/>
  <c r="BR171" i="15"/>
  <c r="BQ173" i="15"/>
  <c r="BP179" i="15"/>
  <c r="BO184" i="15"/>
  <c r="BJ166" i="15"/>
  <c r="BI170" i="15"/>
  <c r="BC170" i="15"/>
  <c r="AX169" i="15"/>
  <c r="AW174" i="15"/>
  <c r="AR172" i="15"/>
  <c r="Y177" i="15"/>
  <c r="BR58" i="6"/>
  <c r="AP58" i="6"/>
  <c r="J286" i="6"/>
  <c r="CK181" i="15"/>
  <c r="CK172" i="15"/>
  <c r="CJ180" i="15"/>
  <c r="CJ171" i="15"/>
  <c r="CI178" i="15"/>
  <c r="CI169" i="15"/>
  <c r="CH177" i="15"/>
  <c r="CH168" i="15"/>
  <c r="CG185" i="15"/>
  <c r="CG176" i="15"/>
  <c r="CG167" i="15"/>
  <c r="CF184" i="15"/>
  <c r="CF175" i="15"/>
  <c r="CE181" i="15"/>
  <c r="CE172" i="15"/>
  <c r="CD179" i="15"/>
  <c r="CD170" i="15"/>
  <c r="CC176" i="15"/>
  <c r="CC167" i="15"/>
  <c r="CB184" i="15"/>
  <c r="CB175" i="15"/>
  <c r="CA182" i="15"/>
  <c r="CA170" i="15"/>
  <c r="BZ177" i="15"/>
  <c r="BZ167" i="15"/>
  <c r="BY184" i="15"/>
  <c r="BY170" i="15"/>
  <c r="BX171" i="15"/>
  <c r="BW185" i="15"/>
  <c r="BV171" i="15"/>
  <c r="BU178" i="15"/>
  <c r="BT185" i="15"/>
  <c r="BQ170" i="15"/>
  <c r="BP173" i="15"/>
  <c r="BO179" i="15"/>
  <c r="BN185" i="15"/>
  <c r="BD178" i="15"/>
  <c r="AX166" i="15"/>
  <c r="AL180" i="15"/>
  <c r="AI185" i="15"/>
  <c r="AZ96" i="25"/>
  <c r="CK180" i="15"/>
  <c r="CK171" i="15"/>
  <c r="CJ179" i="15"/>
  <c r="CJ169" i="15"/>
  <c r="CI177" i="15"/>
  <c r="CI168" i="15"/>
  <c r="CH185" i="15"/>
  <c r="CH176" i="15"/>
  <c r="CH167" i="15"/>
  <c r="CG184" i="15"/>
  <c r="CG175" i="15"/>
  <c r="CG166" i="15"/>
  <c r="CF183" i="15"/>
  <c r="CF173" i="15"/>
  <c r="CE180" i="15"/>
  <c r="CE171" i="15"/>
  <c r="CD178" i="15"/>
  <c r="CD169" i="15"/>
  <c r="CC184" i="15"/>
  <c r="CC175" i="15"/>
  <c r="CC166" i="15"/>
  <c r="CB183" i="15"/>
  <c r="CB174" i="15"/>
  <c r="CA181" i="15"/>
  <c r="CA169" i="15"/>
  <c r="BZ176" i="15"/>
  <c r="BZ166" i="15"/>
  <c r="BY183" i="15"/>
  <c r="BY169" i="15"/>
  <c r="BX184" i="15"/>
  <c r="BX170" i="15"/>
  <c r="BW181" i="15"/>
  <c r="BU173" i="15"/>
  <c r="BT179" i="15"/>
  <c r="BP170" i="15"/>
  <c r="BO172" i="15"/>
  <c r="BN180" i="15"/>
  <c r="BM185" i="15"/>
  <c r="BE184" i="15"/>
  <c r="AY182" i="15"/>
  <c r="AS174" i="15"/>
  <c r="AM178" i="15"/>
  <c r="CJ58" i="6"/>
  <c r="CD58" i="6"/>
  <c r="BW58" i="6"/>
  <c r="BH58" i="6"/>
  <c r="R58" i="6"/>
  <c r="BB96" i="25"/>
  <c r="CK179" i="15"/>
  <c r="CK170" i="15"/>
  <c r="CJ177" i="15"/>
  <c r="CJ168" i="15"/>
  <c r="CI185" i="15"/>
  <c r="CI176" i="15"/>
  <c r="CI167" i="15"/>
  <c r="CH184" i="15"/>
  <c r="CH175" i="15"/>
  <c r="CH166" i="15"/>
  <c r="CG183" i="15"/>
  <c r="CG174" i="15"/>
  <c r="CF181" i="15"/>
  <c r="CF172" i="15"/>
  <c r="CE179" i="15"/>
  <c r="CE170" i="15"/>
  <c r="CD177" i="15"/>
  <c r="CD167" i="15"/>
  <c r="CC183" i="15"/>
  <c r="CC174" i="15"/>
  <c r="CB182" i="15"/>
  <c r="CB173" i="15"/>
  <c r="CA178" i="15"/>
  <c r="CA168" i="15"/>
  <c r="BZ185" i="15"/>
  <c r="BZ175" i="15"/>
  <c r="BY179" i="15"/>
  <c r="BY167" i="15"/>
  <c r="BX183" i="15"/>
  <c r="BX168" i="15"/>
  <c r="BW180" i="15"/>
  <c r="BU170" i="15"/>
  <c r="BT178" i="15"/>
  <c r="BS184" i="15"/>
  <c r="BO170" i="15"/>
  <c r="BN173" i="15"/>
  <c r="BM180" i="15"/>
  <c r="BL185" i="15"/>
  <c r="BK184" i="15"/>
  <c r="BF177" i="15"/>
  <c r="BE172" i="15"/>
  <c r="AN181" i="15"/>
  <c r="AM177" i="15"/>
  <c r="Q176" i="15"/>
  <c r="N185" i="15"/>
  <c r="J83" i="9"/>
  <c r="CE96" i="25"/>
  <c r="G28" i="9"/>
  <c r="G45" i="9" s="1"/>
  <c r="G49" i="9" s="1"/>
  <c r="S96" i="25"/>
  <c r="AP106" i="25"/>
  <c r="CK178" i="15"/>
  <c r="CK168" i="15"/>
  <c r="CJ185" i="15"/>
  <c r="CJ176" i="15"/>
  <c r="CJ167" i="15"/>
  <c r="CI184" i="15"/>
  <c r="CI175" i="15"/>
  <c r="CI166" i="15"/>
  <c r="CH183" i="15"/>
  <c r="CH174" i="15"/>
  <c r="CG182" i="15"/>
  <c r="CG172" i="15"/>
  <c r="CF180" i="15"/>
  <c r="CF171" i="15"/>
  <c r="CE178" i="15"/>
  <c r="CE169" i="15"/>
  <c r="CD185" i="15"/>
  <c r="CD175" i="15"/>
  <c r="CD166" i="15"/>
  <c r="CC182" i="15"/>
  <c r="CC173" i="15"/>
  <c r="CB181" i="15"/>
  <c r="CB172" i="15"/>
  <c r="CA177" i="15"/>
  <c r="CA167" i="15"/>
  <c r="BZ184" i="15"/>
  <c r="BZ174" i="15"/>
  <c r="BY178" i="15"/>
  <c r="BY166" i="15"/>
  <c r="BX182" i="15"/>
  <c r="BW176" i="15"/>
  <c r="BT173" i="15"/>
  <c r="BS179" i="15"/>
  <c r="BN171" i="15"/>
  <c r="BM173" i="15"/>
  <c r="BL179" i="15"/>
  <c r="BK183" i="15"/>
  <c r="BG173" i="15"/>
  <c r="BF176" i="15"/>
  <c r="AZ177" i="15"/>
  <c r="AT173" i="15"/>
  <c r="AO174" i="15"/>
  <c r="AN177" i="15"/>
  <c r="AA181" i="15"/>
  <c r="Y23" i="5"/>
  <c r="O23" i="5"/>
  <c r="Z96" i="25"/>
  <c r="CK184" i="15"/>
  <c r="CK175" i="15"/>
  <c r="CK166" i="15"/>
  <c r="CJ183" i="15"/>
  <c r="CJ174" i="15"/>
  <c r="CI182" i="15"/>
  <c r="CI173" i="15"/>
  <c r="CH181" i="15"/>
  <c r="CH171" i="15"/>
  <c r="CG179" i="15"/>
  <c r="CG170" i="15"/>
  <c r="CF178" i="15"/>
  <c r="CF169" i="15"/>
  <c r="CE185" i="15"/>
  <c r="CE176" i="15"/>
  <c r="CE166" i="15"/>
  <c r="CD182" i="15"/>
  <c r="CD173" i="15"/>
  <c r="CC180" i="15"/>
  <c r="CC171" i="15"/>
  <c r="CB179" i="15"/>
  <c r="CB168" i="15"/>
  <c r="CA185" i="15"/>
  <c r="CA175" i="15"/>
  <c r="BZ182" i="15"/>
  <c r="BZ170" i="15"/>
  <c r="BY176" i="15"/>
  <c r="BX179" i="15"/>
  <c r="BW171" i="15"/>
  <c r="BV180" i="15"/>
  <c r="BS172" i="15"/>
  <c r="BR180" i="15"/>
  <c r="BQ185" i="15"/>
  <c r="BL170" i="15"/>
  <c r="BK171" i="15"/>
  <c r="BJ182" i="15"/>
  <c r="BI183" i="15"/>
  <c r="BH177" i="15"/>
  <c r="BB178" i="15"/>
  <c r="BA172" i="15"/>
  <c r="AV185" i="15"/>
  <c r="AU170" i="15"/>
  <c r="AQ181" i="15"/>
  <c r="AP170" i="15"/>
  <c r="X177" i="15"/>
  <c r="U184" i="15"/>
  <c r="W177" i="15"/>
  <c r="CG58" i="6"/>
  <c r="AR58" i="6"/>
  <c r="N58" i="6"/>
  <c r="CI23" i="5"/>
  <c r="BX23" i="5"/>
  <c r="BM23" i="5"/>
  <c r="BC23" i="5"/>
  <c r="AR23" i="5"/>
  <c r="AG23" i="5"/>
  <c r="W23" i="5"/>
  <c r="L23" i="5"/>
  <c r="CF96" i="25"/>
  <c r="J96" i="25"/>
  <c r="BM106" i="25"/>
  <c r="BD106" i="25"/>
  <c r="AN106" i="25"/>
  <c r="AM106" i="25"/>
  <c r="BY53" i="15"/>
  <c r="O79" i="10"/>
  <c r="Q96" i="25"/>
  <c r="AL106" i="25"/>
  <c r="BG106" i="25"/>
  <c r="V106" i="25"/>
  <c r="AX106" i="25"/>
  <c r="BW177" i="15"/>
  <c r="BW167" i="15"/>
  <c r="BV181" i="15"/>
  <c r="BV168" i="15"/>
  <c r="BU181" i="15"/>
  <c r="BU168" i="15"/>
  <c r="BT181" i="15"/>
  <c r="BT167" i="15"/>
  <c r="BS180" i="15"/>
  <c r="BS167" i="15"/>
  <c r="BR181" i="15"/>
  <c r="BR168" i="15"/>
  <c r="BQ181" i="15"/>
  <c r="BQ168" i="15"/>
  <c r="BP181" i="15"/>
  <c r="BP167" i="15"/>
  <c r="BO180" i="15"/>
  <c r="BO167" i="15"/>
  <c r="BN181" i="15"/>
  <c r="BN168" i="15"/>
  <c r="BM181" i="15"/>
  <c r="BM168" i="15"/>
  <c r="BL181" i="15"/>
  <c r="BL167" i="15"/>
  <c r="BK179" i="15"/>
  <c r="BJ176" i="15"/>
  <c r="BI173" i="15"/>
  <c r="BH178" i="15"/>
  <c r="BF168" i="15"/>
  <c r="BE180" i="15"/>
  <c r="BD181" i="15"/>
  <c r="BB168" i="15"/>
  <c r="BA176" i="15"/>
  <c r="AZ181" i="15"/>
  <c r="AV174" i="15"/>
  <c r="AU172" i="15"/>
  <c r="AT174" i="15"/>
  <c r="AS181" i="15"/>
  <c r="AR177" i="15"/>
  <c r="AQ185" i="15"/>
  <c r="BR179" i="15"/>
  <c r="BQ178" i="15"/>
  <c r="BP178" i="15"/>
  <c r="BO178" i="15"/>
  <c r="BN179" i="15"/>
  <c r="BM178" i="15"/>
  <c r="BL178" i="15"/>
  <c r="BK176" i="15"/>
  <c r="BJ173" i="15"/>
  <c r="BH176" i="15"/>
  <c r="BG184" i="15"/>
  <c r="BE170" i="15"/>
  <c r="BD177" i="15"/>
  <c r="BC184" i="15"/>
  <c r="BA170" i="15"/>
  <c r="AZ174" i="15"/>
  <c r="AY180" i="15"/>
  <c r="AX185" i="15"/>
  <c r="AR166" i="15"/>
  <c r="AQ178" i="15"/>
  <c r="AJ181" i="15"/>
  <c r="AI173" i="15"/>
  <c r="AH172" i="15"/>
  <c r="AG182" i="15"/>
  <c r="AF181" i="15"/>
  <c r="AE181" i="15"/>
  <c r="AD178" i="15"/>
  <c r="AC181" i="15"/>
  <c r="AB185" i="15"/>
  <c r="V180" i="15"/>
  <c r="R185" i="15"/>
  <c r="N180" i="15"/>
  <c r="CB171" i="15"/>
  <c r="CA180" i="15"/>
  <c r="CA172" i="15"/>
  <c r="BZ181" i="15"/>
  <c r="BZ173" i="15"/>
  <c r="BY182" i="15"/>
  <c r="BY173" i="15"/>
  <c r="BX178" i="15"/>
  <c r="BX167" i="15"/>
  <c r="BW184" i="15"/>
  <c r="BW173" i="15"/>
  <c r="BV176" i="15"/>
  <c r="BU176" i="15"/>
  <c r="BT175" i="15"/>
  <c r="BS175" i="15"/>
  <c r="BR176" i="15"/>
  <c r="BQ176" i="15"/>
  <c r="BP175" i="15"/>
  <c r="BO175" i="15"/>
  <c r="BN176" i="15"/>
  <c r="BM176" i="15"/>
  <c r="BL175" i="15"/>
  <c r="BK174" i="15"/>
  <c r="BJ168" i="15"/>
  <c r="BI185" i="15"/>
  <c r="BH169" i="15"/>
  <c r="BG181" i="15"/>
  <c r="BD170" i="15"/>
  <c r="BC180" i="15"/>
  <c r="AZ166" i="15"/>
  <c r="AY174" i="15"/>
  <c r="AX181" i="15"/>
  <c r="AQ169" i="15"/>
  <c r="AP185" i="15"/>
  <c r="AK177" i="15"/>
  <c r="AJ173" i="15"/>
  <c r="AI169" i="15"/>
  <c r="AH169" i="15"/>
  <c r="AG176" i="15"/>
  <c r="AF173" i="15"/>
  <c r="AE177" i="15"/>
  <c r="AD177" i="15"/>
  <c r="AC177" i="15"/>
  <c r="AB180" i="15"/>
  <c r="W185" i="15"/>
  <c r="V177" i="15"/>
  <c r="R168" i="15"/>
  <c r="K172" i="15"/>
  <c r="BO58" i="6"/>
  <c r="AB53" i="15"/>
  <c r="CK185" i="15"/>
  <c r="CK177" i="15"/>
  <c r="CK169" i="15"/>
  <c r="CJ178" i="15"/>
  <c r="CJ170" i="15"/>
  <c r="CI179" i="15"/>
  <c r="CI171" i="15"/>
  <c r="CH180" i="15"/>
  <c r="CH172" i="15"/>
  <c r="CG181" i="15"/>
  <c r="CG173" i="15"/>
  <c r="CF182" i="15"/>
  <c r="CF174" i="15"/>
  <c r="CF166" i="15"/>
  <c r="CE183" i="15"/>
  <c r="CE175" i="15"/>
  <c r="CE167" i="15"/>
  <c r="CD184" i="15"/>
  <c r="CD176" i="15"/>
  <c r="CD168" i="15"/>
  <c r="CC185" i="15"/>
  <c r="CC177" i="15"/>
  <c r="CC169" i="15"/>
  <c r="CB178" i="15"/>
  <c r="CB170" i="15"/>
  <c r="CA179" i="15"/>
  <c r="CA171" i="15"/>
  <c r="BZ180" i="15"/>
  <c r="BZ172" i="15"/>
  <c r="BY181" i="15"/>
  <c r="BY171" i="15"/>
  <c r="BX176" i="15"/>
  <c r="BX166" i="15"/>
  <c r="BW183" i="15"/>
  <c r="BW172" i="15"/>
  <c r="BV175" i="15"/>
  <c r="BU174" i="15"/>
  <c r="BT174" i="15"/>
  <c r="BS174" i="15"/>
  <c r="BR175" i="15"/>
  <c r="BQ174" i="15"/>
  <c r="BP174" i="15"/>
  <c r="BO174" i="15"/>
  <c r="BN175" i="15"/>
  <c r="BM174" i="15"/>
  <c r="BL174" i="15"/>
  <c r="BK172" i="15"/>
  <c r="BJ167" i="15"/>
  <c r="BI184" i="15"/>
  <c r="BH168" i="15"/>
  <c r="BG180" i="15"/>
  <c r="BF178" i="15"/>
  <c r="BD169" i="15"/>
  <c r="BC176" i="15"/>
  <c r="BB181" i="15"/>
  <c r="AY172" i="15"/>
  <c r="AX176" i="15"/>
  <c r="AW181" i="15"/>
  <c r="AQ168" i="15"/>
  <c r="AP182" i="15"/>
  <c r="AO184" i="15"/>
  <c r="AK176" i="15"/>
  <c r="AG166" i="15"/>
  <c r="AF169" i="15"/>
  <c r="AE166" i="15"/>
  <c r="AD169" i="15"/>
  <c r="AC173" i="15"/>
  <c r="X185" i="15"/>
  <c r="BN58" i="6"/>
  <c r="W176" i="15"/>
  <c r="X169" i="15"/>
  <c r="Y176" i="15"/>
  <c r="Z172" i="15"/>
  <c r="AA184" i="15"/>
  <c r="AE185" i="15"/>
  <c r="AF180" i="15"/>
  <c r="AG168" i="15"/>
  <c r="AK166" i="15"/>
  <c r="AL178" i="15"/>
  <c r="AM176" i="15"/>
  <c r="AN166" i="15"/>
  <c r="AQ174" i="15"/>
  <c r="AT185" i="15"/>
  <c r="AU174" i="15"/>
  <c r="AV166" i="15"/>
  <c r="AX177" i="15"/>
  <c r="AY170" i="15"/>
  <c r="AZ185" i="15"/>
  <c r="BA173" i="15"/>
  <c r="BB185" i="15"/>
  <c r="BC173" i="15"/>
  <c r="BD185" i="15"/>
  <c r="BE173" i="15"/>
  <c r="BF185" i="15"/>
  <c r="BG176" i="15"/>
  <c r="BH181" i="15"/>
  <c r="BI172" i="15"/>
  <c r="BJ172" i="15"/>
  <c r="BJ184" i="15"/>
  <c r="BK170" i="15"/>
  <c r="BK180" i="15"/>
  <c r="BL166" i="15"/>
  <c r="BL177" i="15"/>
  <c r="BM172" i="15"/>
  <c r="BM182" i="15"/>
  <c r="BN167" i="15"/>
  <c r="BN177" i="15"/>
  <c r="BO171" i="15"/>
  <c r="BO182" i="15"/>
  <c r="BP166" i="15"/>
  <c r="BP177" i="15"/>
  <c r="BQ172" i="15"/>
  <c r="BQ182" i="15"/>
  <c r="BR167" i="15"/>
  <c r="BR177" i="15"/>
  <c r="BS171" i="15"/>
  <c r="BS182" i="15"/>
  <c r="BT166" i="15"/>
  <c r="BT177" i="15"/>
  <c r="BU172" i="15"/>
  <c r="BU182" i="15"/>
  <c r="BV167" i="15"/>
  <c r="BV177" i="15"/>
  <c r="BW170" i="15"/>
  <c r="BW178" i="15"/>
  <c r="BX169" i="15"/>
  <c r="BX177" i="15"/>
  <c r="BX185" i="15"/>
  <c r="BY168" i="15"/>
  <c r="AO177" i="15"/>
  <c r="AP172" i="15"/>
  <c r="AR182" i="15"/>
  <c r="AS176" i="15"/>
  <c r="AT172" i="15"/>
  <c r="AV181" i="15"/>
  <c r="AW172" i="15"/>
  <c r="AY181" i="15"/>
  <c r="AZ169" i="15"/>
  <c r="BA184" i="15"/>
  <c r="BB176" i="15"/>
  <c r="BC185" i="15"/>
  <c r="BD176" i="15"/>
  <c r="BE185" i="15"/>
  <c r="BF170" i="15"/>
  <c r="BG185" i="15"/>
  <c r="BH170" i="15"/>
  <c r="BI181" i="15"/>
  <c r="BJ179" i="15"/>
  <c r="BK175" i="15"/>
  <c r="BL171" i="15"/>
  <c r="BL182" i="15"/>
  <c r="BM166" i="15"/>
  <c r="BM177" i="15"/>
  <c r="BN172" i="15"/>
  <c r="BN183" i="15"/>
  <c r="BO166" i="15"/>
  <c r="BO176" i="15"/>
  <c r="BP171" i="15"/>
  <c r="BP182" i="15"/>
  <c r="BQ166" i="15"/>
  <c r="BQ177" i="15"/>
  <c r="BR172" i="15"/>
  <c r="BR183" i="15"/>
  <c r="BS166" i="15"/>
  <c r="BS176" i="15"/>
  <c r="BT171" i="15"/>
  <c r="BT182" i="15"/>
  <c r="BU166" i="15"/>
  <c r="BU177" i="15"/>
  <c r="BV172" i="15"/>
  <c r="BV183" i="15"/>
  <c r="BW166" i="15"/>
  <c r="BW174" i="15"/>
  <c r="BW182" i="15"/>
  <c r="BX173" i="15"/>
  <c r="BX181" i="15"/>
  <c r="BY172" i="15"/>
  <c r="BY180" i="15"/>
  <c r="G44" i="15"/>
  <c r="G36" i="15"/>
  <c r="BX172" i="15"/>
  <c r="BW179" i="15"/>
  <c r="BW168" i="15"/>
  <c r="BV184" i="15"/>
  <c r="BV169" i="15"/>
  <c r="BU184" i="15"/>
  <c r="BU169" i="15"/>
  <c r="BT183" i="15"/>
  <c r="BT169" i="15"/>
  <c r="BS183" i="15"/>
  <c r="BS168" i="15"/>
  <c r="BR184" i="15"/>
  <c r="BR169" i="15"/>
  <c r="BQ184" i="15"/>
  <c r="BQ169" i="15"/>
  <c r="BP183" i="15"/>
  <c r="BP169" i="15"/>
  <c r="BO183" i="15"/>
  <c r="BO168" i="15"/>
  <c r="BN184" i="15"/>
  <c r="BN169" i="15"/>
  <c r="BM184" i="15"/>
  <c r="BM169" i="15"/>
  <c r="BL183" i="15"/>
  <c r="BL169" i="15"/>
  <c r="BK182" i="15"/>
  <c r="BK166" i="15"/>
  <c r="BJ180" i="15"/>
  <c r="BI176" i="15"/>
  <c r="BH185" i="15"/>
  <c r="BF169" i="15"/>
  <c r="BE181" i="15"/>
  <c r="BB169" i="15"/>
  <c r="BA180" i="15"/>
  <c r="AW170" i="15"/>
  <c r="AV176" i="15"/>
  <c r="AU180" i="15"/>
  <c r="AT180" i="15"/>
  <c r="AS182" i="15"/>
  <c r="AR185" i="15"/>
  <c r="AO166" i="15"/>
  <c r="AN174" i="15"/>
  <c r="AM169" i="15"/>
  <c r="Z173" i="15"/>
  <c r="T184" i="15"/>
  <c r="CA58" i="6"/>
  <c r="CE21" i="5"/>
  <c r="CE78" i="12" s="1"/>
  <c r="BW21" i="5"/>
  <c r="BW78" i="12" s="1"/>
  <c r="BW162" i="12" s="1"/>
  <c r="BO21" i="5"/>
  <c r="BO78" i="12" s="1"/>
  <c r="BG21" i="5"/>
  <c r="BG78" i="12" s="1"/>
  <c r="AY21" i="5"/>
  <c r="AY78" i="12" s="1"/>
  <c r="AQ21" i="5"/>
  <c r="AQ78" i="12" s="1"/>
  <c r="AQ102" i="12" s="1"/>
  <c r="AQ114" i="12" s="1"/>
  <c r="AI21" i="5"/>
  <c r="AI78" i="12" s="1"/>
  <c r="AI102" i="12" s="1"/>
  <c r="AI114" i="12" s="1"/>
  <c r="AA21" i="5"/>
  <c r="AA78" i="12" s="1"/>
  <c r="AA102" i="12" s="1"/>
  <c r="AA114" i="12" s="1"/>
  <c r="S21" i="5"/>
  <c r="S78" i="12" s="1"/>
  <c r="K21" i="5"/>
  <c r="K78" i="12" s="1"/>
  <c r="K102" i="12" s="1"/>
  <c r="K114" i="12" s="1"/>
  <c r="CH23" i="5"/>
  <c r="BZ23" i="5"/>
  <c r="BR23" i="5"/>
  <c r="BJ23" i="5"/>
  <c r="BB23" i="5"/>
  <c r="AT23" i="5"/>
  <c r="AL23" i="5"/>
  <c r="AD23" i="5"/>
  <c r="V23" i="5"/>
  <c r="N23" i="5"/>
  <c r="AZ58" i="6"/>
  <c r="AA58" i="6"/>
  <c r="J174" i="15"/>
  <c r="CI58" i="6"/>
  <c r="BD58" i="6"/>
  <c r="AE58" i="6"/>
  <c r="Y58" i="6"/>
  <c r="CI21" i="5"/>
  <c r="CI78" i="12" s="1"/>
  <c r="CI162" i="12" s="1"/>
  <c r="CA21" i="5"/>
  <c r="CA78" i="12" s="1"/>
  <c r="CA102" i="12" s="1"/>
  <c r="CA114" i="12" s="1"/>
  <c r="BS21" i="5"/>
  <c r="BS78" i="12" s="1"/>
  <c r="BS162" i="12" s="1"/>
  <c r="BK21" i="5"/>
  <c r="BK78" i="12" s="1"/>
  <c r="BC21" i="5"/>
  <c r="BC78" i="12" s="1"/>
  <c r="BC162" i="12" s="1"/>
  <c r="AU21" i="5"/>
  <c r="AU78" i="12" s="1"/>
  <c r="AM21" i="5"/>
  <c r="AM78" i="12" s="1"/>
  <c r="AM131" i="12" s="1"/>
  <c r="AE21" i="5"/>
  <c r="AE78" i="12" s="1"/>
  <c r="AE162" i="12" s="1"/>
  <c r="W21" i="5"/>
  <c r="W78" i="12" s="1"/>
  <c r="W102" i="12" s="1"/>
  <c r="O21" i="5"/>
  <c r="O78" i="12" s="1"/>
  <c r="O102" i="12" s="1"/>
  <c r="O145" i="12" s="1"/>
  <c r="CD23" i="5"/>
  <c r="BV23" i="5"/>
  <c r="BN23" i="5"/>
  <c r="BF23" i="5"/>
  <c r="AX23" i="5"/>
  <c r="AP23" i="5"/>
  <c r="AH23" i="5"/>
  <c r="Z23" i="5"/>
  <c r="R23" i="5"/>
  <c r="G78" i="25"/>
  <c r="CE91" i="25"/>
  <c r="AH91" i="25"/>
  <c r="BF91" i="25"/>
  <c r="AM91" i="25"/>
  <c r="BT91" i="25"/>
  <c r="CK91" i="25"/>
  <c r="K91" i="25"/>
  <c r="L91" i="25"/>
  <c r="AC91" i="25"/>
  <c r="BJ91" i="25"/>
  <c r="CA91" i="25"/>
  <c r="Y91" i="25"/>
  <c r="S91" i="25"/>
  <c r="AB91" i="25"/>
  <c r="BI91" i="25"/>
  <c r="BR91" i="25"/>
  <c r="CI91" i="25"/>
  <c r="AO91" i="25"/>
  <c r="AA91" i="25"/>
  <c r="AR91" i="25"/>
  <c r="BQ91" i="25"/>
  <c r="CH91" i="25"/>
  <c r="X91" i="25"/>
  <c r="AW91" i="25"/>
  <c r="BO91" i="25"/>
  <c r="BX91" i="25"/>
  <c r="CG91" i="25"/>
  <c r="W91" i="25"/>
  <c r="BL91" i="25"/>
  <c r="BU91" i="25"/>
  <c r="CG121" i="10" a="1"/>
  <c r="CG121" i="10" s="1"/>
  <c r="CC79" i="10"/>
  <c r="BY121" i="10" a="1"/>
  <c r="BY121" i="10" s="1"/>
  <c r="BW79" i="10"/>
  <c r="BS79" i="10"/>
  <c r="BK79" i="10"/>
  <c r="BI121" i="10" a="1"/>
  <c r="BI121" i="10" s="1"/>
  <c r="BC79" i="10"/>
  <c r="BA121" i="10" a="1"/>
  <c r="BA121" i="10" s="1"/>
  <c r="AY79" i="10"/>
  <c r="AW79" i="10"/>
  <c r="AU79" i="10"/>
  <c r="AS121" i="10" a="1"/>
  <c r="AS121" i="10" s="1"/>
  <c r="AQ79" i="10"/>
  <c r="AM79" i="10"/>
  <c r="AC121" i="10" a="1"/>
  <c r="AC121" i="10" s="1"/>
  <c r="U121" i="10" a="1"/>
  <c r="U121" i="10" s="1"/>
  <c r="S79" i="10"/>
  <c r="Q121" i="10" a="1"/>
  <c r="Q121" i="10" s="1"/>
  <c r="BD91" i="25"/>
  <c r="BV91" i="25"/>
  <c r="BI100" i="25"/>
  <c r="BY100" i="25"/>
  <c r="BP100" i="25"/>
  <c r="U100" i="25"/>
  <c r="L100" i="25"/>
  <c r="L102" i="25" s="1"/>
  <c r="L103" i="25" s="1"/>
  <c r="BW100" i="25"/>
  <c r="AR100" i="25"/>
  <c r="AG100" i="25"/>
  <c r="BQ100" i="25"/>
  <c r="CH100" i="25"/>
  <c r="CD100" i="25"/>
  <c r="BN100" i="25"/>
  <c r="AT100" i="25"/>
  <c r="AI100" i="25"/>
  <c r="AI102" i="25" s="1"/>
  <c r="AI103" i="25" s="1"/>
  <c r="BS91" i="25"/>
  <c r="BH91" i="25"/>
  <c r="BC91" i="25"/>
  <c r="Z100" i="25"/>
  <c r="CE100" i="25"/>
  <c r="AY100" i="25"/>
  <c r="K100" i="25"/>
  <c r="Y100" i="25"/>
  <c r="Y102" i="25" s="1"/>
  <c r="Y103" i="25" s="1"/>
  <c r="AP100" i="25"/>
  <c r="BN91" i="25"/>
  <c r="G77" i="25"/>
  <c r="G43" i="15"/>
  <c r="AJ100" i="25"/>
  <c r="BH100" i="25"/>
  <c r="BH102" i="25" s="1"/>
  <c r="BH103" i="25" s="1"/>
  <c r="CC100" i="25"/>
  <c r="CD91" i="25"/>
  <c r="BB91" i="25"/>
  <c r="AI91" i="25"/>
  <c r="AK106" i="25"/>
  <c r="BQ106" i="25"/>
  <c r="BS106" i="25"/>
  <c r="CC106" i="25"/>
  <c r="AR106" i="25"/>
  <c r="AT106" i="25"/>
  <c r="G87" i="25"/>
  <c r="BV106" i="25"/>
  <c r="AZ106" i="25"/>
  <c r="BB106" i="25"/>
  <c r="O106" i="25"/>
  <c r="AI106" i="25"/>
  <c r="BP106" i="25"/>
  <c r="AE106" i="25"/>
  <c r="BE106" i="25"/>
  <c r="AQ106" i="25"/>
  <c r="BA106" i="25"/>
  <c r="BC106" i="25"/>
  <c r="BU106" i="25"/>
  <c r="CE106" i="25"/>
  <c r="N121" i="10" a="1"/>
  <c r="N121" i="10" s="1"/>
  <c r="BE91" i="25"/>
  <c r="AL91" i="25"/>
  <c r="CJ91" i="25"/>
  <c r="BY91" i="25"/>
  <c r="G49" i="15"/>
  <c r="AX101" i="25"/>
  <c r="CJ101" i="25"/>
  <c r="X101" i="25"/>
  <c r="AM101" i="25"/>
  <c r="BB101" i="25"/>
  <c r="J101" i="25"/>
  <c r="AS101" i="25"/>
  <c r="BP101" i="25"/>
  <c r="BV101" i="25"/>
  <c r="BO101" i="25"/>
  <c r="BV58" i="6"/>
  <c r="BG58" i="6"/>
  <c r="BU101" i="25"/>
  <c r="BL101" i="25"/>
  <c r="CA101" i="25"/>
  <c r="O101" i="25"/>
  <c r="AD101" i="25"/>
  <c r="CG101" i="25"/>
  <c r="U101" i="25"/>
  <c r="AR101" i="25"/>
  <c r="CC101" i="25"/>
  <c r="AQ101" i="25"/>
  <c r="BG172" i="15"/>
  <c r="BF181" i="15"/>
  <c r="BE176" i="15"/>
  <c r="BD168" i="15"/>
  <c r="BC181" i="15"/>
  <c r="BB170" i="15"/>
  <c r="BA185" i="15"/>
  <c r="AZ176" i="15"/>
  <c r="AX174" i="15"/>
  <c r="AW182" i="15"/>
  <c r="AV169" i="15"/>
  <c r="AU181" i="15"/>
  <c r="AS169" i="15"/>
  <c r="AR178" i="15"/>
  <c r="AP174" i="15"/>
  <c r="AO185" i="15"/>
  <c r="AM166" i="15"/>
  <c r="AL169" i="15"/>
  <c r="AK174" i="15"/>
  <c r="AJ177" i="15"/>
  <c r="AI181" i="15"/>
  <c r="AH178" i="15"/>
  <c r="AC168" i="15"/>
  <c r="AB172" i="15"/>
  <c r="AA169" i="15"/>
  <c r="S181" i="15"/>
  <c r="O172" i="15"/>
  <c r="BE101" i="25"/>
  <c r="BD101" i="25"/>
  <c r="BS101" i="25"/>
  <c r="CH101" i="25"/>
  <c r="V101" i="25"/>
  <c r="BY101" i="25"/>
  <c r="M101" i="25"/>
  <c r="AJ101" i="25"/>
  <c r="AG101" i="25"/>
  <c r="J79" i="10"/>
  <c r="BV178" i="15"/>
  <c r="AN173" i="15"/>
  <c r="BV182" i="15"/>
  <c r="CJ121" i="10" a="1"/>
  <c r="CJ121" i="10" s="1"/>
  <c r="CF121" i="10" a="1"/>
  <c r="CF121" i="10" s="1"/>
  <c r="BX121" i="10" a="1"/>
  <c r="BX121" i="10" s="1"/>
  <c r="BH121" i="10" a="1"/>
  <c r="BH121" i="10" s="1"/>
  <c r="BD121" i="10" a="1"/>
  <c r="BD121" i="10" s="1"/>
  <c r="AZ121" i="10" a="1"/>
  <c r="AZ121" i="10" s="1"/>
  <c r="AR121" i="10" a="1"/>
  <c r="AR121" i="10" s="1"/>
  <c r="AB121" i="10" a="1"/>
  <c r="AB121" i="10" s="1"/>
  <c r="X121" i="10" a="1"/>
  <c r="X121" i="10" s="1"/>
  <c r="T121" i="10" a="1"/>
  <c r="T121" i="10" s="1"/>
  <c r="G47" i="15"/>
  <c r="G39" i="15"/>
  <c r="BH53" i="15"/>
  <c r="G38" i="15"/>
  <c r="K121" i="10" a="1"/>
  <c r="K121" i="10" s="1"/>
  <c r="BV174" i="15"/>
  <c r="BV166" i="15"/>
  <c r="BU183" i="15"/>
  <c r="BU175" i="15"/>
  <c r="BU167" i="15"/>
  <c r="BT184" i="15"/>
  <c r="BT176" i="15"/>
  <c r="BT168" i="15"/>
  <c r="BS185" i="15"/>
  <c r="BS177" i="15"/>
  <c r="BS169" i="15"/>
  <c r="BR178" i="15"/>
  <c r="BR170" i="15"/>
  <c r="BQ179" i="15"/>
  <c r="BQ171" i="15"/>
  <c r="BP180" i="15"/>
  <c r="BP172" i="15"/>
  <c r="BO181" i="15"/>
  <c r="BO173" i="15"/>
  <c r="BN182" i="15"/>
  <c r="BN174" i="15"/>
  <c r="BN166" i="15"/>
  <c r="BM183" i="15"/>
  <c r="BM175" i="15"/>
  <c r="BM167" i="15"/>
  <c r="BL184" i="15"/>
  <c r="BL176" i="15"/>
  <c r="BL168" i="15"/>
  <c r="BK185" i="15"/>
  <c r="BK177" i="15"/>
  <c r="BK169" i="15"/>
  <c r="BJ175" i="15"/>
  <c r="BI182" i="15"/>
  <c r="BI169" i="15"/>
  <c r="BH180" i="15"/>
  <c r="BH166" i="15"/>
  <c r="BG182" i="15"/>
  <c r="BG169" i="15"/>
  <c r="BF180" i="15"/>
  <c r="BF166" i="15"/>
  <c r="BE182" i="15"/>
  <c r="BE169" i="15"/>
  <c r="BD180" i="15"/>
  <c r="BD166" i="15"/>
  <c r="BC182" i="15"/>
  <c r="BC169" i="15"/>
  <c r="BB180" i="15"/>
  <c r="BB166" i="15"/>
  <c r="BA182" i="15"/>
  <c r="BA169" i="15"/>
  <c r="AZ180" i="15"/>
  <c r="AY176" i="15"/>
  <c r="AX170" i="15"/>
  <c r="AW185" i="15"/>
  <c r="AW169" i="15"/>
  <c r="AV180" i="15"/>
  <c r="AU176" i="15"/>
  <c r="AT166" i="15"/>
  <c r="AS177" i="15"/>
  <c r="AR170" i="15"/>
  <c r="AQ182" i="15"/>
  <c r="AP177" i="15"/>
  <c r="AO170" i="15"/>
  <c r="AN180" i="15"/>
  <c r="AM170" i="15"/>
  <c r="AL185" i="15"/>
  <c r="AK168" i="15"/>
  <c r="AJ180" i="15"/>
  <c r="AH170" i="15"/>
  <c r="AG184" i="15"/>
  <c r="AF172" i="15"/>
  <c r="AE182" i="15"/>
  <c r="AC169" i="15"/>
  <c r="AB181" i="15"/>
  <c r="Y173" i="15"/>
  <c r="X173" i="15"/>
  <c r="W181" i="15"/>
  <c r="L173" i="15"/>
  <c r="CE58" i="6"/>
  <c r="BZ58" i="6"/>
  <c r="BC58" i="6"/>
  <c r="Z58" i="6"/>
  <c r="L185" i="15"/>
  <c r="J176" i="15"/>
  <c r="M176" i="15"/>
  <c r="N178" i="15"/>
  <c r="O166" i="15"/>
  <c r="R178" i="15"/>
  <c r="S172" i="15"/>
  <c r="U185" i="15"/>
  <c r="V173" i="15"/>
  <c r="W184" i="15"/>
  <c r="X172" i="15"/>
  <c r="Y181" i="15"/>
  <c r="Z169" i="15"/>
  <c r="AA177" i="15"/>
  <c r="AC176" i="15"/>
  <c r="AD181" i="15"/>
  <c r="AE168" i="15"/>
  <c r="AE184" i="15"/>
  <c r="AF170" i="15"/>
  <c r="AG173" i="15"/>
  <c r="AH173" i="15"/>
  <c r="AI176" i="15"/>
  <c r="AJ178" i="15"/>
  <c r="AK181" i="15"/>
  <c r="AL181" i="15"/>
  <c r="AM168" i="15"/>
  <c r="AM181" i="15"/>
  <c r="AN178" i="15"/>
  <c r="AO176" i="15"/>
  <c r="AP173" i="15"/>
  <c r="AQ170" i="15"/>
  <c r="AQ184" i="15"/>
  <c r="AR169" i="15"/>
  <c r="AR181" i="15"/>
  <c r="AS166" i="15"/>
  <c r="AS178" i="15"/>
  <c r="AT177" i="15"/>
  <c r="AU173" i="15"/>
  <c r="AU184" i="15"/>
  <c r="AV168" i="15"/>
  <c r="AV178" i="15"/>
  <c r="AW173" i="15"/>
  <c r="AW184" i="15"/>
  <c r="AX168" i="15"/>
  <c r="AX178" i="15"/>
  <c r="AY173" i="15"/>
  <c r="AY184" i="15"/>
  <c r="AZ168" i="15"/>
  <c r="AZ178" i="15"/>
  <c r="K184" i="15"/>
  <c r="O177" i="15"/>
  <c r="P180" i="15"/>
  <c r="Q166" i="15"/>
  <c r="S182" i="15"/>
  <c r="T174" i="15"/>
  <c r="U166" i="15"/>
  <c r="V181" i="15"/>
  <c r="W169" i="15"/>
  <c r="X180" i="15"/>
  <c r="Y168" i="15"/>
  <c r="Z177" i="15"/>
  <c r="AA185" i="15"/>
  <c r="AB173" i="15"/>
  <c r="AC184" i="15"/>
  <c r="AD172" i="15"/>
  <c r="AE174" i="15"/>
  <c r="AF177" i="15"/>
  <c r="AG177" i="15"/>
  <c r="AH180" i="15"/>
  <c r="AI166" i="15"/>
  <c r="AI182" i="15"/>
  <c r="AJ169" i="15"/>
  <c r="AJ185" i="15"/>
  <c r="AK169" i="15"/>
  <c r="AK185" i="15"/>
  <c r="AL172" i="15"/>
  <c r="AM173" i="15"/>
  <c r="AM185" i="15"/>
  <c r="AN170" i="15"/>
  <c r="AN182" i="15"/>
  <c r="AO168" i="15"/>
  <c r="AO181" i="15"/>
  <c r="AP178" i="15"/>
  <c r="AQ176" i="15"/>
  <c r="AR173" i="15"/>
  <c r="AS170" i="15"/>
  <c r="AS184" i="15"/>
  <c r="AT169" i="15"/>
  <c r="AT181" i="15"/>
  <c r="AU166" i="15"/>
  <c r="AU177" i="15"/>
  <c r="AV172" i="15"/>
  <c r="AV182" i="15"/>
  <c r="AW166" i="15"/>
  <c r="AW177" i="15"/>
  <c r="AX172" i="15"/>
  <c r="AX182" i="15"/>
  <c r="AY166" i="15"/>
  <c r="AY177" i="15"/>
  <c r="AZ172" i="15"/>
  <c r="AZ182" i="15"/>
  <c r="BA166" i="15"/>
  <c r="BA177" i="15"/>
  <c r="BB172" i="15"/>
  <c r="BB182" i="15"/>
  <c r="BC166" i="15"/>
  <c r="BC177" i="15"/>
  <c r="BD172" i="15"/>
  <c r="BD182" i="15"/>
  <c r="BE166" i="15"/>
  <c r="BE177" i="15"/>
  <c r="BF172" i="15"/>
  <c r="BF182" i="15"/>
  <c r="BG166" i="15"/>
  <c r="BG177" i="15"/>
  <c r="BH172" i="15"/>
  <c r="BH182" i="15"/>
  <c r="BI166" i="15"/>
  <c r="BI177" i="15"/>
  <c r="BJ169" i="15"/>
  <c r="BJ177" i="15"/>
  <c r="BJ185" i="15"/>
  <c r="O182" i="15"/>
  <c r="P184" i="15"/>
  <c r="Q172" i="15"/>
  <c r="T180" i="15"/>
  <c r="U172" i="15"/>
  <c r="V185" i="15"/>
  <c r="W173" i="15"/>
  <c r="X181" i="15"/>
  <c r="Y169" i="15"/>
  <c r="Z180" i="15"/>
  <c r="AA168" i="15"/>
  <c r="AB177" i="15"/>
  <c r="AC185" i="15"/>
  <c r="AD173" i="15"/>
  <c r="AE176" i="15"/>
  <c r="AF178" i="15"/>
  <c r="AG181" i="15"/>
  <c r="AH181" i="15"/>
  <c r="AI168" i="15"/>
  <c r="AI184" i="15"/>
  <c r="AJ170" i="15"/>
  <c r="AK173" i="15"/>
  <c r="AL173" i="15"/>
  <c r="AM174" i="15"/>
  <c r="AN172" i="15"/>
  <c r="AN185" i="15"/>
  <c r="AO169" i="15"/>
  <c r="AO182" i="15"/>
  <c r="AP166" i="15"/>
  <c r="AP180" i="15"/>
  <c r="AQ177" i="15"/>
  <c r="AR174" i="15"/>
  <c r="AS173" i="15"/>
  <c r="AS185" i="15"/>
  <c r="AT170" i="15"/>
  <c r="AT182" i="15"/>
  <c r="AU168" i="15"/>
  <c r="AU178" i="15"/>
  <c r="AV173" i="15"/>
  <c r="AV184" i="15"/>
  <c r="AW168" i="15"/>
  <c r="AW178" i="15"/>
  <c r="AX173" i="15"/>
  <c r="AX184" i="15"/>
  <c r="AY168" i="15"/>
  <c r="AY178" i="15"/>
  <c r="AZ173" i="15"/>
  <c r="AZ184" i="15"/>
  <c r="BA168" i="15"/>
  <c r="BA178" i="15"/>
  <c r="BB173" i="15"/>
  <c r="BB184" i="15"/>
  <c r="BC168" i="15"/>
  <c r="BC178" i="15"/>
  <c r="BD173" i="15"/>
  <c r="BD184" i="15"/>
  <c r="BE168" i="15"/>
  <c r="BE178" i="15"/>
  <c r="BF173" i="15"/>
  <c r="BF184" i="15"/>
  <c r="BG168" i="15"/>
  <c r="BG178" i="15"/>
  <c r="BH173" i="15"/>
  <c r="BH184" i="15"/>
  <c r="BI168" i="15"/>
  <c r="BI178" i="15"/>
  <c r="BJ170" i="15"/>
  <c r="BJ178" i="15"/>
  <c r="BK168" i="15"/>
  <c r="BA58" i="6"/>
  <c r="AD58" i="6"/>
  <c r="AM184" i="15"/>
  <c r="AL177" i="15"/>
  <c r="AK184" i="15"/>
  <c r="AJ172" i="15"/>
  <c r="AI177" i="15"/>
  <c r="AG174" i="15"/>
  <c r="AE173" i="15"/>
  <c r="AD185" i="15"/>
  <c r="AB169" i="15"/>
  <c r="AA176" i="15"/>
  <c r="Z185" i="15"/>
  <c r="W168" i="15"/>
  <c r="V172" i="15"/>
  <c r="U181" i="15"/>
  <c r="T173" i="15"/>
  <c r="S177" i="15"/>
  <c r="R174" i="15"/>
  <c r="Q182" i="15"/>
  <c r="P185" i="15"/>
  <c r="O170" i="15"/>
  <c r="N174" i="15"/>
  <c r="AO58" i="6"/>
  <c r="BV170" i="15"/>
  <c r="BU179" i="15"/>
  <c r="BU171" i="15"/>
  <c r="BT180" i="15"/>
  <c r="BT172" i="15"/>
  <c r="BS181" i="15"/>
  <c r="BS173" i="15"/>
  <c r="BR182" i="15"/>
  <c r="BR174" i="15"/>
  <c r="BR166" i="15"/>
  <c r="BQ183" i="15"/>
  <c r="BQ175" i="15"/>
  <c r="BQ167" i="15"/>
  <c r="BP184" i="15"/>
  <c r="BP176" i="15"/>
  <c r="BP168" i="15"/>
  <c r="BO185" i="15"/>
  <c r="BO177" i="15"/>
  <c r="BO169" i="15"/>
  <c r="BN178" i="15"/>
  <c r="BN170" i="15"/>
  <c r="BM179" i="15"/>
  <c r="BM171" i="15"/>
  <c r="BL180" i="15"/>
  <c r="BL172" i="15"/>
  <c r="BK181" i="15"/>
  <c r="BK173" i="15"/>
  <c r="BJ181" i="15"/>
  <c r="BJ171" i="15"/>
  <c r="BI174" i="15"/>
  <c r="BH174" i="15"/>
  <c r="BG174" i="15"/>
  <c r="BF174" i="15"/>
  <c r="BE174" i="15"/>
  <c r="BD174" i="15"/>
  <c r="BC174" i="15"/>
  <c r="BB174" i="15"/>
  <c r="BA174" i="15"/>
  <c r="AZ170" i="15"/>
  <c r="AY185" i="15"/>
  <c r="AY169" i="15"/>
  <c r="AX180" i="15"/>
  <c r="AW176" i="15"/>
  <c r="AV170" i="15"/>
  <c r="AU185" i="15"/>
  <c r="AU169" i="15"/>
  <c r="AT178" i="15"/>
  <c r="AS168" i="15"/>
  <c r="AR180" i="15"/>
  <c r="AQ173" i="15"/>
  <c r="AP169" i="15"/>
  <c r="AO178" i="15"/>
  <c r="AN169" i="15"/>
  <c r="AM182" i="15"/>
  <c r="AL170" i="15"/>
  <c r="AK182" i="15"/>
  <c r="AI174" i="15"/>
  <c r="AH185" i="15"/>
  <c r="AG169" i="15"/>
  <c r="AF185" i="15"/>
  <c r="AE169" i="15"/>
  <c r="AD180" i="15"/>
  <c r="AA173" i="15"/>
  <c r="Z181" i="15"/>
  <c r="Y185" i="15"/>
  <c r="V169" i="15"/>
  <c r="U177" i="15"/>
  <c r="T169" i="15"/>
  <c r="S166" i="15"/>
  <c r="R169" i="15"/>
  <c r="Q177" i="15"/>
  <c r="P173" i="15"/>
  <c r="N168" i="15"/>
  <c r="K173" i="15"/>
  <c r="BQ58" i="6"/>
  <c r="AY58" i="6"/>
  <c r="AM58" i="6"/>
  <c r="AG58" i="6"/>
  <c r="U58" i="6"/>
  <c r="BU58" i="6"/>
  <c r="BJ58" i="6"/>
  <c r="BE58" i="6"/>
  <c r="AW58" i="6"/>
  <c r="P58" i="6"/>
  <c r="BT58" i="6"/>
  <c r="CK58" i="6"/>
  <c r="AS58" i="6"/>
  <c r="AI58" i="6"/>
  <c r="S58" i="6"/>
  <c r="K281" i="6"/>
  <c r="G50" i="15"/>
  <c r="G48" i="15"/>
  <c r="CE53" i="15"/>
  <c r="AH53" i="15"/>
  <c r="Z53" i="15"/>
  <c r="R53" i="15"/>
  <c r="BE53" i="15"/>
  <c r="AW53" i="15"/>
  <c r="AE53" i="15"/>
  <c r="W53" i="15"/>
  <c r="BR53" i="15"/>
  <c r="BQ53" i="15"/>
  <c r="BP53" i="15"/>
  <c r="AJ53" i="15"/>
  <c r="G81" i="25"/>
  <c r="AH96" i="25"/>
  <c r="AK96" i="25"/>
  <c r="AI96" i="25"/>
  <c r="AS96" i="25"/>
  <c r="AR96" i="25"/>
  <c r="BY96" i="25"/>
  <c r="BJ96" i="25"/>
  <c r="AU96" i="25"/>
  <c r="BD96" i="25"/>
  <c r="AO96" i="25"/>
  <c r="AX96" i="25"/>
  <c r="CG96" i="25"/>
  <c r="AY96" i="25"/>
  <c r="BC96" i="25"/>
  <c r="BH96" i="25"/>
  <c r="N96" i="25"/>
  <c r="BZ96" i="25"/>
  <c r="CC96" i="25"/>
  <c r="BT96" i="25"/>
  <c r="BE96" i="25"/>
  <c r="CD96" i="25"/>
  <c r="AQ96" i="25"/>
  <c r="L96" i="25"/>
  <c r="AC96" i="25"/>
  <c r="BR96" i="25"/>
  <c r="X96" i="25"/>
  <c r="Y96" i="25"/>
  <c r="M96" i="25"/>
  <c r="BG96" i="25"/>
  <c r="T96" i="25"/>
  <c r="BA96" i="25"/>
  <c r="CH96" i="25"/>
  <c r="G80" i="25"/>
  <c r="R96" i="25"/>
  <c r="BI96" i="25"/>
  <c r="BO96" i="25"/>
  <c r="AB96" i="25"/>
  <c r="BS96" i="25"/>
  <c r="O96" i="25"/>
  <c r="AN96" i="25"/>
  <c r="AW96" i="25"/>
  <c r="BF96" i="25"/>
  <c r="BW96" i="25"/>
  <c r="BX96" i="25"/>
  <c r="AE96" i="25"/>
  <c r="CJ96" i="25"/>
  <c r="BV96" i="25"/>
  <c r="U96" i="25"/>
  <c r="V96" i="25"/>
  <c r="BK96" i="25"/>
  <c r="AG96" i="25"/>
  <c r="CA96" i="25"/>
  <c r="BQ96" i="25"/>
  <c r="AD96" i="25"/>
  <c r="P96" i="25"/>
  <c r="BM96" i="25"/>
  <c r="CK96" i="25"/>
  <c r="CI96" i="25"/>
  <c r="AL96" i="25"/>
  <c r="AF96" i="25"/>
  <c r="BU96" i="25"/>
  <c r="K96" i="25"/>
  <c r="AJ96" i="25"/>
  <c r="AT96" i="25"/>
  <c r="AV96" i="25"/>
  <c r="AP96" i="25"/>
  <c r="AA96" i="25"/>
  <c r="BP96" i="25"/>
  <c r="W96" i="25"/>
  <c r="CB96" i="25"/>
  <c r="G168" i="12"/>
  <c r="G170" i="12"/>
  <c r="Q53" i="15"/>
  <c r="J53" i="15"/>
  <c r="BF106" i="25"/>
  <c r="AO106" i="25"/>
  <c r="AU106" i="25"/>
  <c r="BY106" i="25"/>
  <c r="AJ106" i="25"/>
  <c r="CD121" i="10" a="1"/>
  <c r="CD121" i="10" s="1"/>
  <c r="CD79" i="10"/>
  <c r="AB106" i="25"/>
  <c r="AX121" i="10" a="1"/>
  <c r="AX121" i="10" s="1"/>
  <c r="AX79" i="10"/>
  <c r="R121" i="10" a="1"/>
  <c r="R121" i="10" s="1"/>
  <c r="R79" i="10"/>
  <c r="AP102" i="25"/>
  <c r="AP103" i="25" s="1"/>
  <c r="BW106" i="25"/>
  <c r="AH106" i="25"/>
  <c r="BT106" i="25"/>
  <c r="BJ106" i="25"/>
  <c r="BG121" i="10" a="1"/>
  <c r="BG121" i="10" s="1"/>
  <c r="G45" i="15"/>
  <c r="AQ53" i="15"/>
  <c r="AI53" i="15"/>
  <c r="K53" i="15"/>
  <c r="CD53" i="15"/>
  <c r="BF53" i="15"/>
  <c r="AP53" i="15"/>
  <c r="CC53" i="15"/>
  <c r="CB53" i="15"/>
  <c r="BT53" i="15"/>
  <c r="BD53" i="15"/>
  <c r="AN53" i="15"/>
  <c r="G37" i="15"/>
  <c r="BC53" i="15"/>
  <c r="AM53" i="15"/>
  <c r="AT53" i="15"/>
  <c r="AL53" i="15"/>
  <c r="AD53" i="15"/>
  <c r="G35" i="15"/>
  <c r="N53" i="15"/>
  <c r="BI53" i="15"/>
  <c r="AS53" i="15"/>
  <c r="AK53" i="15"/>
  <c r="AC53" i="15"/>
  <c r="M53" i="15"/>
  <c r="CF53" i="15"/>
  <c r="BX53" i="15"/>
  <c r="AZ53" i="15"/>
  <c r="AR53" i="15"/>
  <c r="T53" i="15"/>
  <c r="L53" i="15"/>
  <c r="G33" i="15"/>
  <c r="BL79" i="10"/>
  <c r="AA121" i="10" a="1"/>
  <c r="AA121" i="10" s="1"/>
  <c r="BH106" i="25"/>
  <c r="AS106" i="25"/>
  <c r="N106" i="25"/>
  <c r="BZ106" i="25"/>
  <c r="BK106" i="25"/>
  <c r="BL106" i="25"/>
  <c r="AG106" i="25"/>
  <c r="G86" i="25"/>
  <c r="BN106" i="25"/>
  <c r="AY106" i="25"/>
  <c r="L106" i="25"/>
  <c r="BX106" i="25"/>
  <c r="BI106" i="25"/>
  <c r="AD106" i="25"/>
  <c r="J106" i="25"/>
  <c r="CA106" i="25"/>
  <c r="CB106" i="25"/>
  <c r="AW106" i="25"/>
  <c r="R106" i="25"/>
  <c r="CD106" i="25"/>
  <c r="BO106" i="25"/>
  <c r="CF106" i="25"/>
  <c r="CG106" i="25"/>
  <c r="BR106" i="25"/>
  <c r="CI106" i="25"/>
  <c r="X106" i="25"/>
  <c r="CK106" i="25"/>
  <c r="K106" i="25"/>
  <c r="M106" i="25"/>
  <c r="AV106" i="25"/>
  <c r="CH106" i="25"/>
  <c r="P106" i="25"/>
  <c r="Q106" i="25"/>
  <c r="S106" i="25"/>
  <c r="T106" i="25"/>
  <c r="U106" i="25"/>
  <c r="CJ106" i="25"/>
  <c r="W106" i="25"/>
  <c r="AF106" i="25"/>
  <c r="Y106" i="25"/>
  <c r="Z106" i="25"/>
  <c r="AA106" i="25"/>
  <c r="AF79" i="10"/>
  <c r="G46" i="15"/>
  <c r="G52" i="15"/>
  <c r="G51" i="15"/>
  <c r="BW53" i="15"/>
  <c r="AY53" i="15"/>
  <c r="AA53" i="15"/>
  <c r="S53" i="15"/>
  <c r="CH121" i="10" a="1"/>
  <c r="CH121" i="10" s="1"/>
  <c r="CH79" i="10"/>
  <c r="CE79" i="10"/>
  <c r="BL121" i="10" a="1"/>
  <c r="BL121" i="10" s="1"/>
  <c r="BK121" i="10" a="1"/>
  <c r="BK121" i="10" s="1"/>
  <c r="BB121" i="10" a="1"/>
  <c r="BB121" i="10" s="1"/>
  <c r="BB79" i="10"/>
  <c r="AS79" i="10"/>
  <c r="AF121" i="10" a="1"/>
  <c r="AF121" i="10" s="1"/>
  <c r="AE121" i="10" a="1"/>
  <c r="AE121" i="10" s="1"/>
  <c r="V121" i="10" a="1"/>
  <c r="V121" i="10" s="1"/>
  <c r="V79" i="10"/>
  <c r="L121" i="10" a="1"/>
  <c r="L121" i="10" s="1"/>
  <c r="L79" i="10"/>
  <c r="CK53" i="15"/>
  <c r="BM53" i="15"/>
  <c r="AG53" i="15"/>
  <c r="CI121" i="10" a="1"/>
  <c r="CI121" i="10" s="1"/>
  <c r="BZ121" i="10" a="1"/>
  <c r="BZ121" i="10" s="1"/>
  <c r="BZ79" i="10"/>
  <c r="BU79" i="10"/>
  <c r="BC121" i="10" a="1"/>
  <c r="BC121" i="10" s="1"/>
  <c r="AT121" i="10" a="1"/>
  <c r="AT121" i="10" s="1"/>
  <c r="AT79" i="10"/>
  <c r="AO79" i="10"/>
  <c r="AK79" i="10"/>
  <c r="AB79" i="10"/>
  <c r="W121" i="10" a="1"/>
  <c r="W121" i="10" s="1"/>
  <c r="M79" i="10"/>
  <c r="M121" i="10" a="1"/>
  <c r="M121" i="10" s="1"/>
  <c r="CJ79" i="10"/>
  <c r="CE121" i="10" a="1"/>
  <c r="CE121" i="10" s="1"/>
  <c r="BV121" i="10" a="1"/>
  <c r="BV121" i="10" s="1"/>
  <c r="BV79" i="10"/>
  <c r="BQ121" i="10" a="1"/>
  <c r="BQ121" i="10" s="1"/>
  <c r="BD79" i="10"/>
  <c r="AY121" i="10" a="1"/>
  <c r="AY121" i="10" s="1"/>
  <c r="AP121" i="10" a="1"/>
  <c r="AP121" i="10" s="1"/>
  <c r="AP79" i="10"/>
  <c r="AK121" i="10" a="1"/>
  <c r="AK121" i="10" s="1"/>
  <c r="X79" i="10"/>
  <c r="S121" i="10" a="1"/>
  <c r="S121" i="10" s="1"/>
  <c r="N79" i="10"/>
  <c r="AG91" i="25"/>
  <c r="AN91" i="25"/>
  <c r="AE91" i="25"/>
  <c r="AT91" i="25"/>
  <c r="AS91" i="25"/>
  <c r="AZ91" i="25"/>
  <c r="BW91" i="25"/>
  <c r="J100" i="25"/>
  <c r="AM100" i="25"/>
  <c r="AV100" i="25"/>
  <c r="AV102" i="25" s="1"/>
  <c r="AV103" i="25" s="1"/>
  <c r="BE100" i="25"/>
  <c r="AQ100" i="25"/>
  <c r="G564" i="6"/>
  <c r="G557" i="6"/>
  <c r="G561" i="6" s="1"/>
  <c r="G42" i="15"/>
  <c r="G34" i="15"/>
  <c r="Y53" i="15"/>
  <c r="CJ53" i="15"/>
  <c r="AV53" i="15"/>
  <c r="AF53" i="15"/>
  <c r="X53" i="15"/>
  <c r="P53" i="15"/>
  <c r="BS53" i="15"/>
  <c r="BK53" i="15"/>
  <c r="AE79" i="10"/>
  <c r="CB121" i="10" a="1"/>
  <c r="CB121" i="10" s="1"/>
  <c r="CA121" i="10" a="1"/>
  <c r="CA121" i="10" s="1"/>
  <c r="BR121" i="10" a="1"/>
  <c r="BR121" i="10" s="1"/>
  <c r="BR79" i="10"/>
  <c r="BO79" i="10"/>
  <c r="BM79" i="10"/>
  <c r="BI79" i="10"/>
  <c r="AV121" i="10" a="1"/>
  <c r="AV121" i="10" s="1"/>
  <c r="AU121" i="10" a="1"/>
  <c r="AU121" i="10" s="1"/>
  <c r="AL121" i="10" a="1"/>
  <c r="AL121" i="10" s="1"/>
  <c r="AL79" i="10"/>
  <c r="AI79" i="10"/>
  <c r="AG79" i="10"/>
  <c r="AC79" i="10"/>
  <c r="T79" i="10"/>
  <c r="P121" i="10" a="1"/>
  <c r="P121" i="10" s="1"/>
  <c r="O121" i="10" a="1"/>
  <c r="O121" i="10" s="1"/>
  <c r="AQ91" i="25"/>
  <c r="AP91" i="25"/>
  <c r="BP91" i="25"/>
  <c r="AK91" i="25"/>
  <c r="N91" i="25"/>
  <c r="BZ91" i="25"/>
  <c r="AU91" i="25"/>
  <c r="AF91" i="25"/>
  <c r="Z91" i="25"/>
  <c r="BM91" i="25"/>
  <c r="BG91" i="25"/>
  <c r="T91" i="25"/>
  <c r="CF91" i="25"/>
  <c r="BA91" i="25"/>
  <c r="AD91" i="25"/>
  <c r="AX91" i="25"/>
  <c r="BK91" i="25"/>
  <c r="AV91" i="25"/>
  <c r="Q91" i="25"/>
  <c r="CC91" i="25"/>
  <c r="G41" i="15"/>
  <c r="CI79" i="10"/>
  <c r="W79" i="10"/>
  <c r="CB79" i="10"/>
  <c r="BW121" i="10" a="1"/>
  <c r="BW121" i="10" s="1"/>
  <c r="BN121" i="10" a="1"/>
  <c r="BN121" i="10" s="1"/>
  <c r="BN79" i="10"/>
  <c r="AV79" i="10"/>
  <c r="AQ121" i="10" a="1"/>
  <c r="AQ121" i="10" s="1"/>
  <c r="AH121" i="10" a="1"/>
  <c r="AH121" i="10" s="1"/>
  <c r="AH79" i="10"/>
  <c r="P79" i="10"/>
  <c r="R91" i="25"/>
  <c r="J91" i="25"/>
  <c r="P91" i="25"/>
  <c r="O91" i="25"/>
  <c r="V91" i="25"/>
  <c r="U91" i="25"/>
  <c r="AJ91" i="25"/>
  <c r="AY91" i="25"/>
  <c r="G40" i="15"/>
  <c r="BO53" i="15"/>
  <c r="BG53" i="15"/>
  <c r="BV53" i="15"/>
  <c r="BN53" i="15"/>
  <c r="AX53" i="15"/>
  <c r="BU53" i="15"/>
  <c r="AO53" i="15"/>
  <c r="BL53" i="15"/>
  <c r="CI53" i="15"/>
  <c r="CA53" i="15"/>
  <c r="AU53" i="15"/>
  <c r="O53" i="15"/>
  <c r="CH53" i="15"/>
  <c r="BZ53" i="15"/>
  <c r="BJ53" i="15"/>
  <c r="BB53" i="15"/>
  <c r="V53" i="15"/>
  <c r="CG53" i="15"/>
  <c r="BA53" i="15"/>
  <c r="U53" i="15"/>
  <c r="CA79" i="10"/>
  <c r="CK79" i="10"/>
  <c r="BT121" i="10" a="1"/>
  <c r="BT121" i="10" s="1"/>
  <c r="BS121" i="10" a="1"/>
  <c r="BS121" i="10" s="1"/>
  <c r="BJ121" i="10" a="1"/>
  <c r="BJ121" i="10" s="1"/>
  <c r="BJ79" i="10"/>
  <c r="BG79" i="10"/>
  <c r="BE79" i="10"/>
  <c r="BA79" i="10"/>
  <c r="AN121" i="10" a="1"/>
  <c r="AN121" i="10" s="1"/>
  <c r="AM121" i="10" a="1"/>
  <c r="AM121" i="10" s="1"/>
  <c r="AD121" i="10" a="1"/>
  <c r="AD121" i="10" s="1"/>
  <c r="AD79" i="10"/>
  <c r="AA79" i="10"/>
  <c r="Y79" i="10"/>
  <c r="U79" i="10"/>
  <c r="K79" i="10"/>
  <c r="K17" i="5"/>
  <c r="L17" i="5" s="1"/>
  <c r="J434" i="6"/>
  <c r="J3" i="42"/>
  <c r="J22" i="42" s="1"/>
  <c r="J632" i="6"/>
  <c r="J3" i="10"/>
  <c r="J505" i="6"/>
  <c r="J136" i="6"/>
  <c r="BT79" i="10"/>
  <c r="BP121" i="10" a="1"/>
  <c r="BP121" i="10" s="1"/>
  <c r="BO121" i="10" a="1"/>
  <c r="BO121" i="10" s="1"/>
  <c r="BF121" i="10" a="1"/>
  <c r="BF121" i="10" s="1"/>
  <c r="BF79" i="10"/>
  <c r="AN79" i="10"/>
  <c r="AJ121" i="10" a="1"/>
  <c r="AJ121" i="10" s="1"/>
  <c r="AI121" i="10" a="1"/>
  <c r="AI121" i="10" s="1"/>
  <c r="Z121" i="10" a="1"/>
  <c r="Z121" i="10" s="1"/>
  <c r="Z79" i="10"/>
  <c r="Q79" i="10"/>
  <c r="CG79" i="10"/>
  <c r="BY79" i="10"/>
  <c r="BQ79" i="10"/>
  <c r="A134" i="6"/>
  <c r="N12" i="29" s="1"/>
  <c r="J121" i="10" a="1"/>
  <c r="J121" i="10" s="1"/>
  <c r="CF79" i="10"/>
  <c r="BX79" i="10"/>
  <c r="BP79" i="10"/>
  <c r="BH79" i="10"/>
  <c r="AZ79" i="10"/>
  <c r="AR79" i="10"/>
  <c r="AJ79" i="10"/>
  <c r="BL58" i="6"/>
  <c r="BK58" i="6"/>
  <c r="U176" i="15"/>
  <c r="T185" i="15"/>
  <c r="S170" i="15"/>
  <c r="R180" i="15"/>
  <c r="P174" i="15"/>
  <c r="N169" i="15"/>
  <c r="M177" i="15"/>
  <c r="CK121" i="10" a="1"/>
  <c r="CK121" i="10" s="1"/>
  <c r="CC121" i="10" a="1"/>
  <c r="CC121" i="10" s="1"/>
  <c r="BU121" i="10" a="1"/>
  <c r="BU121" i="10" s="1"/>
  <c r="BM121" i="10" a="1"/>
  <c r="BM121" i="10" s="1"/>
  <c r="BE121" i="10" a="1"/>
  <c r="BE121" i="10" s="1"/>
  <c r="AW121" i="10" a="1"/>
  <c r="AW121" i="10" s="1"/>
  <c r="AO121" i="10" a="1"/>
  <c r="AO121" i="10" s="1"/>
  <c r="AG121" i="10" a="1"/>
  <c r="AG121" i="10" s="1"/>
  <c r="Y121" i="10" a="1"/>
  <c r="Y121" i="10" s="1"/>
  <c r="J171" i="15"/>
  <c r="J179" i="15"/>
  <c r="K171" i="15"/>
  <c r="K179" i="15"/>
  <c r="L167" i="15"/>
  <c r="L175" i="15"/>
  <c r="L183" i="15"/>
  <c r="M171" i="15"/>
  <c r="M179" i="15"/>
  <c r="N167" i="15"/>
  <c r="N175" i="15"/>
  <c r="N183" i="15"/>
  <c r="O171" i="15"/>
  <c r="O179" i="15"/>
  <c r="P167" i="15"/>
  <c r="P175" i="15"/>
  <c r="P183" i="15"/>
  <c r="Q171" i="15"/>
  <c r="Q179" i="15"/>
  <c r="R167" i="15"/>
  <c r="R175" i="15"/>
  <c r="R183" i="15"/>
  <c r="S171" i="15"/>
  <c r="S179" i="15"/>
  <c r="T167" i="15"/>
  <c r="T175" i="15"/>
  <c r="T183" i="15"/>
  <c r="U171" i="15"/>
  <c r="J173" i="15"/>
  <c r="J181" i="15"/>
  <c r="J167" i="15"/>
  <c r="J175" i="15"/>
  <c r="J183" i="15"/>
  <c r="K167" i="15"/>
  <c r="K175" i="15"/>
  <c r="K183" i="15"/>
  <c r="L171" i="15"/>
  <c r="L179" i="15"/>
  <c r="M167" i="15"/>
  <c r="M175" i="15"/>
  <c r="M183" i="15"/>
  <c r="N171" i="15"/>
  <c r="N179" i="15"/>
  <c r="O167" i="15"/>
  <c r="O175" i="15"/>
  <c r="O183" i="15"/>
  <c r="P171" i="15"/>
  <c r="P179" i="15"/>
  <c r="Q167" i="15"/>
  <c r="Q175" i="15"/>
  <c r="Q183" i="15"/>
  <c r="R171" i="15"/>
  <c r="R179" i="15"/>
  <c r="S167" i="15"/>
  <c r="S175" i="15"/>
  <c r="S183" i="15"/>
  <c r="T171" i="15"/>
  <c r="T179" i="15"/>
  <c r="U167" i="15"/>
  <c r="U175" i="15"/>
  <c r="J177" i="15"/>
  <c r="K174" i="15"/>
  <c r="K185" i="15"/>
  <c r="L176" i="15"/>
  <c r="M168" i="15"/>
  <c r="M178" i="15"/>
  <c r="N170" i="15"/>
  <c r="N181" i="15"/>
  <c r="O173" i="15"/>
  <c r="O184" i="15"/>
  <c r="P176" i="15"/>
  <c r="Q168" i="15"/>
  <c r="Q178" i="15"/>
  <c r="R170" i="15"/>
  <c r="R181" i="15"/>
  <c r="S173" i="15"/>
  <c r="S184" i="15"/>
  <c r="T176" i="15"/>
  <c r="U168" i="15"/>
  <c r="U178" i="15"/>
  <c r="V166" i="15"/>
  <c r="V174" i="15"/>
  <c r="V182" i="15"/>
  <c r="W170" i="15"/>
  <c r="W178" i="15"/>
  <c r="X166" i="15"/>
  <c r="X174" i="15"/>
  <c r="X182" i="15"/>
  <c r="Y170" i="15"/>
  <c r="Y178" i="15"/>
  <c r="Z166" i="15"/>
  <c r="Z174" i="15"/>
  <c r="Z182" i="15"/>
  <c r="AA170" i="15"/>
  <c r="AA178" i="15"/>
  <c r="AB166" i="15"/>
  <c r="AB174" i="15"/>
  <c r="AB182" i="15"/>
  <c r="AC170" i="15"/>
  <c r="AC178" i="15"/>
  <c r="AD166" i="15"/>
  <c r="AD174" i="15"/>
  <c r="AD182" i="15"/>
  <c r="AE170" i="15"/>
  <c r="AE178" i="15"/>
  <c r="AF166" i="15"/>
  <c r="AF174" i="15"/>
  <c r="AF182" i="15"/>
  <c r="AG170" i="15"/>
  <c r="AG178" i="15"/>
  <c r="AH166" i="15"/>
  <c r="AH174" i="15"/>
  <c r="AH182" i="15"/>
  <c r="AI170" i="15"/>
  <c r="AI178" i="15"/>
  <c r="AJ166" i="15"/>
  <c r="AJ174" i="15"/>
  <c r="AJ182" i="15"/>
  <c r="AK170" i="15"/>
  <c r="AK178" i="15"/>
  <c r="AL166" i="15"/>
  <c r="AL174" i="15"/>
  <c r="AL182" i="15"/>
  <c r="J166" i="15"/>
  <c r="J178" i="15"/>
  <c r="K176" i="15"/>
  <c r="L166" i="15"/>
  <c r="L177" i="15"/>
  <c r="M169" i="15"/>
  <c r="M180" i="15"/>
  <c r="N172" i="15"/>
  <c r="N182" i="15"/>
  <c r="O174" i="15"/>
  <c r="O185" i="15"/>
  <c r="P166" i="15"/>
  <c r="P177" i="15"/>
  <c r="Q169" i="15"/>
  <c r="Q180" i="15"/>
  <c r="R172" i="15"/>
  <c r="R182" i="15"/>
  <c r="S174" i="15"/>
  <c r="S185" i="15"/>
  <c r="T166" i="15"/>
  <c r="T177" i="15"/>
  <c r="U169" i="15"/>
  <c r="U179" i="15"/>
  <c r="V167" i="15"/>
  <c r="V175" i="15"/>
  <c r="V183" i="15"/>
  <c r="W171" i="15"/>
  <c r="W179" i="15"/>
  <c r="X167" i="15"/>
  <c r="X175" i="15"/>
  <c r="X183" i="15"/>
  <c r="Y171" i="15"/>
  <c r="Y179" i="15"/>
  <c r="Z167" i="15"/>
  <c r="Z175" i="15"/>
  <c r="Z183" i="15"/>
  <c r="AA171" i="15"/>
  <c r="AA179" i="15"/>
  <c r="AB167" i="15"/>
  <c r="AB175" i="15"/>
  <c r="AB183" i="15"/>
  <c r="AC171" i="15"/>
  <c r="AC179" i="15"/>
  <c r="AD167" i="15"/>
  <c r="AD175" i="15"/>
  <c r="AD183" i="15"/>
  <c r="AE171" i="15"/>
  <c r="AE179" i="15"/>
  <c r="AF167" i="15"/>
  <c r="AF175" i="15"/>
  <c r="AF183" i="15"/>
  <c r="AG171" i="15"/>
  <c r="AG179" i="15"/>
  <c r="AH167" i="15"/>
  <c r="AH175" i="15"/>
  <c r="AH183" i="15"/>
  <c r="AI171" i="15"/>
  <c r="AI179" i="15"/>
  <c r="AJ167" i="15"/>
  <c r="AJ175" i="15"/>
  <c r="AJ183" i="15"/>
  <c r="AK171" i="15"/>
  <c r="AK179" i="15"/>
  <c r="AL167" i="15"/>
  <c r="AL175" i="15"/>
  <c r="AL183" i="15"/>
  <c r="AM171" i="15"/>
  <c r="AM179" i="15"/>
  <c r="AN167" i="15"/>
  <c r="AN175" i="15"/>
  <c r="AN183" i="15"/>
  <c r="AO171" i="15"/>
  <c r="AO179" i="15"/>
  <c r="AP167" i="15"/>
  <c r="AP175" i="15"/>
  <c r="AP183" i="15"/>
  <c r="AQ171" i="15"/>
  <c r="AQ179" i="15"/>
  <c r="AR167" i="15"/>
  <c r="AR175" i="15"/>
  <c r="AR183" i="15"/>
  <c r="AS171" i="15"/>
  <c r="AS179" i="15"/>
  <c r="AT167" i="15"/>
  <c r="AT175" i="15"/>
  <c r="AT183" i="15"/>
  <c r="AU171" i="15"/>
  <c r="AU179" i="15"/>
  <c r="AV167" i="15"/>
  <c r="AV175" i="15"/>
  <c r="AV183" i="15"/>
  <c r="AW171" i="15"/>
  <c r="AW179" i="15"/>
  <c r="AX167" i="15"/>
  <c r="AX175" i="15"/>
  <c r="AX183" i="15"/>
  <c r="AY171" i="15"/>
  <c r="AY179" i="15"/>
  <c r="AZ167" i="15"/>
  <c r="AZ175" i="15"/>
  <c r="AZ183" i="15"/>
  <c r="BA171" i="15"/>
  <c r="BA179" i="15"/>
  <c r="BB167" i="15"/>
  <c r="BB175" i="15"/>
  <c r="BB183" i="15"/>
  <c r="BC171" i="15"/>
  <c r="BC179" i="15"/>
  <c r="BD167" i="15"/>
  <c r="BD175" i="15"/>
  <c r="BD183" i="15"/>
  <c r="BE171" i="15"/>
  <c r="BE179" i="15"/>
  <c r="BF167" i="15"/>
  <c r="BF175" i="15"/>
  <c r="BF183" i="15"/>
  <c r="BG171" i="15"/>
  <c r="BG179" i="15"/>
  <c r="BH167" i="15"/>
  <c r="BH175" i="15"/>
  <c r="BH183" i="15"/>
  <c r="BI171" i="15"/>
  <c r="BI179" i="15"/>
  <c r="J168" i="15"/>
  <c r="J180" i="15"/>
  <c r="K166" i="15"/>
  <c r="K177" i="15"/>
  <c r="L168" i="15"/>
  <c r="L178" i="15"/>
  <c r="M170" i="15"/>
  <c r="M181" i="15"/>
  <c r="N173" i="15"/>
  <c r="N184" i="15"/>
  <c r="O176" i="15"/>
  <c r="P168" i="15"/>
  <c r="P178" i="15"/>
  <c r="Q170" i="15"/>
  <c r="Q181" i="15"/>
  <c r="R173" i="15"/>
  <c r="R184" i="15"/>
  <c r="S176" i="15"/>
  <c r="T168" i="15"/>
  <c r="T178" i="15"/>
  <c r="U170" i="15"/>
  <c r="U180" i="15"/>
  <c r="V168" i="15"/>
  <c r="V176" i="15"/>
  <c r="V184" i="15"/>
  <c r="W172" i="15"/>
  <c r="W180" i="15"/>
  <c r="X168" i="15"/>
  <c r="X176" i="15"/>
  <c r="X184" i="15"/>
  <c r="Y172" i="15"/>
  <c r="Y180" i="15"/>
  <c r="Z168" i="15"/>
  <c r="Z176" i="15"/>
  <c r="Z184" i="15"/>
  <c r="AA172" i="15"/>
  <c r="AA180" i="15"/>
  <c r="AB168" i="15"/>
  <c r="AB176" i="15"/>
  <c r="AB184" i="15"/>
  <c r="AC172" i="15"/>
  <c r="AC180" i="15"/>
  <c r="AD168" i="15"/>
  <c r="AD176" i="15"/>
  <c r="AD184" i="15"/>
  <c r="AE172" i="15"/>
  <c r="AE180" i="15"/>
  <c r="AF168" i="15"/>
  <c r="AF176" i="15"/>
  <c r="AF184" i="15"/>
  <c r="AG172" i="15"/>
  <c r="AG180" i="15"/>
  <c r="AH168" i="15"/>
  <c r="AH176" i="15"/>
  <c r="AH184" i="15"/>
  <c r="AI172" i="15"/>
  <c r="AI180" i="15"/>
  <c r="AJ168" i="15"/>
  <c r="AJ176" i="15"/>
  <c r="AJ184" i="15"/>
  <c r="AK172" i="15"/>
  <c r="AK180" i="15"/>
  <c r="AL168" i="15"/>
  <c r="AL176" i="15"/>
  <c r="AL184" i="15"/>
  <c r="AM172" i="15"/>
  <c r="AM180" i="15"/>
  <c r="AN168" i="15"/>
  <c r="AN176" i="15"/>
  <c r="AN184" i="15"/>
  <c r="AO172" i="15"/>
  <c r="AO180" i="15"/>
  <c r="AP168" i="15"/>
  <c r="AP176" i="15"/>
  <c r="AP184" i="15"/>
  <c r="AQ172" i="15"/>
  <c r="AQ180" i="15"/>
  <c r="AR168" i="15"/>
  <c r="AR176" i="15"/>
  <c r="AR184" i="15"/>
  <c r="AS172" i="15"/>
  <c r="AS180" i="15"/>
  <c r="AT168" i="15"/>
  <c r="AT176" i="15"/>
  <c r="AT184" i="15"/>
  <c r="J169" i="15"/>
  <c r="J182" i="15"/>
  <c r="K168" i="15"/>
  <c r="K178" i="15"/>
  <c r="L169" i="15"/>
  <c r="L180" i="15"/>
  <c r="M172" i="15"/>
  <c r="M182" i="15"/>
  <c r="J170" i="15"/>
  <c r="J184" i="15"/>
  <c r="K169" i="15"/>
  <c r="K180" i="15"/>
  <c r="L170" i="15"/>
  <c r="L181" i="15"/>
  <c r="M173" i="15"/>
  <c r="M184" i="15"/>
  <c r="N176" i="15"/>
  <c r="O168" i="15"/>
  <c r="O178" i="15"/>
  <c r="P170" i="15"/>
  <c r="P181" i="15"/>
  <c r="Q173" i="15"/>
  <c r="Q184" i="15"/>
  <c r="R176" i="15"/>
  <c r="S168" i="15"/>
  <c r="S178" i="15"/>
  <c r="T170" i="15"/>
  <c r="T181" i="15"/>
  <c r="U173" i="15"/>
  <c r="U182" i="15"/>
  <c r="V170" i="15"/>
  <c r="V178" i="15"/>
  <c r="W166" i="15"/>
  <c r="W174" i="15"/>
  <c r="W182" i="15"/>
  <c r="X170" i="15"/>
  <c r="X178" i="15"/>
  <c r="Y166" i="15"/>
  <c r="Y174" i="15"/>
  <c r="Y182" i="15"/>
  <c r="Z170" i="15"/>
  <c r="Z178" i="15"/>
  <c r="AA166" i="15"/>
  <c r="AA174" i="15"/>
  <c r="AA182" i="15"/>
  <c r="AB170" i="15"/>
  <c r="AB178" i="15"/>
  <c r="AC166" i="15"/>
  <c r="AC174" i="15"/>
  <c r="AC182" i="15"/>
  <c r="AD170" i="15"/>
  <c r="J172" i="15"/>
  <c r="J185" i="15"/>
  <c r="K170" i="15"/>
  <c r="K181" i="15"/>
  <c r="L172" i="15"/>
  <c r="L182" i="15"/>
  <c r="M174" i="15"/>
  <c r="M185" i="15"/>
  <c r="N166" i="15"/>
  <c r="N177" i="15"/>
  <c r="O169" i="15"/>
  <c r="O180" i="15"/>
  <c r="P172" i="15"/>
  <c r="P182" i="15"/>
  <c r="Q174" i="15"/>
  <c r="Q185" i="15"/>
  <c r="R166" i="15"/>
  <c r="R177" i="15"/>
  <c r="S169" i="15"/>
  <c r="S180" i="15"/>
  <c r="T172" i="15"/>
  <c r="T182" i="15"/>
  <c r="U174" i="15"/>
  <c r="U183" i="15"/>
  <c r="V171" i="15"/>
  <c r="V179" i="15"/>
  <c r="W167" i="15"/>
  <c r="W175" i="15"/>
  <c r="W183" i="15"/>
  <c r="X171" i="15"/>
  <c r="X179" i="15"/>
  <c r="Y167" i="15"/>
  <c r="Y175" i="15"/>
  <c r="Y183" i="15"/>
  <c r="Z171" i="15"/>
  <c r="Z179" i="15"/>
  <c r="AA167" i="15"/>
  <c r="AA175" i="15"/>
  <c r="AA183" i="15"/>
  <c r="AB171" i="15"/>
  <c r="AB179" i="15"/>
  <c r="AC167" i="15"/>
  <c r="AC175" i="15"/>
  <c r="AC183" i="15"/>
  <c r="AD171" i="15"/>
  <c r="AD179" i="15"/>
  <c r="AE167" i="15"/>
  <c r="AE175" i="15"/>
  <c r="AE183" i="15"/>
  <c r="AF171" i="15"/>
  <c r="AF179" i="15"/>
  <c r="AG167" i="15"/>
  <c r="AG175" i="15"/>
  <c r="AG183" i="15"/>
  <c r="AH171" i="15"/>
  <c r="AH179" i="15"/>
  <c r="AI167" i="15"/>
  <c r="AI175" i="15"/>
  <c r="AI183" i="15"/>
  <c r="AJ171" i="15"/>
  <c r="AJ179" i="15"/>
  <c r="AK167" i="15"/>
  <c r="AK175" i="15"/>
  <c r="AK183" i="15"/>
  <c r="AL171" i="15"/>
  <c r="AL179" i="15"/>
  <c r="AM167" i="15"/>
  <c r="AM175" i="15"/>
  <c r="AM183" i="15"/>
  <c r="AN171" i="15"/>
  <c r="AN179" i="15"/>
  <c r="AO167" i="15"/>
  <c r="AO175" i="15"/>
  <c r="AO183" i="15"/>
  <c r="AP171" i="15"/>
  <c r="AP179" i="15"/>
  <c r="AQ167" i="15"/>
  <c r="AQ175" i="15"/>
  <c r="AQ183" i="15"/>
  <c r="AR171" i="15"/>
  <c r="AR179" i="15"/>
  <c r="AS167" i="15"/>
  <c r="AS175" i="15"/>
  <c r="AS183" i="15"/>
  <c r="AT171" i="15"/>
  <c r="AT179" i="15"/>
  <c r="AU167" i="15"/>
  <c r="AU175" i="15"/>
  <c r="AU183" i="15"/>
  <c r="AV171" i="15"/>
  <c r="AV179" i="15"/>
  <c r="AW167" i="15"/>
  <c r="AW175" i="15"/>
  <c r="AW183" i="15"/>
  <c r="AX171" i="15"/>
  <c r="AX179" i="15"/>
  <c r="AY167" i="15"/>
  <c r="AY175" i="15"/>
  <c r="AY183" i="15"/>
  <c r="AZ171" i="15"/>
  <c r="AZ179" i="15"/>
  <c r="BA167" i="15"/>
  <c r="BA175" i="15"/>
  <c r="BA183" i="15"/>
  <c r="BB171" i="15"/>
  <c r="BB179" i="15"/>
  <c r="BC167" i="15"/>
  <c r="BC175" i="15"/>
  <c r="BC183" i="15"/>
  <c r="BD171" i="15"/>
  <c r="BD179" i="15"/>
  <c r="BE167" i="15"/>
  <c r="BE175" i="15"/>
  <c r="BE183" i="15"/>
  <c r="BF171" i="15"/>
  <c r="BF179" i="15"/>
  <c r="BG167" i="15"/>
  <c r="BG175" i="15"/>
  <c r="BG183" i="15"/>
  <c r="BH171" i="15"/>
  <c r="BH179" i="15"/>
  <c r="BI167" i="15"/>
  <c r="BI175" i="15"/>
  <c r="K51" i="6"/>
  <c r="J61" i="6"/>
  <c r="P169" i="15"/>
  <c r="O181" i="15"/>
  <c r="M166" i="15"/>
  <c r="L174" i="15"/>
  <c r="K182" i="15"/>
  <c r="AK58" i="6"/>
  <c r="AJ58" i="6"/>
  <c r="CC58" i="6"/>
  <c r="BX58" i="6"/>
  <c r="BS58" i="6"/>
  <c r="BP58" i="6"/>
  <c r="BI58" i="6"/>
  <c r="AU58" i="6"/>
  <c r="AF58" i="6"/>
  <c r="BM58" i="6"/>
  <c r="L58" i="6"/>
  <c r="K58" i="6"/>
  <c r="K59" i="6" s="1"/>
  <c r="BY58" i="6"/>
  <c r="X58" i="6"/>
  <c r="BB58" i="6"/>
  <c r="AV58" i="6"/>
  <c r="O58" i="6"/>
  <c r="CB58" i="6"/>
  <c r="AN58" i="6"/>
  <c r="AC58" i="6"/>
  <c r="AB58" i="6"/>
  <c r="AH58" i="6"/>
  <c r="T58" i="6"/>
  <c r="Q58" i="6"/>
  <c r="BF58" i="6"/>
  <c r="W58" i="6"/>
  <c r="AL58" i="6"/>
  <c r="M58" i="6"/>
  <c r="AQ58" i="6"/>
  <c r="V58" i="6"/>
  <c r="J297" i="6"/>
  <c r="J298" i="6" s="1"/>
  <c r="K293" i="6"/>
  <c r="BH14" i="36"/>
  <c r="G117" i="42"/>
  <c r="AI145" i="12"/>
  <c r="BF102" i="12"/>
  <c r="BF172" i="12" s="1"/>
  <c r="BF131" i="12"/>
  <c r="BY172" i="12"/>
  <c r="BY145" i="12"/>
  <c r="BE131" i="12"/>
  <c r="AW102" i="12"/>
  <c r="AW114" i="12" s="1"/>
  <c r="AO102" i="12"/>
  <c r="AO114" i="12" s="1"/>
  <c r="CJ162" i="12"/>
  <c r="CJ102" i="12"/>
  <c r="BT102" i="12"/>
  <c r="BT114" i="12" s="1"/>
  <c r="BL131" i="12"/>
  <c r="P102" i="12"/>
  <c r="P114" i="12" s="1"/>
  <c r="W162" i="12"/>
  <c r="W131" i="12"/>
  <c r="J78" i="12"/>
  <c r="BZ102" i="12"/>
  <c r="AL162" i="12"/>
  <c r="AL131" i="12"/>
  <c r="AL102" i="12"/>
  <c r="AL145" i="12" s="1"/>
  <c r="CG162" i="12"/>
  <c r="CG131" i="12"/>
  <c r="CG102" i="12"/>
  <c r="BI162" i="12"/>
  <c r="BI131" i="12"/>
  <c r="BI102" i="12"/>
  <c r="AS162" i="12"/>
  <c r="AS102" i="12"/>
  <c r="M102" i="12"/>
  <c r="M162" i="12"/>
  <c r="M131" i="12"/>
  <c r="CB172" i="12"/>
  <c r="BH131" i="12"/>
  <c r="BH102" i="12"/>
  <c r="BH145" i="12" s="1"/>
  <c r="BH162" i="12"/>
  <c r="AJ102" i="12"/>
  <c r="AJ145" i="12" s="1"/>
  <c r="AJ162" i="12"/>
  <c r="AJ131" i="12"/>
  <c r="T131" i="12"/>
  <c r="T162" i="12"/>
  <c r="T102" i="12"/>
  <c r="T114" i="12" s="1"/>
  <c r="L162" i="12"/>
  <c r="AV172" i="12"/>
  <c r="AR114" i="12"/>
  <c r="J23" i="5"/>
  <c r="G11" i="42"/>
  <c r="G30" i="42" s="1"/>
  <c r="AV114" i="12"/>
  <c r="AV145" i="12"/>
  <c r="Z172" i="12"/>
  <c r="G122" i="9"/>
  <c r="G152" i="9" s="1"/>
  <c r="G91" i="12" s="1"/>
  <c r="G96" i="9"/>
  <c r="G72" i="42"/>
  <c r="G142" i="6"/>
  <c r="G150" i="6" s="1"/>
  <c r="G152" i="6" s="1"/>
  <c r="J137" i="9"/>
  <c r="J384" i="6"/>
  <c r="J56" i="10" s="1"/>
  <c r="J310" i="6"/>
  <c r="Y162" i="12" l="1"/>
  <c r="Y131" i="12"/>
  <c r="AD162" i="12"/>
  <c r="AY102" i="25"/>
  <c r="AY103" i="25" s="1"/>
  <c r="AD145" i="12"/>
  <c r="Z102" i="25"/>
  <c r="Z103" i="25" s="1"/>
  <c r="AD114" i="12"/>
  <c r="BI102" i="25"/>
  <c r="BI103" i="25" s="1"/>
  <c r="K18" i="12"/>
  <c r="AI172" i="12"/>
  <c r="BJ145" i="12"/>
  <c r="Z145" i="12"/>
  <c r="BJ172" i="12"/>
  <c r="Q162" i="12"/>
  <c r="AX162" i="12"/>
  <c r="AF162" i="12"/>
  <c r="Q131" i="12"/>
  <c r="AX102" i="12"/>
  <c r="AX114" i="12" s="1"/>
  <c r="AO131" i="12"/>
  <c r="AT102" i="12"/>
  <c r="AT145" i="12" s="1"/>
  <c r="BM102" i="12"/>
  <c r="V114" i="12"/>
  <c r="AT131" i="12"/>
  <c r="AF102" i="12"/>
  <c r="AF145" i="12" s="1"/>
  <c r="BM162" i="12"/>
  <c r="V172" i="12"/>
  <c r="G31" i="42"/>
  <c r="G33" i="42" s="1"/>
  <c r="BU162" i="12"/>
  <c r="BB102" i="12"/>
  <c r="BB145" i="12" s="1"/>
  <c r="L102" i="12"/>
  <c r="L145" i="12" s="1"/>
  <c r="BL102" i="12"/>
  <c r="BL114" i="12" s="1"/>
  <c r="AD131" i="12"/>
  <c r="R162" i="12"/>
  <c r="V162" i="12"/>
  <c r="R131" i="12"/>
  <c r="AG162" i="12"/>
  <c r="BB131" i="12"/>
  <c r="AG102" i="12"/>
  <c r="AG114" i="12" s="1"/>
  <c r="CA172" i="12"/>
  <c r="BU102" i="12"/>
  <c r="BU114" i="12" s="1"/>
  <c r="BZ131" i="12"/>
  <c r="P131" i="12"/>
  <c r="CC102" i="12"/>
  <c r="CC114" i="12" s="1"/>
  <c r="BX162" i="12"/>
  <c r="CC131" i="12"/>
  <c r="AH131" i="12"/>
  <c r="AQ131" i="12"/>
  <c r="BX102" i="12"/>
  <c r="BX172" i="12" s="1"/>
  <c r="AH162" i="12"/>
  <c r="BS102" i="12"/>
  <c r="BS145" i="12" s="1"/>
  <c r="BD102" i="12"/>
  <c r="BD172" i="12" s="1"/>
  <c r="AK145" i="12"/>
  <c r="BS131" i="12"/>
  <c r="BD162" i="12"/>
  <c r="AK172" i="12"/>
  <c r="AQ162" i="12"/>
  <c r="CB100" i="25"/>
  <c r="CB102" i="25" s="1"/>
  <c r="CB103" i="25" s="1"/>
  <c r="BA100" i="25"/>
  <c r="BA102" i="25" s="1"/>
  <c r="BA103" i="25" s="1"/>
  <c r="M100" i="25"/>
  <c r="M102" i="25" s="1"/>
  <c r="M103" i="25" s="1"/>
  <c r="AU100" i="25"/>
  <c r="BK100" i="25"/>
  <c r="BK102" i="25" s="1"/>
  <c r="BK103" i="25" s="1"/>
  <c r="BX100" i="25"/>
  <c r="BX102" i="25" s="1"/>
  <c r="BX103" i="25" s="1"/>
  <c r="CF100" i="25"/>
  <c r="CF102" i="25" s="1"/>
  <c r="CF103" i="25" s="1"/>
  <c r="AE100" i="25"/>
  <c r="AE102" i="25" s="1"/>
  <c r="AE103" i="25" s="1"/>
  <c r="V100" i="25"/>
  <c r="V102" i="25" s="1"/>
  <c r="V103" i="25" s="1"/>
  <c r="BZ100" i="25"/>
  <c r="BZ102" i="25" s="1"/>
  <c r="BZ103" i="25" s="1"/>
  <c r="S100" i="25"/>
  <c r="S102" i="25" s="1"/>
  <c r="S103" i="25" s="1"/>
  <c r="BD100" i="25"/>
  <c r="CJ100" i="25"/>
  <c r="AC100" i="25"/>
  <c r="AC102" i="25" s="1"/>
  <c r="AC103" i="25" s="1"/>
  <c r="P100" i="25"/>
  <c r="P102" i="25" s="1"/>
  <c r="P103" i="25" s="1"/>
  <c r="CK100" i="25"/>
  <c r="CK102" i="25" s="1"/>
  <c r="CK103" i="25" s="1"/>
  <c r="N100" i="25"/>
  <c r="N102" i="25" s="1"/>
  <c r="N103" i="25" s="1"/>
  <c r="CI100" i="25"/>
  <c r="CI102" i="25" s="1"/>
  <c r="CI103" i="25" s="1"/>
  <c r="AZ100" i="25"/>
  <c r="AZ102" i="25" s="1"/>
  <c r="AZ103" i="25" s="1"/>
  <c r="AK100" i="25"/>
  <c r="AK102" i="25" s="1"/>
  <c r="AK103" i="25" s="1"/>
  <c r="BU100" i="25"/>
  <c r="BU102" i="25" s="1"/>
  <c r="BU103" i="25" s="1"/>
  <c r="BM100" i="25"/>
  <c r="BM102" i="25" s="1"/>
  <c r="BM103" i="25" s="1"/>
  <c r="CA100" i="25"/>
  <c r="CA102" i="25" s="1"/>
  <c r="CA103" i="25" s="1"/>
  <c r="BC100" i="25"/>
  <c r="BC102" i="25" s="1"/>
  <c r="BC103" i="25" s="1"/>
  <c r="AX100" i="25"/>
  <c r="AX102" i="25" s="1"/>
  <c r="AX103" i="25" s="1"/>
  <c r="AO100" i="25"/>
  <c r="AO102" i="25" s="1"/>
  <c r="AO103" i="25" s="1"/>
  <c r="O100" i="25"/>
  <c r="BQ102" i="25"/>
  <c r="BQ103" i="25" s="1"/>
  <c r="AL100" i="25"/>
  <c r="AL102" i="25" s="1"/>
  <c r="AL103" i="25" s="1"/>
  <c r="BF100" i="25"/>
  <c r="BF102" i="25" s="1"/>
  <c r="BF103" i="25" s="1"/>
  <c r="BT100" i="25"/>
  <c r="BT102" i="25" s="1"/>
  <c r="BT103" i="25" s="1"/>
  <c r="BR100" i="25"/>
  <c r="BR102" i="25" s="1"/>
  <c r="BR103" i="25" s="1"/>
  <c r="BB100" i="25"/>
  <c r="BB102" i="25" s="1"/>
  <c r="BB103" i="25" s="1"/>
  <c r="AF100" i="25"/>
  <c r="AF102" i="25" s="1"/>
  <c r="AF103" i="25" s="1"/>
  <c r="T100" i="25"/>
  <c r="T102" i="25" s="1"/>
  <c r="T103" i="25" s="1"/>
  <c r="AD100" i="25"/>
  <c r="BN102" i="25"/>
  <c r="BN103" i="25" s="1"/>
  <c r="AU102" i="25"/>
  <c r="AU103" i="25" s="1"/>
  <c r="CA162" i="12"/>
  <c r="X18" i="12"/>
  <c r="BJ131" i="12"/>
  <c r="BE162" i="12"/>
  <c r="CA131" i="12"/>
  <c r="CD102" i="12"/>
  <c r="CD114" i="12" s="1"/>
  <c r="BO18" i="12"/>
  <c r="CI131" i="12"/>
  <c r="BP131" i="12"/>
  <c r="CI102" i="12"/>
  <c r="CI114" i="12" s="1"/>
  <c r="CD162" i="12"/>
  <c r="O162" i="12"/>
  <c r="AK162" i="12"/>
  <c r="BY131" i="12"/>
  <c r="AY18" i="12"/>
  <c r="O131" i="12"/>
  <c r="Z162" i="12"/>
  <c r="BJ162" i="12"/>
  <c r="O114" i="12"/>
  <c r="AB102" i="12"/>
  <c r="AB114" i="12" s="1"/>
  <c r="BP162" i="12"/>
  <c r="AW162" i="12"/>
  <c r="BQ18" i="12"/>
  <c r="AK131" i="12"/>
  <c r="BY162" i="12"/>
  <c r="Z131" i="12"/>
  <c r="BQ162" i="12"/>
  <c r="U18" i="12"/>
  <c r="BA18" i="12"/>
  <c r="BQ102" i="12"/>
  <c r="BQ114" i="12" s="1"/>
  <c r="AB162" i="12"/>
  <c r="CG18" i="12"/>
  <c r="AA18" i="12"/>
  <c r="CE102" i="10"/>
  <c r="CE18" i="12"/>
  <c r="CA102" i="10"/>
  <c r="CA18" i="12"/>
  <c r="CB114" i="12"/>
  <c r="CB131" i="12"/>
  <c r="BS102" i="10"/>
  <c r="BS18" i="12"/>
  <c r="AZ102" i="12"/>
  <c r="AZ131" i="12"/>
  <c r="AZ162" i="12"/>
  <c r="X102" i="12"/>
  <c r="X162" i="12"/>
  <c r="X131" i="12"/>
  <c r="AR172" i="12"/>
  <c r="AR131" i="12"/>
  <c r="AD102" i="25"/>
  <c r="AD103" i="25" s="1"/>
  <c r="CB162" i="12"/>
  <c r="AM18" i="12"/>
  <c r="V131" i="12"/>
  <c r="BR102" i="12"/>
  <c r="BR162" i="12"/>
  <c r="CD102" i="25"/>
  <c r="CD103" i="25" s="1"/>
  <c r="BS100" i="25"/>
  <c r="BS102" i="25" s="1"/>
  <c r="BS103" i="25" s="1"/>
  <c r="AU102" i="10"/>
  <c r="AU18" i="12"/>
  <c r="BN102" i="12"/>
  <c r="BN162" i="12"/>
  <c r="BN131" i="12"/>
  <c r="CH102" i="12"/>
  <c r="CH162" i="12"/>
  <c r="CH131" i="12"/>
  <c r="AE102" i="12"/>
  <c r="AE114" i="12" s="1"/>
  <c r="AR162" i="12"/>
  <c r="AI18" i="12"/>
  <c r="CJ102" i="10"/>
  <c r="CJ18" i="12"/>
  <c r="CF102" i="12"/>
  <c r="CF131" i="12"/>
  <c r="CF162" i="12"/>
  <c r="AE131" i="12"/>
  <c r="J102" i="25"/>
  <c r="J103" i="25" s="1"/>
  <c r="AC102" i="10"/>
  <c r="AC18" i="12"/>
  <c r="BT162" i="12"/>
  <c r="BL100" i="25"/>
  <c r="BL102" i="25" s="1"/>
  <c r="BL103" i="25" s="1"/>
  <c r="W100" i="25"/>
  <c r="W102" i="25" s="1"/>
  <c r="W103" i="25" s="1"/>
  <c r="AF18" i="12"/>
  <c r="BK102" i="10"/>
  <c r="BK18" i="12"/>
  <c r="L305" i="6"/>
  <c r="M305" i="6" s="1"/>
  <c r="BV100" i="25"/>
  <c r="BV102" i="25" s="1"/>
  <c r="BV103" i="25" s="1"/>
  <c r="Q100" i="25"/>
  <c r="Q102" i="25" s="1"/>
  <c r="Q103" i="25" s="1"/>
  <c r="L59" i="6"/>
  <c r="M59" i="6" s="1"/>
  <c r="N59" i="6" s="1"/>
  <c r="O59" i="6" s="1"/>
  <c r="P59" i="6" s="1"/>
  <c r="Q59" i="6" s="1"/>
  <c r="R59" i="6" s="1"/>
  <c r="S59" i="6" s="1"/>
  <c r="T59" i="6" s="1"/>
  <c r="U59" i="6" s="1"/>
  <c r="V59" i="6" s="1"/>
  <c r="W59" i="6" s="1"/>
  <c r="X59" i="6" s="1"/>
  <c r="Y59" i="6" s="1"/>
  <c r="Z59" i="6" s="1"/>
  <c r="AA59" i="6" s="1"/>
  <c r="AB59" i="6" s="1"/>
  <c r="AC59" i="6" s="1"/>
  <c r="AD59" i="6" s="1"/>
  <c r="AE59" i="6" s="1"/>
  <c r="AF59" i="6" s="1"/>
  <c r="AG59" i="6" s="1"/>
  <c r="AH59" i="6" s="1"/>
  <c r="AI59" i="6" s="1"/>
  <c r="AJ59" i="6" s="1"/>
  <c r="AK59" i="6" s="1"/>
  <c r="AL59" i="6" s="1"/>
  <c r="AM59" i="6" s="1"/>
  <c r="AN59" i="6" s="1"/>
  <c r="AO59" i="6" s="1"/>
  <c r="AP59" i="6" s="1"/>
  <c r="AQ59" i="6" s="1"/>
  <c r="AR59" i="6" s="1"/>
  <c r="AS59" i="6" s="1"/>
  <c r="AT59" i="6" s="1"/>
  <c r="AU59" i="6" s="1"/>
  <c r="AV59" i="6" s="1"/>
  <c r="AW59" i="6" s="1"/>
  <c r="AX59" i="6" s="1"/>
  <c r="AY59" i="6" s="1"/>
  <c r="AZ59" i="6" s="1"/>
  <c r="BA59" i="6" s="1"/>
  <c r="BB59" i="6" s="1"/>
  <c r="BC59" i="6" s="1"/>
  <c r="BD59" i="6" s="1"/>
  <c r="BE59" i="6" s="1"/>
  <c r="BF59" i="6" s="1"/>
  <c r="BG59" i="6" s="1"/>
  <c r="BH59" i="6" s="1"/>
  <c r="BI59" i="6" s="1"/>
  <c r="BJ59" i="6" s="1"/>
  <c r="BK59" i="6" s="1"/>
  <c r="BL59" i="6" s="1"/>
  <c r="BM59" i="6" s="1"/>
  <c r="BN59" i="6" s="1"/>
  <c r="BO59" i="6" s="1"/>
  <c r="BP59" i="6" s="1"/>
  <c r="BQ59" i="6" s="1"/>
  <c r="BR59" i="6" s="1"/>
  <c r="BS59" i="6" s="1"/>
  <c r="BT59" i="6" s="1"/>
  <c r="BU59" i="6" s="1"/>
  <c r="BV59" i="6" s="1"/>
  <c r="BW59" i="6" s="1"/>
  <c r="BX59" i="6" s="1"/>
  <c r="BY59" i="6" s="1"/>
  <c r="BZ59" i="6" s="1"/>
  <c r="CA59" i="6" s="1"/>
  <c r="CB59" i="6" s="1"/>
  <c r="CC59" i="6" s="1"/>
  <c r="CD59" i="6" s="1"/>
  <c r="CE59" i="6" s="1"/>
  <c r="CF59" i="6" s="1"/>
  <c r="CG59" i="6" s="1"/>
  <c r="CH59" i="6" s="1"/>
  <c r="CI59" i="6" s="1"/>
  <c r="CJ59" i="6" s="1"/>
  <c r="CK59" i="6" s="1"/>
  <c r="AT102" i="25"/>
  <c r="AT103" i="25" s="1"/>
  <c r="AN100" i="25"/>
  <c r="AN102" i="25" s="1"/>
  <c r="AN103" i="25" s="1"/>
  <c r="BU18" i="12"/>
  <c r="BX186" i="15"/>
  <c r="BL186" i="15"/>
  <c r="BW200" i="15" a="1"/>
  <c r="BW200" i="15" s="1"/>
  <c r="BZ200" i="15" a="1"/>
  <c r="BZ200" i="15" s="1"/>
  <c r="CJ186" i="15"/>
  <c r="CI186" i="15"/>
  <c r="CK186" i="15"/>
  <c r="CG200" i="15" a="1"/>
  <c r="CG200" i="15" s="1"/>
  <c r="S102" i="10"/>
  <c r="S18" i="12"/>
  <c r="BW102" i="25"/>
  <c r="BW103" i="25" s="1"/>
  <c r="AW18" i="12"/>
  <c r="AA102" i="25"/>
  <c r="AA103" i="25" s="1"/>
  <c r="BW102" i="12"/>
  <c r="BW114" i="12" s="1"/>
  <c r="CE102" i="25"/>
  <c r="CE103" i="25" s="1"/>
  <c r="K102" i="25"/>
  <c r="K103" i="25" s="1"/>
  <c r="AP162" i="12"/>
  <c r="AP102" i="12"/>
  <c r="AP145" i="12" s="1"/>
  <c r="BW131" i="12"/>
  <c r="CK131" i="12"/>
  <c r="K131" i="12"/>
  <c r="G21" i="5"/>
  <c r="AM162" i="12"/>
  <c r="CK102" i="12"/>
  <c r="CK114" i="12" s="1"/>
  <c r="K162" i="12"/>
  <c r="AM102" i="12"/>
  <c r="AM114" i="12" s="1"/>
  <c r="CF186" i="15"/>
  <c r="CE200" i="15" a="1"/>
  <c r="CE200" i="15" s="1"/>
  <c r="CA186" i="15"/>
  <c r="CB200" i="15" a="1"/>
  <c r="CB200" i="15" s="1"/>
  <c r="CF200" i="15" a="1"/>
  <c r="CF200" i="15" s="1"/>
  <c r="CD200" i="15" a="1"/>
  <c r="CD200" i="15" s="1"/>
  <c r="CA200" i="15" a="1"/>
  <c r="CA200" i="15" s="1"/>
  <c r="CH186" i="15"/>
  <c r="BY200" i="15" a="1"/>
  <c r="BY200" i="15" s="1"/>
  <c r="CC186" i="15"/>
  <c r="CE186" i="15"/>
  <c r="BV200" i="15" a="1"/>
  <c r="BV200" i="15" s="1"/>
  <c r="BN200" i="15" a="1"/>
  <c r="BN200" i="15" s="1"/>
  <c r="CB186" i="15"/>
  <c r="CK200" i="15" a="1"/>
  <c r="CK200" i="15" s="1"/>
  <c r="CH200" i="15" a="1"/>
  <c r="CH200" i="15" s="1"/>
  <c r="CI200" i="15" a="1"/>
  <c r="CI200" i="15" s="1"/>
  <c r="CG186" i="15"/>
  <c r="BY186" i="15"/>
  <c r="BP200" i="15" a="1"/>
  <c r="BP200" i="15" s="1"/>
  <c r="CJ200" i="15" a="1"/>
  <c r="CJ200" i="15" s="1"/>
  <c r="BX200" i="15" a="1"/>
  <c r="BX200" i="15" s="1"/>
  <c r="AQ145" i="12"/>
  <c r="CA145" i="12"/>
  <c r="AQ172" i="12"/>
  <c r="O172" i="12"/>
  <c r="G46" i="9"/>
  <c r="G50" i="9" s="1"/>
  <c r="BV102" i="12"/>
  <c r="BV114" i="12" s="1"/>
  <c r="K384" i="6"/>
  <c r="K56" i="10" s="1"/>
  <c r="BV131" i="12"/>
  <c r="AA131" i="12"/>
  <c r="AI131" i="12"/>
  <c r="AA162" i="12"/>
  <c r="AI162" i="12"/>
  <c r="R145" i="12"/>
  <c r="BO200" i="15" a="1"/>
  <c r="BO200" i="15" s="1"/>
  <c r="BU186" i="15"/>
  <c r="BJ100" i="25"/>
  <c r="BJ102" i="25" s="1"/>
  <c r="BJ103" i="25" s="1"/>
  <c r="CC200" i="15" a="1"/>
  <c r="CC200" i="15" s="1"/>
  <c r="AK18" i="12"/>
  <c r="T102" i="10"/>
  <c r="T18" i="12"/>
  <c r="P102" i="10"/>
  <c r="P18" i="12"/>
  <c r="AO102" i="10"/>
  <c r="AO18" i="12"/>
  <c r="G568" i="6"/>
  <c r="G570" i="6" s="1"/>
  <c r="G20" i="38" s="1"/>
  <c r="BI102" i="10"/>
  <c r="BI18" i="12"/>
  <c r="BE102" i="10"/>
  <c r="BE18" i="12"/>
  <c r="CC102" i="10"/>
  <c r="CC18" i="12"/>
  <c r="R100" i="25"/>
  <c r="R102" i="25" s="1"/>
  <c r="R103" i="25" s="1"/>
  <c r="BO100" i="25"/>
  <c r="BO102" i="25" s="1"/>
  <c r="BO103" i="25" s="1"/>
  <c r="CG100" i="25"/>
  <c r="CG102" i="25" s="1"/>
  <c r="CG103" i="25" s="1"/>
  <c r="AB100" i="25"/>
  <c r="AB102" i="25" s="1"/>
  <c r="AB103" i="25" s="1"/>
  <c r="AW100" i="25"/>
  <c r="AW102" i="25" s="1"/>
  <c r="AW103" i="25" s="1"/>
  <c r="AH100" i="25"/>
  <c r="AH102" i="25" s="1"/>
  <c r="AH103" i="25" s="1"/>
  <c r="X100" i="25"/>
  <c r="X102" i="25" s="1"/>
  <c r="X103" i="25" s="1"/>
  <c r="AS100" i="25"/>
  <c r="AS102" i="25" s="1"/>
  <c r="AS103" i="25" s="1"/>
  <c r="BG100" i="25"/>
  <c r="BG102" i="25" s="1"/>
  <c r="BG103" i="25" s="1"/>
  <c r="BW102" i="10"/>
  <c r="BW18" i="12"/>
  <c r="BR186" i="15"/>
  <c r="AB102" i="10"/>
  <c r="AB18" i="12"/>
  <c r="AN102" i="12"/>
  <c r="AN131" i="12"/>
  <c r="AN162" i="12"/>
  <c r="BD102" i="10"/>
  <c r="BD18" i="12"/>
  <c r="N102" i="12"/>
  <c r="N131" i="12"/>
  <c r="AN102" i="10"/>
  <c r="AN18" i="12"/>
  <c r="BP102" i="10"/>
  <c r="BP18" i="12"/>
  <c r="AZ102" i="10"/>
  <c r="AZ18" i="12"/>
  <c r="CB102" i="10"/>
  <c r="CB18" i="12"/>
  <c r="U102" i="12"/>
  <c r="U131" i="12"/>
  <c r="U162" i="12"/>
  <c r="AJ102" i="10"/>
  <c r="AJ18" i="12"/>
  <c r="BY102" i="10"/>
  <c r="BY18" i="12"/>
  <c r="AV102" i="10"/>
  <c r="AV18" i="12"/>
  <c r="CK102" i="10"/>
  <c r="CK18" i="12"/>
  <c r="Q102" i="10"/>
  <c r="Q18" i="12"/>
  <c r="BH102" i="10"/>
  <c r="BH18" i="12"/>
  <c r="BL18" i="12"/>
  <c r="AE102" i="10"/>
  <c r="AE18" i="12"/>
  <c r="BA102" i="12"/>
  <c r="BA162" i="12"/>
  <c r="BA131" i="12"/>
  <c r="BT102" i="10"/>
  <c r="BT18" i="12"/>
  <c r="BL200" i="15" a="1"/>
  <c r="BL200" i="15" s="1"/>
  <c r="M102" i="10"/>
  <c r="M18" i="12"/>
  <c r="AC102" i="12"/>
  <c r="AC162" i="12"/>
  <c r="AC131" i="12"/>
  <c r="AQ102" i="10"/>
  <c r="AQ18" i="12"/>
  <c r="CF102" i="10"/>
  <c r="CF18" i="12"/>
  <c r="BO186" i="15"/>
  <c r="AG102" i="25"/>
  <c r="AG103" i="25" s="1"/>
  <c r="BW186" i="15"/>
  <c r="CD186" i="15"/>
  <c r="BZ186" i="15"/>
  <c r="AR102" i="10"/>
  <c r="AR18" i="12"/>
  <c r="BC102" i="10"/>
  <c r="BC18" i="12"/>
  <c r="O102" i="10"/>
  <c r="O18" i="12"/>
  <c r="BS186" i="15"/>
  <c r="BM102" i="10"/>
  <c r="BM18" i="12"/>
  <c r="Y102" i="10"/>
  <c r="Y18" i="12"/>
  <c r="BQ186" i="15"/>
  <c r="BX102" i="10"/>
  <c r="BX18" i="12"/>
  <c r="CI102" i="10"/>
  <c r="CI18" i="12"/>
  <c r="BR200" i="15" a="1"/>
  <c r="BR200" i="15" s="1"/>
  <c r="L102" i="10"/>
  <c r="L18" i="12"/>
  <c r="W102" i="10"/>
  <c r="W18" i="12"/>
  <c r="BE200" i="15" a="1"/>
  <c r="BE200" i="15" s="1"/>
  <c r="U102" i="25"/>
  <c r="U103" i="25" s="1"/>
  <c r="AG102" i="10"/>
  <c r="AG18" i="12"/>
  <c r="AP102" i="10"/>
  <c r="AP18" i="12"/>
  <c r="V102" i="10"/>
  <c r="V18" i="12"/>
  <c r="CH102" i="10"/>
  <c r="CH18" i="12"/>
  <c r="BO102" i="12"/>
  <c r="BO162" i="12"/>
  <c r="BO131" i="12"/>
  <c r="AH145" i="12"/>
  <c r="AH114" i="12"/>
  <c r="BJ200" i="15" a="1"/>
  <c r="BJ200" i="15" s="1"/>
  <c r="AX102" i="10"/>
  <c r="AX18" i="12"/>
  <c r="AD102" i="10"/>
  <c r="AD18" i="12"/>
  <c r="O186" i="15"/>
  <c r="BH114" i="12"/>
  <c r="AQ102" i="25"/>
  <c r="AQ103" i="25" s="1"/>
  <c r="BK186" i="15"/>
  <c r="BM200" i="15" a="1"/>
  <c r="BM200" i="15" s="1"/>
  <c r="BF102" i="10"/>
  <c r="BF18" i="12"/>
  <c r="AU102" i="12"/>
  <c r="AU162" i="12"/>
  <c r="AU131" i="12"/>
  <c r="AL102" i="10"/>
  <c r="AL18" i="12"/>
  <c r="S102" i="12"/>
  <c r="S162" i="12"/>
  <c r="S131" i="12"/>
  <c r="CE102" i="12"/>
  <c r="CE162" i="12"/>
  <c r="CE131" i="12"/>
  <c r="BP186" i="15"/>
  <c r="BS200" i="15" a="1"/>
  <c r="BS200" i="15" s="1"/>
  <c r="BT186" i="15"/>
  <c r="AJ102" i="25"/>
  <c r="AJ103" i="25" s="1"/>
  <c r="BN102" i="10"/>
  <c r="BN18" i="12"/>
  <c r="BC102" i="12"/>
  <c r="BC131" i="12"/>
  <c r="AT102" i="10"/>
  <c r="AT18" i="12"/>
  <c r="AE186" i="15"/>
  <c r="BJ186" i="15"/>
  <c r="Q186" i="15"/>
  <c r="BK200" i="15" a="1"/>
  <c r="BK200" i="15" s="1"/>
  <c r="BQ200" i="15" a="1"/>
  <c r="BQ200" i="15" s="1"/>
  <c r="BT200" i="15" a="1"/>
  <c r="BT200" i="15" s="1"/>
  <c r="BV102" i="10"/>
  <c r="BV18" i="12"/>
  <c r="BK102" i="12"/>
  <c r="BK162" i="12"/>
  <c r="BK131" i="12"/>
  <c r="BB102" i="10"/>
  <c r="BB18" i="12"/>
  <c r="R102" i="10"/>
  <c r="R18" i="12"/>
  <c r="CD102" i="10"/>
  <c r="CD18" i="12"/>
  <c r="BJ102" i="10"/>
  <c r="BJ18" i="12"/>
  <c r="BU200" i="15" a="1"/>
  <c r="BU200" i="15" s="1"/>
  <c r="BY102" i="25"/>
  <c r="BY103" i="25" s="1"/>
  <c r="Z102" i="10"/>
  <c r="Z18" i="12"/>
  <c r="BR102" i="10"/>
  <c r="BR18" i="12"/>
  <c r="AY102" i="12"/>
  <c r="AY131" i="12"/>
  <c r="AY162" i="12"/>
  <c r="AH102" i="10"/>
  <c r="AH18" i="12"/>
  <c r="N102" i="10"/>
  <c r="N18" i="12"/>
  <c r="BZ102" i="10"/>
  <c r="BZ18" i="12"/>
  <c r="BG102" i="12"/>
  <c r="BG162" i="12"/>
  <c r="BG131" i="12"/>
  <c r="L309" i="6"/>
  <c r="L310" i="6" s="1"/>
  <c r="BA186" i="15"/>
  <c r="AK186" i="15"/>
  <c r="O200" i="15" a="1"/>
  <c r="O200" i="15" s="1"/>
  <c r="BN186" i="15"/>
  <c r="R114" i="12"/>
  <c r="AQ186" i="15"/>
  <c r="BB186" i="15"/>
  <c r="U186" i="15"/>
  <c r="CJ102" i="25"/>
  <c r="CJ103" i="25" s="1"/>
  <c r="O102" i="25"/>
  <c r="O103" i="25" s="1"/>
  <c r="AW200" i="15" a="1"/>
  <c r="AW200" i="15" s="1"/>
  <c r="AG186" i="15"/>
  <c r="AX186" i="15"/>
  <c r="Q200" i="15" a="1"/>
  <c r="Q200" i="15" s="1"/>
  <c r="BE102" i="25"/>
  <c r="BE103" i="25" s="1"/>
  <c r="K285" i="6"/>
  <c r="K286" i="6" s="1"/>
  <c r="L281" i="6"/>
  <c r="BP102" i="25"/>
  <c r="BP103" i="25" s="1"/>
  <c r="BS90" i="25"/>
  <c r="BS92" i="25" s="1"/>
  <c r="BS93" i="25" s="1"/>
  <c r="O90" i="25"/>
  <c r="O92" i="25" s="1"/>
  <c r="O93" i="25" s="1"/>
  <c r="W90" i="25"/>
  <c r="W92" i="25" s="1"/>
  <c r="W93" i="25" s="1"/>
  <c r="P90" i="25"/>
  <c r="P92" i="25" s="1"/>
  <c r="P93" i="25" s="1"/>
  <c r="CB90" i="25"/>
  <c r="CB92" i="25" s="1"/>
  <c r="CB93" i="25" s="1"/>
  <c r="BM90" i="25"/>
  <c r="BM92" i="25" s="1"/>
  <c r="BM93" i="25" s="1"/>
  <c r="AX90" i="25"/>
  <c r="AX92" i="25" s="1"/>
  <c r="AX93" i="25" s="1"/>
  <c r="AI90" i="25"/>
  <c r="AI92" i="25" s="1"/>
  <c r="AI93" i="25" s="1"/>
  <c r="T90" i="25"/>
  <c r="T92" i="25" s="1"/>
  <c r="T93" i="25" s="1"/>
  <c r="CF90" i="25"/>
  <c r="CF92" i="25" s="1"/>
  <c r="CF93" i="25" s="1"/>
  <c r="BQ90" i="25"/>
  <c r="BQ92" i="25" s="1"/>
  <c r="BQ93" i="25" s="1"/>
  <c r="BR90" i="25"/>
  <c r="BR92" i="25" s="1"/>
  <c r="BR93" i="25" s="1"/>
  <c r="AE90" i="25"/>
  <c r="AE92" i="25" s="1"/>
  <c r="AE93" i="25" s="1"/>
  <c r="X90" i="25"/>
  <c r="X92" i="25" s="1"/>
  <c r="X93" i="25" s="1"/>
  <c r="CJ90" i="25"/>
  <c r="CJ92" i="25" s="1"/>
  <c r="CJ93" i="25" s="1"/>
  <c r="BU90" i="25"/>
  <c r="BU92" i="25" s="1"/>
  <c r="BU93" i="25" s="1"/>
  <c r="BF90" i="25"/>
  <c r="BF92" i="25" s="1"/>
  <c r="BF93" i="25" s="1"/>
  <c r="AQ90" i="25"/>
  <c r="AQ92" i="25" s="1"/>
  <c r="AQ93" i="25" s="1"/>
  <c r="AB90" i="25"/>
  <c r="AB92" i="25" s="1"/>
  <c r="AB93" i="25" s="1"/>
  <c r="M90" i="25"/>
  <c r="M92" i="25" s="1"/>
  <c r="M93" i="25" s="1"/>
  <c r="BY90" i="25"/>
  <c r="BY92" i="25" s="1"/>
  <c r="BY93" i="25" s="1"/>
  <c r="N90" i="25"/>
  <c r="N92" i="25" s="1"/>
  <c r="N93" i="25" s="1"/>
  <c r="AM90" i="25"/>
  <c r="AM92" i="25" s="1"/>
  <c r="AM93" i="25" s="1"/>
  <c r="AF90" i="25"/>
  <c r="AF92" i="25" s="1"/>
  <c r="AF93" i="25" s="1"/>
  <c r="Q90" i="25"/>
  <c r="Q92" i="25" s="1"/>
  <c r="Q93" i="25" s="1"/>
  <c r="CC90" i="25"/>
  <c r="CC92" i="25" s="1"/>
  <c r="CC93" i="25" s="1"/>
  <c r="BN90" i="25"/>
  <c r="BN92" i="25" s="1"/>
  <c r="BN93" i="25" s="1"/>
  <c r="AY90" i="25"/>
  <c r="AY92" i="25" s="1"/>
  <c r="AY93" i="25" s="1"/>
  <c r="AJ90" i="25"/>
  <c r="AJ92" i="25" s="1"/>
  <c r="AJ93" i="25" s="1"/>
  <c r="U90" i="25"/>
  <c r="U92" i="25" s="1"/>
  <c r="U93" i="25" s="1"/>
  <c r="CG90" i="25"/>
  <c r="CG92" i="25" s="1"/>
  <c r="CG93" i="25" s="1"/>
  <c r="BZ90" i="25"/>
  <c r="BZ92" i="25" s="1"/>
  <c r="BZ93" i="25" s="1"/>
  <c r="CI90" i="25"/>
  <c r="CI92" i="25" s="1"/>
  <c r="CI93" i="25" s="1"/>
  <c r="AU90" i="25"/>
  <c r="AU92" i="25" s="1"/>
  <c r="AU93" i="25" s="1"/>
  <c r="AN90" i="25"/>
  <c r="AN92" i="25" s="1"/>
  <c r="AN93" i="25" s="1"/>
  <c r="Y90" i="25"/>
  <c r="Y92" i="25" s="1"/>
  <c r="Y93" i="25" s="1"/>
  <c r="CK90" i="25"/>
  <c r="CK92" i="25" s="1"/>
  <c r="CK93" i="25" s="1"/>
  <c r="BV90" i="25"/>
  <c r="BV92" i="25" s="1"/>
  <c r="BV93" i="25" s="1"/>
  <c r="BG90" i="25"/>
  <c r="BG92" i="25" s="1"/>
  <c r="BG93" i="25" s="1"/>
  <c r="AR90" i="25"/>
  <c r="AR92" i="25" s="1"/>
  <c r="AR93" i="25" s="1"/>
  <c r="AC90" i="25"/>
  <c r="AC92" i="25" s="1"/>
  <c r="AC93" i="25" s="1"/>
  <c r="AD90" i="25"/>
  <c r="AD92" i="25" s="1"/>
  <c r="AD93" i="25" s="1"/>
  <c r="V90" i="25"/>
  <c r="V92" i="25" s="1"/>
  <c r="V93" i="25" s="1"/>
  <c r="J90" i="25"/>
  <c r="J92" i="25" s="1"/>
  <c r="J93" i="25" s="1"/>
  <c r="BC90" i="25"/>
  <c r="BC92" i="25" s="1"/>
  <c r="BC93" i="25" s="1"/>
  <c r="AG90" i="25"/>
  <c r="AG92" i="25" s="1"/>
  <c r="AG93" i="25" s="1"/>
  <c r="R90" i="25"/>
  <c r="R92" i="25" s="1"/>
  <c r="R93" i="25" s="1"/>
  <c r="CD90" i="25"/>
  <c r="CD92" i="25" s="1"/>
  <c r="CD93" i="25" s="1"/>
  <c r="BO90" i="25"/>
  <c r="AK90" i="25"/>
  <c r="AK92" i="25" s="1"/>
  <c r="AK93" i="25" s="1"/>
  <c r="AL90" i="25"/>
  <c r="AL92" i="25" s="1"/>
  <c r="AL93" i="25" s="1"/>
  <c r="BL90" i="25"/>
  <c r="BL92" i="25" s="1"/>
  <c r="BL93" i="25" s="1"/>
  <c r="S90" i="25"/>
  <c r="S92" i="25" s="1"/>
  <c r="S93" i="25" s="1"/>
  <c r="BP90" i="25"/>
  <c r="BP92" i="25" s="1"/>
  <c r="BP93" i="25" s="1"/>
  <c r="BX90" i="25"/>
  <c r="BX92" i="25" s="1"/>
  <c r="BX93" i="25" s="1"/>
  <c r="AV90" i="25"/>
  <c r="AV92" i="25" s="1"/>
  <c r="AV93" i="25" s="1"/>
  <c r="AZ90" i="25"/>
  <c r="AZ92" i="25" s="1"/>
  <c r="AZ93" i="25" s="1"/>
  <c r="CH90" i="25"/>
  <c r="CH92" i="25" s="1"/>
  <c r="CH93" i="25" s="1"/>
  <c r="AH90" i="25"/>
  <c r="AH92" i="25" s="1"/>
  <c r="AH93" i="25" s="1"/>
  <c r="BB90" i="25"/>
  <c r="BB92" i="25" s="1"/>
  <c r="BB93" i="25" s="1"/>
  <c r="BE90" i="25"/>
  <c r="BE92" i="25" s="1"/>
  <c r="BE93" i="25" s="1"/>
  <c r="L90" i="25"/>
  <c r="L92" i="25" s="1"/>
  <c r="L93" i="25" s="1"/>
  <c r="BJ90" i="25"/>
  <c r="BJ92" i="25" s="1"/>
  <c r="BJ93" i="25" s="1"/>
  <c r="BK90" i="25"/>
  <c r="BK92" i="25" s="1"/>
  <c r="BK93" i="25" s="1"/>
  <c r="BD90" i="25"/>
  <c r="BD92" i="25" s="1"/>
  <c r="BD93" i="25" s="1"/>
  <c r="AO90" i="25"/>
  <c r="AO92" i="25" s="1"/>
  <c r="AO93" i="25" s="1"/>
  <c r="Z90" i="25"/>
  <c r="Z92" i="25" s="1"/>
  <c r="Z93" i="25" s="1"/>
  <c r="K90" i="25"/>
  <c r="K92" i="25" s="1"/>
  <c r="K93" i="25" s="1"/>
  <c r="BW90" i="25"/>
  <c r="BW92" i="25" s="1"/>
  <c r="BW93" i="25" s="1"/>
  <c r="BH90" i="25"/>
  <c r="BH92" i="25" s="1"/>
  <c r="BH93" i="25" s="1"/>
  <c r="AS90" i="25"/>
  <c r="AS92" i="25" s="1"/>
  <c r="AS93" i="25" s="1"/>
  <c r="AT90" i="25"/>
  <c r="AT92" i="25" s="1"/>
  <c r="AT93" i="25" s="1"/>
  <c r="CA90" i="25"/>
  <c r="CA92" i="25" s="1"/>
  <c r="CA93" i="25" s="1"/>
  <c r="AW90" i="25"/>
  <c r="AW92" i="25" s="1"/>
  <c r="AW93" i="25" s="1"/>
  <c r="CE90" i="25"/>
  <c r="CE92" i="25" s="1"/>
  <c r="CE93" i="25" s="1"/>
  <c r="BA90" i="25"/>
  <c r="BA92" i="25" s="1"/>
  <c r="BA93" i="25" s="1"/>
  <c r="BT90" i="25"/>
  <c r="BT92" i="25" s="1"/>
  <c r="BT93" i="25" s="1"/>
  <c r="AA90" i="25"/>
  <c r="AA92" i="25" s="1"/>
  <c r="AA93" i="25" s="1"/>
  <c r="BI90" i="25"/>
  <c r="BI92" i="25" s="1"/>
  <c r="BI93" i="25" s="1"/>
  <c r="AP90" i="25"/>
  <c r="AP92" i="25" s="1"/>
  <c r="AP93" i="25" s="1"/>
  <c r="BO92" i="25"/>
  <c r="BO93" i="25" s="1"/>
  <c r="AM186" i="15"/>
  <c r="BF114" i="12"/>
  <c r="BV186" i="15"/>
  <c r="CH102" i="25"/>
  <c r="CH103" i="25" s="1"/>
  <c r="CC102" i="25"/>
  <c r="CC103" i="25" s="1"/>
  <c r="BM186" i="15"/>
  <c r="P172" i="12"/>
  <c r="AI186" i="15"/>
  <c r="U200" i="15" a="1"/>
  <c r="U200" i="15" s="1"/>
  <c r="AM102" i="25"/>
  <c r="AM103" i="25" s="1"/>
  <c r="AR102" i="25"/>
  <c r="AR103" i="25" s="1"/>
  <c r="S200" i="15" a="1"/>
  <c r="S200" i="15" s="1"/>
  <c r="BD102" i="25"/>
  <c r="BD103" i="25" s="1"/>
  <c r="J62" i="6"/>
  <c r="J71" i="6"/>
  <c r="J72" i="6" s="1"/>
  <c r="P145" i="12"/>
  <c r="M200" i="15" a="1"/>
  <c r="M200" i="15" s="1"/>
  <c r="M186" i="15"/>
  <c r="BD114" i="12"/>
  <c r="AJ114" i="12"/>
  <c r="BI186" i="15"/>
  <c r="AS200" i="15" a="1"/>
  <c r="AS200" i="15" s="1"/>
  <c r="BD186" i="15"/>
  <c r="BD200" i="15" a="1"/>
  <c r="BD200" i="15" s="1"/>
  <c r="AN200" i="15" a="1"/>
  <c r="AN200" i="15" s="1"/>
  <c r="AN186" i="15"/>
  <c r="AB200" i="15" a="1"/>
  <c r="AB200" i="15" s="1"/>
  <c r="AB186" i="15"/>
  <c r="S186" i="15"/>
  <c r="BA200" i="15" a="1"/>
  <c r="BA200" i="15" s="1"/>
  <c r="AM200" i="15" a="1"/>
  <c r="AM200" i="15" s="1"/>
  <c r="AY105" i="25"/>
  <c r="AY107" i="25" s="1"/>
  <c r="AY108" i="25" s="1"/>
  <c r="CA105" i="25"/>
  <c r="CA107" i="25" s="1"/>
  <c r="CA108" i="25" s="1"/>
  <c r="AN105" i="25"/>
  <c r="AN107" i="25" s="1"/>
  <c r="AN108" i="25" s="1"/>
  <c r="BK105" i="25"/>
  <c r="BK107" i="25" s="1"/>
  <c r="BK108" i="25" s="1"/>
  <c r="BH105" i="25"/>
  <c r="BH107" i="25" s="1"/>
  <c r="BH108" i="25" s="1"/>
  <c r="AB105" i="25"/>
  <c r="AB107" i="25" s="1"/>
  <c r="AB108" i="25" s="1"/>
  <c r="BP105" i="25"/>
  <c r="BP107" i="25" s="1"/>
  <c r="BP108" i="25" s="1"/>
  <c r="AT105" i="25"/>
  <c r="AT107" i="25" s="1"/>
  <c r="AT108" i="25" s="1"/>
  <c r="CC105" i="25"/>
  <c r="CC107" i="25" s="1"/>
  <c r="CC108" i="25" s="1"/>
  <c r="Q105" i="25"/>
  <c r="Q107" i="25" s="1"/>
  <c r="Q108" i="25" s="1"/>
  <c r="BJ105" i="25"/>
  <c r="BJ107" i="25" s="1"/>
  <c r="BJ108" i="25" s="1"/>
  <c r="K105" i="25"/>
  <c r="K107" i="25" s="1"/>
  <c r="K108" i="25" s="1"/>
  <c r="BL105" i="25"/>
  <c r="BL107" i="25" s="1"/>
  <c r="BL108" i="25" s="1"/>
  <c r="CE105" i="25"/>
  <c r="CE107" i="25" s="1"/>
  <c r="CE108" i="25" s="1"/>
  <c r="BC105" i="25"/>
  <c r="BC107" i="25" s="1"/>
  <c r="BC108" i="25" s="1"/>
  <c r="AL105" i="25"/>
  <c r="AL107" i="25" s="1"/>
  <c r="AL108" i="25" s="1"/>
  <c r="BZ105" i="25"/>
  <c r="BZ107" i="25" s="1"/>
  <c r="BZ108" i="25" s="1"/>
  <c r="BE105" i="25"/>
  <c r="BE107" i="25" s="1"/>
  <c r="BE108" i="25" s="1"/>
  <c r="X105" i="25"/>
  <c r="X107" i="25" s="1"/>
  <c r="X108" i="25" s="1"/>
  <c r="BO105" i="25"/>
  <c r="BO107" i="25" s="1"/>
  <c r="BO108" i="25" s="1"/>
  <c r="P105" i="25"/>
  <c r="P107" i="25" s="1"/>
  <c r="P108" i="25" s="1"/>
  <c r="CD105" i="25"/>
  <c r="CD107" i="25" s="1"/>
  <c r="CD108" i="25" s="1"/>
  <c r="AF105" i="25"/>
  <c r="AF107" i="25" s="1"/>
  <c r="AF108" i="25" s="1"/>
  <c r="BT105" i="25"/>
  <c r="BT107" i="25" s="1"/>
  <c r="BT108" i="25" s="1"/>
  <c r="AV105" i="25"/>
  <c r="AV107" i="25" s="1"/>
  <c r="AV108" i="25" s="1"/>
  <c r="AW105" i="25"/>
  <c r="AW107" i="25" s="1"/>
  <c r="AW108" i="25" s="1"/>
  <c r="BX105" i="25"/>
  <c r="BX107" i="25" s="1"/>
  <c r="BX108" i="25" s="1"/>
  <c r="J105" i="25"/>
  <c r="J107" i="25" s="1"/>
  <c r="J108" i="25" s="1"/>
  <c r="BA105" i="25"/>
  <c r="BA107" i="25" s="1"/>
  <c r="BA108" i="25" s="1"/>
  <c r="T105" i="25"/>
  <c r="T107" i="25" s="1"/>
  <c r="T108" i="25" s="1"/>
  <c r="BU105" i="25"/>
  <c r="BU107" i="25" s="1"/>
  <c r="BU108" i="25" s="1"/>
  <c r="AP105" i="25"/>
  <c r="AP107" i="25" s="1"/>
  <c r="AP108" i="25" s="1"/>
  <c r="L105" i="25"/>
  <c r="L107" i="25" s="1"/>
  <c r="L108" i="25" s="1"/>
  <c r="CH105" i="25"/>
  <c r="CH107" i="25" s="1"/>
  <c r="CH108" i="25" s="1"/>
  <c r="BQ105" i="25"/>
  <c r="BQ107" i="25" s="1"/>
  <c r="BQ108" i="25" s="1"/>
  <c r="BR105" i="25"/>
  <c r="BR107" i="25" s="1"/>
  <c r="BR108" i="25" s="1"/>
  <c r="AD105" i="25"/>
  <c r="AD107" i="25" s="1"/>
  <c r="AD108" i="25" s="1"/>
  <c r="BF105" i="25"/>
  <c r="BF107" i="25" s="1"/>
  <c r="BF108" i="25" s="1"/>
  <c r="AC105" i="25"/>
  <c r="AC107" i="25" s="1"/>
  <c r="AC108" i="25" s="1"/>
  <c r="CB105" i="25"/>
  <c r="CB107" i="25" s="1"/>
  <c r="CB108" i="25" s="1"/>
  <c r="U105" i="25"/>
  <c r="U107" i="25" s="1"/>
  <c r="U108" i="25" s="1"/>
  <c r="AM105" i="25"/>
  <c r="AM107" i="25" s="1"/>
  <c r="AM108" i="25" s="1"/>
  <c r="AS105" i="25"/>
  <c r="AS107" i="25" s="1"/>
  <c r="AS108" i="25" s="1"/>
  <c r="CF105" i="25"/>
  <c r="CF107" i="25" s="1"/>
  <c r="CF108" i="25" s="1"/>
  <c r="BS105" i="25"/>
  <c r="BS107" i="25" s="1"/>
  <c r="BS108" i="25" s="1"/>
  <c r="BW105" i="25"/>
  <c r="BW107" i="25" s="1"/>
  <c r="BW108" i="25" s="1"/>
  <c r="O105" i="25"/>
  <c r="O107" i="25" s="1"/>
  <c r="O108" i="25" s="1"/>
  <c r="N105" i="25"/>
  <c r="N107" i="25" s="1"/>
  <c r="N108" i="25" s="1"/>
  <c r="S105" i="25"/>
  <c r="S107" i="25" s="1"/>
  <c r="S108" i="25" s="1"/>
  <c r="CI105" i="25"/>
  <c r="CI107" i="25" s="1"/>
  <c r="CI108" i="25" s="1"/>
  <c r="R105" i="25"/>
  <c r="R107" i="25" s="1"/>
  <c r="R108" i="25" s="1"/>
  <c r="AJ105" i="25"/>
  <c r="AJ107" i="25" s="1"/>
  <c r="AJ108" i="25" s="1"/>
  <c r="M105" i="25"/>
  <c r="M107" i="25" s="1"/>
  <c r="M108" i="25" s="1"/>
  <c r="AQ105" i="25"/>
  <c r="AQ107" i="25" s="1"/>
  <c r="AQ108" i="25" s="1"/>
  <c r="CK105" i="25"/>
  <c r="CK107" i="25" s="1"/>
  <c r="CK108" i="25" s="1"/>
  <c r="BI105" i="25"/>
  <c r="BI107" i="25" s="1"/>
  <c r="BI108" i="25" s="1"/>
  <c r="AO105" i="25"/>
  <c r="AO107" i="25" s="1"/>
  <c r="AO108" i="25" s="1"/>
  <c r="CJ105" i="25"/>
  <c r="CJ107" i="25" s="1"/>
  <c r="CJ108" i="25" s="1"/>
  <c r="BB105" i="25"/>
  <c r="BB107" i="25" s="1"/>
  <c r="BB108" i="25" s="1"/>
  <c r="AR105" i="25"/>
  <c r="AR107" i="25" s="1"/>
  <c r="AR108" i="25" s="1"/>
  <c r="BM105" i="25"/>
  <c r="BM107" i="25" s="1"/>
  <c r="BM108" i="25" s="1"/>
  <c r="AI105" i="25"/>
  <c r="AI107" i="25" s="1"/>
  <c r="AI108" i="25" s="1"/>
  <c r="AU105" i="25"/>
  <c r="AU107" i="25" s="1"/>
  <c r="AU108" i="25" s="1"/>
  <c r="BY105" i="25"/>
  <c r="BY107" i="25" s="1"/>
  <c r="BY108" i="25" s="1"/>
  <c r="V105" i="25"/>
  <c r="V107" i="25" s="1"/>
  <c r="V108" i="25" s="1"/>
  <c r="AX105" i="25"/>
  <c r="AX107" i="25" s="1"/>
  <c r="AX108" i="25" s="1"/>
  <c r="W105" i="25"/>
  <c r="W107" i="25" s="1"/>
  <c r="W108" i="25" s="1"/>
  <c r="Z105" i="25"/>
  <c r="Z107" i="25" s="1"/>
  <c r="Z108" i="25" s="1"/>
  <c r="Y105" i="25"/>
  <c r="Y107" i="25" s="1"/>
  <c r="Y108" i="25" s="1"/>
  <c r="AK105" i="25"/>
  <c r="AK107" i="25" s="1"/>
  <c r="AK108" i="25" s="1"/>
  <c r="AG105" i="25"/>
  <c r="AG107" i="25" s="1"/>
  <c r="AG108" i="25" s="1"/>
  <c r="CG105" i="25"/>
  <c r="CG107" i="25" s="1"/>
  <c r="CG108" i="25" s="1"/>
  <c r="AH105" i="25"/>
  <c r="AH107" i="25" s="1"/>
  <c r="AH108" i="25" s="1"/>
  <c r="AZ105" i="25"/>
  <c r="AZ107" i="25" s="1"/>
  <c r="AZ108" i="25" s="1"/>
  <c r="BG105" i="25"/>
  <c r="BG107" i="25" s="1"/>
  <c r="BG108" i="25" s="1"/>
  <c r="AE105" i="25"/>
  <c r="AE107" i="25" s="1"/>
  <c r="AE108" i="25" s="1"/>
  <c r="BD105" i="25"/>
  <c r="BD107" i="25" s="1"/>
  <c r="BD108" i="25" s="1"/>
  <c r="BV105" i="25"/>
  <c r="BV107" i="25" s="1"/>
  <c r="BV108" i="25" s="1"/>
  <c r="BN105" i="25"/>
  <c r="AA105" i="25"/>
  <c r="AA107" i="25" s="1"/>
  <c r="AA108" i="25" s="1"/>
  <c r="AK200" i="15" a="1"/>
  <c r="AK200" i="15" s="1"/>
  <c r="K297" i="6"/>
  <c r="K298" i="6" s="1"/>
  <c r="L293" i="6"/>
  <c r="AY186" i="15"/>
  <c r="AY200" i="15" a="1"/>
  <c r="AY200" i="15" s="1"/>
  <c r="R200" i="15" a="1"/>
  <c r="R200" i="15" s="1"/>
  <c r="R186" i="15"/>
  <c r="N200" i="15" a="1"/>
  <c r="N200" i="15" s="1"/>
  <c r="N186" i="15"/>
  <c r="AT200" i="15" a="1"/>
  <c r="AT200" i="15" s="1"/>
  <c r="T186" i="15"/>
  <c r="T200" i="15" a="1"/>
  <c r="T200" i="15" s="1"/>
  <c r="P186" i="15"/>
  <c r="P200" i="15" a="1"/>
  <c r="P200" i="15" s="1"/>
  <c r="L186" i="15"/>
  <c r="L200" i="15" a="1"/>
  <c r="L200" i="15" s="1"/>
  <c r="AH200" i="15" a="1"/>
  <c r="AH200" i="15" s="1"/>
  <c r="AH186" i="15"/>
  <c r="AQ200" i="15" a="1"/>
  <c r="AQ200" i="15" s="1"/>
  <c r="BE186" i="15"/>
  <c r="G53" i="15"/>
  <c r="AO200" i="15" a="1"/>
  <c r="AO200" i="15" s="1"/>
  <c r="AA186" i="15"/>
  <c r="AA200" i="15" a="1"/>
  <c r="AA200" i="15" s="1"/>
  <c r="AZ186" i="15"/>
  <c r="AZ200" i="15" a="1"/>
  <c r="AZ200" i="15" s="1"/>
  <c r="X200" i="15" a="1"/>
  <c r="X200" i="15" s="1"/>
  <c r="X186" i="15"/>
  <c r="AI200" i="15" a="1"/>
  <c r="AI200" i="15" s="1"/>
  <c r="K3" i="10"/>
  <c r="K136" i="6"/>
  <c r="K3" i="15"/>
  <c r="K632" i="6"/>
  <c r="K434" i="6"/>
  <c r="K131" i="6"/>
  <c r="K3" i="24"/>
  <c r="K3" i="14"/>
  <c r="K3" i="16"/>
  <c r="K3" i="5"/>
  <c r="K3" i="42"/>
  <c r="K22" i="42" s="1"/>
  <c r="K3" i="38"/>
  <c r="K3" i="20"/>
  <c r="K3" i="17"/>
  <c r="K505" i="6"/>
  <c r="K3" i="9"/>
  <c r="K3" i="25"/>
  <c r="K624" i="6"/>
  <c r="K3" i="12"/>
  <c r="AG200" i="15" a="1"/>
  <c r="AG200" i="15" s="1"/>
  <c r="BF200" i="15" a="1"/>
  <c r="BF200" i="15" s="1"/>
  <c r="AP200" i="15" a="1"/>
  <c r="AP200" i="15" s="1"/>
  <c r="AP186" i="15"/>
  <c r="AD200" i="15" a="1"/>
  <c r="AD200" i="15" s="1"/>
  <c r="AD186" i="15"/>
  <c r="AT186" i="15"/>
  <c r="BI200" i="15" a="1"/>
  <c r="BI200" i="15" s="1"/>
  <c r="AJ172" i="12"/>
  <c r="G16" i="9"/>
  <c r="AU200" i="15" a="1"/>
  <c r="AU200" i="15" s="1"/>
  <c r="W186" i="15"/>
  <c r="W200" i="15" a="1"/>
  <c r="W200" i="15" s="1"/>
  <c r="AV186" i="15"/>
  <c r="AV200" i="15" a="1"/>
  <c r="AV200" i="15" s="1"/>
  <c r="J200" i="15" a="1"/>
  <c r="J200" i="15" s="1"/>
  <c r="J186" i="15"/>
  <c r="AJ200" i="15" a="1"/>
  <c r="AJ200" i="15" s="1"/>
  <c r="AJ186" i="15"/>
  <c r="AO186" i="15"/>
  <c r="AU186" i="15"/>
  <c r="AS186" i="15"/>
  <c r="BF186" i="15"/>
  <c r="BG186" i="15"/>
  <c r="BG200" i="15" a="1"/>
  <c r="BG200" i="15" s="1"/>
  <c r="AC186" i="15"/>
  <c r="AC200" i="15" a="1"/>
  <c r="AC200" i="15" s="1"/>
  <c r="BB200" i="15" a="1"/>
  <c r="BB200" i="15" s="1"/>
  <c r="Z200" i="15" a="1"/>
  <c r="Z200" i="15" s="1"/>
  <c r="Z186" i="15"/>
  <c r="AW186" i="15"/>
  <c r="AE200" i="15" a="1"/>
  <c r="AE200" i="15" s="1"/>
  <c r="J95" i="25"/>
  <c r="J97" i="25" s="1"/>
  <c r="J98" i="25" s="1"/>
  <c r="BV95" i="25"/>
  <c r="BV97" i="25" s="1"/>
  <c r="BV98" i="25" s="1"/>
  <c r="BG95" i="25"/>
  <c r="BG97" i="25" s="1"/>
  <c r="BG98" i="25" s="1"/>
  <c r="CE95" i="25"/>
  <c r="CE97" i="25" s="1"/>
  <c r="CE98" i="25" s="1"/>
  <c r="AB95" i="25"/>
  <c r="AB97" i="25" s="1"/>
  <c r="AB98" i="25" s="1"/>
  <c r="M95" i="25"/>
  <c r="M97" i="25" s="1"/>
  <c r="M98" i="25" s="1"/>
  <c r="BY95" i="25"/>
  <c r="BY97" i="25" s="1"/>
  <c r="BY98" i="25" s="1"/>
  <c r="BJ95" i="25"/>
  <c r="BJ97" i="25" s="1"/>
  <c r="BJ98" i="25" s="1"/>
  <c r="AU95" i="25"/>
  <c r="AU97" i="25" s="1"/>
  <c r="AU98" i="25" s="1"/>
  <c r="AG95" i="25"/>
  <c r="AG97" i="25" s="1"/>
  <c r="AG98" i="25" s="1"/>
  <c r="P95" i="25"/>
  <c r="P97" i="25" s="1"/>
  <c r="P98" i="25" s="1"/>
  <c r="BE95" i="25"/>
  <c r="BE97" i="25" s="1"/>
  <c r="BE98" i="25" s="1"/>
  <c r="BX95" i="25"/>
  <c r="BX97" i="25" s="1"/>
  <c r="BX98" i="25" s="1"/>
  <c r="BI95" i="25"/>
  <c r="BI97" i="25" s="1"/>
  <c r="BI98" i="25" s="1"/>
  <c r="AT95" i="25"/>
  <c r="AT97" i="25" s="1"/>
  <c r="AT98" i="25" s="1"/>
  <c r="AE95" i="25"/>
  <c r="AE97" i="25" s="1"/>
  <c r="AE98" i="25" s="1"/>
  <c r="AF95" i="25"/>
  <c r="AF97" i="25" s="1"/>
  <c r="AF98" i="25" s="1"/>
  <c r="BU95" i="25"/>
  <c r="BU97" i="25" s="1"/>
  <c r="BU98" i="25" s="1"/>
  <c r="CJ95" i="25"/>
  <c r="CJ97" i="25" s="1"/>
  <c r="CJ98" i="25" s="1"/>
  <c r="BO95" i="25"/>
  <c r="BO97" i="25" s="1"/>
  <c r="BO98" i="25" s="1"/>
  <c r="BR95" i="25"/>
  <c r="BR97" i="25" s="1"/>
  <c r="BR98" i="25" s="1"/>
  <c r="AV95" i="25"/>
  <c r="AV97" i="25" s="1"/>
  <c r="AV98" i="25" s="1"/>
  <c r="CK95" i="25"/>
  <c r="CK97" i="25" s="1"/>
  <c r="CK98" i="25" s="1"/>
  <c r="S95" i="25"/>
  <c r="S97" i="25" s="1"/>
  <c r="S98" i="25" s="1"/>
  <c r="AQ95" i="25"/>
  <c r="AQ97" i="25" s="1"/>
  <c r="AQ98" i="25" s="1"/>
  <c r="L95" i="25"/>
  <c r="L97" i="25" s="1"/>
  <c r="L98" i="25" s="1"/>
  <c r="AJ95" i="25"/>
  <c r="AJ97" i="25" s="1"/>
  <c r="AJ98" i="25" s="1"/>
  <c r="U95" i="25"/>
  <c r="U97" i="25" s="1"/>
  <c r="U98" i="25" s="1"/>
  <c r="CG95" i="25"/>
  <c r="CG97" i="25" s="1"/>
  <c r="CG98" i="25" s="1"/>
  <c r="BC95" i="25"/>
  <c r="BC97" i="25" s="1"/>
  <c r="BC98" i="25" s="1"/>
  <c r="BM95" i="25"/>
  <c r="BM97" i="25" s="1"/>
  <c r="BM98" i="25" s="1"/>
  <c r="Z95" i="25"/>
  <c r="Z97" i="25" s="1"/>
  <c r="Z98" i="25" s="1"/>
  <c r="AX95" i="25"/>
  <c r="AX97" i="25" s="1"/>
  <c r="AX98" i="25" s="1"/>
  <c r="BH95" i="25"/>
  <c r="BH97" i="25" s="1"/>
  <c r="BH98" i="25" s="1"/>
  <c r="AS95" i="25"/>
  <c r="AS97" i="25" s="1"/>
  <c r="AS98" i="25" s="1"/>
  <c r="AD95" i="25"/>
  <c r="AD97" i="25" s="1"/>
  <c r="AD98" i="25" s="1"/>
  <c r="O95" i="25"/>
  <c r="O97" i="25" s="1"/>
  <c r="O98" i="25" s="1"/>
  <c r="CA95" i="25"/>
  <c r="CA97" i="25" s="1"/>
  <c r="CA98" i="25" s="1"/>
  <c r="AW95" i="25"/>
  <c r="AW97" i="25" s="1"/>
  <c r="AW98" i="25" s="1"/>
  <c r="X95" i="25"/>
  <c r="X97" i="25" s="1"/>
  <c r="X98" i="25" s="1"/>
  <c r="CF95" i="25"/>
  <c r="CF97" i="25" s="1"/>
  <c r="CF98" i="25" s="1"/>
  <c r="BQ95" i="25"/>
  <c r="BQ97" i="25" s="1"/>
  <c r="BQ98" i="25" s="1"/>
  <c r="BB95" i="25"/>
  <c r="BB97" i="25" s="1"/>
  <c r="BB98" i="25" s="1"/>
  <c r="AM95" i="25"/>
  <c r="AM97" i="25" s="1"/>
  <c r="AM98" i="25" s="1"/>
  <c r="BL95" i="25"/>
  <c r="BL97" i="25" s="1"/>
  <c r="BL98" i="25" s="1"/>
  <c r="Q95" i="25"/>
  <c r="Q97" i="25" s="1"/>
  <c r="Q98" i="25" s="1"/>
  <c r="Y95" i="25"/>
  <c r="Y97" i="25" s="1"/>
  <c r="Y98" i="25" s="1"/>
  <c r="BP95" i="25"/>
  <c r="BP97" i="25" s="1"/>
  <c r="BP98" i="25" s="1"/>
  <c r="BA95" i="25"/>
  <c r="BA97" i="25" s="1"/>
  <c r="BA98" i="25" s="1"/>
  <c r="AL95" i="25"/>
  <c r="AL97" i="25" s="1"/>
  <c r="AL98" i="25" s="1"/>
  <c r="W95" i="25"/>
  <c r="W97" i="25" s="1"/>
  <c r="W98" i="25" s="1"/>
  <c r="CI95" i="25"/>
  <c r="CI97" i="25" s="1"/>
  <c r="CI98" i="25" s="1"/>
  <c r="AO95" i="25"/>
  <c r="AO97" i="25" s="1"/>
  <c r="AO98" i="25" s="1"/>
  <c r="BD95" i="25"/>
  <c r="BD97" i="25" s="1"/>
  <c r="BD98" i="25" s="1"/>
  <c r="CH95" i="25"/>
  <c r="CH97" i="25" s="1"/>
  <c r="CH98" i="25" s="1"/>
  <c r="BF95" i="25"/>
  <c r="BF97" i="25" s="1"/>
  <c r="BF98" i="25" s="1"/>
  <c r="BW95" i="25"/>
  <c r="BW97" i="25" s="1"/>
  <c r="BW98" i="25" s="1"/>
  <c r="N95" i="25"/>
  <c r="N97" i="25" s="1"/>
  <c r="N98" i="25" s="1"/>
  <c r="CB95" i="25"/>
  <c r="CB97" i="25" s="1"/>
  <c r="CB98" i="25" s="1"/>
  <c r="BN95" i="25"/>
  <c r="BN97" i="25" s="1"/>
  <c r="BN98" i="25" s="1"/>
  <c r="V95" i="25"/>
  <c r="V97" i="25" s="1"/>
  <c r="V98" i="25" s="1"/>
  <c r="CC95" i="25"/>
  <c r="CC97" i="25" s="1"/>
  <c r="CC98" i="25" s="1"/>
  <c r="CD95" i="25"/>
  <c r="CD97" i="25" s="1"/>
  <c r="CD98" i="25" s="1"/>
  <c r="T95" i="25"/>
  <c r="T97" i="25" s="1"/>
  <c r="T98" i="25" s="1"/>
  <c r="AC95" i="25"/>
  <c r="AC97" i="25" s="1"/>
  <c r="AC98" i="25" s="1"/>
  <c r="AN95" i="25"/>
  <c r="AN97" i="25" s="1"/>
  <c r="AN98" i="25" s="1"/>
  <c r="K95" i="25"/>
  <c r="K97" i="25" s="1"/>
  <c r="K98" i="25" s="1"/>
  <c r="AK95" i="25"/>
  <c r="AK97" i="25" s="1"/>
  <c r="AK98" i="25" s="1"/>
  <c r="BT95" i="25"/>
  <c r="BT97" i="25" s="1"/>
  <c r="BT98" i="25" s="1"/>
  <c r="AA95" i="25"/>
  <c r="AA97" i="25" s="1"/>
  <c r="AA98" i="25" s="1"/>
  <c r="AR95" i="25"/>
  <c r="AR97" i="25" s="1"/>
  <c r="AR98" i="25" s="1"/>
  <c r="BK95" i="25"/>
  <c r="BK97" i="25" s="1"/>
  <c r="BK98" i="25" s="1"/>
  <c r="AH95" i="25"/>
  <c r="AH97" i="25" s="1"/>
  <c r="AH98" i="25" s="1"/>
  <c r="AY95" i="25"/>
  <c r="AY97" i="25" s="1"/>
  <c r="AY98" i="25" s="1"/>
  <c r="BZ95" i="25"/>
  <c r="BZ97" i="25" s="1"/>
  <c r="BZ98" i="25" s="1"/>
  <c r="AP95" i="25"/>
  <c r="AP97" i="25" s="1"/>
  <c r="AP98" i="25" s="1"/>
  <c r="R95" i="25"/>
  <c r="R97" i="25" s="1"/>
  <c r="R98" i="25" s="1"/>
  <c r="AI95" i="25"/>
  <c r="AI97" i="25" s="1"/>
  <c r="AI98" i="25" s="1"/>
  <c r="AZ95" i="25"/>
  <c r="AZ97" i="25" s="1"/>
  <c r="AZ98" i="25" s="1"/>
  <c r="BS95" i="25"/>
  <c r="BS97" i="25" s="1"/>
  <c r="BS98" i="25" s="1"/>
  <c r="L51" i="6"/>
  <c r="K61" i="6"/>
  <c r="K67" i="6"/>
  <c r="BH186" i="15"/>
  <c r="BH200" i="15" a="1"/>
  <c r="BH200" i="15" s="1"/>
  <c r="AR200" i="15" a="1"/>
  <c r="AR200" i="15" s="1"/>
  <c r="AR186" i="15"/>
  <c r="AF200" i="15" a="1"/>
  <c r="AF200" i="15" s="1"/>
  <c r="AF186" i="15"/>
  <c r="BC186" i="15"/>
  <c r="BC200" i="15" a="1"/>
  <c r="BC200" i="15" s="1"/>
  <c r="Y186" i="15"/>
  <c r="Y200" i="15" a="1"/>
  <c r="Y200" i="15" s="1"/>
  <c r="K186" i="15"/>
  <c r="K200" i="15" a="1"/>
  <c r="K200" i="15" s="1"/>
  <c r="AX200" i="15" a="1"/>
  <c r="AX200" i="15" s="1"/>
  <c r="AL200" i="15" a="1"/>
  <c r="AL200" i="15" s="1"/>
  <c r="AL186" i="15"/>
  <c r="V200" i="15" a="1"/>
  <c r="V200" i="15" s="1"/>
  <c r="V186" i="15"/>
  <c r="BN107" i="25"/>
  <c r="BN108" i="25" s="1"/>
  <c r="CJ172" i="12"/>
  <c r="CJ145" i="12"/>
  <c r="BM145" i="12"/>
  <c r="BM172" i="12"/>
  <c r="BI172" i="12"/>
  <c r="BI145" i="12"/>
  <c r="BI114" i="12"/>
  <c r="BZ145" i="12"/>
  <c r="BZ114" i="12"/>
  <c r="BZ172" i="12"/>
  <c r="W145" i="12"/>
  <c r="W172" i="12"/>
  <c r="Q145" i="12"/>
  <c r="Q172" i="12"/>
  <c r="AA172" i="12"/>
  <c r="AA145" i="12"/>
  <c r="BF145" i="12"/>
  <c r="T172" i="12"/>
  <c r="D224" i="42"/>
  <c r="D31" i="42"/>
  <c r="D30" i="42"/>
  <c r="D237" i="42"/>
  <c r="G17" i="42"/>
  <c r="D33" i="42"/>
  <c r="D202" i="42"/>
  <c r="D217" i="42"/>
  <c r="D190" i="42"/>
  <c r="BP172" i="12"/>
  <c r="BP145" i="12"/>
  <c r="BP114" i="12"/>
  <c r="BL145" i="12"/>
  <c r="BL172" i="12"/>
  <c r="AW145" i="12"/>
  <c r="AW172" i="12"/>
  <c r="T145" i="12"/>
  <c r="AL172" i="12"/>
  <c r="CJ114" i="12"/>
  <c r="AL114" i="12"/>
  <c r="BM114" i="12"/>
  <c r="BU145" i="12"/>
  <c r="BU172" i="12"/>
  <c r="AB172" i="12"/>
  <c r="Y172" i="12"/>
  <c r="Y145" i="12"/>
  <c r="CC145" i="12"/>
  <c r="BH172" i="12"/>
  <c r="W114" i="12"/>
  <c r="J102" i="10"/>
  <c r="J18" i="12"/>
  <c r="G23" i="5"/>
  <c r="M114" i="12"/>
  <c r="M172" i="12"/>
  <c r="M145" i="12"/>
  <c r="CG145" i="12"/>
  <c r="CG114" i="12"/>
  <c r="CG172" i="12"/>
  <c r="J162" i="12"/>
  <c r="J102" i="12"/>
  <c r="J131" i="12"/>
  <c r="G78" i="12"/>
  <c r="BT172" i="12"/>
  <c r="BT145" i="12"/>
  <c r="BE145" i="12"/>
  <c r="BE172" i="12"/>
  <c r="K172" i="12"/>
  <c r="K145" i="12"/>
  <c r="AS114" i="12"/>
  <c r="AS172" i="12"/>
  <c r="AS145" i="12"/>
  <c r="AO172" i="12"/>
  <c r="AO145" i="12"/>
  <c r="G122" i="42"/>
  <c r="G152" i="42"/>
  <c r="G137" i="42"/>
  <c r="G171" i="42"/>
  <c r="G121" i="42"/>
  <c r="G95" i="42"/>
  <c r="G103" i="42" s="1"/>
  <c r="G105" i="42" s="1"/>
  <c r="A152" i="6"/>
  <c r="N13" i="29" s="1"/>
  <c r="G10" i="5"/>
  <c r="G18" i="9"/>
  <c r="G74" i="12"/>
  <c r="G36" i="10"/>
  <c r="A630" i="6"/>
  <c r="N15" i="29" s="1"/>
  <c r="G523" i="6"/>
  <c r="AT9" i="36" s="1"/>
  <c r="J161" i="9" a="1"/>
  <c r="J161" i="9" s="1"/>
  <c r="L3" i="10"/>
  <c r="L434" i="6"/>
  <c r="L632" i="6"/>
  <c r="L3" i="15"/>
  <c r="L131" i="6"/>
  <c r="L3" i="25"/>
  <c r="L3" i="12"/>
  <c r="L3" i="38"/>
  <c r="L3" i="9"/>
  <c r="L384" i="6"/>
  <c r="L56" i="10" s="1"/>
  <c r="L3" i="16"/>
  <c r="L624" i="6"/>
  <c r="L136" i="6"/>
  <c r="L3" i="24"/>
  <c r="M17" i="5"/>
  <c r="L505" i="6"/>
  <c r="L3" i="20"/>
  <c r="L3" i="17"/>
  <c r="L3" i="42"/>
  <c r="L22" i="42" s="1"/>
  <c r="L3" i="14"/>
  <c r="L3" i="5"/>
  <c r="AF172" i="12" l="1"/>
  <c r="BQ172" i="12"/>
  <c r="BB172" i="12"/>
  <c r="BX114" i="12"/>
  <c r="BB114" i="12"/>
  <c r="L114" i="12"/>
  <c r="AX145" i="12"/>
  <c r="AG145" i="12"/>
  <c r="AX172" i="12"/>
  <c r="BQ145" i="12"/>
  <c r="AT172" i="12"/>
  <c r="AT114" i="12"/>
  <c r="CI172" i="12"/>
  <c r="L172" i="12"/>
  <c r="AF114" i="12"/>
  <c r="AG172" i="12"/>
  <c r="AE172" i="12"/>
  <c r="CD172" i="12"/>
  <c r="AM145" i="12"/>
  <c r="CD145" i="12"/>
  <c r="BS114" i="12"/>
  <c r="BD145" i="12"/>
  <c r="CC172" i="12"/>
  <c r="BS172" i="12"/>
  <c r="AB145" i="12"/>
  <c r="BX145" i="12"/>
  <c r="CI145" i="12"/>
  <c r="AM172" i="12"/>
  <c r="BW145" i="12"/>
  <c r="AE145" i="12"/>
  <c r="BW172" i="12"/>
  <c r="CF114" i="12"/>
  <c r="CF172" i="12"/>
  <c r="CF145" i="12"/>
  <c r="CH114" i="12"/>
  <c r="CH145" i="12"/>
  <c r="CH172" i="12"/>
  <c r="BR172" i="12"/>
  <c r="BR145" i="12"/>
  <c r="BR114" i="12"/>
  <c r="X145" i="12"/>
  <c r="X172" i="12"/>
  <c r="X114" i="12"/>
  <c r="BN172" i="12"/>
  <c r="BN145" i="12"/>
  <c r="BN114" i="12"/>
  <c r="AZ145" i="12"/>
  <c r="AZ172" i="12"/>
  <c r="AZ114" i="12"/>
  <c r="CK172" i="12"/>
  <c r="CK145" i="12"/>
  <c r="G120" i="25"/>
  <c r="AT8" i="36"/>
  <c r="AP114" i="12"/>
  <c r="AP172" i="12"/>
  <c r="BV172" i="12"/>
  <c r="BV145" i="12"/>
  <c r="G102" i="10"/>
  <c r="AC172" i="12"/>
  <c r="AC145" i="12"/>
  <c r="AC114" i="12"/>
  <c r="BA114" i="12"/>
  <c r="BA172" i="12"/>
  <c r="BA145" i="12"/>
  <c r="AN172" i="12"/>
  <c r="AN114" i="12"/>
  <c r="AN145" i="12"/>
  <c r="U145" i="12"/>
  <c r="U172" i="12"/>
  <c r="U114" i="12"/>
  <c r="G18" i="12"/>
  <c r="N172" i="12"/>
  <c r="N114" i="12"/>
  <c r="N145" i="12"/>
  <c r="G162" i="12"/>
  <c r="G131" i="12"/>
  <c r="BK145" i="12"/>
  <c r="BK172" i="12"/>
  <c r="BK114" i="12"/>
  <c r="S114" i="12"/>
  <c r="S172" i="12"/>
  <c r="S145" i="12"/>
  <c r="BO172" i="12"/>
  <c r="BO145" i="12"/>
  <c r="BO114" i="12"/>
  <c r="BC114" i="12"/>
  <c r="BC145" i="12"/>
  <c r="BC172" i="12"/>
  <c r="BG172" i="12"/>
  <c r="BG114" i="12"/>
  <c r="BG145" i="12"/>
  <c r="CE172" i="12"/>
  <c r="CE145" i="12"/>
  <c r="CE114" i="12"/>
  <c r="AU172" i="12"/>
  <c r="AU114" i="12"/>
  <c r="AU145" i="12"/>
  <c r="AY172" i="12"/>
  <c r="AY114" i="12"/>
  <c r="AY145" i="12"/>
  <c r="L285" i="6"/>
  <c r="L286" i="6" s="1"/>
  <c r="M281" i="6"/>
  <c r="M309" i="6"/>
  <c r="M310" i="6" s="1"/>
  <c r="N305" i="6"/>
  <c r="L61" i="6"/>
  <c r="M51" i="6"/>
  <c r="L67" i="6"/>
  <c r="G186" i="15"/>
  <c r="M293" i="6"/>
  <c r="L297" i="6"/>
  <c r="L298" i="6" s="1"/>
  <c r="K71" i="6"/>
  <c r="K72" i="6" s="1"/>
  <c r="K62" i="6"/>
  <c r="J145" i="12"/>
  <c r="G102" i="12"/>
  <c r="J114" i="12"/>
  <c r="J172" i="12"/>
  <c r="R107" i="42"/>
  <c r="R109" i="42" s="1"/>
  <c r="S107" i="42"/>
  <c r="S109" i="42" s="1"/>
  <c r="X107" i="42"/>
  <c r="X109" i="42" s="1"/>
  <c r="AE107" i="42"/>
  <c r="AE109" i="42" s="1"/>
  <c r="V107" i="42"/>
  <c r="V109" i="42" s="1"/>
  <c r="Z107" i="42"/>
  <c r="Z109" i="42" s="1"/>
  <c r="AC107" i="42"/>
  <c r="AC109" i="42" s="1"/>
  <c r="AV107" i="42"/>
  <c r="AV109" i="42" s="1"/>
  <c r="BB107" i="42"/>
  <c r="BB109" i="42" s="1"/>
  <c r="BD107" i="42"/>
  <c r="BD109" i="42" s="1"/>
  <c r="P107" i="42"/>
  <c r="P109" i="42" s="1"/>
  <c r="T107" i="42"/>
  <c r="T109" i="42" s="1"/>
  <c r="W107" i="42"/>
  <c r="W109" i="42" s="1"/>
  <c r="AJ107" i="42"/>
  <c r="AJ109" i="42" s="1"/>
  <c r="AM107" i="42"/>
  <c r="AM109" i="42" s="1"/>
  <c r="AP107" i="42"/>
  <c r="AP109" i="42" s="1"/>
  <c r="AS107" i="42"/>
  <c r="AS109" i="42" s="1"/>
  <c r="J107" i="42"/>
  <c r="O107" i="42"/>
  <c r="O109" i="42" s="1"/>
  <c r="AW107" i="42"/>
  <c r="AW109" i="42" s="1"/>
  <c r="N107" i="42"/>
  <c r="N109" i="42" s="1"/>
  <c r="AA107" i="42"/>
  <c r="AA109" i="42" s="1"/>
  <c r="AD107" i="42"/>
  <c r="AD109" i="42" s="1"/>
  <c r="AK107" i="42"/>
  <c r="AK109" i="42" s="1"/>
  <c r="K107" i="42"/>
  <c r="K109" i="42" s="1"/>
  <c r="L107" i="42"/>
  <c r="L109" i="42" s="1"/>
  <c r="U107" i="42"/>
  <c r="U109" i="42" s="1"/>
  <c r="AF107" i="42"/>
  <c r="AF109" i="42" s="1"/>
  <c r="AI107" i="42"/>
  <c r="AI109" i="42" s="1"/>
  <c r="AN107" i="42"/>
  <c r="AN109" i="42" s="1"/>
  <c r="AQ107" i="42"/>
  <c r="AQ109" i="42" s="1"/>
  <c r="AT107" i="42"/>
  <c r="AT109" i="42" s="1"/>
  <c r="AX107" i="42"/>
  <c r="AX109" i="42" s="1"/>
  <c r="BC107" i="42"/>
  <c r="BC109" i="42" s="1"/>
  <c r="Q107" i="42"/>
  <c r="Q109" i="42" s="1"/>
  <c r="AB107" i="42"/>
  <c r="AB109" i="42" s="1"/>
  <c r="AH107" i="42"/>
  <c r="AH109" i="42" s="1"/>
  <c r="AL107" i="42"/>
  <c r="AL109" i="42" s="1"/>
  <c r="AO107" i="42"/>
  <c r="AO109" i="42" s="1"/>
  <c r="AY107" i="42"/>
  <c r="AY109" i="42" s="1"/>
  <c r="BI107" i="42"/>
  <c r="BI109" i="42" s="1"/>
  <c r="BU107" i="42"/>
  <c r="BU109" i="42" s="1"/>
  <c r="BX107" i="42"/>
  <c r="BX109" i="42" s="1"/>
  <c r="BE107" i="42"/>
  <c r="BE109" i="42" s="1"/>
  <c r="BK107" i="42"/>
  <c r="BK109" i="42" s="1"/>
  <c r="BO107" i="42"/>
  <c r="BO109" i="42" s="1"/>
  <c r="BR107" i="42"/>
  <c r="BR109" i="42" s="1"/>
  <c r="BY107" i="42"/>
  <c r="BY109" i="42" s="1"/>
  <c r="CC107" i="42"/>
  <c r="CC109" i="42" s="1"/>
  <c r="CH107" i="42"/>
  <c r="CH109" i="42" s="1"/>
  <c r="CJ107" i="42"/>
  <c r="CJ109" i="42" s="1"/>
  <c r="CK107" i="42"/>
  <c r="CK109" i="42" s="1"/>
  <c r="Y107" i="42"/>
  <c r="Y109" i="42" s="1"/>
  <c r="AZ107" i="42"/>
  <c r="AZ109" i="42" s="1"/>
  <c r="BF107" i="42"/>
  <c r="BF109" i="42" s="1"/>
  <c r="BJ107" i="42"/>
  <c r="BJ109" i="42" s="1"/>
  <c r="BL107" i="42"/>
  <c r="BL109" i="42" s="1"/>
  <c r="CF107" i="42"/>
  <c r="CF109" i="42" s="1"/>
  <c r="AU107" i="42"/>
  <c r="AU109" i="42" s="1"/>
  <c r="BG107" i="42"/>
  <c r="BG109" i="42" s="1"/>
  <c r="AR107" i="42"/>
  <c r="AR109" i="42" s="1"/>
  <c r="BA107" i="42"/>
  <c r="BA109" i="42" s="1"/>
  <c r="BH107" i="42"/>
  <c r="BH109" i="42" s="1"/>
  <c r="BS107" i="42"/>
  <c r="BS109" i="42" s="1"/>
  <c r="BT107" i="42"/>
  <c r="BT109" i="42" s="1"/>
  <c r="CB107" i="42"/>
  <c r="CB109" i="42" s="1"/>
  <c r="CD107" i="42"/>
  <c r="CD109" i="42" s="1"/>
  <c r="CI107" i="42"/>
  <c r="CI109" i="42" s="1"/>
  <c r="AG107" i="42"/>
  <c r="AG109" i="42" s="1"/>
  <c r="BP107" i="42"/>
  <c r="BP109" i="42" s="1"/>
  <c r="BW107" i="42"/>
  <c r="BW109" i="42" s="1"/>
  <c r="CA107" i="42"/>
  <c r="CA109" i="42" s="1"/>
  <c r="BM107" i="42"/>
  <c r="BM109" i="42" s="1"/>
  <c r="M107" i="42"/>
  <c r="M109" i="42" s="1"/>
  <c r="BN107" i="42"/>
  <c r="BN109" i="42" s="1"/>
  <c r="BQ107" i="42"/>
  <c r="BQ109" i="42" s="1"/>
  <c r="CE107" i="42"/>
  <c r="CE109" i="42" s="1"/>
  <c r="CG107" i="42"/>
  <c r="CG109" i="42" s="1"/>
  <c r="BV107" i="42"/>
  <c r="BV109" i="42" s="1"/>
  <c r="BZ107" i="42"/>
  <c r="BZ109" i="42" s="1"/>
  <c r="Q19" i="5"/>
  <c r="Y19" i="5"/>
  <c r="AG19" i="5"/>
  <c r="AO19" i="5"/>
  <c r="AW19" i="5"/>
  <c r="BE19" i="5"/>
  <c r="BM19" i="5"/>
  <c r="BU19" i="5"/>
  <c r="CC19" i="5"/>
  <c r="CK19" i="5"/>
  <c r="J19" i="5"/>
  <c r="K19" i="5"/>
  <c r="S19" i="5"/>
  <c r="AA19" i="5"/>
  <c r="AI19" i="5"/>
  <c r="AQ19" i="5"/>
  <c r="AY19" i="5"/>
  <c r="BG19" i="5"/>
  <c r="BO19" i="5"/>
  <c r="BW19" i="5"/>
  <c r="CE19" i="5"/>
  <c r="L19" i="5"/>
  <c r="T19" i="5"/>
  <c r="AB19" i="5"/>
  <c r="AJ19" i="5"/>
  <c r="AR19" i="5"/>
  <c r="AZ19" i="5"/>
  <c r="BH19" i="5"/>
  <c r="BP19" i="5"/>
  <c r="BX19" i="5"/>
  <c r="CF19" i="5"/>
  <c r="M19" i="5"/>
  <c r="U19" i="5"/>
  <c r="AC19" i="5"/>
  <c r="AK19" i="5"/>
  <c r="AS19" i="5"/>
  <c r="BA19" i="5"/>
  <c r="BI19" i="5"/>
  <c r="BQ19" i="5"/>
  <c r="BY19" i="5"/>
  <c r="CG19" i="5"/>
  <c r="O19" i="5"/>
  <c r="W19" i="5"/>
  <c r="AE19" i="5"/>
  <c r="AM19" i="5"/>
  <c r="AU19" i="5"/>
  <c r="BC19" i="5"/>
  <c r="BK19" i="5"/>
  <c r="BS19" i="5"/>
  <c r="CA19" i="5"/>
  <c r="CI19" i="5"/>
  <c r="P19" i="5"/>
  <c r="X19" i="5"/>
  <c r="AF19" i="5"/>
  <c r="AN19" i="5"/>
  <c r="AV19" i="5"/>
  <c r="BD19" i="5"/>
  <c r="BL19" i="5"/>
  <c r="BT19" i="5"/>
  <c r="CB19" i="5"/>
  <c r="CJ19" i="5"/>
  <c r="V19" i="5"/>
  <c r="BB19" i="5"/>
  <c r="CH19" i="5"/>
  <c r="Z19" i="5"/>
  <c r="BF19" i="5"/>
  <c r="AD19" i="5"/>
  <c r="BJ19" i="5"/>
  <c r="AH19" i="5"/>
  <c r="BN19" i="5"/>
  <c r="AL19" i="5"/>
  <c r="BR19" i="5"/>
  <c r="AP19" i="5"/>
  <c r="BV19" i="5"/>
  <c r="N19" i="5"/>
  <c r="AT19" i="5"/>
  <c r="BZ19" i="5"/>
  <c r="R19" i="5"/>
  <c r="AX19" i="5"/>
  <c r="CD19" i="5"/>
  <c r="J32" i="25"/>
  <c r="J162" i="9"/>
  <c r="M384" i="6"/>
  <c r="M56" i="10" s="1"/>
  <c r="N17" i="5"/>
  <c r="M3" i="10"/>
  <c r="M3" i="24"/>
  <c r="M624" i="6"/>
  <c r="M131" i="6"/>
  <c r="M3" i="16"/>
  <c r="M3" i="17"/>
  <c r="M434" i="6"/>
  <c r="M3" i="15"/>
  <c r="M3" i="25"/>
  <c r="M3" i="12"/>
  <c r="M136" i="6"/>
  <c r="M632" i="6"/>
  <c r="M3" i="38"/>
  <c r="M3" i="14"/>
  <c r="M505" i="6"/>
  <c r="M3" i="42"/>
  <c r="M22" i="42" s="1"/>
  <c r="M3" i="5"/>
  <c r="M3" i="9"/>
  <c r="M3" i="20"/>
  <c r="G145" i="12" l="1"/>
  <c r="G172" i="12"/>
  <c r="G114" i="12"/>
  <c r="M285" i="6"/>
  <c r="M286" i="6" s="1"/>
  <c r="N281" i="6"/>
  <c r="O305" i="6"/>
  <c r="N309" i="6"/>
  <c r="N310" i="6" s="1"/>
  <c r="M61" i="6"/>
  <c r="N51" i="6"/>
  <c r="M67" i="6"/>
  <c r="L62" i="6"/>
  <c r="L71" i="6"/>
  <c r="L72" i="6" s="1"/>
  <c r="M297" i="6"/>
  <c r="M298" i="6" s="1"/>
  <c r="N293" i="6"/>
  <c r="CB139" i="42"/>
  <c r="CB192" i="42"/>
  <c r="CB154" i="42"/>
  <c r="CB173" i="42"/>
  <c r="CB124" i="42"/>
  <c r="BZ124" i="42"/>
  <c r="BZ173" i="42"/>
  <c r="BZ139" i="42"/>
  <c r="BZ192" i="42"/>
  <c r="BZ154" i="42"/>
  <c r="CA124" i="42"/>
  <c r="CA192" i="42"/>
  <c r="CA173" i="42"/>
  <c r="CA139" i="42"/>
  <c r="CA154" i="42"/>
  <c r="BS139" i="42"/>
  <c r="BS154" i="42"/>
  <c r="BS124" i="42"/>
  <c r="BS173" i="42"/>
  <c r="BS192" i="42"/>
  <c r="BJ154" i="42"/>
  <c r="BJ124" i="42"/>
  <c r="BJ192" i="42"/>
  <c r="BJ139" i="42"/>
  <c r="BJ173" i="42"/>
  <c r="BY124" i="42"/>
  <c r="BY139" i="42"/>
  <c r="BY173" i="42"/>
  <c r="BY154" i="42"/>
  <c r="BY192" i="42"/>
  <c r="AY192" i="42"/>
  <c r="AY139" i="42"/>
  <c r="AY124" i="42"/>
  <c r="AY154" i="42"/>
  <c r="AY173" i="42"/>
  <c r="AT139" i="42"/>
  <c r="AT192" i="42"/>
  <c r="AT173" i="42"/>
  <c r="AT154" i="42"/>
  <c r="AT124" i="42"/>
  <c r="AK173" i="42"/>
  <c r="AK124" i="42"/>
  <c r="AK192" i="42"/>
  <c r="AK139" i="42"/>
  <c r="AK154" i="42"/>
  <c r="AP139" i="42"/>
  <c r="AP192" i="42"/>
  <c r="AP124" i="42"/>
  <c r="AP173" i="42"/>
  <c r="AP154" i="42"/>
  <c r="AV154" i="42"/>
  <c r="AV124" i="42"/>
  <c r="AV192" i="42"/>
  <c r="AV139" i="42"/>
  <c r="AV173" i="42"/>
  <c r="BU173" i="42"/>
  <c r="BU124" i="42"/>
  <c r="BU192" i="42"/>
  <c r="BU154" i="42"/>
  <c r="BU139" i="42"/>
  <c r="BV124" i="42"/>
  <c r="BV139" i="42"/>
  <c r="BV154" i="42"/>
  <c r="BV173" i="42"/>
  <c r="BV192" i="42"/>
  <c r="BW192" i="42"/>
  <c r="BW124" i="42"/>
  <c r="BW154" i="42"/>
  <c r="BW139" i="42"/>
  <c r="BW173" i="42"/>
  <c r="BH154" i="42"/>
  <c r="BH192" i="42"/>
  <c r="BH139" i="42"/>
  <c r="BH173" i="42"/>
  <c r="BH124" i="42"/>
  <c r="BF154" i="42"/>
  <c r="BF192" i="42"/>
  <c r="BF124" i="42"/>
  <c r="BF139" i="42"/>
  <c r="BF173" i="42"/>
  <c r="BR192" i="42"/>
  <c r="BR173" i="42"/>
  <c r="BR154" i="42"/>
  <c r="BR124" i="42"/>
  <c r="BR139" i="42"/>
  <c r="AO173" i="42"/>
  <c r="AO192" i="42"/>
  <c r="AO154" i="42"/>
  <c r="AO124" i="42"/>
  <c r="AO139" i="42"/>
  <c r="AQ139" i="42"/>
  <c r="AQ124" i="42"/>
  <c r="AQ173" i="42"/>
  <c r="AQ154" i="42"/>
  <c r="AQ192" i="42"/>
  <c r="AD124" i="42"/>
  <c r="AD173" i="42"/>
  <c r="AD192" i="42"/>
  <c r="AD154" i="42"/>
  <c r="AD139" i="42"/>
  <c r="AM192" i="42"/>
  <c r="AM139" i="42"/>
  <c r="AM173" i="42"/>
  <c r="AM124" i="42"/>
  <c r="AM154" i="42"/>
  <c r="AC154" i="42"/>
  <c r="AC173" i="42"/>
  <c r="AC139" i="42"/>
  <c r="AC124" i="42"/>
  <c r="AC192" i="42"/>
  <c r="CH124" i="42"/>
  <c r="CH139" i="42"/>
  <c r="CH192" i="42"/>
  <c r="CH154" i="42"/>
  <c r="CH173" i="42"/>
  <c r="CG192" i="42"/>
  <c r="CG124" i="42"/>
  <c r="CG139" i="42"/>
  <c r="CG173" i="42"/>
  <c r="CG154" i="42"/>
  <c r="BP192" i="42"/>
  <c r="BP124" i="42"/>
  <c r="BP173" i="42"/>
  <c r="BP139" i="42"/>
  <c r="BP154" i="42"/>
  <c r="BA154" i="42"/>
  <c r="BA192" i="42"/>
  <c r="BA139" i="42"/>
  <c r="BA124" i="42"/>
  <c r="BA173" i="42"/>
  <c r="AZ154" i="42"/>
  <c r="AZ139" i="42"/>
  <c r="AZ124" i="42"/>
  <c r="AZ173" i="42"/>
  <c r="AZ192" i="42"/>
  <c r="BO173" i="42"/>
  <c r="BO154" i="42"/>
  <c r="BO124" i="42"/>
  <c r="BO139" i="42"/>
  <c r="BO192" i="42"/>
  <c r="AL173" i="42"/>
  <c r="AL192" i="42"/>
  <c r="AL124" i="42"/>
  <c r="AL139" i="42"/>
  <c r="AL154" i="42"/>
  <c r="AN139" i="42"/>
  <c r="AN124" i="42"/>
  <c r="AN173" i="42"/>
  <c r="AN154" i="42"/>
  <c r="AN192" i="42"/>
  <c r="AA124" i="42"/>
  <c r="AA173" i="42"/>
  <c r="AA139" i="42"/>
  <c r="AA192" i="42"/>
  <c r="AA154" i="42"/>
  <c r="AJ192" i="42"/>
  <c r="AJ173" i="42"/>
  <c r="AJ124" i="42"/>
  <c r="AJ139" i="42"/>
  <c r="AJ154" i="42"/>
  <c r="Z173" i="42"/>
  <c r="Z154" i="42"/>
  <c r="Z124" i="42"/>
  <c r="Z139" i="42"/>
  <c r="Z192" i="42"/>
  <c r="CE139" i="42"/>
  <c r="CE154" i="42"/>
  <c r="CE173" i="42"/>
  <c r="CE192" i="42"/>
  <c r="CE124" i="42"/>
  <c r="AG192" i="42"/>
  <c r="AG124" i="42"/>
  <c r="AG173" i="42"/>
  <c r="AG154" i="42"/>
  <c r="AG139" i="42"/>
  <c r="AR173" i="42"/>
  <c r="AR192" i="42"/>
  <c r="AR154" i="42"/>
  <c r="AR139" i="42"/>
  <c r="AR124" i="42"/>
  <c r="Y139" i="42"/>
  <c r="Y173" i="42"/>
  <c r="Y192" i="42"/>
  <c r="Y124" i="42"/>
  <c r="Y154" i="42"/>
  <c r="BK139" i="42"/>
  <c r="BK192" i="42"/>
  <c r="BK154" i="42"/>
  <c r="BK173" i="42"/>
  <c r="BK124" i="42"/>
  <c r="AH192" i="42"/>
  <c r="AH124" i="42"/>
  <c r="AH173" i="42"/>
  <c r="AH154" i="42"/>
  <c r="AH139" i="42"/>
  <c r="AI192" i="42"/>
  <c r="AI124" i="42"/>
  <c r="AI139" i="42"/>
  <c r="AI154" i="42"/>
  <c r="AI173" i="42"/>
  <c r="N139" i="42"/>
  <c r="N154" i="42"/>
  <c r="N173" i="42"/>
  <c r="N124" i="42"/>
  <c r="N192" i="42"/>
  <c r="W173" i="42"/>
  <c r="W139" i="42"/>
  <c r="W124" i="42"/>
  <c r="W192" i="42"/>
  <c r="W154" i="42"/>
  <c r="V173" i="42"/>
  <c r="V124" i="42"/>
  <c r="V154" i="42"/>
  <c r="V192" i="42"/>
  <c r="V139" i="42"/>
  <c r="BQ173" i="42"/>
  <c r="BQ139" i="42"/>
  <c r="BQ154" i="42"/>
  <c r="BQ124" i="42"/>
  <c r="BQ192" i="42"/>
  <c r="BG139" i="42"/>
  <c r="BG173" i="42"/>
  <c r="BG124" i="42"/>
  <c r="BG192" i="42"/>
  <c r="BG154" i="42"/>
  <c r="BE173" i="42"/>
  <c r="BE192" i="42"/>
  <c r="BE139" i="42"/>
  <c r="BE154" i="42"/>
  <c r="BE124" i="42"/>
  <c r="AF154" i="42"/>
  <c r="AF173" i="42"/>
  <c r="AF124" i="42"/>
  <c r="AF192" i="42"/>
  <c r="AF139" i="42"/>
  <c r="AW154" i="42"/>
  <c r="AW139" i="42"/>
  <c r="AW173" i="42"/>
  <c r="AW192" i="42"/>
  <c r="AW124" i="42"/>
  <c r="AE139" i="42"/>
  <c r="AE124" i="42"/>
  <c r="AE173" i="42"/>
  <c r="AE154" i="42"/>
  <c r="AE192" i="42"/>
  <c r="CI124" i="42"/>
  <c r="CI139" i="42"/>
  <c r="CI173" i="42"/>
  <c r="CI154" i="42"/>
  <c r="CI192" i="42"/>
  <c r="CK154" i="42"/>
  <c r="CK192" i="42"/>
  <c r="CK139" i="42"/>
  <c r="CK124" i="42"/>
  <c r="CK173" i="42"/>
  <c r="AB124" i="42"/>
  <c r="AB173" i="42"/>
  <c r="AB139" i="42"/>
  <c r="AB154" i="42"/>
  <c r="AB192" i="42"/>
  <c r="T154" i="42"/>
  <c r="T192" i="42"/>
  <c r="T139" i="42"/>
  <c r="T124" i="42"/>
  <c r="T173" i="42"/>
  <c r="BN154" i="42"/>
  <c r="BN124" i="42"/>
  <c r="BN139" i="42"/>
  <c r="BN192" i="42"/>
  <c r="BN173" i="42"/>
  <c r="CD192" i="42"/>
  <c r="CD173" i="42"/>
  <c r="CD124" i="42"/>
  <c r="CD154" i="42"/>
  <c r="CD139" i="42"/>
  <c r="AU124" i="42"/>
  <c r="AU154" i="42"/>
  <c r="AU173" i="42"/>
  <c r="AU139" i="42"/>
  <c r="AU192" i="42"/>
  <c r="CJ139" i="42"/>
  <c r="CJ173" i="42"/>
  <c r="CJ192" i="42"/>
  <c r="CJ154" i="42"/>
  <c r="CJ124" i="42"/>
  <c r="BX139" i="42"/>
  <c r="BX192" i="42"/>
  <c r="BX124" i="42"/>
  <c r="BX173" i="42"/>
  <c r="BX154" i="42"/>
  <c r="Q154" i="42"/>
  <c r="Q124" i="42"/>
  <c r="Q139" i="42"/>
  <c r="Q173" i="42"/>
  <c r="Q192" i="42"/>
  <c r="U124" i="42"/>
  <c r="U173" i="42"/>
  <c r="U192" i="42"/>
  <c r="U154" i="42"/>
  <c r="U139" i="42"/>
  <c r="O124" i="42"/>
  <c r="O192" i="42"/>
  <c r="O139" i="42"/>
  <c r="O173" i="42"/>
  <c r="O154" i="42"/>
  <c r="P139" i="42"/>
  <c r="P192" i="42"/>
  <c r="P154" i="42"/>
  <c r="P173" i="42"/>
  <c r="P124" i="42"/>
  <c r="X192" i="42"/>
  <c r="X173" i="42"/>
  <c r="X139" i="42"/>
  <c r="X154" i="42"/>
  <c r="X124" i="42"/>
  <c r="BD173" i="42"/>
  <c r="BD192" i="42"/>
  <c r="BD124" i="42"/>
  <c r="BD139" i="42"/>
  <c r="BD154" i="42"/>
  <c r="M173" i="42"/>
  <c r="M124" i="42"/>
  <c r="M154" i="42"/>
  <c r="M139" i="42"/>
  <c r="M192" i="42"/>
  <c r="CF192" i="42"/>
  <c r="CF139" i="42"/>
  <c r="CF124" i="42"/>
  <c r="CF173" i="42"/>
  <c r="CF154" i="42"/>
  <c r="BC192" i="42"/>
  <c r="BC173" i="42"/>
  <c r="BC139" i="42"/>
  <c r="BC124" i="42"/>
  <c r="BC154" i="42"/>
  <c r="L173" i="42"/>
  <c r="L124" i="42"/>
  <c r="L192" i="42"/>
  <c r="L139" i="42"/>
  <c r="L154" i="42"/>
  <c r="J109" i="42"/>
  <c r="G107" i="42"/>
  <c r="S192" i="42"/>
  <c r="S173" i="42"/>
  <c r="S154" i="42"/>
  <c r="S124" i="42"/>
  <c r="S139" i="42"/>
  <c r="BM124" i="42"/>
  <c r="BM173" i="42"/>
  <c r="BM154" i="42"/>
  <c r="BM192" i="42"/>
  <c r="BM139" i="42"/>
  <c r="BT173" i="42"/>
  <c r="BT154" i="42"/>
  <c r="BT124" i="42"/>
  <c r="BT139" i="42"/>
  <c r="BT192" i="42"/>
  <c r="BL173" i="42"/>
  <c r="BL192" i="42"/>
  <c r="BL139" i="42"/>
  <c r="BL124" i="42"/>
  <c r="BL154" i="42"/>
  <c r="CC154" i="42"/>
  <c r="CC124" i="42"/>
  <c r="CC192" i="42"/>
  <c r="CC139" i="42"/>
  <c r="CC173" i="42"/>
  <c r="BI154" i="42"/>
  <c r="BI192" i="42"/>
  <c r="BI139" i="42"/>
  <c r="BI124" i="42"/>
  <c r="BI173" i="42"/>
  <c r="AX154" i="42"/>
  <c r="AX192" i="42"/>
  <c r="AX124" i="42"/>
  <c r="AX139" i="42"/>
  <c r="AX173" i="42"/>
  <c r="K173" i="42"/>
  <c r="K192" i="42"/>
  <c r="K124" i="42"/>
  <c r="K154" i="42"/>
  <c r="K139" i="42"/>
  <c r="AS173" i="42"/>
  <c r="AS192" i="42"/>
  <c r="AS139" i="42"/>
  <c r="AS154" i="42"/>
  <c r="AS124" i="42"/>
  <c r="BB154" i="42"/>
  <c r="BB139" i="42"/>
  <c r="BB124" i="42"/>
  <c r="BB192" i="42"/>
  <c r="BB173" i="42"/>
  <c r="R173" i="42"/>
  <c r="R154" i="42"/>
  <c r="R124" i="42"/>
  <c r="R139" i="42"/>
  <c r="R192" i="42"/>
  <c r="BK37" i="10"/>
  <c r="BK10" i="15"/>
  <c r="BK31" i="14"/>
  <c r="BK76" i="12"/>
  <c r="BK25" i="5"/>
  <c r="BK386" i="6"/>
  <c r="BK387" i="6" s="1"/>
  <c r="BK19" i="9"/>
  <c r="BY37" i="10"/>
  <c r="BY31" i="14"/>
  <c r="BY10" i="15"/>
  <c r="BY76" i="12"/>
  <c r="BY25" i="5"/>
  <c r="BY386" i="6"/>
  <c r="BY387" i="6" s="1"/>
  <c r="BY19" i="9"/>
  <c r="M37" i="10"/>
  <c r="M10" i="15"/>
  <c r="M31" i="14"/>
  <c r="M76" i="12"/>
  <c r="M25" i="5"/>
  <c r="M386" i="6"/>
  <c r="M387" i="6" s="1"/>
  <c r="M19" i="9"/>
  <c r="AB37" i="10"/>
  <c r="AB10" i="15"/>
  <c r="AB31" i="14"/>
  <c r="AB76" i="12"/>
  <c r="AB25" i="5"/>
  <c r="AB386" i="6"/>
  <c r="AB387" i="6" s="1"/>
  <c r="AB19" i="9"/>
  <c r="AQ37" i="10"/>
  <c r="AQ10" i="15"/>
  <c r="AQ31" i="14"/>
  <c r="AQ76" i="12"/>
  <c r="AQ25" i="5"/>
  <c r="AQ386" i="6"/>
  <c r="AQ387" i="6" s="1"/>
  <c r="AQ19" i="9"/>
  <c r="BU31" i="14"/>
  <c r="BU10" i="15"/>
  <c r="BU37" i="10"/>
  <c r="BU76" i="12"/>
  <c r="BU25" i="5"/>
  <c r="BU386" i="6"/>
  <c r="BU387" i="6" s="1"/>
  <c r="BU19" i="9"/>
  <c r="CF37" i="10"/>
  <c r="CF10" i="15"/>
  <c r="CF31" i="14"/>
  <c r="CF25" i="5"/>
  <c r="CF76" i="12"/>
  <c r="CF386" i="6"/>
  <c r="CF387" i="6" s="1"/>
  <c r="CF19" i="9"/>
  <c r="T37" i="10"/>
  <c r="T31" i="14"/>
  <c r="T10" i="15"/>
  <c r="T76" i="12"/>
  <c r="T25" i="5"/>
  <c r="T386" i="6"/>
  <c r="T387" i="6" s="1"/>
  <c r="T19" i="9"/>
  <c r="AI37" i="10"/>
  <c r="AI10" i="15"/>
  <c r="AI31" i="14"/>
  <c r="AI76" i="12"/>
  <c r="AI25" i="5"/>
  <c r="AI386" i="6"/>
  <c r="AI387" i="6" s="1"/>
  <c r="AI19" i="9"/>
  <c r="BM31" i="14"/>
  <c r="BM37" i="10"/>
  <c r="BM10" i="15"/>
  <c r="BM76" i="12"/>
  <c r="BM25" i="5"/>
  <c r="BM386" i="6"/>
  <c r="BM387" i="6" s="1"/>
  <c r="BM19" i="9"/>
  <c r="AL37" i="10"/>
  <c r="AL10" i="15"/>
  <c r="AL31" i="14"/>
  <c r="AL76" i="12"/>
  <c r="AL25" i="5"/>
  <c r="AL386" i="6"/>
  <c r="AL387" i="6" s="1"/>
  <c r="AL19" i="9"/>
  <c r="BN37" i="10"/>
  <c r="BN10" i="15"/>
  <c r="BN31" i="14"/>
  <c r="BN25" i="5"/>
  <c r="BN76" i="12"/>
  <c r="BN386" i="6"/>
  <c r="BN387" i="6" s="1"/>
  <c r="BN19" i="9"/>
  <c r="AU37" i="10"/>
  <c r="AU10" i="15"/>
  <c r="AU31" i="14"/>
  <c r="AU76" i="12"/>
  <c r="AU25" i="5"/>
  <c r="AU386" i="6"/>
  <c r="AU387" i="6" s="1"/>
  <c r="AU19" i="9"/>
  <c r="BI37" i="10"/>
  <c r="BI10" i="15"/>
  <c r="BI31" i="14"/>
  <c r="BI76" i="12"/>
  <c r="BI25" i="5"/>
  <c r="BI386" i="6"/>
  <c r="BI387" i="6" s="1"/>
  <c r="BI19" i="9"/>
  <c r="BX37" i="10"/>
  <c r="BX10" i="15"/>
  <c r="BX31" i="14"/>
  <c r="BX76" i="12"/>
  <c r="BX25" i="5"/>
  <c r="BX386" i="6"/>
  <c r="BX387" i="6" s="1"/>
  <c r="BX19" i="9"/>
  <c r="L37" i="10"/>
  <c r="L25" i="5"/>
  <c r="L10" i="15"/>
  <c r="L76" i="12"/>
  <c r="L31" i="14"/>
  <c r="L19" i="9"/>
  <c r="L386" i="6"/>
  <c r="L387" i="6" s="1"/>
  <c r="AA37" i="10"/>
  <c r="AA10" i="15"/>
  <c r="AA31" i="14"/>
  <c r="AA76" i="12"/>
  <c r="AA25" i="5"/>
  <c r="AA386" i="6"/>
  <c r="AA387" i="6" s="1"/>
  <c r="AA19" i="9"/>
  <c r="BE37" i="10"/>
  <c r="BE31" i="14"/>
  <c r="BE10" i="15"/>
  <c r="BE76" i="12"/>
  <c r="BE25" i="5"/>
  <c r="BE386" i="6"/>
  <c r="BE387" i="6" s="1"/>
  <c r="BE19" i="9"/>
  <c r="BR37" i="10"/>
  <c r="BR10" i="15"/>
  <c r="BR31" i="14"/>
  <c r="BR76" i="12"/>
  <c r="BR25" i="5"/>
  <c r="BR386" i="6"/>
  <c r="BR387" i="6" s="1"/>
  <c r="BR19" i="9"/>
  <c r="BC37" i="10"/>
  <c r="BC10" i="15"/>
  <c r="BC31" i="14"/>
  <c r="BC76" i="12"/>
  <c r="BC25" i="5"/>
  <c r="BC386" i="6"/>
  <c r="BC387" i="6" s="1"/>
  <c r="BC19" i="9"/>
  <c r="AH37" i="10"/>
  <c r="AH10" i="15"/>
  <c r="AH31" i="14"/>
  <c r="AH76" i="12"/>
  <c r="AH25" i="5"/>
  <c r="AH386" i="6"/>
  <c r="AH387" i="6" s="1"/>
  <c r="AH19" i="9"/>
  <c r="CJ37" i="10"/>
  <c r="CJ10" i="15"/>
  <c r="CJ31" i="14"/>
  <c r="CJ25" i="5"/>
  <c r="CJ76" i="12"/>
  <c r="CJ386" i="6"/>
  <c r="CJ387" i="6" s="1"/>
  <c r="CJ19" i="9"/>
  <c r="X37" i="10"/>
  <c r="X10" i="15"/>
  <c r="X31" i="14"/>
  <c r="X76" i="12"/>
  <c r="X25" i="5"/>
  <c r="X19" i="9"/>
  <c r="X386" i="6"/>
  <c r="X387" i="6" s="1"/>
  <c r="AM37" i="10"/>
  <c r="AM10" i="15"/>
  <c r="AM31" i="14"/>
  <c r="AM76" i="12"/>
  <c r="AM25" i="5"/>
  <c r="AM386" i="6"/>
  <c r="AM387" i="6" s="1"/>
  <c r="AM19" i="9"/>
  <c r="BA37" i="10"/>
  <c r="BA10" i="15"/>
  <c r="BA31" i="14"/>
  <c r="BA76" i="12"/>
  <c r="BA25" i="5"/>
  <c r="BA386" i="6"/>
  <c r="BA387" i="6" s="1"/>
  <c r="BA19" i="9"/>
  <c r="BP37" i="10"/>
  <c r="BP31" i="14"/>
  <c r="BP10" i="15"/>
  <c r="BP76" i="12"/>
  <c r="BP25" i="5"/>
  <c r="BP386" i="6"/>
  <c r="BP387" i="6" s="1"/>
  <c r="BP19" i="9"/>
  <c r="CE37" i="10"/>
  <c r="CE31" i="14"/>
  <c r="CE10" i="15"/>
  <c r="CE25" i="5"/>
  <c r="CE76" i="12"/>
  <c r="CE386" i="6"/>
  <c r="CE387" i="6" s="1"/>
  <c r="CE19" i="9"/>
  <c r="S37" i="10"/>
  <c r="S10" i="15"/>
  <c r="S31" i="14"/>
  <c r="S76" i="12"/>
  <c r="S25" i="5"/>
  <c r="S19" i="9"/>
  <c r="S386" i="6"/>
  <c r="S387" i="6" s="1"/>
  <c r="AW37" i="10"/>
  <c r="AW31" i="14"/>
  <c r="AW10" i="15"/>
  <c r="AW76" i="12"/>
  <c r="AW25" i="5"/>
  <c r="AW386" i="6"/>
  <c r="AW387" i="6" s="1"/>
  <c r="AW19" i="9"/>
  <c r="BB37" i="10"/>
  <c r="BB10" i="15"/>
  <c r="BB31" i="14"/>
  <c r="BB76" i="12"/>
  <c r="BB25" i="5"/>
  <c r="BB386" i="6"/>
  <c r="BB387" i="6" s="1"/>
  <c r="BB19" i="9"/>
  <c r="V37" i="10"/>
  <c r="V10" i="15"/>
  <c r="V31" i="14"/>
  <c r="V76" i="12"/>
  <c r="V25" i="5"/>
  <c r="V19" i="9"/>
  <c r="V386" i="6"/>
  <c r="V387" i="6" s="1"/>
  <c r="AT37" i="10"/>
  <c r="AT31" i="14"/>
  <c r="AT10" i="15"/>
  <c r="AT76" i="12"/>
  <c r="AT25" i="5"/>
  <c r="AT386" i="6"/>
  <c r="AT387" i="6" s="1"/>
  <c r="AT19" i="9"/>
  <c r="BJ37" i="10"/>
  <c r="BJ31" i="14"/>
  <c r="BJ10" i="15"/>
  <c r="BJ76" i="12"/>
  <c r="BJ25" i="5"/>
  <c r="BJ386" i="6"/>
  <c r="BJ387" i="6" s="1"/>
  <c r="BJ19" i="9"/>
  <c r="CB37" i="10"/>
  <c r="CB10" i="15"/>
  <c r="CB31" i="14"/>
  <c r="CB25" i="5"/>
  <c r="CB76" i="12"/>
  <c r="CB386" i="6"/>
  <c r="CB387" i="6" s="1"/>
  <c r="CB19" i="9"/>
  <c r="P37" i="10"/>
  <c r="P10" i="15"/>
  <c r="P76" i="12"/>
  <c r="P31" i="14"/>
  <c r="P25" i="5"/>
  <c r="P19" i="9"/>
  <c r="P386" i="6"/>
  <c r="P387" i="6" s="1"/>
  <c r="AE37" i="10"/>
  <c r="AE10" i="15"/>
  <c r="AE31" i="14"/>
  <c r="AE76" i="12"/>
  <c r="AE25" i="5"/>
  <c r="AE386" i="6"/>
  <c r="AE387" i="6" s="1"/>
  <c r="AE19" i="9"/>
  <c r="AS37" i="10"/>
  <c r="AS10" i="15"/>
  <c r="AS31" i="14"/>
  <c r="AS76" i="12"/>
  <c r="AS25" i="5"/>
  <c r="AS386" i="6"/>
  <c r="AS387" i="6" s="1"/>
  <c r="AS19" i="9"/>
  <c r="BH37" i="10"/>
  <c r="BH10" i="15"/>
  <c r="BH31" i="14"/>
  <c r="BH25" i="5"/>
  <c r="BH76" i="12"/>
  <c r="BH386" i="6"/>
  <c r="BH387" i="6" s="1"/>
  <c r="BH19" i="9"/>
  <c r="BW37" i="10"/>
  <c r="BW31" i="14"/>
  <c r="BW10" i="15"/>
  <c r="BW76" i="12"/>
  <c r="BW25" i="5"/>
  <c r="BW386" i="6"/>
  <c r="BW387" i="6" s="1"/>
  <c r="BW19" i="9"/>
  <c r="K25" i="5"/>
  <c r="K37" i="10"/>
  <c r="K10" i="15"/>
  <c r="K76" i="12"/>
  <c r="K31" i="14"/>
  <c r="K19" i="9"/>
  <c r="K386" i="6"/>
  <c r="K387" i="6" s="1"/>
  <c r="AO37" i="10"/>
  <c r="AO31" i="14"/>
  <c r="AO76" i="12"/>
  <c r="AO10" i="15"/>
  <c r="AO25" i="5"/>
  <c r="AO386" i="6"/>
  <c r="AO387" i="6" s="1"/>
  <c r="AO19" i="9"/>
  <c r="AV37" i="10"/>
  <c r="AV10" i="15"/>
  <c r="AV31" i="14"/>
  <c r="AV76" i="12"/>
  <c r="AV25" i="5"/>
  <c r="AV386" i="6"/>
  <c r="AV387" i="6" s="1"/>
  <c r="AV19" i="9"/>
  <c r="AN37" i="10"/>
  <c r="AN10" i="15"/>
  <c r="AN31" i="14"/>
  <c r="AN76" i="12"/>
  <c r="AN25" i="5"/>
  <c r="AN386" i="6"/>
  <c r="AN387" i="6" s="1"/>
  <c r="AN19" i="9"/>
  <c r="AF37" i="10"/>
  <c r="AF10" i="15"/>
  <c r="AF31" i="14"/>
  <c r="AF76" i="12"/>
  <c r="AF25" i="5"/>
  <c r="AF386" i="6"/>
  <c r="AF387" i="6" s="1"/>
  <c r="AF19" i="9"/>
  <c r="N37" i="10"/>
  <c r="N31" i="14"/>
  <c r="N76" i="12"/>
  <c r="N10" i="15"/>
  <c r="N25" i="5"/>
  <c r="N19" i="9"/>
  <c r="N386" i="6"/>
  <c r="N387" i="6" s="1"/>
  <c r="AD37" i="10"/>
  <c r="AD31" i="14"/>
  <c r="AD10" i="15"/>
  <c r="AD76" i="12"/>
  <c r="AD25" i="5"/>
  <c r="AD386" i="6"/>
  <c r="AD387" i="6" s="1"/>
  <c r="AD19" i="9"/>
  <c r="BT37" i="10"/>
  <c r="BT10" i="15"/>
  <c r="BT31" i="14"/>
  <c r="BT76" i="12"/>
  <c r="BT25" i="5"/>
  <c r="BT386" i="6"/>
  <c r="BT387" i="6" s="1"/>
  <c r="BT19" i="9"/>
  <c r="CI37" i="10"/>
  <c r="CI10" i="15"/>
  <c r="CI31" i="14"/>
  <c r="CI25" i="5"/>
  <c r="CI76" i="12"/>
  <c r="CI386" i="6"/>
  <c r="CI387" i="6" s="1"/>
  <c r="CI19" i="9"/>
  <c r="W37" i="10"/>
  <c r="W10" i="15"/>
  <c r="W31" i="14"/>
  <c r="W76" i="12"/>
  <c r="W25" i="5"/>
  <c r="W19" i="9"/>
  <c r="W386" i="6"/>
  <c r="W387" i="6" s="1"/>
  <c r="AK37" i="10"/>
  <c r="AK10" i="15"/>
  <c r="AK31" i="14"/>
  <c r="AK76" i="12"/>
  <c r="AK25" i="5"/>
  <c r="AK386" i="6"/>
  <c r="AK387" i="6" s="1"/>
  <c r="AK19" i="9"/>
  <c r="AZ37" i="10"/>
  <c r="AZ31" i="14"/>
  <c r="AZ10" i="15"/>
  <c r="AZ25" i="5"/>
  <c r="AZ76" i="12"/>
  <c r="AZ386" i="6"/>
  <c r="AZ387" i="6" s="1"/>
  <c r="AZ19" i="9"/>
  <c r="BO10" i="15"/>
  <c r="BO37" i="10"/>
  <c r="BO31" i="14"/>
  <c r="BO76" i="12"/>
  <c r="BO25" i="5"/>
  <c r="BO386" i="6"/>
  <c r="BO387" i="6" s="1"/>
  <c r="BO19" i="9"/>
  <c r="J25" i="5"/>
  <c r="J37" i="10"/>
  <c r="J76" i="12"/>
  <c r="J31" i="14"/>
  <c r="J10" i="15"/>
  <c r="J19" i="9"/>
  <c r="J386" i="6"/>
  <c r="J387" i="6" s="1"/>
  <c r="G19" i="5"/>
  <c r="AG31" i="14"/>
  <c r="AG10" i="15"/>
  <c r="AG76" i="12"/>
  <c r="AG37" i="10"/>
  <c r="AG25" i="5"/>
  <c r="AG386" i="6"/>
  <c r="AG387" i="6" s="1"/>
  <c r="AG19" i="9"/>
  <c r="CD37" i="10"/>
  <c r="CD31" i="14"/>
  <c r="CD10" i="15"/>
  <c r="CD76" i="12"/>
  <c r="CD25" i="5"/>
  <c r="CD386" i="6"/>
  <c r="CD387" i="6" s="1"/>
  <c r="CD19" i="9"/>
  <c r="BQ37" i="10"/>
  <c r="BQ10" i="15"/>
  <c r="BQ31" i="14"/>
  <c r="BQ76" i="12"/>
  <c r="BQ25" i="5"/>
  <c r="BQ386" i="6"/>
  <c r="BQ387" i="6" s="1"/>
  <c r="BQ19" i="9"/>
  <c r="BV37" i="10"/>
  <c r="BV31" i="14"/>
  <c r="BV10" i="15"/>
  <c r="BV76" i="12"/>
  <c r="BV25" i="5"/>
  <c r="BV386" i="6"/>
  <c r="BV387" i="6" s="1"/>
  <c r="BV19" i="9"/>
  <c r="BF37" i="10"/>
  <c r="BF10" i="15"/>
  <c r="BF31" i="14"/>
  <c r="BF76" i="12"/>
  <c r="BF25" i="5"/>
  <c r="BF386" i="6"/>
  <c r="BF387" i="6" s="1"/>
  <c r="BF19" i="9"/>
  <c r="BL37" i="10"/>
  <c r="BL10" i="15"/>
  <c r="BL31" i="14"/>
  <c r="BL76" i="12"/>
  <c r="BL25" i="5"/>
  <c r="BL386" i="6"/>
  <c r="BL387" i="6" s="1"/>
  <c r="BL19" i="9"/>
  <c r="CA37" i="10"/>
  <c r="CA10" i="15"/>
  <c r="CA31" i="14"/>
  <c r="CA76" i="12"/>
  <c r="CA25" i="5"/>
  <c r="CA386" i="6"/>
  <c r="CA387" i="6" s="1"/>
  <c r="CA19" i="9"/>
  <c r="O37" i="10"/>
  <c r="O10" i="15"/>
  <c r="O31" i="14"/>
  <c r="O76" i="12"/>
  <c r="O25" i="5"/>
  <c r="O19" i="9"/>
  <c r="O386" i="6"/>
  <c r="O387" i="6" s="1"/>
  <c r="AC37" i="10"/>
  <c r="AC10" i="15"/>
  <c r="AC31" i="14"/>
  <c r="AC76" i="12"/>
  <c r="AC25" i="5"/>
  <c r="AC386" i="6"/>
  <c r="AC387" i="6" s="1"/>
  <c r="AC19" i="9"/>
  <c r="AR37" i="10"/>
  <c r="AR10" i="15"/>
  <c r="AR31" i="14"/>
  <c r="AR76" i="12"/>
  <c r="AR25" i="5"/>
  <c r="AR386" i="6"/>
  <c r="AR387" i="6" s="1"/>
  <c r="AR19" i="9"/>
  <c r="BG37" i="10"/>
  <c r="BG10" i="15"/>
  <c r="BG31" i="14"/>
  <c r="BG76" i="12"/>
  <c r="BG25" i="5"/>
  <c r="BG386" i="6"/>
  <c r="BG387" i="6" s="1"/>
  <c r="BG19" i="9"/>
  <c r="CK37" i="10"/>
  <c r="CK31" i="14"/>
  <c r="CK10" i="15"/>
  <c r="CK25" i="5"/>
  <c r="CK76" i="12"/>
  <c r="CK386" i="6"/>
  <c r="CK387" i="6" s="1"/>
  <c r="CK19" i="9"/>
  <c r="Y37" i="10"/>
  <c r="Y31" i="14"/>
  <c r="Y76" i="12"/>
  <c r="Y10" i="15"/>
  <c r="Y25" i="5"/>
  <c r="Y386" i="6"/>
  <c r="Y387" i="6" s="1"/>
  <c r="Y19" i="9"/>
  <c r="CH37" i="10"/>
  <c r="CH31" i="14"/>
  <c r="CH10" i="15"/>
  <c r="CH76" i="12"/>
  <c r="CH25" i="5"/>
  <c r="CH386" i="6"/>
  <c r="CH387" i="6" s="1"/>
  <c r="CH19" i="9"/>
  <c r="AX37" i="10"/>
  <c r="AX31" i="14"/>
  <c r="AX10" i="15"/>
  <c r="AX76" i="12"/>
  <c r="AX25" i="5"/>
  <c r="AX386" i="6"/>
  <c r="AX387" i="6" s="1"/>
  <c r="AX19" i="9"/>
  <c r="R37" i="10"/>
  <c r="R31" i="14"/>
  <c r="R76" i="12"/>
  <c r="R10" i="15"/>
  <c r="R25" i="5"/>
  <c r="R19" i="9"/>
  <c r="R386" i="6"/>
  <c r="R387" i="6" s="1"/>
  <c r="BZ37" i="10"/>
  <c r="BZ10" i="15"/>
  <c r="BZ31" i="14"/>
  <c r="BZ76" i="12"/>
  <c r="BZ25" i="5"/>
  <c r="BZ386" i="6"/>
  <c r="BZ387" i="6" s="1"/>
  <c r="BZ19" i="9"/>
  <c r="AP37" i="10"/>
  <c r="AP31" i="14"/>
  <c r="AP10" i="15"/>
  <c r="AP76" i="12"/>
  <c r="AP25" i="5"/>
  <c r="AP386" i="6"/>
  <c r="AP387" i="6" s="1"/>
  <c r="AP19" i="9"/>
  <c r="Z37" i="10"/>
  <c r="Z10" i="15"/>
  <c r="Z31" i="14"/>
  <c r="Z76" i="12"/>
  <c r="Z25" i="5"/>
  <c r="Z386" i="6"/>
  <c r="Z387" i="6" s="1"/>
  <c r="Z19" i="9"/>
  <c r="BD37" i="10"/>
  <c r="BD10" i="15"/>
  <c r="BD31" i="14"/>
  <c r="BD25" i="5"/>
  <c r="BD76" i="12"/>
  <c r="BD386" i="6"/>
  <c r="BD387" i="6" s="1"/>
  <c r="BD19" i="9"/>
  <c r="BS37" i="10"/>
  <c r="BS10" i="15"/>
  <c r="BS31" i="14"/>
  <c r="BS76" i="12"/>
  <c r="BS25" i="5"/>
  <c r="BS386" i="6"/>
  <c r="BS387" i="6" s="1"/>
  <c r="BS19" i="9"/>
  <c r="CG10" i="15"/>
  <c r="CG37" i="10"/>
  <c r="CG31" i="14"/>
  <c r="CG25" i="5"/>
  <c r="CG76" i="12"/>
  <c r="CG386" i="6"/>
  <c r="CG387" i="6" s="1"/>
  <c r="CG19" i="9"/>
  <c r="U37" i="10"/>
  <c r="U10" i="15"/>
  <c r="U31" i="14"/>
  <c r="U76" i="12"/>
  <c r="U25" i="5"/>
  <c r="U19" i="9"/>
  <c r="U386" i="6"/>
  <c r="U387" i="6" s="1"/>
  <c r="AJ37" i="10"/>
  <c r="AJ10" i="15"/>
  <c r="AJ76" i="12"/>
  <c r="AJ31" i="14"/>
  <c r="AJ25" i="5"/>
  <c r="AJ386" i="6"/>
  <c r="AJ387" i="6" s="1"/>
  <c r="AJ19" i="9"/>
  <c r="AY37" i="10"/>
  <c r="AY10" i="15"/>
  <c r="AY31" i="14"/>
  <c r="AY76" i="12"/>
  <c r="AY25" i="5"/>
  <c r="AY386" i="6"/>
  <c r="AY387" i="6" s="1"/>
  <c r="AY19" i="9"/>
  <c r="CC37" i="10"/>
  <c r="CC31" i="14"/>
  <c r="CC10" i="15"/>
  <c r="CC76" i="12"/>
  <c r="CC25" i="5"/>
  <c r="CC386" i="6"/>
  <c r="CC387" i="6" s="1"/>
  <c r="CC19" i="9"/>
  <c r="Q37" i="10"/>
  <c r="Q31" i="14"/>
  <c r="Q76" i="12"/>
  <c r="Q10" i="15"/>
  <c r="Q25" i="5"/>
  <c r="Q386" i="6"/>
  <c r="Q387" i="6" s="1"/>
  <c r="Q19" i="9"/>
  <c r="N384" i="6"/>
  <c r="N56" i="10" s="1"/>
  <c r="N505" i="6"/>
  <c r="N131" i="6"/>
  <c r="N3" i="15"/>
  <c r="N3" i="25"/>
  <c r="N3" i="12"/>
  <c r="N434" i="6"/>
  <c r="N3" i="24"/>
  <c r="N3" i="14"/>
  <c r="N3" i="38"/>
  <c r="N624" i="6"/>
  <c r="N632" i="6"/>
  <c r="N3" i="16"/>
  <c r="N3" i="42"/>
  <c r="N22" i="42" s="1"/>
  <c r="N3" i="20"/>
  <c r="O17" i="5"/>
  <c r="N3" i="10"/>
  <c r="N136" i="6"/>
  <c r="N3" i="17"/>
  <c r="N3" i="5"/>
  <c r="N3" i="9"/>
  <c r="O309" i="6" l="1"/>
  <c r="O310" i="6" s="1"/>
  <c r="P305" i="6"/>
  <c r="O281" i="6"/>
  <c r="N285" i="6"/>
  <c r="N286" i="6" s="1"/>
  <c r="N297" i="6"/>
  <c r="N298" i="6" s="1"/>
  <c r="O293" i="6"/>
  <c r="O51" i="6"/>
  <c r="N61" i="6"/>
  <c r="N67" i="6"/>
  <c r="M62" i="6"/>
  <c r="M71" i="6"/>
  <c r="M72" i="6" s="1"/>
  <c r="J124" i="42"/>
  <c r="J192" i="42"/>
  <c r="J139" i="42"/>
  <c r="J173" i="42"/>
  <c r="J175" i="42" s="1"/>
  <c r="J154" i="42"/>
  <c r="BD156" i="42" s="1"/>
  <c r="G109" i="42"/>
  <c r="CC27" i="5"/>
  <c r="CC20" i="9"/>
  <c r="CC100" i="12"/>
  <c r="CC32" i="14"/>
  <c r="CC129" i="12"/>
  <c r="CC38" i="10"/>
  <c r="CC160" i="12"/>
  <c r="AY118" i="12"/>
  <c r="AY196" i="12" s="1"/>
  <c r="AY18" i="17" s="1"/>
  <c r="AY124" i="12"/>
  <c r="AY199" i="12" s="1"/>
  <c r="AY21" i="17" s="1"/>
  <c r="AY104" i="12"/>
  <c r="AY116" i="12" s="1"/>
  <c r="AY195" i="12" s="1"/>
  <c r="AY17" i="17" s="1"/>
  <c r="AY164" i="12"/>
  <c r="AY174" i="12" s="1"/>
  <c r="AY155" i="12"/>
  <c r="AY149" i="12"/>
  <c r="AY182" i="12"/>
  <c r="AY176" i="12"/>
  <c r="AY133" i="12"/>
  <c r="AY147" i="12" s="1"/>
  <c r="AJ124" i="12"/>
  <c r="AJ199" i="12" s="1"/>
  <c r="AJ21" i="17" s="1"/>
  <c r="AJ118" i="12"/>
  <c r="AJ196" i="12" s="1"/>
  <c r="AJ18" i="17" s="1"/>
  <c r="AJ104" i="12"/>
  <c r="AJ116" i="12" s="1"/>
  <c r="AJ195" i="12" s="1"/>
  <c r="AJ17" i="17" s="1"/>
  <c r="AJ182" i="12"/>
  <c r="AJ164" i="12"/>
  <c r="AJ174" i="12" s="1"/>
  <c r="AJ155" i="12"/>
  <c r="AJ133" i="12"/>
  <c r="AJ147" i="12" s="1"/>
  <c r="AJ176" i="12"/>
  <c r="AJ149" i="12"/>
  <c r="AP20" i="9"/>
  <c r="AP27" i="5"/>
  <c r="AP100" i="12"/>
  <c r="AP32" i="14"/>
  <c r="AP160" i="12"/>
  <c r="AP129" i="12"/>
  <c r="AP38" i="10"/>
  <c r="BZ124" i="12"/>
  <c r="BZ199" i="12" s="1"/>
  <c r="BZ21" i="17" s="1"/>
  <c r="BZ104" i="12"/>
  <c r="BZ116" i="12" s="1"/>
  <c r="BZ195" i="12" s="1"/>
  <c r="BZ17" i="17" s="1"/>
  <c r="BZ118" i="12"/>
  <c r="BZ196" i="12" s="1"/>
  <c r="BZ18" i="17" s="1"/>
  <c r="BZ133" i="12"/>
  <c r="BZ147" i="12" s="1"/>
  <c r="BZ155" i="12"/>
  <c r="BZ149" i="12"/>
  <c r="BZ176" i="12"/>
  <c r="BZ182" i="12"/>
  <c r="BZ164" i="12"/>
  <c r="BZ174" i="12" s="1"/>
  <c r="R104" i="12"/>
  <c r="R116" i="12" s="1"/>
  <c r="R195" i="12" s="1"/>
  <c r="R17" i="17" s="1"/>
  <c r="R124" i="12"/>
  <c r="R199" i="12" s="1"/>
  <c r="R21" i="17" s="1"/>
  <c r="R118" i="12"/>
  <c r="R196" i="12" s="1"/>
  <c r="R18" i="17" s="1"/>
  <c r="R176" i="12"/>
  <c r="R149" i="12"/>
  <c r="R155" i="12"/>
  <c r="R133" i="12"/>
  <c r="R147" i="12" s="1"/>
  <c r="R182" i="12"/>
  <c r="R164" i="12"/>
  <c r="R174" i="12" s="1"/>
  <c r="CH198" i="15"/>
  <c r="CH202" i="15" s="1"/>
  <c r="CH137" i="10"/>
  <c r="CH109" i="10"/>
  <c r="AR20" i="9"/>
  <c r="AR27" i="5"/>
  <c r="AR100" i="12"/>
  <c r="AR32" i="14"/>
  <c r="AR129" i="12"/>
  <c r="AR38" i="10"/>
  <c r="AR160" i="12"/>
  <c r="AC104" i="12"/>
  <c r="AC116" i="12" s="1"/>
  <c r="AC195" i="12" s="1"/>
  <c r="AC17" i="17" s="1"/>
  <c r="AC118" i="12"/>
  <c r="AC196" i="12" s="1"/>
  <c r="AC18" i="17" s="1"/>
  <c r="AC124" i="12"/>
  <c r="AC199" i="12" s="1"/>
  <c r="AC21" i="17" s="1"/>
  <c r="AC176" i="12"/>
  <c r="AC149" i="12"/>
  <c r="AC182" i="12"/>
  <c r="AC155" i="12"/>
  <c r="AC133" i="12"/>
  <c r="AC147" i="12" s="1"/>
  <c r="AC164" i="12"/>
  <c r="AC174" i="12" s="1"/>
  <c r="BL198" i="15"/>
  <c r="BL202" i="15" s="1"/>
  <c r="BL137" i="10"/>
  <c r="BL109" i="10"/>
  <c r="CD20" i="9"/>
  <c r="CD100" i="12"/>
  <c r="CD27" i="5"/>
  <c r="CD32" i="14"/>
  <c r="CD160" i="12"/>
  <c r="CD38" i="10"/>
  <c r="CD129" i="12"/>
  <c r="AG198" i="15"/>
  <c r="AG202" i="15" s="1"/>
  <c r="AG137" i="10"/>
  <c r="AG109" i="10"/>
  <c r="G31" i="14"/>
  <c r="AK198" i="15"/>
  <c r="AK202" i="15" s="1"/>
  <c r="AK137" i="10"/>
  <c r="AK109" i="10"/>
  <c r="AD20" i="9"/>
  <c r="AD27" i="5"/>
  <c r="AD100" i="12"/>
  <c r="AD32" i="14"/>
  <c r="AD38" i="10"/>
  <c r="AD160" i="12"/>
  <c r="AD129" i="12"/>
  <c r="AV198" i="15"/>
  <c r="AV202" i="15" s="1"/>
  <c r="AV137" i="10"/>
  <c r="AV109" i="10"/>
  <c r="BH104" i="12"/>
  <c r="BH116" i="12" s="1"/>
  <c r="BH195" i="12" s="1"/>
  <c r="BH17" i="17" s="1"/>
  <c r="BH124" i="12"/>
  <c r="BH199" i="12" s="1"/>
  <c r="BH21" i="17" s="1"/>
  <c r="BH118" i="12"/>
  <c r="BH196" i="12" s="1"/>
  <c r="BH18" i="17" s="1"/>
  <c r="BH176" i="12"/>
  <c r="BH155" i="12"/>
  <c r="BH133" i="12"/>
  <c r="BH147" i="12" s="1"/>
  <c r="BH182" i="12"/>
  <c r="BH149" i="12"/>
  <c r="BH164" i="12"/>
  <c r="BH174" i="12" s="1"/>
  <c r="AS104" i="12"/>
  <c r="AS116" i="12" s="1"/>
  <c r="AS195" i="12" s="1"/>
  <c r="AS17" i="17" s="1"/>
  <c r="AS118" i="12"/>
  <c r="AS196" i="12" s="1"/>
  <c r="AS18" i="17" s="1"/>
  <c r="AS124" i="12"/>
  <c r="AS199" i="12" s="1"/>
  <c r="AS21" i="17" s="1"/>
  <c r="AS176" i="12"/>
  <c r="AS133" i="12"/>
  <c r="AS147" i="12" s="1"/>
  <c r="AS155" i="12"/>
  <c r="AS182" i="12"/>
  <c r="AS149" i="12"/>
  <c r="AS164" i="12"/>
  <c r="AS174" i="12" s="1"/>
  <c r="CB198" i="15"/>
  <c r="CB202" i="15" s="1"/>
  <c r="CB137" i="10"/>
  <c r="CB109" i="10"/>
  <c r="BB20" i="9"/>
  <c r="BB27" i="5"/>
  <c r="BB100" i="12"/>
  <c r="BB32" i="14"/>
  <c r="BB38" i="10"/>
  <c r="BB160" i="12"/>
  <c r="BB129" i="12"/>
  <c r="AW118" i="12"/>
  <c r="AW196" i="12" s="1"/>
  <c r="AW18" i="17" s="1"/>
  <c r="AW124" i="12"/>
  <c r="AW199" i="12" s="1"/>
  <c r="AW21" i="17" s="1"/>
  <c r="AW104" i="12"/>
  <c r="AW116" i="12" s="1"/>
  <c r="AW195" i="12" s="1"/>
  <c r="AW17" i="17" s="1"/>
  <c r="AW176" i="12"/>
  <c r="AW164" i="12"/>
  <c r="AW174" i="12" s="1"/>
  <c r="AW155" i="12"/>
  <c r="AW149" i="12"/>
  <c r="AW182" i="12"/>
  <c r="AW133" i="12"/>
  <c r="AW147" i="12" s="1"/>
  <c r="BP198" i="15"/>
  <c r="BP202" i="15" s="1"/>
  <c r="BP137" i="10"/>
  <c r="BP109" i="10"/>
  <c r="CJ118" i="12"/>
  <c r="CJ196" i="12" s="1"/>
  <c r="CJ18" i="17" s="1"/>
  <c r="CJ104" i="12"/>
  <c r="CJ116" i="12" s="1"/>
  <c r="CJ195" i="12" s="1"/>
  <c r="CJ17" i="17" s="1"/>
  <c r="CJ124" i="12"/>
  <c r="CJ199" i="12" s="1"/>
  <c r="CJ21" i="17" s="1"/>
  <c r="CJ155" i="12"/>
  <c r="CJ164" i="12"/>
  <c r="CJ174" i="12" s="1"/>
  <c r="CJ182" i="12"/>
  <c r="CJ133" i="12"/>
  <c r="CJ147" i="12" s="1"/>
  <c r="CJ176" i="12"/>
  <c r="CJ149" i="12"/>
  <c r="AH104" i="12"/>
  <c r="AH116" i="12" s="1"/>
  <c r="AH195" i="12" s="1"/>
  <c r="AH17" i="17" s="1"/>
  <c r="AH124" i="12"/>
  <c r="AH199" i="12" s="1"/>
  <c r="AH21" i="17" s="1"/>
  <c r="AH118" i="12"/>
  <c r="AH196" i="12" s="1"/>
  <c r="AH18" i="17" s="1"/>
  <c r="AH182" i="12"/>
  <c r="AH164" i="12"/>
  <c r="AH174" i="12" s="1"/>
  <c r="AH176" i="12"/>
  <c r="AH149" i="12"/>
  <c r="AH155" i="12"/>
  <c r="AH133" i="12"/>
  <c r="AH147" i="12" s="1"/>
  <c r="BE198" i="15"/>
  <c r="BE202" i="15" s="1"/>
  <c r="BE137" i="10"/>
  <c r="BE109" i="10"/>
  <c r="BI27" i="5"/>
  <c r="BI20" i="9"/>
  <c r="BI100" i="12"/>
  <c r="BI32" i="14"/>
  <c r="BI38" i="10"/>
  <c r="BI129" i="12"/>
  <c r="BI160" i="12"/>
  <c r="AU104" i="12"/>
  <c r="AU116" i="12" s="1"/>
  <c r="AU195" i="12" s="1"/>
  <c r="AU17" i="17" s="1"/>
  <c r="AU118" i="12"/>
  <c r="AU196" i="12" s="1"/>
  <c r="AU18" i="17" s="1"/>
  <c r="AU124" i="12"/>
  <c r="AU199" i="12" s="1"/>
  <c r="AU21" i="17" s="1"/>
  <c r="AU155" i="12"/>
  <c r="AU176" i="12"/>
  <c r="AU164" i="12"/>
  <c r="AU174" i="12" s="1"/>
  <c r="AU182" i="12"/>
  <c r="AU133" i="12"/>
  <c r="AU147" i="12" s="1"/>
  <c r="AU149" i="12"/>
  <c r="BU27" i="5"/>
  <c r="BU20" i="9"/>
  <c r="BU100" i="12"/>
  <c r="BU32" i="14"/>
  <c r="BU160" i="12"/>
  <c r="BU38" i="10"/>
  <c r="BU129" i="12"/>
  <c r="AQ118" i="12"/>
  <c r="AQ196" i="12" s="1"/>
  <c r="AQ18" i="17" s="1"/>
  <c r="AQ104" i="12"/>
  <c r="AQ116" i="12" s="1"/>
  <c r="AQ195" i="12" s="1"/>
  <c r="AQ17" i="17" s="1"/>
  <c r="AQ124" i="12"/>
  <c r="AQ199" i="12" s="1"/>
  <c r="AQ21" i="17" s="1"/>
  <c r="AQ149" i="12"/>
  <c r="AQ164" i="12"/>
  <c r="AQ174" i="12" s="1"/>
  <c r="AQ182" i="12"/>
  <c r="AQ176" i="12"/>
  <c r="AQ155" i="12"/>
  <c r="AQ133" i="12"/>
  <c r="AQ147" i="12" s="1"/>
  <c r="BY198" i="15"/>
  <c r="BY202" i="15" s="1"/>
  <c r="BY137" i="10"/>
  <c r="BY109" i="10"/>
  <c r="Q20" i="9"/>
  <c r="Q27" i="5"/>
  <c r="Q100" i="12"/>
  <c r="Q32" i="14"/>
  <c r="Q38" i="10"/>
  <c r="Q129" i="12"/>
  <c r="Q160" i="12"/>
  <c r="CC118" i="12"/>
  <c r="CC196" i="12" s="1"/>
  <c r="CC18" i="17" s="1"/>
  <c r="CC124" i="12"/>
  <c r="CC199" i="12" s="1"/>
  <c r="CC21" i="17" s="1"/>
  <c r="CC104" i="12"/>
  <c r="CC116" i="12" s="1"/>
  <c r="CC195" i="12" s="1"/>
  <c r="CC17" i="17" s="1"/>
  <c r="CC149" i="12"/>
  <c r="CC155" i="12"/>
  <c r="CC133" i="12"/>
  <c r="CC147" i="12" s="1"/>
  <c r="CC176" i="12"/>
  <c r="CC164" i="12"/>
  <c r="CC174" i="12" s="1"/>
  <c r="CC182" i="12"/>
  <c r="U198" i="15"/>
  <c r="U202" i="15" s="1"/>
  <c r="U137" i="10"/>
  <c r="U109" i="10"/>
  <c r="Z20" i="9"/>
  <c r="Z27" i="5"/>
  <c r="Z100" i="12"/>
  <c r="Z32" i="14"/>
  <c r="Z160" i="12"/>
  <c r="Z129" i="12"/>
  <c r="Z38" i="10"/>
  <c r="AP124" i="12"/>
  <c r="AP199" i="12" s="1"/>
  <c r="AP21" i="17" s="1"/>
  <c r="AP118" i="12"/>
  <c r="AP196" i="12" s="1"/>
  <c r="AP18" i="17" s="1"/>
  <c r="AP104" i="12"/>
  <c r="AP116" i="12" s="1"/>
  <c r="AP195" i="12" s="1"/>
  <c r="AP17" i="17" s="1"/>
  <c r="AP149" i="12"/>
  <c r="AP155" i="12"/>
  <c r="AP133" i="12"/>
  <c r="AP147" i="12" s="1"/>
  <c r="AP182" i="12"/>
  <c r="AP164" i="12"/>
  <c r="AP174" i="12" s="1"/>
  <c r="AP176" i="12"/>
  <c r="AX198" i="15"/>
  <c r="AX202" i="15" s="1"/>
  <c r="AX137" i="10"/>
  <c r="AX109" i="10"/>
  <c r="BG27" i="5"/>
  <c r="BG100" i="12"/>
  <c r="BG20" i="9"/>
  <c r="BG32" i="14"/>
  <c r="BG160" i="12"/>
  <c r="BG38" i="10"/>
  <c r="BG129" i="12"/>
  <c r="AR124" i="12"/>
  <c r="AR199" i="12" s="1"/>
  <c r="AR21" i="17" s="1"/>
  <c r="AR118" i="12"/>
  <c r="AR196" i="12" s="1"/>
  <c r="AR18" i="17" s="1"/>
  <c r="AR104" i="12"/>
  <c r="AR116" i="12" s="1"/>
  <c r="AR195" i="12" s="1"/>
  <c r="AR17" i="17" s="1"/>
  <c r="AR155" i="12"/>
  <c r="AR176" i="12"/>
  <c r="AR149" i="12"/>
  <c r="AR164" i="12"/>
  <c r="AR174" i="12" s="1"/>
  <c r="AR133" i="12"/>
  <c r="AR147" i="12" s="1"/>
  <c r="AR182" i="12"/>
  <c r="CA198" i="15"/>
  <c r="CA202" i="15" s="1"/>
  <c r="CA137" i="10"/>
  <c r="CA109" i="10"/>
  <c r="BQ27" i="5"/>
  <c r="BQ20" i="9"/>
  <c r="BQ100" i="12"/>
  <c r="BQ32" i="14"/>
  <c r="BQ38" i="10"/>
  <c r="BQ160" i="12"/>
  <c r="BQ129" i="12"/>
  <c r="CD118" i="12"/>
  <c r="CD196" i="12" s="1"/>
  <c r="CD18" i="17" s="1"/>
  <c r="CD124" i="12"/>
  <c r="CD199" i="12" s="1"/>
  <c r="CD21" i="17" s="1"/>
  <c r="CD104" i="12"/>
  <c r="CD116" i="12" s="1"/>
  <c r="CD195" i="12" s="1"/>
  <c r="CD17" i="17" s="1"/>
  <c r="CD133" i="12"/>
  <c r="CD147" i="12" s="1"/>
  <c r="CD176" i="12"/>
  <c r="CD149" i="12"/>
  <c r="CD182" i="12"/>
  <c r="CD164" i="12"/>
  <c r="CD174" i="12" s="1"/>
  <c r="CD155" i="12"/>
  <c r="AG104" i="12"/>
  <c r="AG116" i="12" s="1"/>
  <c r="AG195" i="12" s="1"/>
  <c r="AG17" i="17" s="1"/>
  <c r="AG118" i="12"/>
  <c r="AG196" i="12" s="1"/>
  <c r="AG18" i="17" s="1"/>
  <c r="AG124" i="12"/>
  <c r="AG199" i="12" s="1"/>
  <c r="AG21" i="17" s="1"/>
  <c r="AG149" i="12"/>
  <c r="AG133" i="12"/>
  <c r="AG147" i="12" s="1"/>
  <c r="AG164" i="12"/>
  <c r="AG174" i="12" s="1"/>
  <c r="AG155" i="12"/>
  <c r="AG182" i="12"/>
  <c r="AG176" i="12"/>
  <c r="J118" i="12"/>
  <c r="J124" i="12"/>
  <c r="J104" i="12"/>
  <c r="J155" i="12"/>
  <c r="J182" i="12"/>
  <c r="J133" i="12"/>
  <c r="J164" i="12"/>
  <c r="J149" i="12"/>
  <c r="J176" i="12"/>
  <c r="G76" i="12"/>
  <c r="BO198" i="15"/>
  <c r="BO202" i="15" s="1"/>
  <c r="BO137" i="10"/>
  <c r="BO109" i="10"/>
  <c r="AZ198" i="15"/>
  <c r="AZ202" i="15" s="1"/>
  <c r="AZ137" i="10"/>
  <c r="AZ109" i="10"/>
  <c r="BT27" i="5"/>
  <c r="BT100" i="12"/>
  <c r="BT20" i="9"/>
  <c r="BT32" i="14"/>
  <c r="BT160" i="12"/>
  <c r="BT129" i="12"/>
  <c r="BT38" i="10"/>
  <c r="AD124" i="12"/>
  <c r="AD199" i="12" s="1"/>
  <c r="AD21" i="17" s="1"/>
  <c r="AD118" i="12"/>
  <c r="AD196" i="12" s="1"/>
  <c r="AD18" i="17" s="1"/>
  <c r="AD104" i="12"/>
  <c r="AD116" i="12" s="1"/>
  <c r="AD195" i="12" s="1"/>
  <c r="AD17" i="17" s="1"/>
  <c r="AD182" i="12"/>
  <c r="AD155" i="12"/>
  <c r="AD176" i="12"/>
  <c r="AD149" i="12"/>
  <c r="AD164" i="12"/>
  <c r="AD174" i="12" s="1"/>
  <c r="AD133" i="12"/>
  <c r="AD147" i="12" s="1"/>
  <c r="N118" i="12"/>
  <c r="N196" i="12" s="1"/>
  <c r="N18" i="17" s="1"/>
  <c r="N124" i="12"/>
  <c r="N199" i="12" s="1"/>
  <c r="N21" i="17" s="1"/>
  <c r="N104" i="12"/>
  <c r="N116" i="12" s="1"/>
  <c r="N195" i="12" s="1"/>
  <c r="N17" i="17" s="1"/>
  <c r="N164" i="12"/>
  <c r="N174" i="12" s="1"/>
  <c r="N133" i="12"/>
  <c r="N147" i="12" s="1"/>
  <c r="N182" i="12"/>
  <c r="N155" i="12"/>
  <c r="N176" i="12"/>
  <c r="N149" i="12"/>
  <c r="AN198" i="15"/>
  <c r="AN202" i="15" s="1"/>
  <c r="AN137" i="10"/>
  <c r="AN109" i="10"/>
  <c r="BW20" i="9"/>
  <c r="BW27" i="5"/>
  <c r="BW100" i="12"/>
  <c r="BW32" i="14"/>
  <c r="BW129" i="12"/>
  <c r="BW160" i="12"/>
  <c r="BW38" i="10"/>
  <c r="BH20" i="9"/>
  <c r="BH27" i="5"/>
  <c r="BH100" i="12"/>
  <c r="BH32" i="14"/>
  <c r="BH38" i="10"/>
  <c r="BH129" i="12"/>
  <c r="BH160" i="12"/>
  <c r="P198" i="15"/>
  <c r="P202" i="15" s="1"/>
  <c r="P137" i="10"/>
  <c r="P109" i="10"/>
  <c r="V20" i="9"/>
  <c r="V27" i="5"/>
  <c r="V100" i="12"/>
  <c r="V32" i="14"/>
  <c r="V38" i="10"/>
  <c r="V129" i="12"/>
  <c r="V160" i="12"/>
  <c r="BB124" i="12"/>
  <c r="BB199" i="12" s="1"/>
  <c r="BB21" i="17" s="1"/>
  <c r="BB118" i="12"/>
  <c r="BB196" i="12" s="1"/>
  <c r="BB18" i="17" s="1"/>
  <c r="BB104" i="12"/>
  <c r="BB116" i="12" s="1"/>
  <c r="BB195" i="12" s="1"/>
  <c r="BB17" i="17" s="1"/>
  <c r="BB176" i="12"/>
  <c r="BB182" i="12"/>
  <c r="BB133" i="12"/>
  <c r="BB147" i="12" s="1"/>
  <c r="BB155" i="12"/>
  <c r="BB149" i="12"/>
  <c r="BB164" i="12"/>
  <c r="BB174" i="12" s="1"/>
  <c r="CE198" i="15"/>
  <c r="CE202" i="15" s="1"/>
  <c r="CE137" i="10"/>
  <c r="CE109" i="10"/>
  <c r="X20" i="9"/>
  <c r="X27" i="5"/>
  <c r="X100" i="12"/>
  <c r="X32" i="14"/>
  <c r="X160" i="12"/>
  <c r="X38" i="10"/>
  <c r="X129" i="12"/>
  <c r="CJ27" i="5"/>
  <c r="CJ100" i="12"/>
  <c r="CJ20" i="9"/>
  <c r="CJ32" i="14"/>
  <c r="CJ129" i="12"/>
  <c r="CJ160" i="12"/>
  <c r="CJ38" i="10"/>
  <c r="BR198" i="15"/>
  <c r="BR202" i="15" s="1"/>
  <c r="BR137" i="10"/>
  <c r="BR109" i="10"/>
  <c r="BX20" i="9"/>
  <c r="BX27" i="5"/>
  <c r="BX100" i="12"/>
  <c r="BX32" i="14"/>
  <c r="BX160" i="12"/>
  <c r="BX129" i="12"/>
  <c r="BX38" i="10"/>
  <c r="BI104" i="12"/>
  <c r="BI116" i="12" s="1"/>
  <c r="BI195" i="12" s="1"/>
  <c r="BI17" i="17" s="1"/>
  <c r="BI118" i="12"/>
  <c r="BI196" i="12" s="1"/>
  <c r="BI18" i="17" s="1"/>
  <c r="BI124" i="12"/>
  <c r="BI199" i="12" s="1"/>
  <c r="BI21" i="17" s="1"/>
  <c r="BI182" i="12"/>
  <c r="BI133" i="12"/>
  <c r="BI147" i="12" s="1"/>
  <c r="BI176" i="12"/>
  <c r="BI164" i="12"/>
  <c r="BI174" i="12" s="1"/>
  <c r="BI155" i="12"/>
  <c r="BI149" i="12"/>
  <c r="AL198" i="15"/>
  <c r="AL202" i="15" s="1"/>
  <c r="AL137" i="10"/>
  <c r="AL109" i="10"/>
  <c r="CF118" i="12"/>
  <c r="CF196" i="12" s="1"/>
  <c r="CF18" i="17" s="1"/>
  <c r="CF104" i="12"/>
  <c r="CF116" i="12" s="1"/>
  <c r="CF195" i="12" s="1"/>
  <c r="CF17" i="17" s="1"/>
  <c r="CF124" i="12"/>
  <c r="CF199" i="12" s="1"/>
  <c r="CF21" i="17" s="1"/>
  <c r="CF182" i="12"/>
  <c r="CF164" i="12"/>
  <c r="CF174" i="12" s="1"/>
  <c r="CF149" i="12"/>
  <c r="CF133" i="12"/>
  <c r="CF147" i="12" s="1"/>
  <c r="CF155" i="12"/>
  <c r="CF176" i="12"/>
  <c r="BU104" i="12"/>
  <c r="BU116" i="12" s="1"/>
  <c r="BU195" i="12" s="1"/>
  <c r="BU17" i="17" s="1"/>
  <c r="BU124" i="12"/>
  <c r="BU199" i="12" s="1"/>
  <c r="BU21" i="17" s="1"/>
  <c r="BU118" i="12"/>
  <c r="BU196" i="12" s="1"/>
  <c r="BU18" i="17" s="1"/>
  <c r="BU133" i="12"/>
  <c r="BU147" i="12" s="1"/>
  <c r="BU155" i="12"/>
  <c r="BU182" i="12"/>
  <c r="BU176" i="12"/>
  <c r="BU149" i="12"/>
  <c r="BU164" i="12"/>
  <c r="BU174" i="12" s="1"/>
  <c r="M198" i="15"/>
  <c r="M202" i="15" s="1"/>
  <c r="M137" i="10"/>
  <c r="M109" i="10"/>
  <c r="AJ198" i="15"/>
  <c r="AJ202" i="15" s="1"/>
  <c r="AJ137" i="10"/>
  <c r="AJ109" i="10"/>
  <c r="BD124" i="12"/>
  <c r="BD199" i="12" s="1"/>
  <c r="BD21" i="17" s="1"/>
  <c r="BD104" i="12"/>
  <c r="BD116" i="12" s="1"/>
  <c r="BD195" i="12" s="1"/>
  <c r="BD17" i="17" s="1"/>
  <c r="BD118" i="12"/>
  <c r="BD196" i="12" s="1"/>
  <c r="BD18" i="17" s="1"/>
  <c r="BD149" i="12"/>
  <c r="BD133" i="12"/>
  <c r="BD147" i="12" s="1"/>
  <c r="BD182" i="12"/>
  <c r="BD164" i="12"/>
  <c r="BD174" i="12" s="1"/>
  <c r="BD176" i="12"/>
  <c r="BD155" i="12"/>
  <c r="Z118" i="12"/>
  <c r="Z196" i="12" s="1"/>
  <c r="Z18" i="17" s="1"/>
  <c r="Z124" i="12"/>
  <c r="Z199" i="12" s="1"/>
  <c r="Z21" i="17" s="1"/>
  <c r="Z104" i="12"/>
  <c r="Z116" i="12" s="1"/>
  <c r="Z195" i="12" s="1"/>
  <c r="Z17" i="17" s="1"/>
  <c r="Z176" i="12"/>
  <c r="Z155" i="12"/>
  <c r="Z149" i="12"/>
  <c r="Z133" i="12"/>
  <c r="Z147" i="12" s="1"/>
  <c r="Z182" i="12"/>
  <c r="Z164" i="12"/>
  <c r="Z174" i="12" s="1"/>
  <c r="R198" i="15"/>
  <c r="R202" i="15" s="1"/>
  <c r="R137" i="10"/>
  <c r="R109" i="10"/>
  <c r="CK104" i="12"/>
  <c r="CK116" i="12" s="1"/>
  <c r="CK195" i="12" s="1"/>
  <c r="CK17" i="17" s="1"/>
  <c r="CK118" i="12"/>
  <c r="CK196" i="12" s="1"/>
  <c r="CK18" i="17" s="1"/>
  <c r="CK124" i="12"/>
  <c r="CK199" i="12" s="1"/>
  <c r="CK21" i="17" s="1"/>
  <c r="CK182" i="12"/>
  <c r="CK133" i="12"/>
  <c r="CK147" i="12" s="1"/>
  <c r="CK155" i="12"/>
  <c r="CK164" i="12"/>
  <c r="CK174" i="12" s="1"/>
  <c r="CK176" i="12"/>
  <c r="CK149" i="12"/>
  <c r="BG104" i="12"/>
  <c r="BG116" i="12" s="1"/>
  <c r="BG195" i="12" s="1"/>
  <c r="BG17" i="17" s="1"/>
  <c r="BG118" i="12"/>
  <c r="BG196" i="12" s="1"/>
  <c r="BG18" i="17" s="1"/>
  <c r="BG124" i="12"/>
  <c r="BG199" i="12" s="1"/>
  <c r="BG21" i="17" s="1"/>
  <c r="BG155" i="12"/>
  <c r="BG133" i="12"/>
  <c r="BG147" i="12" s="1"/>
  <c r="BG164" i="12"/>
  <c r="BG174" i="12" s="1"/>
  <c r="BG182" i="12"/>
  <c r="BG176" i="12"/>
  <c r="BG149" i="12"/>
  <c r="O198" i="15"/>
  <c r="O202" i="15" s="1"/>
  <c r="O137" i="10"/>
  <c r="O109" i="10"/>
  <c r="BV20" i="9"/>
  <c r="BV100" i="12"/>
  <c r="BV27" i="5"/>
  <c r="BV32" i="14"/>
  <c r="BV160" i="12"/>
  <c r="BV129" i="12"/>
  <c r="BV38" i="10"/>
  <c r="BQ118" i="12"/>
  <c r="BQ196" i="12" s="1"/>
  <c r="BQ18" i="17" s="1"/>
  <c r="BQ104" i="12"/>
  <c r="BQ116" i="12" s="1"/>
  <c r="BQ195" i="12" s="1"/>
  <c r="BQ17" i="17" s="1"/>
  <c r="BQ124" i="12"/>
  <c r="BQ199" i="12" s="1"/>
  <c r="BQ21" i="17" s="1"/>
  <c r="BQ149" i="12"/>
  <c r="BQ176" i="12"/>
  <c r="BQ133" i="12"/>
  <c r="BQ147" i="12" s="1"/>
  <c r="BQ182" i="12"/>
  <c r="BQ164" i="12"/>
  <c r="BQ174" i="12" s="1"/>
  <c r="BQ155" i="12"/>
  <c r="G37" i="10"/>
  <c r="J198" i="15"/>
  <c r="J202" i="15" s="1"/>
  <c r="J137" i="10"/>
  <c r="J109" i="10"/>
  <c r="CI118" i="12"/>
  <c r="CI196" i="12" s="1"/>
  <c r="CI18" i="17" s="1"/>
  <c r="CI104" i="12"/>
  <c r="CI116" i="12" s="1"/>
  <c r="CI195" i="12" s="1"/>
  <c r="CI17" i="17" s="1"/>
  <c r="CI124" i="12"/>
  <c r="CI199" i="12" s="1"/>
  <c r="CI21" i="17" s="1"/>
  <c r="CI182" i="12"/>
  <c r="CI133" i="12"/>
  <c r="CI147" i="12" s="1"/>
  <c r="CI164" i="12"/>
  <c r="CI174" i="12" s="1"/>
  <c r="CI149" i="12"/>
  <c r="CI176" i="12"/>
  <c r="CI155" i="12"/>
  <c r="BT104" i="12"/>
  <c r="BT116" i="12" s="1"/>
  <c r="BT195" i="12" s="1"/>
  <c r="BT17" i="17" s="1"/>
  <c r="BT124" i="12"/>
  <c r="BT199" i="12" s="1"/>
  <c r="BT21" i="17" s="1"/>
  <c r="BT118" i="12"/>
  <c r="BT196" i="12" s="1"/>
  <c r="BT18" i="17" s="1"/>
  <c r="BT182" i="12"/>
  <c r="BT149" i="12"/>
  <c r="BT164" i="12"/>
  <c r="BT174" i="12" s="1"/>
  <c r="BT155" i="12"/>
  <c r="BT133" i="12"/>
  <c r="BT147" i="12" s="1"/>
  <c r="BT176" i="12"/>
  <c r="AF198" i="15"/>
  <c r="AF202" i="15" s="1"/>
  <c r="AF137" i="10"/>
  <c r="AF109" i="10"/>
  <c r="BW118" i="12"/>
  <c r="BW196" i="12" s="1"/>
  <c r="BW18" i="17" s="1"/>
  <c r="BW104" i="12"/>
  <c r="BW116" i="12" s="1"/>
  <c r="BW195" i="12" s="1"/>
  <c r="BW17" i="17" s="1"/>
  <c r="BW124" i="12"/>
  <c r="BW199" i="12" s="1"/>
  <c r="BW21" i="17" s="1"/>
  <c r="BW182" i="12"/>
  <c r="BW176" i="12"/>
  <c r="BW133" i="12"/>
  <c r="BW147" i="12" s="1"/>
  <c r="BW149" i="12"/>
  <c r="BW155" i="12"/>
  <c r="BW164" i="12"/>
  <c r="BW174" i="12" s="1"/>
  <c r="AE198" i="15"/>
  <c r="AE202" i="15" s="1"/>
  <c r="AE137" i="10"/>
  <c r="AE109" i="10"/>
  <c r="AT20" i="9"/>
  <c r="AT27" i="5"/>
  <c r="AT100" i="12"/>
  <c r="AT32" i="14"/>
  <c r="AT38" i="10"/>
  <c r="AT129" i="12"/>
  <c r="AT160" i="12"/>
  <c r="V124" i="12"/>
  <c r="V199" i="12" s="1"/>
  <c r="V21" i="17" s="1"/>
  <c r="V104" i="12"/>
  <c r="V116" i="12" s="1"/>
  <c r="V195" i="12" s="1"/>
  <c r="V17" i="17" s="1"/>
  <c r="V118" i="12"/>
  <c r="V196" i="12" s="1"/>
  <c r="V18" i="17" s="1"/>
  <c r="V176" i="12"/>
  <c r="V149" i="12"/>
  <c r="V164" i="12"/>
  <c r="V174" i="12" s="1"/>
  <c r="V182" i="12"/>
  <c r="V133" i="12"/>
  <c r="V147" i="12" s="1"/>
  <c r="V155" i="12"/>
  <c r="S198" i="15"/>
  <c r="S202" i="15" s="1"/>
  <c r="S137" i="10"/>
  <c r="S109" i="10"/>
  <c r="AM20" i="9"/>
  <c r="AM27" i="5"/>
  <c r="AM100" i="12"/>
  <c r="AM32" i="14"/>
  <c r="AM38" i="10"/>
  <c r="AM160" i="12"/>
  <c r="AM129" i="12"/>
  <c r="X124" i="12"/>
  <c r="X199" i="12" s="1"/>
  <c r="X21" i="17" s="1"/>
  <c r="X104" i="12"/>
  <c r="X116" i="12" s="1"/>
  <c r="X195" i="12" s="1"/>
  <c r="X17" i="17" s="1"/>
  <c r="X118" i="12"/>
  <c r="X196" i="12" s="1"/>
  <c r="X18" i="17" s="1"/>
  <c r="X155" i="12"/>
  <c r="X182" i="12"/>
  <c r="X149" i="12"/>
  <c r="X176" i="12"/>
  <c r="X164" i="12"/>
  <c r="X174" i="12" s="1"/>
  <c r="X133" i="12"/>
  <c r="X147" i="12" s="1"/>
  <c r="BC198" i="15"/>
  <c r="BC202" i="15" s="1"/>
  <c r="BC137" i="10"/>
  <c r="BC109" i="10"/>
  <c r="BX104" i="12"/>
  <c r="BX116" i="12" s="1"/>
  <c r="BX195" i="12" s="1"/>
  <c r="BX17" i="17" s="1"/>
  <c r="BX124" i="12"/>
  <c r="BX199" i="12" s="1"/>
  <c r="BX21" i="17" s="1"/>
  <c r="BX118" i="12"/>
  <c r="BX196" i="12" s="1"/>
  <c r="BX18" i="17" s="1"/>
  <c r="BX164" i="12"/>
  <c r="BX174" i="12" s="1"/>
  <c r="BX176" i="12"/>
  <c r="BX149" i="12"/>
  <c r="BX155" i="12"/>
  <c r="BX133" i="12"/>
  <c r="BX147" i="12" s="1"/>
  <c r="BX182" i="12"/>
  <c r="BN198" i="15"/>
  <c r="BN202" i="15" s="1"/>
  <c r="BN137" i="10"/>
  <c r="BN109" i="10"/>
  <c r="T20" i="9"/>
  <c r="T27" i="5"/>
  <c r="T100" i="12"/>
  <c r="T32" i="14"/>
  <c r="T38" i="10"/>
  <c r="T129" i="12"/>
  <c r="T160" i="12"/>
  <c r="CF27" i="5"/>
  <c r="CF100" i="12"/>
  <c r="CF20" i="9"/>
  <c r="CF32" i="14"/>
  <c r="CF160" i="12"/>
  <c r="CF129" i="12"/>
  <c r="CF38" i="10"/>
  <c r="BU198" i="15"/>
  <c r="BU202" i="15" s="1"/>
  <c r="BU137" i="10"/>
  <c r="BU109" i="10"/>
  <c r="AB198" i="15"/>
  <c r="AB202" i="15" s="1"/>
  <c r="AB137" i="10"/>
  <c r="AB109" i="10"/>
  <c r="Q104" i="12"/>
  <c r="Q116" i="12" s="1"/>
  <c r="Q195" i="12" s="1"/>
  <c r="Q17" i="17" s="1"/>
  <c r="Q124" i="12"/>
  <c r="Q199" i="12" s="1"/>
  <c r="Q21" i="17" s="1"/>
  <c r="Q118" i="12"/>
  <c r="Q196" i="12" s="1"/>
  <c r="Q18" i="17" s="1"/>
  <c r="Q155" i="12"/>
  <c r="Q133" i="12"/>
  <c r="Q147" i="12" s="1"/>
  <c r="Q164" i="12"/>
  <c r="Q174" i="12" s="1"/>
  <c r="Q176" i="12"/>
  <c r="Q149" i="12"/>
  <c r="Q182" i="12"/>
  <c r="AY198" i="15"/>
  <c r="AY202" i="15" s="1"/>
  <c r="AY137" i="10"/>
  <c r="AY109" i="10"/>
  <c r="BS20" i="9"/>
  <c r="BS27" i="5"/>
  <c r="BS100" i="12"/>
  <c r="BS32" i="14"/>
  <c r="BS129" i="12"/>
  <c r="BS160" i="12"/>
  <c r="BS38" i="10"/>
  <c r="BD20" i="9"/>
  <c r="BD27" i="5"/>
  <c r="BD100" i="12"/>
  <c r="BD32" i="14"/>
  <c r="BD160" i="12"/>
  <c r="BD129" i="12"/>
  <c r="BD38" i="10"/>
  <c r="BZ198" i="15"/>
  <c r="BZ202" i="15" s="1"/>
  <c r="BZ137" i="10"/>
  <c r="BZ109" i="10"/>
  <c r="Y20" i="9"/>
  <c r="Y27" i="5"/>
  <c r="Y100" i="12"/>
  <c r="Y32" i="14"/>
  <c r="Y160" i="12"/>
  <c r="Y129" i="12"/>
  <c r="Y38" i="10"/>
  <c r="CK27" i="5"/>
  <c r="CK20" i="9"/>
  <c r="CK32" i="14"/>
  <c r="CK100" i="12"/>
  <c r="CK38" i="10"/>
  <c r="CK160" i="12"/>
  <c r="CK129" i="12"/>
  <c r="AC198" i="15"/>
  <c r="AC202" i="15" s="1"/>
  <c r="AC137" i="10"/>
  <c r="AC109" i="10"/>
  <c r="BF20" i="9"/>
  <c r="BF27" i="5"/>
  <c r="BF100" i="12"/>
  <c r="BF32" i="14"/>
  <c r="BF38" i="10"/>
  <c r="BF129" i="12"/>
  <c r="BF160" i="12"/>
  <c r="BV104" i="12"/>
  <c r="BV116" i="12" s="1"/>
  <c r="BV195" i="12" s="1"/>
  <c r="BV17" i="17" s="1"/>
  <c r="BV124" i="12"/>
  <c r="BV199" i="12" s="1"/>
  <c r="BV21" i="17" s="1"/>
  <c r="BV118" i="12"/>
  <c r="BV196" i="12" s="1"/>
  <c r="BV18" i="17" s="1"/>
  <c r="BV155" i="12"/>
  <c r="BV176" i="12"/>
  <c r="BV164" i="12"/>
  <c r="BV174" i="12" s="1"/>
  <c r="BV182" i="12"/>
  <c r="BV149" i="12"/>
  <c r="BV133" i="12"/>
  <c r="BV147" i="12" s="1"/>
  <c r="J20" i="9"/>
  <c r="J100" i="12"/>
  <c r="J27" i="5"/>
  <c r="G25" i="5"/>
  <c r="G12" i="15" s="1"/>
  <c r="J32" i="14"/>
  <c r="J129" i="12"/>
  <c r="J160" i="12"/>
  <c r="J38" i="10"/>
  <c r="W27" i="5"/>
  <c r="W20" i="9"/>
  <c r="W100" i="12"/>
  <c r="W32" i="14"/>
  <c r="W160" i="12"/>
  <c r="W38" i="10"/>
  <c r="W129" i="12"/>
  <c r="CI20" i="9"/>
  <c r="CI27" i="5"/>
  <c r="CI100" i="12"/>
  <c r="CI32" i="14"/>
  <c r="CI129" i="12"/>
  <c r="CI160" i="12"/>
  <c r="CI38" i="10"/>
  <c r="N198" i="15"/>
  <c r="N202" i="15" s="1"/>
  <c r="N137" i="10"/>
  <c r="N109" i="10"/>
  <c r="AO20" i="9"/>
  <c r="AO27" i="5"/>
  <c r="AO100" i="12"/>
  <c r="AO32" i="14"/>
  <c r="AO38" i="10"/>
  <c r="AO160" i="12"/>
  <c r="AO129" i="12"/>
  <c r="K118" i="12"/>
  <c r="K196" i="12" s="1"/>
  <c r="K18" i="17" s="1"/>
  <c r="K104" i="12"/>
  <c r="K116" i="12" s="1"/>
  <c r="K195" i="12" s="1"/>
  <c r="K17" i="17" s="1"/>
  <c r="K124" i="12"/>
  <c r="K199" i="12" s="1"/>
  <c r="K21" i="17" s="1"/>
  <c r="K133" i="12"/>
  <c r="K147" i="12" s="1"/>
  <c r="K164" i="12"/>
  <c r="K174" i="12" s="1"/>
  <c r="K176" i="12"/>
  <c r="K149" i="12"/>
  <c r="K155" i="12"/>
  <c r="K182" i="12"/>
  <c r="AS198" i="15"/>
  <c r="AS202" i="15" s="1"/>
  <c r="AS137" i="10"/>
  <c r="AS109" i="10"/>
  <c r="BJ27" i="5"/>
  <c r="BJ20" i="9"/>
  <c r="BJ100" i="12"/>
  <c r="BJ32" i="14"/>
  <c r="BJ38" i="10"/>
  <c r="BJ129" i="12"/>
  <c r="BJ160" i="12"/>
  <c r="AT118" i="12"/>
  <c r="AT196" i="12" s="1"/>
  <c r="AT18" i="17" s="1"/>
  <c r="AT124" i="12"/>
  <c r="AT199" i="12" s="1"/>
  <c r="AT21" i="17" s="1"/>
  <c r="AT104" i="12"/>
  <c r="AT116" i="12" s="1"/>
  <c r="AT195" i="12" s="1"/>
  <c r="AT17" i="17" s="1"/>
  <c r="AT182" i="12"/>
  <c r="AT133" i="12"/>
  <c r="AT147" i="12" s="1"/>
  <c r="AT176" i="12"/>
  <c r="AT149" i="12"/>
  <c r="AT164" i="12"/>
  <c r="AT174" i="12" s="1"/>
  <c r="AT155" i="12"/>
  <c r="AW198" i="15"/>
  <c r="AW202" i="15" s="1"/>
  <c r="AW137" i="10"/>
  <c r="AW109" i="10"/>
  <c r="BA20" i="9"/>
  <c r="BA27" i="5"/>
  <c r="BA100" i="12"/>
  <c r="BA32" i="14"/>
  <c r="BA38" i="10"/>
  <c r="BA160" i="12"/>
  <c r="BA129" i="12"/>
  <c r="AM104" i="12"/>
  <c r="AM116" i="12" s="1"/>
  <c r="AM195" i="12" s="1"/>
  <c r="AM17" i="17" s="1"/>
  <c r="AM118" i="12"/>
  <c r="AM196" i="12" s="1"/>
  <c r="AM18" i="17" s="1"/>
  <c r="AM124" i="12"/>
  <c r="AM199" i="12" s="1"/>
  <c r="AM21" i="17" s="1"/>
  <c r="AM155" i="12"/>
  <c r="AM182" i="12"/>
  <c r="AM149" i="12"/>
  <c r="AM176" i="12"/>
  <c r="AM164" i="12"/>
  <c r="AM174" i="12" s="1"/>
  <c r="AM133" i="12"/>
  <c r="AM147" i="12" s="1"/>
  <c r="AH198" i="15"/>
  <c r="AH202" i="15" s="1"/>
  <c r="AH137" i="10"/>
  <c r="AH109" i="10"/>
  <c r="AA27" i="5"/>
  <c r="AA20" i="9"/>
  <c r="AA100" i="12"/>
  <c r="AA32" i="14"/>
  <c r="AA38" i="10"/>
  <c r="AA160" i="12"/>
  <c r="AA129" i="12"/>
  <c r="L124" i="12"/>
  <c r="L199" i="12" s="1"/>
  <c r="L21" i="17" s="1"/>
  <c r="L104" i="12"/>
  <c r="L116" i="12" s="1"/>
  <c r="L195" i="12" s="1"/>
  <c r="L17" i="17" s="1"/>
  <c r="L118" i="12"/>
  <c r="L196" i="12" s="1"/>
  <c r="L18" i="17" s="1"/>
  <c r="L176" i="12"/>
  <c r="L133" i="12"/>
  <c r="L147" i="12" s="1"/>
  <c r="L149" i="12"/>
  <c r="L155" i="12"/>
  <c r="L182" i="12"/>
  <c r="L164" i="12"/>
  <c r="L174" i="12" s="1"/>
  <c r="AU198" i="15"/>
  <c r="AU202" i="15" s="1"/>
  <c r="AU137" i="10"/>
  <c r="AU109" i="10"/>
  <c r="AI27" i="5"/>
  <c r="AI20" i="9"/>
  <c r="AI100" i="12"/>
  <c r="AI32" i="14"/>
  <c r="AI129" i="12"/>
  <c r="AI160" i="12"/>
  <c r="AI38" i="10"/>
  <c r="T104" i="12"/>
  <c r="T116" i="12" s="1"/>
  <c r="T195" i="12" s="1"/>
  <c r="T17" i="17" s="1"/>
  <c r="T118" i="12"/>
  <c r="T196" i="12" s="1"/>
  <c r="T18" i="17" s="1"/>
  <c r="T124" i="12"/>
  <c r="T199" i="12" s="1"/>
  <c r="T21" i="17" s="1"/>
  <c r="T164" i="12"/>
  <c r="T174" i="12" s="1"/>
  <c r="T182" i="12"/>
  <c r="T133" i="12"/>
  <c r="T147" i="12" s="1"/>
  <c r="T155" i="12"/>
  <c r="T176" i="12"/>
  <c r="T149" i="12"/>
  <c r="AQ198" i="15"/>
  <c r="AQ202" i="15" s="1"/>
  <c r="AQ137" i="10"/>
  <c r="AQ109" i="10"/>
  <c r="BK20" i="9"/>
  <c r="BK27" i="5"/>
  <c r="BK100" i="12"/>
  <c r="BK32" i="14"/>
  <c r="BK160" i="12"/>
  <c r="BK38" i="10"/>
  <c r="BK129" i="12"/>
  <c r="CC198" i="15"/>
  <c r="CC202" i="15" s="1"/>
  <c r="CC137" i="10"/>
  <c r="CC109" i="10"/>
  <c r="CG118" i="12"/>
  <c r="CG196" i="12" s="1"/>
  <c r="CG18" i="17" s="1"/>
  <c r="CG104" i="12"/>
  <c r="CG116" i="12" s="1"/>
  <c r="CG195" i="12" s="1"/>
  <c r="CG17" i="17" s="1"/>
  <c r="CG124" i="12"/>
  <c r="CG199" i="12" s="1"/>
  <c r="CG21" i="17" s="1"/>
  <c r="CG182" i="12"/>
  <c r="CG164" i="12"/>
  <c r="CG174" i="12" s="1"/>
  <c r="CG149" i="12"/>
  <c r="CG155" i="12"/>
  <c r="CG133" i="12"/>
  <c r="CG147" i="12" s="1"/>
  <c r="CG176" i="12"/>
  <c r="BS118" i="12"/>
  <c r="BS196" i="12" s="1"/>
  <c r="BS18" i="17" s="1"/>
  <c r="BS124" i="12"/>
  <c r="BS199" i="12" s="1"/>
  <c r="BS21" i="17" s="1"/>
  <c r="BS104" i="12"/>
  <c r="BS116" i="12" s="1"/>
  <c r="BS195" i="12" s="1"/>
  <c r="BS17" i="17" s="1"/>
  <c r="BS155" i="12"/>
  <c r="BS133" i="12"/>
  <c r="BS147" i="12" s="1"/>
  <c r="BS164" i="12"/>
  <c r="BS174" i="12" s="1"/>
  <c r="BS149" i="12"/>
  <c r="BS176" i="12"/>
  <c r="BS182" i="12"/>
  <c r="AP198" i="15"/>
  <c r="AP202" i="15" s="1"/>
  <c r="AP137" i="10"/>
  <c r="AP109" i="10"/>
  <c r="CH20" i="9"/>
  <c r="CH27" i="5"/>
  <c r="CH100" i="12"/>
  <c r="CH32" i="14"/>
  <c r="CH160" i="12"/>
  <c r="CH129" i="12"/>
  <c r="CH38" i="10"/>
  <c r="AR198" i="15"/>
  <c r="AR202" i="15" s="1"/>
  <c r="AR137" i="10"/>
  <c r="AR109" i="10"/>
  <c r="BL20" i="9"/>
  <c r="BL27" i="5"/>
  <c r="BL100" i="12"/>
  <c r="BL32" i="14"/>
  <c r="BL129" i="12"/>
  <c r="BL160" i="12"/>
  <c r="BL38" i="10"/>
  <c r="BF118" i="12"/>
  <c r="BF196" i="12" s="1"/>
  <c r="BF18" i="17" s="1"/>
  <c r="BF124" i="12"/>
  <c r="BF199" i="12" s="1"/>
  <c r="BF21" i="17" s="1"/>
  <c r="BF104" i="12"/>
  <c r="BF116" i="12" s="1"/>
  <c r="BF195" i="12" s="1"/>
  <c r="BF17" i="17" s="1"/>
  <c r="BF155" i="12"/>
  <c r="BF149" i="12"/>
  <c r="BF133" i="12"/>
  <c r="BF147" i="12" s="1"/>
  <c r="BF164" i="12"/>
  <c r="BF174" i="12" s="1"/>
  <c r="BF182" i="12"/>
  <c r="BF176" i="12"/>
  <c r="CD198" i="15"/>
  <c r="CD202" i="15" s="1"/>
  <c r="CD137" i="10"/>
  <c r="CD109" i="10"/>
  <c r="AK20" i="9"/>
  <c r="AK27" i="5"/>
  <c r="AK100" i="12"/>
  <c r="AK32" i="14"/>
  <c r="AK38" i="10"/>
  <c r="AK129" i="12"/>
  <c r="AK160" i="12"/>
  <c r="W118" i="12"/>
  <c r="W196" i="12" s="1"/>
  <c r="W18" i="17" s="1"/>
  <c r="W124" i="12"/>
  <c r="W199" i="12" s="1"/>
  <c r="W21" i="17" s="1"/>
  <c r="W104" i="12"/>
  <c r="W116" i="12" s="1"/>
  <c r="W195" i="12" s="1"/>
  <c r="W17" i="17" s="1"/>
  <c r="W133" i="12"/>
  <c r="W147" i="12" s="1"/>
  <c r="W149" i="12"/>
  <c r="W155" i="12"/>
  <c r="W176" i="12"/>
  <c r="W182" i="12"/>
  <c r="W164" i="12"/>
  <c r="W174" i="12" s="1"/>
  <c r="AD198" i="15"/>
  <c r="AD202" i="15" s="1"/>
  <c r="AD137" i="10"/>
  <c r="AD109" i="10"/>
  <c r="AV20" i="9"/>
  <c r="AV27" i="5"/>
  <c r="AV100" i="12"/>
  <c r="AV32" i="14"/>
  <c r="AV38" i="10"/>
  <c r="AV129" i="12"/>
  <c r="AV160" i="12"/>
  <c r="BH198" i="15"/>
  <c r="BH202" i="15" s="1"/>
  <c r="BH137" i="10"/>
  <c r="BH109" i="10"/>
  <c r="CB104" i="12"/>
  <c r="CB116" i="12" s="1"/>
  <c r="CB195" i="12" s="1"/>
  <c r="CB17" i="17" s="1"/>
  <c r="CB124" i="12"/>
  <c r="CB199" i="12" s="1"/>
  <c r="CB21" i="17" s="1"/>
  <c r="CB118" i="12"/>
  <c r="CB196" i="12" s="1"/>
  <c r="CB18" i="17" s="1"/>
  <c r="CB133" i="12"/>
  <c r="CB147" i="12" s="1"/>
  <c r="CB155" i="12"/>
  <c r="CB182" i="12"/>
  <c r="CB164" i="12"/>
  <c r="CB174" i="12" s="1"/>
  <c r="CB176" i="12"/>
  <c r="CB149" i="12"/>
  <c r="BJ124" i="12"/>
  <c r="BJ199" i="12" s="1"/>
  <c r="BJ21" i="17" s="1"/>
  <c r="BJ104" i="12"/>
  <c r="BJ116" i="12" s="1"/>
  <c r="BJ195" i="12" s="1"/>
  <c r="BJ17" i="17" s="1"/>
  <c r="BJ118" i="12"/>
  <c r="BJ196" i="12" s="1"/>
  <c r="BJ18" i="17" s="1"/>
  <c r="BJ155" i="12"/>
  <c r="BJ149" i="12"/>
  <c r="BJ164" i="12"/>
  <c r="BJ174" i="12" s="1"/>
  <c r="BJ182" i="12"/>
  <c r="BJ176" i="12"/>
  <c r="BJ133" i="12"/>
  <c r="BJ147" i="12" s="1"/>
  <c r="BB198" i="15"/>
  <c r="BB202" i="15" s="1"/>
  <c r="BB137" i="10"/>
  <c r="BB109" i="10"/>
  <c r="BP27" i="5"/>
  <c r="BP100" i="12"/>
  <c r="BP20" i="9"/>
  <c r="BP32" i="14"/>
  <c r="BP160" i="12"/>
  <c r="BP38" i="10"/>
  <c r="BP129" i="12"/>
  <c r="BA104" i="12"/>
  <c r="BA116" i="12" s="1"/>
  <c r="BA195" i="12" s="1"/>
  <c r="BA17" i="17" s="1"/>
  <c r="BA118" i="12"/>
  <c r="BA196" i="12" s="1"/>
  <c r="BA18" i="17" s="1"/>
  <c r="BA124" i="12"/>
  <c r="BA199" i="12" s="1"/>
  <c r="BA21" i="17" s="1"/>
  <c r="BA155" i="12"/>
  <c r="BA133" i="12"/>
  <c r="BA147" i="12" s="1"/>
  <c r="BA176" i="12"/>
  <c r="BA149" i="12"/>
  <c r="BA182" i="12"/>
  <c r="BA164" i="12"/>
  <c r="BA174" i="12" s="1"/>
  <c r="CJ198" i="15"/>
  <c r="CJ202" i="15" s="1"/>
  <c r="CJ137" i="10"/>
  <c r="CJ109" i="10"/>
  <c r="BE20" i="9"/>
  <c r="BE27" i="5"/>
  <c r="BE100" i="12"/>
  <c r="BE32" i="14"/>
  <c r="BE38" i="10"/>
  <c r="BE129" i="12"/>
  <c r="BE160" i="12"/>
  <c r="AA104" i="12"/>
  <c r="AA116" i="12" s="1"/>
  <c r="AA195" i="12" s="1"/>
  <c r="AA17" i="17" s="1"/>
  <c r="AA118" i="12"/>
  <c r="AA196" i="12" s="1"/>
  <c r="AA18" i="17" s="1"/>
  <c r="AA124" i="12"/>
  <c r="AA199" i="12" s="1"/>
  <c r="AA21" i="17" s="1"/>
  <c r="AA155" i="12"/>
  <c r="AA182" i="12"/>
  <c r="AA176" i="12"/>
  <c r="AA149" i="12"/>
  <c r="AA133" i="12"/>
  <c r="AA147" i="12" s="1"/>
  <c r="AA164" i="12"/>
  <c r="AA174" i="12" s="1"/>
  <c r="BI198" i="15"/>
  <c r="BI202" i="15" s="1"/>
  <c r="BI137" i="10"/>
  <c r="BI109" i="10"/>
  <c r="BM27" i="5"/>
  <c r="BM20" i="9"/>
  <c r="BM100" i="12"/>
  <c r="BM32" i="14"/>
  <c r="BM38" i="10"/>
  <c r="BM129" i="12"/>
  <c r="BM160" i="12"/>
  <c r="AI104" i="12"/>
  <c r="AI116" i="12" s="1"/>
  <c r="AI195" i="12" s="1"/>
  <c r="AI17" i="17" s="1"/>
  <c r="AI118" i="12"/>
  <c r="AI196" i="12" s="1"/>
  <c r="AI18" i="17" s="1"/>
  <c r="AI124" i="12"/>
  <c r="AI199" i="12" s="1"/>
  <c r="AI21" i="17" s="1"/>
  <c r="AI155" i="12"/>
  <c r="AI182" i="12"/>
  <c r="AI133" i="12"/>
  <c r="AI147" i="12" s="1"/>
  <c r="AI164" i="12"/>
  <c r="AI174" i="12" s="1"/>
  <c r="AI176" i="12"/>
  <c r="AI149" i="12"/>
  <c r="BY27" i="5"/>
  <c r="BY20" i="9"/>
  <c r="BY100" i="12"/>
  <c r="BY32" i="14"/>
  <c r="BY38" i="10"/>
  <c r="BY160" i="12"/>
  <c r="BY129" i="12"/>
  <c r="BK104" i="12"/>
  <c r="BK116" i="12" s="1"/>
  <c r="BK195" i="12" s="1"/>
  <c r="BK17" i="17" s="1"/>
  <c r="BK118" i="12"/>
  <c r="BK196" i="12" s="1"/>
  <c r="BK18" i="17" s="1"/>
  <c r="BK124" i="12"/>
  <c r="BK199" i="12" s="1"/>
  <c r="BK21" i="17" s="1"/>
  <c r="BK155" i="12"/>
  <c r="BK176" i="12"/>
  <c r="BK182" i="12"/>
  <c r="BK133" i="12"/>
  <c r="BK147" i="12" s="1"/>
  <c r="BK149" i="12"/>
  <c r="BK164" i="12"/>
  <c r="BK174" i="12" s="1"/>
  <c r="Q198" i="15"/>
  <c r="Q202" i="15" s="1"/>
  <c r="Q137" i="10"/>
  <c r="Q109" i="10"/>
  <c r="U20" i="9"/>
  <c r="U27" i="5"/>
  <c r="U100" i="12"/>
  <c r="U32" i="14"/>
  <c r="U38" i="10"/>
  <c r="U160" i="12"/>
  <c r="U129" i="12"/>
  <c r="CG27" i="5"/>
  <c r="CG20" i="9"/>
  <c r="CG100" i="12"/>
  <c r="CG32" i="14"/>
  <c r="CG129" i="12"/>
  <c r="CG160" i="12"/>
  <c r="CG38" i="10"/>
  <c r="Z198" i="15"/>
  <c r="Z202" i="15" s="1"/>
  <c r="Z137" i="10"/>
  <c r="Z109" i="10"/>
  <c r="AX20" i="9"/>
  <c r="AX100" i="12"/>
  <c r="AX27" i="5"/>
  <c r="AX32" i="14"/>
  <c r="AX38" i="10"/>
  <c r="AX160" i="12"/>
  <c r="AX129" i="12"/>
  <c r="CH118" i="12"/>
  <c r="CH196" i="12" s="1"/>
  <c r="CH18" i="17" s="1"/>
  <c r="CH104" i="12"/>
  <c r="CH116" i="12" s="1"/>
  <c r="CH195" i="12" s="1"/>
  <c r="CH17" i="17" s="1"/>
  <c r="CH124" i="12"/>
  <c r="CH199" i="12" s="1"/>
  <c r="CH21" i="17" s="1"/>
  <c r="CH182" i="12"/>
  <c r="CH155" i="12"/>
  <c r="CH149" i="12"/>
  <c r="CH176" i="12"/>
  <c r="CH164" i="12"/>
  <c r="CH174" i="12" s="1"/>
  <c r="CH133" i="12"/>
  <c r="CH147" i="12" s="1"/>
  <c r="Y104" i="12"/>
  <c r="Y116" i="12" s="1"/>
  <c r="Y195" i="12" s="1"/>
  <c r="Y17" i="17" s="1"/>
  <c r="Y118" i="12"/>
  <c r="Y196" i="12" s="1"/>
  <c r="Y18" i="17" s="1"/>
  <c r="Y124" i="12"/>
  <c r="Y199" i="12" s="1"/>
  <c r="Y21" i="17" s="1"/>
  <c r="Y133" i="12"/>
  <c r="Y147" i="12" s="1"/>
  <c r="Y155" i="12"/>
  <c r="Y164" i="12"/>
  <c r="Y174" i="12" s="1"/>
  <c r="Y182" i="12"/>
  <c r="Y176" i="12"/>
  <c r="Y149" i="12"/>
  <c r="BG198" i="15"/>
  <c r="BG202" i="15" s="1"/>
  <c r="BG137" i="10"/>
  <c r="BG109" i="10"/>
  <c r="CA20" i="9"/>
  <c r="CA27" i="5"/>
  <c r="CA100" i="12"/>
  <c r="CA32" i="14"/>
  <c r="CA160" i="12"/>
  <c r="CA129" i="12"/>
  <c r="CA38" i="10"/>
  <c r="BL118" i="12"/>
  <c r="BL196" i="12" s="1"/>
  <c r="BL18" i="17" s="1"/>
  <c r="BL124" i="12"/>
  <c r="BL199" i="12" s="1"/>
  <c r="BL21" i="17" s="1"/>
  <c r="BL104" i="12"/>
  <c r="BL116" i="12" s="1"/>
  <c r="BL195" i="12" s="1"/>
  <c r="BL17" i="17" s="1"/>
  <c r="BL182" i="12"/>
  <c r="BL176" i="12"/>
  <c r="BL164" i="12"/>
  <c r="BL174" i="12" s="1"/>
  <c r="BL155" i="12"/>
  <c r="BL149" i="12"/>
  <c r="BL133" i="12"/>
  <c r="BL147" i="12" s="1"/>
  <c r="BQ198" i="15"/>
  <c r="BQ202" i="15" s="1"/>
  <c r="BQ137" i="10"/>
  <c r="BQ109" i="10"/>
  <c r="A395" i="6"/>
  <c r="A403" i="6"/>
  <c r="A396" i="6"/>
  <c r="A404" i="6"/>
  <c r="A397" i="6"/>
  <c r="A405" i="6"/>
  <c r="A391" i="6"/>
  <c r="A398" i="6"/>
  <c r="A406" i="6"/>
  <c r="A399" i="6"/>
  <c r="A407" i="6"/>
  <c r="A392" i="6"/>
  <c r="A400" i="6"/>
  <c r="A408" i="6"/>
  <c r="A393" i="6"/>
  <c r="A401" i="6"/>
  <c r="A409" i="6"/>
  <c r="A394" i="6"/>
  <c r="A402" i="6"/>
  <c r="A410" i="6"/>
  <c r="AZ104" i="12"/>
  <c r="AZ116" i="12" s="1"/>
  <c r="AZ195" i="12" s="1"/>
  <c r="AZ17" i="17" s="1"/>
  <c r="AZ124" i="12"/>
  <c r="AZ199" i="12" s="1"/>
  <c r="AZ21" i="17" s="1"/>
  <c r="AZ118" i="12"/>
  <c r="AZ196" i="12" s="1"/>
  <c r="AZ18" i="17" s="1"/>
  <c r="AZ133" i="12"/>
  <c r="AZ147" i="12" s="1"/>
  <c r="AZ176" i="12"/>
  <c r="AZ182" i="12"/>
  <c r="AZ149" i="12"/>
  <c r="AZ164" i="12"/>
  <c r="AZ174" i="12" s="1"/>
  <c r="AZ155" i="12"/>
  <c r="AK118" i="12"/>
  <c r="AK196" i="12" s="1"/>
  <c r="AK18" i="17" s="1"/>
  <c r="AK104" i="12"/>
  <c r="AK116" i="12" s="1"/>
  <c r="AK195" i="12" s="1"/>
  <c r="AK17" i="17" s="1"/>
  <c r="AK124" i="12"/>
  <c r="AK199" i="12" s="1"/>
  <c r="AK21" i="17" s="1"/>
  <c r="AK182" i="12"/>
  <c r="AK133" i="12"/>
  <c r="AK147" i="12" s="1"/>
  <c r="AK155" i="12"/>
  <c r="AK164" i="12"/>
  <c r="AK174" i="12" s="1"/>
  <c r="AK176" i="12"/>
  <c r="AK149" i="12"/>
  <c r="BT198" i="15"/>
  <c r="BT202" i="15" s="1"/>
  <c r="BT137" i="10"/>
  <c r="BT109" i="10"/>
  <c r="AN20" i="9"/>
  <c r="AN27" i="5"/>
  <c r="AN100" i="12"/>
  <c r="AN32" i="14"/>
  <c r="AN38" i="10"/>
  <c r="AN129" i="12"/>
  <c r="AN160" i="12"/>
  <c r="AV104" i="12"/>
  <c r="AV116" i="12" s="1"/>
  <c r="AV195" i="12" s="1"/>
  <c r="AV17" i="17" s="1"/>
  <c r="AV124" i="12"/>
  <c r="AV199" i="12" s="1"/>
  <c r="AV21" i="17" s="1"/>
  <c r="AV118" i="12"/>
  <c r="AV196" i="12" s="1"/>
  <c r="AV18" i="17" s="1"/>
  <c r="AV182" i="12"/>
  <c r="AV164" i="12"/>
  <c r="AV174" i="12" s="1"/>
  <c r="AV149" i="12"/>
  <c r="AV176" i="12"/>
  <c r="AV155" i="12"/>
  <c r="AV133" i="12"/>
  <c r="AV147" i="12" s="1"/>
  <c r="AO104" i="12"/>
  <c r="AO116" i="12" s="1"/>
  <c r="AO195" i="12" s="1"/>
  <c r="AO17" i="17" s="1"/>
  <c r="AO118" i="12"/>
  <c r="AO196" i="12" s="1"/>
  <c r="AO18" i="17" s="1"/>
  <c r="AO124" i="12"/>
  <c r="AO199" i="12" s="1"/>
  <c r="AO21" i="17" s="1"/>
  <c r="AO176" i="12"/>
  <c r="AO149" i="12"/>
  <c r="AO133" i="12"/>
  <c r="AO147" i="12" s="1"/>
  <c r="AO164" i="12"/>
  <c r="AO174" i="12" s="1"/>
  <c r="AO155" i="12"/>
  <c r="AO182" i="12"/>
  <c r="K198" i="15"/>
  <c r="K202" i="15" s="1"/>
  <c r="K109" i="10"/>
  <c r="K137" i="10"/>
  <c r="BW198" i="15"/>
  <c r="BW202" i="15" s="1"/>
  <c r="BW137" i="10"/>
  <c r="BW109" i="10"/>
  <c r="P20" i="9"/>
  <c r="P27" i="5"/>
  <c r="P100" i="12"/>
  <c r="P32" i="14"/>
  <c r="P129" i="12"/>
  <c r="P38" i="10"/>
  <c r="P160" i="12"/>
  <c r="CB20" i="9"/>
  <c r="CB27" i="5"/>
  <c r="CB100" i="12"/>
  <c r="CB32" i="14"/>
  <c r="CB38" i="10"/>
  <c r="CB129" i="12"/>
  <c r="CB160" i="12"/>
  <c r="V198" i="15"/>
  <c r="V202" i="15" s="1"/>
  <c r="V137" i="10"/>
  <c r="V109" i="10"/>
  <c r="CE118" i="12"/>
  <c r="CE196" i="12" s="1"/>
  <c r="CE18" i="17" s="1"/>
  <c r="CE104" i="12"/>
  <c r="CE116" i="12" s="1"/>
  <c r="CE195" i="12" s="1"/>
  <c r="CE17" i="17" s="1"/>
  <c r="CE124" i="12"/>
  <c r="CE199" i="12" s="1"/>
  <c r="CE21" i="17" s="1"/>
  <c r="CE149" i="12"/>
  <c r="CE176" i="12"/>
  <c r="CE155" i="12"/>
  <c r="CE164" i="12"/>
  <c r="CE174" i="12" s="1"/>
  <c r="CE133" i="12"/>
  <c r="CE147" i="12" s="1"/>
  <c r="CE182" i="12"/>
  <c r="BP124" i="12"/>
  <c r="BP199" i="12" s="1"/>
  <c r="BP21" i="17" s="1"/>
  <c r="BP118" i="12"/>
  <c r="BP196" i="12" s="1"/>
  <c r="BP18" i="17" s="1"/>
  <c r="BP104" i="12"/>
  <c r="BP116" i="12" s="1"/>
  <c r="BP195" i="12" s="1"/>
  <c r="BP17" i="17" s="1"/>
  <c r="BP149" i="12"/>
  <c r="BP182" i="12"/>
  <c r="BP155" i="12"/>
  <c r="BP176" i="12"/>
  <c r="BP164" i="12"/>
  <c r="BP174" i="12" s="1"/>
  <c r="BP133" i="12"/>
  <c r="BP147" i="12" s="1"/>
  <c r="X198" i="15"/>
  <c r="X202" i="15" s="1"/>
  <c r="X137" i="10"/>
  <c r="X109" i="10"/>
  <c r="BR20" i="9"/>
  <c r="BR27" i="5"/>
  <c r="BR100" i="12"/>
  <c r="BR32" i="14"/>
  <c r="BR160" i="12"/>
  <c r="BR129" i="12"/>
  <c r="BR38" i="10"/>
  <c r="BE104" i="12"/>
  <c r="BE116" i="12" s="1"/>
  <c r="BE195" i="12" s="1"/>
  <c r="BE17" i="17" s="1"/>
  <c r="BE118" i="12"/>
  <c r="BE196" i="12" s="1"/>
  <c r="BE18" i="17" s="1"/>
  <c r="BE124" i="12"/>
  <c r="BE199" i="12" s="1"/>
  <c r="BE21" i="17" s="1"/>
  <c r="BE133" i="12"/>
  <c r="BE147" i="12" s="1"/>
  <c r="BE155" i="12"/>
  <c r="BE182" i="12"/>
  <c r="BE176" i="12"/>
  <c r="BE149" i="12"/>
  <c r="BE164" i="12"/>
  <c r="BE174" i="12" s="1"/>
  <c r="L20" i="9"/>
  <c r="L27" i="5"/>
  <c r="L100" i="12"/>
  <c r="L32" i="14"/>
  <c r="L38" i="10"/>
  <c r="L129" i="12"/>
  <c r="L160" i="12"/>
  <c r="BX198" i="15"/>
  <c r="BX202" i="15" s="1"/>
  <c r="BX137" i="10"/>
  <c r="BX109" i="10"/>
  <c r="AL20" i="9"/>
  <c r="AL27" i="5"/>
  <c r="AL100" i="12"/>
  <c r="AL32" i="14"/>
  <c r="AL160" i="12"/>
  <c r="AL129" i="12"/>
  <c r="AL38" i="10"/>
  <c r="BM104" i="12"/>
  <c r="BM116" i="12" s="1"/>
  <c r="BM195" i="12" s="1"/>
  <c r="BM17" i="17" s="1"/>
  <c r="BM118" i="12"/>
  <c r="BM196" i="12" s="1"/>
  <c r="BM18" i="17" s="1"/>
  <c r="BM124" i="12"/>
  <c r="BM199" i="12" s="1"/>
  <c r="BM21" i="17" s="1"/>
  <c r="BM182" i="12"/>
  <c r="BM149" i="12"/>
  <c r="BM155" i="12"/>
  <c r="BM176" i="12"/>
  <c r="BM133" i="12"/>
  <c r="BM147" i="12" s="1"/>
  <c r="BM164" i="12"/>
  <c r="BM174" i="12" s="1"/>
  <c r="CF198" i="15"/>
  <c r="CF202" i="15" s="1"/>
  <c r="CF137" i="10"/>
  <c r="CF109" i="10"/>
  <c r="M20" i="9"/>
  <c r="M27" i="5"/>
  <c r="M100" i="12"/>
  <c r="M32" i="14"/>
  <c r="M129" i="12"/>
  <c r="M38" i="10"/>
  <c r="M160" i="12"/>
  <c r="BY104" i="12"/>
  <c r="BY116" i="12" s="1"/>
  <c r="BY195" i="12" s="1"/>
  <c r="BY17" i="17" s="1"/>
  <c r="BY124" i="12"/>
  <c r="BY199" i="12" s="1"/>
  <c r="BY21" i="17" s="1"/>
  <c r="BY118" i="12"/>
  <c r="BY196" i="12" s="1"/>
  <c r="BY18" i="17" s="1"/>
  <c r="BY182" i="12"/>
  <c r="BY164" i="12"/>
  <c r="BY174" i="12" s="1"/>
  <c r="BY155" i="12"/>
  <c r="BY176" i="12"/>
  <c r="BY149" i="12"/>
  <c r="BY133" i="12"/>
  <c r="BY147" i="12" s="1"/>
  <c r="AJ20" i="9"/>
  <c r="AJ27" i="5"/>
  <c r="AJ100" i="12"/>
  <c r="AJ32" i="14"/>
  <c r="AJ160" i="12"/>
  <c r="AJ129" i="12"/>
  <c r="AJ38" i="10"/>
  <c r="U104" i="12"/>
  <c r="U116" i="12" s="1"/>
  <c r="U195" i="12" s="1"/>
  <c r="U17" i="17" s="1"/>
  <c r="U118" i="12"/>
  <c r="U196" i="12" s="1"/>
  <c r="U18" i="17" s="1"/>
  <c r="U124" i="12"/>
  <c r="U199" i="12" s="1"/>
  <c r="U21" i="17" s="1"/>
  <c r="U164" i="12"/>
  <c r="U174" i="12" s="1"/>
  <c r="U133" i="12"/>
  <c r="U147" i="12" s="1"/>
  <c r="U182" i="12"/>
  <c r="U155" i="12"/>
  <c r="U176" i="12"/>
  <c r="U149" i="12"/>
  <c r="BD198" i="15"/>
  <c r="BD202" i="15" s="1"/>
  <c r="BD137" i="10"/>
  <c r="BD109" i="10"/>
  <c r="R20" i="9"/>
  <c r="R27" i="5"/>
  <c r="R32" i="14"/>
  <c r="R100" i="12"/>
  <c r="R129" i="12"/>
  <c r="R38" i="10"/>
  <c r="R160" i="12"/>
  <c r="AX124" i="12"/>
  <c r="AX199" i="12" s="1"/>
  <c r="AX21" i="17" s="1"/>
  <c r="AX104" i="12"/>
  <c r="AX116" i="12" s="1"/>
  <c r="AX195" i="12" s="1"/>
  <c r="AX17" i="17" s="1"/>
  <c r="AX118" i="12"/>
  <c r="AX196" i="12" s="1"/>
  <c r="AX18" i="17" s="1"/>
  <c r="AX149" i="12"/>
  <c r="AX176" i="12"/>
  <c r="AX133" i="12"/>
  <c r="AX147" i="12" s="1"/>
  <c r="AX164" i="12"/>
  <c r="AX174" i="12" s="1"/>
  <c r="AX155" i="12"/>
  <c r="AX182" i="12"/>
  <c r="CK198" i="15"/>
  <c r="CK202" i="15" s="1"/>
  <c r="CK137" i="10"/>
  <c r="CK109" i="10"/>
  <c r="O27" i="5"/>
  <c r="O32" i="14"/>
  <c r="O20" i="9"/>
  <c r="O100" i="12"/>
  <c r="O38" i="10"/>
  <c r="O160" i="12"/>
  <c r="O129" i="12"/>
  <c r="CA118" i="12"/>
  <c r="CA196" i="12" s="1"/>
  <c r="CA18" i="17" s="1"/>
  <c r="CA104" i="12"/>
  <c r="CA116" i="12" s="1"/>
  <c r="CA195" i="12" s="1"/>
  <c r="CA17" i="17" s="1"/>
  <c r="CA124" i="12"/>
  <c r="CA199" i="12" s="1"/>
  <c r="CA21" i="17" s="1"/>
  <c r="CA164" i="12"/>
  <c r="CA174" i="12" s="1"/>
  <c r="CA133" i="12"/>
  <c r="CA147" i="12" s="1"/>
  <c r="CA149" i="12"/>
  <c r="CA176" i="12"/>
  <c r="CA182" i="12"/>
  <c r="CA155" i="12"/>
  <c r="BV198" i="15"/>
  <c r="BV202" i="15" s="1"/>
  <c r="BV137" i="10"/>
  <c r="BV109" i="10"/>
  <c r="G19" i="9"/>
  <c r="BO20" i="9"/>
  <c r="BO27" i="5"/>
  <c r="BO100" i="12"/>
  <c r="BO32" i="14"/>
  <c r="BO38" i="10"/>
  <c r="BO160" i="12"/>
  <c r="BO129" i="12"/>
  <c r="AZ20" i="9"/>
  <c r="AZ27" i="5"/>
  <c r="AZ100" i="12"/>
  <c r="AZ32" i="14"/>
  <c r="AZ160" i="12"/>
  <c r="AZ38" i="10"/>
  <c r="AZ129" i="12"/>
  <c r="CI198" i="15"/>
  <c r="CI202" i="15" s="1"/>
  <c r="CI137" i="10"/>
  <c r="CI109" i="10"/>
  <c r="AF20" i="9"/>
  <c r="AF27" i="5"/>
  <c r="AF100" i="12"/>
  <c r="AF32" i="14"/>
  <c r="AF129" i="12"/>
  <c r="AF160" i="12"/>
  <c r="AF38" i="10"/>
  <c r="AN118" i="12"/>
  <c r="AN196" i="12" s="1"/>
  <c r="AN18" i="17" s="1"/>
  <c r="AN124" i="12"/>
  <c r="AN199" i="12" s="1"/>
  <c r="AN21" i="17" s="1"/>
  <c r="AN104" i="12"/>
  <c r="AN116" i="12" s="1"/>
  <c r="AN195" i="12" s="1"/>
  <c r="AN17" i="17" s="1"/>
  <c r="AN176" i="12"/>
  <c r="AN164" i="12"/>
  <c r="AN174" i="12" s="1"/>
  <c r="AN155" i="12"/>
  <c r="AN133" i="12"/>
  <c r="AN147" i="12" s="1"/>
  <c r="AN182" i="12"/>
  <c r="AN149" i="12"/>
  <c r="K27" i="5"/>
  <c r="K20" i="9"/>
  <c r="K100" i="12"/>
  <c r="K32" i="14"/>
  <c r="K38" i="10"/>
  <c r="K160" i="12"/>
  <c r="K129" i="12"/>
  <c r="AE27" i="5"/>
  <c r="AE20" i="9"/>
  <c r="AE100" i="12"/>
  <c r="AE32" i="14"/>
  <c r="AE160" i="12"/>
  <c r="AE129" i="12"/>
  <c r="AE38" i="10"/>
  <c r="AT198" i="15"/>
  <c r="AT202" i="15" s="1"/>
  <c r="AT137" i="10"/>
  <c r="AT109" i="10"/>
  <c r="S20" i="9"/>
  <c r="S27" i="5"/>
  <c r="S100" i="12"/>
  <c r="S32" i="14"/>
  <c r="S38" i="10"/>
  <c r="S160" i="12"/>
  <c r="S129" i="12"/>
  <c r="CE20" i="9"/>
  <c r="CE27" i="5"/>
  <c r="CE100" i="12"/>
  <c r="CE32" i="14"/>
  <c r="CE160" i="12"/>
  <c r="CE38" i="10"/>
  <c r="CE129" i="12"/>
  <c r="AM198" i="15"/>
  <c r="AM202" i="15" s="1"/>
  <c r="AM137" i="10"/>
  <c r="AM109" i="10"/>
  <c r="BC27" i="5"/>
  <c r="BC20" i="9"/>
  <c r="BC100" i="12"/>
  <c r="BC32" i="14"/>
  <c r="BC160" i="12"/>
  <c r="BC38" i="10"/>
  <c r="BC129" i="12"/>
  <c r="BR124" i="12"/>
  <c r="BR199" i="12" s="1"/>
  <c r="BR21" i="17" s="1"/>
  <c r="BR104" i="12"/>
  <c r="BR116" i="12" s="1"/>
  <c r="BR195" i="12" s="1"/>
  <c r="BR17" i="17" s="1"/>
  <c r="BR118" i="12"/>
  <c r="BR196" i="12" s="1"/>
  <c r="BR18" i="17" s="1"/>
  <c r="BR176" i="12"/>
  <c r="BR133" i="12"/>
  <c r="BR147" i="12" s="1"/>
  <c r="BR149" i="12"/>
  <c r="BR164" i="12"/>
  <c r="BR174" i="12" s="1"/>
  <c r="BR182" i="12"/>
  <c r="BR155" i="12"/>
  <c r="L198" i="15"/>
  <c r="L202" i="15" s="1"/>
  <c r="L137" i="10"/>
  <c r="L109" i="10"/>
  <c r="BN104" i="12"/>
  <c r="BN116" i="12" s="1"/>
  <c r="BN195" i="12" s="1"/>
  <c r="BN17" i="17" s="1"/>
  <c r="BN124" i="12"/>
  <c r="BN199" i="12" s="1"/>
  <c r="BN21" i="17" s="1"/>
  <c r="BN118" i="12"/>
  <c r="BN196" i="12" s="1"/>
  <c r="BN18" i="17" s="1"/>
  <c r="BN176" i="12"/>
  <c r="BN133" i="12"/>
  <c r="BN147" i="12" s="1"/>
  <c r="BN155" i="12"/>
  <c r="BN149" i="12"/>
  <c r="BN164" i="12"/>
  <c r="BN174" i="12" s="1"/>
  <c r="BN182" i="12"/>
  <c r="AL124" i="12"/>
  <c r="AL199" i="12" s="1"/>
  <c r="AL21" i="17" s="1"/>
  <c r="AL104" i="12"/>
  <c r="AL116" i="12" s="1"/>
  <c r="AL195" i="12" s="1"/>
  <c r="AL17" i="17" s="1"/>
  <c r="AL118" i="12"/>
  <c r="AL196" i="12" s="1"/>
  <c r="AL18" i="17" s="1"/>
  <c r="AL182" i="12"/>
  <c r="AL155" i="12"/>
  <c r="AL164" i="12"/>
  <c r="AL174" i="12" s="1"/>
  <c r="AL133" i="12"/>
  <c r="AL147" i="12" s="1"/>
  <c r="AL176" i="12"/>
  <c r="AL149" i="12"/>
  <c r="T198" i="15"/>
  <c r="T202" i="15" s="1"/>
  <c r="T137" i="10"/>
  <c r="T109" i="10"/>
  <c r="AB20" i="9"/>
  <c r="AB27" i="5"/>
  <c r="AB100" i="12"/>
  <c r="AB32" i="14"/>
  <c r="AB160" i="12"/>
  <c r="AB129" i="12"/>
  <c r="AB38" i="10"/>
  <c r="M104" i="12"/>
  <c r="M116" i="12" s="1"/>
  <c r="M195" i="12" s="1"/>
  <c r="M17" i="17" s="1"/>
  <c r="M118" i="12"/>
  <c r="M196" i="12" s="1"/>
  <c r="M18" i="17" s="1"/>
  <c r="M124" i="12"/>
  <c r="M199" i="12" s="1"/>
  <c r="M21" i="17" s="1"/>
  <c r="M149" i="12"/>
  <c r="M182" i="12"/>
  <c r="M176" i="12"/>
  <c r="M155" i="12"/>
  <c r="M164" i="12"/>
  <c r="M174" i="12" s="1"/>
  <c r="M133" i="12"/>
  <c r="M147" i="12" s="1"/>
  <c r="AY20" i="9"/>
  <c r="AY27" i="5"/>
  <c r="AY100" i="12"/>
  <c r="AY32" i="14"/>
  <c r="AY129" i="12"/>
  <c r="AY38" i="10"/>
  <c r="AY160" i="12"/>
  <c r="CG198" i="15"/>
  <c r="CG202" i="15" s="1"/>
  <c r="CG137" i="10"/>
  <c r="CG109" i="10"/>
  <c r="BS198" i="15"/>
  <c r="BS202" i="15" s="1"/>
  <c r="BS137" i="10"/>
  <c r="BS109" i="10"/>
  <c r="BZ27" i="5"/>
  <c r="BZ20" i="9"/>
  <c r="BZ100" i="12"/>
  <c r="BZ32" i="14"/>
  <c r="BZ160" i="12"/>
  <c r="BZ38" i="10"/>
  <c r="BZ129" i="12"/>
  <c r="Y198" i="15"/>
  <c r="Y202" i="15" s="1"/>
  <c r="Y137" i="10"/>
  <c r="Y109" i="10"/>
  <c r="AC20" i="9"/>
  <c r="AC27" i="5"/>
  <c r="AC100" i="12"/>
  <c r="AC32" i="14"/>
  <c r="AC38" i="10"/>
  <c r="AC160" i="12"/>
  <c r="AC129" i="12"/>
  <c r="O104" i="12"/>
  <c r="O116" i="12" s="1"/>
  <c r="O195" i="12" s="1"/>
  <c r="O17" i="17" s="1"/>
  <c r="O118" i="12"/>
  <c r="O196" i="12" s="1"/>
  <c r="O18" i="17" s="1"/>
  <c r="O124" i="12"/>
  <c r="O199" i="12" s="1"/>
  <c r="O21" i="17" s="1"/>
  <c r="O176" i="12"/>
  <c r="O149" i="12"/>
  <c r="O182" i="12"/>
  <c r="O164" i="12"/>
  <c r="O174" i="12" s="1"/>
  <c r="O155" i="12"/>
  <c r="O133" i="12"/>
  <c r="O147" i="12" s="1"/>
  <c r="BF198" i="15"/>
  <c r="BF202" i="15" s="1"/>
  <c r="BF137" i="10"/>
  <c r="BF109" i="10"/>
  <c r="AG20" i="9"/>
  <c r="AG27" i="5"/>
  <c r="AG100" i="12"/>
  <c r="AG32" i="14"/>
  <c r="AG160" i="12"/>
  <c r="AG129" i="12"/>
  <c r="AG38" i="10"/>
  <c r="G10" i="15"/>
  <c r="BO104" i="12"/>
  <c r="BO116" i="12" s="1"/>
  <c r="BO195" i="12" s="1"/>
  <c r="BO17" i="17" s="1"/>
  <c r="BO118" i="12"/>
  <c r="BO196" i="12" s="1"/>
  <c r="BO18" i="17" s="1"/>
  <c r="BO124" i="12"/>
  <c r="BO199" i="12" s="1"/>
  <c r="BO21" i="17" s="1"/>
  <c r="BO182" i="12"/>
  <c r="BO149" i="12"/>
  <c r="BO155" i="12"/>
  <c r="BO164" i="12"/>
  <c r="BO174" i="12" s="1"/>
  <c r="BO133" i="12"/>
  <c r="BO147" i="12" s="1"/>
  <c r="BO176" i="12"/>
  <c r="W198" i="15"/>
  <c r="W202" i="15" s="1"/>
  <c r="W137" i="10"/>
  <c r="W109" i="10"/>
  <c r="N20" i="9"/>
  <c r="N27" i="5"/>
  <c r="N32" i="14"/>
  <c r="N100" i="12"/>
  <c r="N160" i="12"/>
  <c r="N129" i="12"/>
  <c r="N38" i="10"/>
  <c r="AF118" i="12"/>
  <c r="AF196" i="12" s="1"/>
  <c r="AF18" i="17" s="1"/>
  <c r="AF124" i="12"/>
  <c r="AF199" i="12" s="1"/>
  <c r="AF21" i="17" s="1"/>
  <c r="AF104" i="12"/>
  <c r="AF116" i="12" s="1"/>
  <c r="AF195" i="12" s="1"/>
  <c r="AF17" i="17" s="1"/>
  <c r="AF155" i="12"/>
  <c r="AF164" i="12"/>
  <c r="AF174" i="12" s="1"/>
  <c r="AF133" i="12"/>
  <c r="AF147" i="12" s="1"/>
  <c r="AF149" i="12"/>
  <c r="AF182" i="12"/>
  <c r="AF176" i="12"/>
  <c r="AO198" i="15"/>
  <c r="AO202" i="15" s="1"/>
  <c r="AO137" i="10"/>
  <c r="AO109" i="10"/>
  <c r="AS20" i="9"/>
  <c r="AS27" i="5"/>
  <c r="AS100" i="12"/>
  <c r="AS32" i="14"/>
  <c r="AS38" i="10"/>
  <c r="AS160" i="12"/>
  <c r="AS129" i="12"/>
  <c r="AE118" i="12"/>
  <c r="AE196" i="12" s="1"/>
  <c r="AE18" i="17" s="1"/>
  <c r="AE104" i="12"/>
  <c r="AE116" i="12" s="1"/>
  <c r="AE195" i="12" s="1"/>
  <c r="AE17" i="17" s="1"/>
  <c r="AE124" i="12"/>
  <c r="AE199" i="12" s="1"/>
  <c r="AE21" i="17" s="1"/>
  <c r="AE182" i="12"/>
  <c r="AE155" i="12"/>
  <c r="AE164" i="12"/>
  <c r="AE174" i="12" s="1"/>
  <c r="AE133" i="12"/>
  <c r="AE147" i="12" s="1"/>
  <c r="AE149" i="12"/>
  <c r="AE176" i="12"/>
  <c r="P104" i="12"/>
  <c r="P116" i="12" s="1"/>
  <c r="P195" i="12" s="1"/>
  <c r="P17" i="17" s="1"/>
  <c r="P118" i="12"/>
  <c r="P196" i="12" s="1"/>
  <c r="P18" i="17" s="1"/>
  <c r="P124" i="12"/>
  <c r="P199" i="12" s="1"/>
  <c r="P21" i="17" s="1"/>
  <c r="P155" i="12"/>
  <c r="P176" i="12"/>
  <c r="P182" i="12"/>
  <c r="P164" i="12"/>
  <c r="P174" i="12" s="1"/>
  <c r="P133" i="12"/>
  <c r="P147" i="12" s="1"/>
  <c r="P149" i="12"/>
  <c r="BJ198" i="15"/>
  <c r="BJ202" i="15" s="1"/>
  <c r="BJ137" i="10"/>
  <c r="BJ109" i="10"/>
  <c r="AW20" i="9"/>
  <c r="AW27" i="5"/>
  <c r="AW100" i="12"/>
  <c r="AW32" i="14"/>
  <c r="AW160" i="12"/>
  <c r="AW38" i="10"/>
  <c r="AW129" i="12"/>
  <c r="S104" i="12"/>
  <c r="S116" i="12" s="1"/>
  <c r="S195" i="12" s="1"/>
  <c r="S17" i="17" s="1"/>
  <c r="S118" i="12"/>
  <c r="S196" i="12" s="1"/>
  <c r="S18" i="17" s="1"/>
  <c r="S124" i="12"/>
  <c r="S199" i="12" s="1"/>
  <c r="S21" i="17" s="1"/>
  <c r="S164" i="12"/>
  <c r="S174" i="12" s="1"/>
  <c r="S155" i="12"/>
  <c r="S133" i="12"/>
  <c r="S147" i="12" s="1"/>
  <c r="S182" i="12"/>
  <c r="S176" i="12"/>
  <c r="S149" i="12"/>
  <c r="BA198" i="15"/>
  <c r="BA202" i="15" s="1"/>
  <c r="BA137" i="10"/>
  <c r="BA109" i="10"/>
  <c r="AH20" i="9"/>
  <c r="AH27" i="5"/>
  <c r="AH100" i="12"/>
  <c r="AH32" i="14"/>
  <c r="AH160" i="12"/>
  <c r="AH129" i="12"/>
  <c r="AH38" i="10"/>
  <c r="BC118" i="12"/>
  <c r="BC196" i="12" s="1"/>
  <c r="BC18" i="17" s="1"/>
  <c r="BC104" i="12"/>
  <c r="BC116" i="12" s="1"/>
  <c r="BC195" i="12" s="1"/>
  <c r="BC17" i="17" s="1"/>
  <c r="BC124" i="12"/>
  <c r="BC199" i="12" s="1"/>
  <c r="BC21" i="17" s="1"/>
  <c r="BC182" i="12"/>
  <c r="BC176" i="12"/>
  <c r="BC149" i="12"/>
  <c r="BC164" i="12"/>
  <c r="BC174" i="12" s="1"/>
  <c r="BC155" i="12"/>
  <c r="BC133" i="12"/>
  <c r="BC147" i="12" s="1"/>
  <c r="AA198" i="15"/>
  <c r="AA202" i="15" s="1"/>
  <c r="AA137" i="10"/>
  <c r="AA109" i="10"/>
  <c r="AU27" i="5"/>
  <c r="AU20" i="9"/>
  <c r="AU100" i="12"/>
  <c r="AU32" i="14"/>
  <c r="AU38" i="10"/>
  <c r="AU160" i="12"/>
  <c r="AU129" i="12"/>
  <c r="BN20" i="9"/>
  <c r="BN27" i="5"/>
  <c r="BN100" i="12"/>
  <c r="BN32" i="14"/>
  <c r="BN38" i="10"/>
  <c r="BN129" i="12"/>
  <c r="BN160" i="12"/>
  <c r="BM198" i="15"/>
  <c r="BM202" i="15" s="1"/>
  <c r="BM137" i="10"/>
  <c r="BM109" i="10"/>
  <c r="AI198" i="15"/>
  <c r="AI202" i="15" s="1"/>
  <c r="AI137" i="10"/>
  <c r="AI109" i="10"/>
  <c r="AQ27" i="5"/>
  <c r="AQ20" i="9"/>
  <c r="AQ100" i="12"/>
  <c r="AQ32" i="14"/>
  <c r="AQ38" i="10"/>
  <c r="AQ160" i="12"/>
  <c r="AQ129" i="12"/>
  <c r="AB104" i="12"/>
  <c r="AB116" i="12" s="1"/>
  <c r="AB195" i="12" s="1"/>
  <c r="AB17" i="17" s="1"/>
  <c r="AB124" i="12"/>
  <c r="AB199" i="12" s="1"/>
  <c r="AB21" i="17" s="1"/>
  <c r="AB118" i="12"/>
  <c r="AB196" i="12" s="1"/>
  <c r="AB18" i="17" s="1"/>
  <c r="AB182" i="12"/>
  <c r="AB149" i="12"/>
  <c r="AB155" i="12"/>
  <c r="AB164" i="12"/>
  <c r="AB174" i="12" s="1"/>
  <c r="AB133" i="12"/>
  <c r="AB147" i="12" s="1"/>
  <c r="AB176" i="12"/>
  <c r="BK198" i="15"/>
  <c r="BK202" i="15" s="1"/>
  <c r="BK137" i="10"/>
  <c r="BK109" i="10"/>
  <c r="P17" i="5"/>
  <c r="O3" i="10"/>
  <c r="O384" i="6"/>
  <c r="O56" i="10" s="1"/>
  <c r="O3" i="42"/>
  <c r="O22" i="42" s="1"/>
  <c r="O3" i="16"/>
  <c r="O3" i="20"/>
  <c r="O505" i="6"/>
  <c r="O3" i="15"/>
  <c r="O3" i="25"/>
  <c r="O3" i="12"/>
  <c r="O3" i="5"/>
  <c r="O3" i="14"/>
  <c r="O434" i="6"/>
  <c r="O3" i="24"/>
  <c r="O3" i="9"/>
  <c r="O632" i="6"/>
  <c r="O3" i="38"/>
  <c r="O624" i="6"/>
  <c r="O131" i="6"/>
  <c r="O3" i="17"/>
  <c r="O136" i="6"/>
  <c r="BA175" i="42" l="1"/>
  <c r="AY175" i="42"/>
  <c r="AY177" i="42" s="1"/>
  <c r="O285" i="6"/>
  <c r="O286" i="6" s="1"/>
  <c r="P281" i="6"/>
  <c r="P309" i="6"/>
  <c r="P310" i="6" s="1"/>
  <c r="Q305" i="6"/>
  <c r="BX156" i="42"/>
  <c r="BT156" i="42"/>
  <c r="CB156" i="42"/>
  <c r="BR156" i="42"/>
  <c r="BW156" i="42"/>
  <c r="N62" i="6"/>
  <c r="N71" i="6"/>
  <c r="N72" i="6" s="1"/>
  <c r="BZ156" i="42"/>
  <c r="AN156" i="42"/>
  <c r="BK156" i="42"/>
  <c r="P51" i="6"/>
  <c r="O61" i="6"/>
  <c r="O67" i="6"/>
  <c r="AP156" i="42"/>
  <c r="P293" i="6"/>
  <c r="O297" i="6"/>
  <c r="O298" i="6" s="1"/>
  <c r="AV175" i="42"/>
  <c r="BE175" i="42"/>
  <c r="AM175" i="42"/>
  <c r="CJ175" i="42"/>
  <c r="CH175" i="42"/>
  <c r="AS175" i="42"/>
  <c r="BJ175" i="42"/>
  <c r="BP175" i="42"/>
  <c r="CF175" i="42"/>
  <c r="AA175" i="42"/>
  <c r="CA175" i="42"/>
  <c r="AG175" i="42"/>
  <c r="CD175" i="42"/>
  <c r="BH175" i="42"/>
  <c r="BD175" i="42"/>
  <c r="BB175" i="42"/>
  <c r="BR175" i="42"/>
  <c r="BS175" i="42"/>
  <c r="AQ175" i="42"/>
  <c r="BW175" i="42"/>
  <c r="BT175" i="42"/>
  <c r="AC156" i="42"/>
  <c r="AS156" i="42"/>
  <c r="AT175" i="42"/>
  <c r="BV175" i="42"/>
  <c r="AD175" i="42"/>
  <c r="Z156" i="42"/>
  <c r="AJ175" i="42"/>
  <c r="V175" i="42"/>
  <c r="AZ175" i="42"/>
  <c r="AI175" i="42"/>
  <c r="T175" i="42"/>
  <c r="BQ156" i="42"/>
  <c r="BK175" i="42"/>
  <c r="AE175" i="42"/>
  <c r="AX175" i="42"/>
  <c r="AF175" i="42"/>
  <c r="AH156" i="42"/>
  <c r="BN156" i="42"/>
  <c r="CF156" i="42"/>
  <c r="R156" i="42"/>
  <c r="CK156" i="42"/>
  <c r="CB175" i="42"/>
  <c r="BF156" i="42"/>
  <c r="BI175" i="42"/>
  <c r="BP156" i="42"/>
  <c r="AK156" i="42"/>
  <c r="W175" i="42"/>
  <c r="AB175" i="42"/>
  <c r="BZ175" i="42"/>
  <c r="CE156" i="42"/>
  <c r="CC175" i="42"/>
  <c r="S156" i="42"/>
  <c r="AJ156" i="42"/>
  <c r="O175" i="42"/>
  <c r="N156" i="42"/>
  <c r="CD156" i="42"/>
  <c r="V156" i="42"/>
  <c r="AZ156" i="42"/>
  <c r="AB156" i="42"/>
  <c r="M156" i="42"/>
  <c r="P175" i="42"/>
  <c r="BY175" i="42"/>
  <c r="AN175" i="42"/>
  <c r="BC175" i="42"/>
  <c r="AL175" i="42"/>
  <c r="BG175" i="42"/>
  <c r="BN175" i="42"/>
  <c r="AK175" i="42"/>
  <c r="BX175" i="42"/>
  <c r="CA156" i="42"/>
  <c r="CK175" i="42"/>
  <c r="CE175" i="42"/>
  <c r="X175" i="42"/>
  <c r="BI156" i="42"/>
  <c r="AL156" i="42"/>
  <c r="W156" i="42"/>
  <c r="AU156" i="42"/>
  <c r="N175" i="42"/>
  <c r="CJ156" i="42"/>
  <c r="L156" i="42"/>
  <c r="AO175" i="42"/>
  <c r="AU175" i="42"/>
  <c r="O156" i="42"/>
  <c r="AT156" i="42"/>
  <c r="CG175" i="42"/>
  <c r="AI156" i="42"/>
  <c r="BU175" i="42"/>
  <c r="AR175" i="42"/>
  <c r="BQ175" i="42"/>
  <c r="AH175" i="42"/>
  <c r="J156" i="42"/>
  <c r="G173" i="42"/>
  <c r="G154" i="42"/>
  <c r="BD158" i="42" s="1"/>
  <c r="BB156" i="42"/>
  <c r="T156" i="42"/>
  <c r="AQ156" i="42"/>
  <c r="AG156" i="42"/>
  <c r="BM156" i="42"/>
  <c r="CG156" i="42"/>
  <c r="AY156" i="42"/>
  <c r="CH156" i="42"/>
  <c r="BL156" i="42"/>
  <c r="Y175" i="42"/>
  <c r="AW175" i="42"/>
  <c r="Q175" i="42"/>
  <c r="BL175" i="42"/>
  <c r="BV156" i="42"/>
  <c r="BS156" i="42"/>
  <c r="BF175" i="42"/>
  <c r="CI156" i="42"/>
  <c r="X156" i="42"/>
  <c r="AV156" i="42"/>
  <c r="AD156" i="42"/>
  <c r="AA156" i="42"/>
  <c r="Q156" i="42"/>
  <c r="BJ156" i="42"/>
  <c r="BE156" i="42"/>
  <c r="G139" i="42"/>
  <c r="J142" i="42"/>
  <c r="AW156" i="42"/>
  <c r="BM175" i="42"/>
  <c r="Z175" i="42"/>
  <c r="BH156" i="42"/>
  <c r="AP175" i="42"/>
  <c r="AO156" i="42"/>
  <c r="BO175" i="42"/>
  <c r="L175" i="42"/>
  <c r="R175" i="42"/>
  <c r="AR156" i="42"/>
  <c r="K175" i="42"/>
  <c r="AX156" i="42"/>
  <c r="BU156" i="42"/>
  <c r="AC175" i="42"/>
  <c r="U156" i="42"/>
  <c r="CC156" i="42"/>
  <c r="N194" i="42"/>
  <c r="Q194" i="42"/>
  <c r="P194" i="42"/>
  <c r="AE194" i="42"/>
  <c r="AN194" i="42"/>
  <c r="AQ194" i="42"/>
  <c r="AU194" i="42"/>
  <c r="J194" i="42"/>
  <c r="L194" i="42"/>
  <c r="O194" i="42"/>
  <c r="X194" i="42"/>
  <c r="AH194" i="42"/>
  <c r="AJ194" i="42"/>
  <c r="T194" i="42"/>
  <c r="V194" i="42"/>
  <c r="Y194" i="42"/>
  <c r="AD194" i="42"/>
  <c r="AI194" i="42"/>
  <c r="AM194" i="42"/>
  <c r="AR194" i="42"/>
  <c r="K194" i="42"/>
  <c r="AF194" i="42"/>
  <c r="AL194" i="42"/>
  <c r="AO194" i="42"/>
  <c r="AP194" i="42"/>
  <c r="AS194" i="42"/>
  <c r="AT194" i="42"/>
  <c r="U194" i="42"/>
  <c r="W194" i="42"/>
  <c r="AA194" i="42"/>
  <c r="AV194" i="42"/>
  <c r="AY194" i="42"/>
  <c r="M194" i="42"/>
  <c r="S194" i="42"/>
  <c r="Z194" i="42"/>
  <c r="AB194" i="42"/>
  <c r="AG194" i="42"/>
  <c r="AW194" i="42"/>
  <c r="BM194" i="42"/>
  <c r="BV194" i="42"/>
  <c r="AZ194" i="42"/>
  <c r="BD194" i="42"/>
  <c r="BY194" i="42"/>
  <c r="CC194" i="42"/>
  <c r="R194" i="42"/>
  <c r="BE194" i="42"/>
  <c r="BK194" i="42"/>
  <c r="BP194" i="42"/>
  <c r="BW194" i="42"/>
  <c r="CB194" i="42"/>
  <c r="BF194" i="42"/>
  <c r="BH194" i="42"/>
  <c r="BJ194" i="42"/>
  <c r="BL194" i="42"/>
  <c r="BS194" i="42"/>
  <c r="CD194" i="42"/>
  <c r="BA194" i="42"/>
  <c r="BO194" i="42"/>
  <c r="BQ194" i="42"/>
  <c r="BR194" i="42"/>
  <c r="BU194" i="42"/>
  <c r="BZ194" i="42"/>
  <c r="CE194" i="42"/>
  <c r="CH194" i="42"/>
  <c r="AX194" i="42"/>
  <c r="BB194" i="42"/>
  <c r="BI194" i="42"/>
  <c r="BT194" i="42"/>
  <c r="BX194" i="42"/>
  <c r="CI194" i="42"/>
  <c r="AK194" i="42"/>
  <c r="CK194" i="42"/>
  <c r="BG194" i="42"/>
  <c r="CG194" i="42"/>
  <c r="CA194" i="42"/>
  <c r="CJ194" i="42"/>
  <c r="BN194" i="42"/>
  <c r="BC194" i="42"/>
  <c r="CF194" i="42"/>
  <c r="AC194" i="42"/>
  <c r="AE156" i="42"/>
  <c r="P156" i="42"/>
  <c r="K156" i="42"/>
  <c r="BA156" i="42"/>
  <c r="Y156" i="42"/>
  <c r="AM156" i="42"/>
  <c r="U175" i="42"/>
  <c r="CI175" i="42"/>
  <c r="S175" i="42"/>
  <c r="M175" i="42"/>
  <c r="G124" i="42"/>
  <c r="J127" i="42"/>
  <c r="J128" i="42"/>
  <c r="BY156" i="42"/>
  <c r="BG156" i="42"/>
  <c r="AF156" i="42"/>
  <c r="BC156" i="42"/>
  <c r="BO156" i="42"/>
  <c r="BK222" i="15"/>
  <c r="BK215" i="15"/>
  <c r="BK219" i="15"/>
  <c r="BK221" i="15"/>
  <c r="BK208" i="15"/>
  <c r="BK206" i="15"/>
  <c r="BK211" i="15"/>
  <c r="BK213" i="15"/>
  <c r="BK214" i="15"/>
  <c r="BK223" i="15"/>
  <c r="BK207" i="15"/>
  <c r="BK220" i="15"/>
  <c r="BK212" i="15"/>
  <c r="BK224" i="15"/>
  <c r="BK218" i="15"/>
  <c r="BK225" i="15"/>
  <c r="BK216" i="15"/>
  <c r="BK217" i="15"/>
  <c r="BK210" i="15"/>
  <c r="BK209" i="15"/>
  <c r="AQ21" i="9"/>
  <c r="AQ39" i="10"/>
  <c r="AO148" i="10"/>
  <c r="AO74" i="15" s="1"/>
  <c r="AO153" i="10"/>
  <c r="AO79" i="15" s="1"/>
  <c r="AO146" i="10"/>
  <c r="AO72" i="15" s="1"/>
  <c r="AO151" i="10"/>
  <c r="AO77" i="15" s="1"/>
  <c r="AO144" i="10"/>
  <c r="AO70" i="15" s="1"/>
  <c r="AO140" i="10"/>
  <c r="AO143" i="10"/>
  <c r="AO69" i="15" s="1"/>
  <c r="AO149" i="10"/>
  <c r="AO75" i="15" s="1"/>
  <c r="AO152" i="10"/>
  <c r="AO78" i="15" s="1"/>
  <c r="AO158" i="10"/>
  <c r="AO84" i="15" s="1"/>
  <c r="AO145" i="10"/>
  <c r="AO71" i="15" s="1"/>
  <c r="AO141" i="10"/>
  <c r="AO67" i="15" s="1"/>
  <c r="AO155" i="10"/>
  <c r="AO81" i="15" s="1"/>
  <c r="AO157" i="10"/>
  <c r="AO83" i="15" s="1"/>
  <c r="AO150" i="10"/>
  <c r="AO76" i="15" s="1"/>
  <c r="AO147" i="10"/>
  <c r="AO73" i="15" s="1"/>
  <c r="AO159" i="10"/>
  <c r="AO85" i="15" s="1"/>
  <c r="AO156" i="10"/>
  <c r="AO82" i="15" s="1"/>
  <c r="AO142" i="10"/>
  <c r="AO68" i="15" s="1"/>
  <c r="AO154" i="10"/>
  <c r="AO80" i="15" s="1"/>
  <c r="N21" i="9"/>
  <c r="N39" i="10"/>
  <c r="BF220" i="15"/>
  <c r="BF207" i="15"/>
  <c r="BF225" i="15"/>
  <c r="BF223" i="15"/>
  <c r="BF218" i="15"/>
  <c r="BF208" i="15"/>
  <c r="BF211" i="15"/>
  <c r="BF221" i="15"/>
  <c r="BF216" i="15"/>
  <c r="BF219" i="15"/>
  <c r="BF224" i="15"/>
  <c r="BF206" i="15"/>
  <c r="BF214" i="15"/>
  <c r="BF209" i="15"/>
  <c r="BF212" i="15"/>
  <c r="BF210" i="15"/>
  <c r="BF222" i="15"/>
  <c r="BF217" i="15"/>
  <c r="BF213" i="15"/>
  <c r="BF215" i="15"/>
  <c r="AC98" i="9"/>
  <c r="AC124" i="9"/>
  <c r="AC52" i="9"/>
  <c r="AC75" i="9"/>
  <c r="CG207" i="15"/>
  <c r="CG217" i="15"/>
  <c r="CG224" i="15"/>
  <c r="CG208" i="15"/>
  <c r="CG214" i="15"/>
  <c r="CG221" i="15"/>
  <c r="CG218" i="15"/>
  <c r="CG215" i="15"/>
  <c r="CG212" i="15"/>
  <c r="CG209" i="15"/>
  <c r="CG222" i="15"/>
  <c r="CG220" i="15"/>
  <c r="CG225" i="15"/>
  <c r="CG213" i="15"/>
  <c r="CG211" i="15"/>
  <c r="CG216" i="15"/>
  <c r="CG219" i="15"/>
  <c r="CG206" i="15"/>
  <c r="CG210" i="15"/>
  <c r="CG223" i="15"/>
  <c r="CE21" i="9"/>
  <c r="CE39" i="10"/>
  <c r="S98" i="9"/>
  <c r="S124" i="9"/>
  <c r="S52" i="9"/>
  <c r="S75" i="9"/>
  <c r="K98" i="9"/>
  <c r="K124" i="9"/>
  <c r="K75" i="9"/>
  <c r="K52" i="9"/>
  <c r="AF21" i="9"/>
  <c r="AF39" i="10"/>
  <c r="CK146" i="10"/>
  <c r="CK72" i="15" s="1"/>
  <c r="CK148" i="10"/>
  <c r="CK74" i="15" s="1"/>
  <c r="CK144" i="10"/>
  <c r="CK70" i="15" s="1"/>
  <c r="CK151" i="10"/>
  <c r="CK77" i="15" s="1"/>
  <c r="CK157" i="10"/>
  <c r="CK83" i="15" s="1"/>
  <c r="CK158" i="10"/>
  <c r="CK84" i="15" s="1"/>
  <c r="CK140" i="10"/>
  <c r="CK142" i="10"/>
  <c r="CK68" i="15" s="1"/>
  <c r="CK159" i="10"/>
  <c r="CK85" i="15" s="1"/>
  <c r="CK153" i="10"/>
  <c r="CK79" i="15" s="1"/>
  <c r="CK150" i="10"/>
  <c r="CK76" i="15" s="1"/>
  <c r="CK152" i="10"/>
  <c r="CK78" i="15" s="1"/>
  <c r="CK141" i="10"/>
  <c r="CK67" i="15" s="1"/>
  <c r="CK156" i="10"/>
  <c r="CK82" i="15" s="1"/>
  <c r="CK149" i="10"/>
  <c r="CK75" i="15" s="1"/>
  <c r="CK143" i="10"/>
  <c r="CK69" i="15" s="1"/>
  <c r="CK147" i="10"/>
  <c r="CK73" i="15" s="1"/>
  <c r="CK155" i="10"/>
  <c r="CK81" i="15" s="1"/>
  <c r="CK145" i="10"/>
  <c r="CK71" i="15" s="1"/>
  <c r="CK154" i="10"/>
  <c r="CK80" i="15" s="1"/>
  <c r="R21" i="9"/>
  <c r="R39" i="10"/>
  <c r="L21" i="9"/>
  <c r="L39" i="10"/>
  <c r="BR21" i="9"/>
  <c r="BR39" i="10"/>
  <c r="V144" i="10"/>
  <c r="V70" i="15" s="1"/>
  <c r="V155" i="10"/>
  <c r="V81" i="15" s="1"/>
  <c r="V159" i="10"/>
  <c r="V85" i="15" s="1"/>
  <c r="V143" i="10"/>
  <c r="V69" i="15" s="1"/>
  <c r="V141" i="10"/>
  <c r="V67" i="15" s="1"/>
  <c r="V152" i="10"/>
  <c r="V78" i="15" s="1"/>
  <c r="V151" i="10"/>
  <c r="V77" i="15" s="1"/>
  <c r="V148" i="10"/>
  <c r="V74" i="15" s="1"/>
  <c r="V154" i="10"/>
  <c r="V80" i="15" s="1"/>
  <c r="V158" i="10"/>
  <c r="V84" i="15" s="1"/>
  <c r="V156" i="10"/>
  <c r="V82" i="15" s="1"/>
  <c r="V146" i="10"/>
  <c r="V72" i="15" s="1"/>
  <c r="V142" i="10"/>
  <c r="V68" i="15" s="1"/>
  <c r="V140" i="10"/>
  <c r="V147" i="10"/>
  <c r="V73" i="15" s="1"/>
  <c r="V150" i="10"/>
  <c r="V76" i="15" s="1"/>
  <c r="V157" i="10"/>
  <c r="V83" i="15" s="1"/>
  <c r="V153" i="10"/>
  <c r="V79" i="15" s="1"/>
  <c r="V149" i="10"/>
  <c r="V75" i="15" s="1"/>
  <c r="V145" i="10"/>
  <c r="V71" i="15" s="1"/>
  <c r="CB98" i="9"/>
  <c r="CB124" i="9"/>
  <c r="CB75" i="9"/>
  <c r="CB52" i="9"/>
  <c r="BT143" i="10"/>
  <c r="BT69" i="15" s="1"/>
  <c r="BT153" i="10"/>
  <c r="BT79" i="15" s="1"/>
  <c r="BT154" i="10"/>
  <c r="BT80" i="15" s="1"/>
  <c r="BT155" i="10"/>
  <c r="BT81" i="15" s="1"/>
  <c r="BT146" i="10"/>
  <c r="BT72" i="15" s="1"/>
  <c r="BT142" i="10"/>
  <c r="BT68" i="15" s="1"/>
  <c r="BT140" i="10"/>
  <c r="BT149" i="10"/>
  <c r="BT75" i="15" s="1"/>
  <c r="BT157" i="10"/>
  <c r="BT83" i="15" s="1"/>
  <c r="BT147" i="10"/>
  <c r="BT73" i="15" s="1"/>
  <c r="BT148" i="10"/>
  <c r="BT74" i="15" s="1"/>
  <c r="BT156" i="10"/>
  <c r="BT82" i="15" s="1"/>
  <c r="BT158" i="10"/>
  <c r="BT84" i="15" s="1"/>
  <c r="BT150" i="10"/>
  <c r="BT76" i="15" s="1"/>
  <c r="BT141" i="10"/>
  <c r="BT67" i="15" s="1"/>
  <c r="BT145" i="10"/>
  <c r="BT71" i="15" s="1"/>
  <c r="BT152" i="10"/>
  <c r="BT78" i="15" s="1"/>
  <c r="BT159" i="10"/>
  <c r="BT85" i="15" s="1"/>
  <c r="BT151" i="10"/>
  <c r="BT77" i="15" s="1"/>
  <c r="BT144" i="10"/>
  <c r="BT70" i="15" s="1"/>
  <c r="Z154" i="10"/>
  <c r="Z80" i="15" s="1"/>
  <c r="Z146" i="10"/>
  <c r="Z72" i="15" s="1"/>
  <c r="Z147" i="10"/>
  <c r="Z73" i="15" s="1"/>
  <c r="Z156" i="10"/>
  <c r="Z82" i="15" s="1"/>
  <c r="Z151" i="10"/>
  <c r="Z77" i="15" s="1"/>
  <c r="Z141" i="10"/>
  <c r="Z67" i="15" s="1"/>
  <c r="Z159" i="10"/>
  <c r="Z85" i="15" s="1"/>
  <c r="Z149" i="10"/>
  <c r="Z75" i="15" s="1"/>
  <c r="Z144" i="10"/>
  <c r="Z70" i="15" s="1"/>
  <c r="Z157" i="10"/>
  <c r="Z83" i="15" s="1"/>
  <c r="Z152" i="10"/>
  <c r="Z78" i="15" s="1"/>
  <c r="Z142" i="10"/>
  <c r="Z68" i="15" s="1"/>
  <c r="Z145" i="10"/>
  <c r="Z71" i="15" s="1"/>
  <c r="Z155" i="10"/>
  <c r="Z81" i="15" s="1"/>
  <c r="Z150" i="10"/>
  <c r="Z76" i="15" s="1"/>
  <c r="Z153" i="10"/>
  <c r="Z79" i="15" s="1"/>
  <c r="Z140" i="10"/>
  <c r="Z158" i="10"/>
  <c r="Z84" i="15" s="1"/>
  <c r="Z148" i="10"/>
  <c r="Z74" i="15" s="1"/>
  <c r="Z143" i="10"/>
  <c r="Z69" i="15" s="1"/>
  <c r="CG21" i="9"/>
  <c r="CG39" i="10"/>
  <c r="CJ208" i="15"/>
  <c r="CJ210" i="15"/>
  <c r="CJ214" i="15"/>
  <c r="CJ220" i="15"/>
  <c r="CJ209" i="15"/>
  <c r="CJ206" i="15"/>
  <c r="CJ212" i="15"/>
  <c r="CJ223" i="15"/>
  <c r="CJ224" i="15"/>
  <c r="CJ218" i="15"/>
  <c r="CJ216" i="15"/>
  <c r="CJ207" i="15"/>
  <c r="CJ215" i="15"/>
  <c r="CJ219" i="15"/>
  <c r="CJ211" i="15"/>
  <c r="CJ225" i="15"/>
  <c r="CJ221" i="15"/>
  <c r="CJ213" i="15"/>
  <c r="CJ222" i="15"/>
  <c r="CJ217" i="15"/>
  <c r="BP21" i="9"/>
  <c r="BP39" i="10"/>
  <c r="BH207" i="15"/>
  <c r="BH210" i="15"/>
  <c r="BH208" i="15"/>
  <c r="BH213" i="15"/>
  <c r="BH215" i="15"/>
  <c r="BH214" i="15"/>
  <c r="BH206" i="15"/>
  <c r="BH222" i="15"/>
  <c r="BH220" i="15"/>
  <c r="BH211" i="15"/>
  <c r="BH217" i="15"/>
  <c r="BH212" i="15"/>
  <c r="BH218" i="15"/>
  <c r="BH224" i="15"/>
  <c r="BH223" i="15"/>
  <c r="BH216" i="15"/>
  <c r="BH221" i="15"/>
  <c r="BH209" i="15"/>
  <c r="BH219" i="15"/>
  <c r="BH225" i="15"/>
  <c r="AR206" i="15"/>
  <c r="AR208" i="15"/>
  <c r="AR211" i="15"/>
  <c r="AR221" i="15"/>
  <c r="AR216" i="15"/>
  <c r="AR222" i="15"/>
  <c r="AR224" i="15"/>
  <c r="AR212" i="15"/>
  <c r="AR215" i="15"/>
  <c r="AR209" i="15"/>
  <c r="AR220" i="15"/>
  <c r="AR217" i="15"/>
  <c r="AR207" i="15"/>
  <c r="AR225" i="15"/>
  <c r="AR214" i="15"/>
  <c r="AR213" i="15"/>
  <c r="AR210" i="15"/>
  <c r="AR223" i="15"/>
  <c r="AR218" i="15"/>
  <c r="AR219" i="15"/>
  <c r="AQ143" i="10"/>
  <c r="AQ69" i="15" s="1"/>
  <c r="AQ158" i="10"/>
  <c r="AQ84" i="15" s="1"/>
  <c r="AQ149" i="10"/>
  <c r="AQ75" i="15" s="1"/>
  <c r="AQ157" i="10"/>
  <c r="AQ83" i="15" s="1"/>
  <c r="AQ141" i="10"/>
  <c r="AQ67" i="15" s="1"/>
  <c r="AQ142" i="10"/>
  <c r="AQ68" i="15" s="1"/>
  <c r="AQ147" i="10"/>
  <c r="AQ73" i="15" s="1"/>
  <c r="AQ145" i="10"/>
  <c r="AQ71" i="15" s="1"/>
  <c r="AQ159" i="10"/>
  <c r="AQ85" i="15" s="1"/>
  <c r="AQ156" i="10"/>
  <c r="AQ82" i="15" s="1"/>
  <c r="AQ151" i="10"/>
  <c r="AQ77" i="15" s="1"/>
  <c r="AQ148" i="10"/>
  <c r="AQ74" i="15" s="1"/>
  <c r="AQ140" i="10"/>
  <c r="AQ155" i="10"/>
  <c r="AQ81" i="15" s="1"/>
  <c r="AQ150" i="10"/>
  <c r="AQ76" i="15" s="1"/>
  <c r="AQ154" i="10"/>
  <c r="AQ80" i="15" s="1"/>
  <c r="AQ146" i="10"/>
  <c r="AQ72" i="15" s="1"/>
  <c r="AQ152" i="10"/>
  <c r="AQ78" i="15" s="1"/>
  <c r="AQ144" i="10"/>
  <c r="AQ70" i="15" s="1"/>
  <c r="AQ153" i="10"/>
  <c r="AQ79" i="15" s="1"/>
  <c r="AI98" i="9"/>
  <c r="AI124" i="9"/>
  <c r="AI75" i="9"/>
  <c r="AI52" i="9"/>
  <c r="N206" i="15"/>
  <c r="N221" i="15"/>
  <c r="N212" i="15"/>
  <c r="N213" i="15"/>
  <c r="N211" i="15"/>
  <c r="N218" i="15"/>
  <c r="N217" i="15"/>
  <c r="N224" i="15"/>
  <c r="N215" i="15"/>
  <c r="N216" i="15"/>
  <c r="N207" i="15"/>
  <c r="N208" i="15"/>
  <c r="N210" i="15"/>
  <c r="N222" i="15"/>
  <c r="N220" i="15"/>
  <c r="N219" i="15"/>
  <c r="N225" i="15"/>
  <c r="N214" i="15"/>
  <c r="N223" i="15"/>
  <c r="N209" i="15"/>
  <c r="G160" i="12"/>
  <c r="G178" i="12"/>
  <c r="AC140" i="10"/>
  <c r="AC155" i="10"/>
  <c r="AC81" i="15" s="1"/>
  <c r="AC147" i="10"/>
  <c r="AC73" i="15" s="1"/>
  <c r="AC142" i="10"/>
  <c r="AC68" i="15" s="1"/>
  <c r="AC145" i="10"/>
  <c r="AC71" i="15" s="1"/>
  <c r="AC150" i="10"/>
  <c r="AC76" i="15" s="1"/>
  <c r="AC153" i="10"/>
  <c r="AC79" i="15" s="1"/>
  <c r="AC158" i="10"/>
  <c r="AC84" i="15" s="1"/>
  <c r="AC146" i="10"/>
  <c r="AC72" i="15" s="1"/>
  <c r="AC148" i="10"/>
  <c r="AC74" i="15" s="1"/>
  <c r="AC143" i="10"/>
  <c r="AC69" i="15" s="1"/>
  <c r="AC154" i="10"/>
  <c r="AC80" i="15" s="1"/>
  <c r="AC151" i="10"/>
  <c r="AC77" i="15" s="1"/>
  <c r="AC141" i="10"/>
  <c r="AC67" i="15" s="1"/>
  <c r="AC159" i="10"/>
  <c r="AC85" i="15" s="1"/>
  <c r="AC149" i="10"/>
  <c r="AC75" i="15" s="1"/>
  <c r="AC144" i="10"/>
  <c r="AC70" i="15" s="1"/>
  <c r="AC156" i="10"/>
  <c r="AC82" i="15" s="1"/>
  <c r="AC157" i="10"/>
  <c r="AC83" i="15" s="1"/>
  <c r="AC152" i="10"/>
  <c r="AC78" i="15" s="1"/>
  <c r="CK21" i="9"/>
  <c r="CK39" i="10"/>
  <c r="BD21" i="9"/>
  <c r="BD39" i="10"/>
  <c r="BS98" i="9"/>
  <c r="BS124" i="9"/>
  <c r="BS75" i="9"/>
  <c r="BS52" i="9"/>
  <c r="T124" i="9"/>
  <c r="T98" i="9"/>
  <c r="T52" i="9"/>
  <c r="T75" i="9"/>
  <c r="AF143" i="10"/>
  <c r="AF69" i="15" s="1"/>
  <c r="AF140" i="10"/>
  <c r="AF147" i="10"/>
  <c r="AF73" i="15" s="1"/>
  <c r="AF150" i="10"/>
  <c r="AF76" i="15" s="1"/>
  <c r="AF157" i="10"/>
  <c r="AF83" i="15" s="1"/>
  <c r="AF142" i="10"/>
  <c r="AF68" i="15" s="1"/>
  <c r="AF154" i="10"/>
  <c r="AF80" i="15" s="1"/>
  <c r="AF149" i="10"/>
  <c r="AF75" i="15" s="1"/>
  <c r="AF141" i="10"/>
  <c r="AF67" i="15" s="1"/>
  <c r="AF159" i="10"/>
  <c r="AF85" i="15" s="1"/>
  <c r="AF156" i="10"/>
  <c r="AF82" i="15" s="1"/>
  <c r="AF152" i="10"/>
  <c r="AF78" i="15" s="1"/>
  <c r="AF151" i="10"/>
  <c r="AF77" i="15" s="1"/>
  <c r="AF146" i="10"/>
  <c r="AF72" i="15" s="1"/>
  <c r="AF155" i="10"/>
  <c r="AF81" i="15" s="1"/>
  <c r="AF144" i="10"/>
  <c r="AF70" i="15" s="1"/>
  <c r="AF145" i="10"/>
  <c r="AF71" i="15" s="1"/>
  <c r="AF158" i="10"/>
  <c r="AF84" i="15" s="1"/>
  <c r="AF148" i="10"/>
  <c r="AF74" i="15" s="1"/>
  <c r="AF153" i="10"/>
  <c r="AF79" i="15" s="1"/>
  <c r="CE206" i="15"/>
  <c r="CE222" i="15"/>
  <c r="CE216" i="15"/>
  <c r="CE218" i="15"/>
  <c r="CE223" i="15"/>
  <c r="CE207" i="15"/>
  <c r="CE215" i="15"/>
  <c r="CE213" i="15"/>
  <c r="CE211" i="15"/>
  <c r="CE220" i="15"/>
  <c r="CE214" i="15"/>
  <c r="CE209" i="15"/>
  <c r="CE221" i="15"/>
  <c r="CE225" i="15"/>
  <c r="CE210" i="15"/>
  <c r="CE212" i="15"/>
  <c r="CE224" i="15"/>
  <c r="CE219" i="15"/>
  <c r="CE217" i="15"/>
  <c r="CE208" i="15"/>
  <c r="V98" i="9"/>
  <c r="V124" i="9"/>
  <c r="V75" i="9"/>
  <c r="V52" i="9"/>
  <c r="BW21" i="9"/>
  <c r="BW39" i="10"/>
  <c r="AZ221" i="15"/>
  <c r="AZ222" i="15"/>
  <c r="AZ217" i="15"/>
  <c r="AZ209" i="15"/>
  <c r="AZ207" i="15"/>
  <c r="AZ223" i="15"/>
  <c r="AZ224" i="15"/>
  <c r="AZ210" i="15"/>
  <c r="AZ216" i="15"/>
  <c r="AZ213" i="15"/>
  <c r="AZ219" i="15"/>
  <c r="AZ211" i="15"/>
  <c r="AZ214" i="15"/>
  <c r="AZ208" i="15"/>
  <c r="AZ215" i="15"/>
  <c r="AZ220" i="15"/>
  <c r="AZ206" i="15"/>
  <c r="AZ218" i="15"/>
  <c r="AZ212" i="15"/>
  <c r="AZ225" i="15"/>
  <c r="J147" i="12"/>
  <c r="G147" i="12" s="1"/>
  <c r="G133" i="12"/>
  <c r="CA140" i="10"/>
  <c r="CA151" i="10"/>
  <c r="CA77" i="15" s="1"/>
  <c r="CA154" i="10"/>
  <c r="CA80" i="15" s="1"/>
  <c r="CA150" i="10"/>
  <c r="CA76" i="15" s="1"/>
  <c r="CA143" i="10"/>
  <c r="CA69" i="15" s="1"/>
  <c r="CA147" i="10"/>
  <c r="CA73" i="15" s="1"/>
  <c r="CA159" i="10"/>
  <c r="CA85" i="15" s="1"/>
  <c r="CA155" i="10"/>
  <c r="CA81" i="15" s="1"/>
  <c r="CA153" i="10"/>
  <c r="CA79" i="15" s="1"/>
  <c r="CA146" i="10"/>
  <c r="CA72" i="15" s="1"/>
  <c r="CA142" i="10"/>
  <c r="CA68" i="15" s="1"/>
  <c r="CA145" i="10"/>
  <c r="CA71" i="15" s="1"/>
  <c r="CA158" i="10"/>
  <c r="CA84" i="15" s="1"/>
  <c r="CA141" i="10"/>
  <c r="CA67" i="15" s="1"/>
  <c r="CA152" i="10"/>
  <c r="CA78" i="15" s="1"/>
  <c r="CA144" i="10"/>
  <c r="CA70" i="15" s="1"/>
  <c r="CA156" i="10"/>
  <c r="CA82" i="15" s="1"/>
  <c r="CA157" i="10"/>
  <c r="CA83" i="15" s="1"/>
  <c r="CA148" i="10"/>
  <c r="CA74" i="15" s="1"/>
  <c r="CA149" i="10"/>
  <c r="CA75" i="15" s="1"/>
  <c r="AD21" i="9"/>
  <c r="AD39" i="10"/>
  <c r="AG207" i="15"/>
  <c r="AG225" i="15"/>
  <c r="AG208" i="15"/>
  <c r="AG206" i="15"/>
  <c r="AG218" i="15"/>
  <c r="AG216" i="15"/>
  <c r="AG215" i="15"/>
  <c r="AG209" i="15"/>
  <c r="AG224" i="15"/>
  <c r="AG217" i="15"/>
  <c r="AG214" i="15"/>
  <c r="AG219" i="15"/>
  <c r="AG213" i="15"/>
  <c r="AG210" i="15"/>
  <c r="AG221" i="15"/>
  <c r="AG212" i="15"/>
  <c r="AG220" i="15"/>
  <c r="AG223" i="15"/>
  <c r="AG211" i="15"/>
  <c r="AG222" i="15"/>
  <c r="BA140" i="10"/>
  <c r="BA148" i="10"/>
  <c r="BA74" i="15" s="1"/>
  <c r="BA147" i="10"/>
  <c r="BA73" i="15" s="1"/>
  <c r="BA151" i="10"/>
  <c r="BA77" i="15" s="1"/>
  <c r="BA141" i="10"/>
  <c r="BA67" i="15" s="1"/>
  <c r="BA159" i="10"/>
  <c r="BA85" i="15" s="1"/>
  <c r="BA149" i="10"/>
  <c r="BA75" i="15" s="1"/>
  <c r="BA144" i="10"/>
  <c r="BA70" i="15" s="1"/>
  <c r="BA156" i="10"/>
  <c r="BA82" i="15" s="1"/>
  <c r="BA157" i="10"/>
  <c r="BA83" i="15" s="1"/>
  <c r="BA152" i="10"/>
  <c r="BA78" i="15" s="1"/>
  <c r="BA142" i="10"/>
  <c r="BA68" i="15" s="1"/>
  <c r="BA145" i="10"/>
  <c r="BA71" i="15" s="1"/>
  <c r="BA150" i="10"/>
  <c r="BA76" i="15" s="1"/>
  <c r="BA153" i="10"/>
  <c r="BA79" i="15" s="1"/>
  <c r="BA158" i="10"/>
  <c r="BA84" i="15" s="1"/>
  <c r="BA146" i="10"/>
  <c r="BA72" i="15" s="1"/>
  <c r="BA143" i="10"/>
  <c r="BA69" i="15" s="1"/>
  <c r="BA154" i="10"/>
  <c r="BA80" i="15" s="1"/>
  <c r="BA155" i="10"/>
  <c r="BA81" i="15" s="1"/>
  <c r="AW21" i="9"/>
  <c r="AW39" i="10"/>
  <c r="AO218" i="15"/>
  <c r="AO217" i="15"/>
  <c r="AO210" i="15"/>
  <c r="AO211" i="15"/>
  <c r="AO214" i="15"/>
  <c r="AO216" i="15"/>
  <c r="AO219" i="15"/>
  <c r="AO215" i="15"/>
  <c r="AO222" i="15"/>
  <c r="AO208" i="15"/>
  <c r="AO212" i="15"/>
  <c r="AO206" i="15"/>
  <c r="AO220" i="15"/>
  <c r="AO224" i="15"/>
  <c r="AO207" i="15"/>
  <c r="AO213" i="15"/>
  <c r="AO221" i="15"/>
  <c r="AO209" i="15"/>
  <c r="AO223" i="15"/>
  <c r="AO225" i="15"/>
  <c r="N98" i="9"/>
  <c r="N124" i="9"/>
  <c r="N75" i="9"/>
  <c r="N52" i="9"/>
  <c r="BZ98" i="9"/>
  <c r="BZ124" i="9"/>
  <c r="BZ75" i="9"/>
  <c r="BZ52" i="9"/>
  <c r="T140" i="10"/>
  <c r="T149" i="10"/>
  <c r="T75" i="15" s="1"/>
  <c r="T159" i="10"/>
  <c r="T85" i="15" s="1"/>
  <c r="T152" i="10"/>
  <c r="T78" i="15" s="1"/>
  <c r="T155" i="10"/>
  <c r="T81" i="15" s="1"/>
  <c r="T154" i="10"/>
  <c r="T80" i="15" s="1"/>
  <c r="T153" i="10"/>
  <c r="T79" i="15" s="1"/>
  <c r="T145" i="10"/>
  <c r="T71" i="15" s="1"/>
  <c r="T143" i="10"/>
  <c r="T69" i="15" s="1"/>
  <c r="T158" i="10"/>
  <c r="T84" i="15" s="1"/>
  <c r="T147" i="10"/>
  <c r="T73" i="15" s="1"/>
  <c r="T144" i="10"/>
  <c r="T70" i="15" s="1"/>
  <c r="T157" i="10"/>
  <c r="T83" i="15" s="1"/>
  <c r="T141" i="10"/>
  <c r="T67" i="15" s="1"/>
  <c r="T150" i="10"/>
  <c r="T76" i="15" s="1"/>
  <c r="T146" i="10"/>
  <c r="T72" i="15" s="1"/>
  <c r="T151" i="10"/>
  <c r="T77" i="15" s="1"/>
  <c r="T156" i="10"/>
  <c r="T82" i="15" s="1"/>
  <c r="T142" i="10"/>
  <c r="T68" i="15" s="1"/>
  <c r="T148" i="10"/>
  <c r="T74" i="15" s="1"/>
  <c r="AM143" i="10"/>
  <c r="AM69" i="15" s="1"/>
  <c r="AM151" i="10"/>
  <c r="AM77" i="15" s="1"/>
  <c r="AM153" i="10"/>
  <c r="AM79" i="15" s="1"/>
  <c r="AM146" i="10"/>
  <c r="AM72" i="15" s="1"/>
  <c r="AM142" i="10"/>
  <c r="AM68" i="15" s="1"/>
  <c r="AM158" i="10"/>
  <c r="AM84" i="15" s="1"/>
  <c r="AM155" i="10"/>
  <c r="AM81" i="15" s="1"/>
  <c r="AM145" i="10"/>
  <c r="AM71" i="15" s="1"/>
  <c r="AM154" i="10"/>
  <c r="AM80" i="15" s="1"/>
  <c r="AM159" i="10"/>
  <c r="AM85" i="15" s="1"/>
  <c r="AM140" i="10"/>
  <c r="AM150" i="10"/>
  <c r="AM76" i="15" s="1"/>
  <c r="AM156" i="10"/>
  <c r="AM82" i="15" s="1"/>
  <c r="AM147" i="10"/>
  <c r="AM73" i="15" s="1"/>
  <c r="AM157" i="10"/>
  <c r="AM83" i="15" s="1"/>
  <c r="AM148" i="10"/>
  <c r="AM74" i="15" s="1"/>
  <c r="AM152" i="10"/>
  <c r="AM78" i="15" s="1"/>
  <c r="AM149" i="10"/>
  <c r="AM75" i="15" s="1"/>
  <c r="AM144" i="10"/>
  <c r="AM70" i="15" s="1"/>
  <c r="AM141" i="10"/>
  <c r="AM67" i="15" s="1"/>
  <c r="CE98" i="9"/>
  <c r="CE124" i="9"/>
  <c r="CE52" i="9"/>
  <c r="CE75" i="9"/>
  <c r="AE98" i="9"/>
  <c r="AE124" i="9"/>
  <c r="AE75" i="9"/>
  <c r="AE52" i="9"/>
  <c r="K21" i="9"/>
  <c r="K39" i="10"/>
  <c r="AF98" i="9"/>
  <c r="AF124" i="9"/>
  <c r="AF75" i="9"/>
  <c r="AF52" i="9"/>
  <c r="BO21" i="9"/>
  <c r="BO39" i="10"/>
  <c r="CK221" i="15"/>
  <c r="CK207" i="15"/>
  <c r="CK223" i="15"/>
  <c r="CK210" i="15"/>
  <c r="CK212" i="15"/>
  <c r="CK213" i="15"/>
  <c r="CK215" i="15"/>
  <c r="CK218" i="15"/>
  <c r="CK206" i="15"/>
  <c r="CK220" i="15"/>
  <c r="CK224" i="15"/>
  <c r="CK216" i="15"/>
  <c r="CK208" i="15"/>
  <c r="CK222" i="15"/>
  <c r="CK214" i="15"/>
  <c r="CK219" i="15"/>
  <c r="CK225" i="15"/>
  <c r="CK211" i="15"/>
  <c r="CK217" i="15"/>
  <c r="CK209" i="15"/>
  <c r="R98" i="9"/>
  <c r="R124" i="9"/>
  <c r="R52" i="9"/>
  <c r="R75" i="9"/>
  <c r="BX144" i="10"/>
  <c r="BX70" i="15" s="1"/>
  <c r="BX147" i="10"/>
  <c r="BX73" i="15" s="1"/>
  <c r="BX140" i="10"/>
  <c r="BX153" i="10"/>
  <c r="BX79" i="15" s="1"/>
  <c r="BX152" i="10"/>
  <c r="BX78" i="15" s="1"/>
  <c r="BX145" i="10"/>
  <c r="BX71" i="15" s="1"/>
  <c r="BX154" i="10"/>
  <c r="BX80" i="15" s="1"/>
  <c r="BX155" i="10"/>
  <c r="BX81" i="15" s="1"/>
  <c r="BX146" i="10"/>
  <c r="BX72" i="15" s="1"/>
  <c r="BX158" i="10"/>
  <c r="BX84" i="15" s="1"/>
  <c r="BX143" i="10"/>
  <c r="BX69" i="15" s="1"/>
  <c r="BX150" i="10"/>
  <c r="BX76" i="15" s="1"/>
  <c r="BX157" i="10"/>
  <c r="BX83" i="15" s="1"/>
  <c r="BX151" i="10"/>
  <c r="BX77" i="15" s="1"/>
  <c r="BX142" i="10"/>
  <c r="BX68" i="15" s="1"/>
  <c r="BX149" i="10"/>
  <c r="BX75" i="15" s="1"/>
  <c r="BX156" i="10"/>
  <c r="BX82" i="15" s="1"/>
  <c r="BX159" i="10"/>
  <c r="BX85" i="15" s="1"/>
  <c r="BX141" i="10"/>
  <c r="BX67" i="15" s="1"/>
  <c r="BX148" i="10"/>
  <c r="BX74" i="15" s="1"/>
  <c r="L98" i="9"/>
  <c r="L124" i="9"/>
  <c r="L75" i="9"/>
  <c r="L52" i="9"/>
  <c r="BR98" i="9"/>
  <c r="BR124" i="9"/>
  <c r="BR75" i="9"/>
  <c r="BR52" i="9"/>
  <c r="V209" i="15"/>
  <c r="V210" i="15"/>
  <c r="V217" i="15"/>
  <c r="V212" i="15"/>
  <c r="V225" i="15"/>
  <c r="V222" i="15"/>
  <c r="V207" i="15"/>
  <c r="V221" i="15"/>
  <c r="V218" i="15"/>
  <c r="V220" i="15"/>
  <c r="V214" i="15"/>
  <c r="V223" i="15"/>
  <c r="V211" i="15"/>
  <c r="V206" i="15"/>
  <c r="V216" i="15"/>
  <c r="V219" i="15"/>
  <c r="V215" i="15"/>
  <c r="V224" i="15"/>
  <c r="V208" i="15"/>
  <c r="V213" i="15"/>
  <c r="BW143" i="10"/>
  <c r="BW69" i="15" s="1"/>
  <c r="BW149" i="10"/>
  <c r="BW75" i="15" s="1"/>
  <c r="BW155" i="10"/>
  <c r="BW81" i="15" s="1"/>
  <c r="BW158" i="10"/>
  <c r="BW84" i="15" s="1"/>
  <c r="BW141" i="10"/>
  <c r="BW67" i="15" s="1"/>
  <c r="BW147" i="10"/>
  <c r="BW73" i="15" s="1"/>
  <c r="BW150" i="10"/>
  <c r="BW76" i="15" s="1"/>
  <c r="BW157" i="10"/>
  <c r="BW83" i="15" s="1"/>
  <c r="BW142" i="10"/>
  <c r="BW68" i="15" s="1"/>
  <c r="BW156" i="10"/>
  <c r="BW82" i="15" s="1"/>
  <c r="BW152" i="10"/>
  <c r="BW78" i="15" s="1"/>
  <c r="BW148" i="10"/>
  <c r="BW74" i="15" s="1"/>
  <c r="BW144" i="10"/>
  <c r="BW70" i="15" s="1"/>
  <c r="BW140" i="10"/>
  <c r="BW153" i="10"/>
  <c r="BW79" i="15" s="1"/>
  <c r="BW154" i="10"/>
  <c r="BW80" i="15" s="1"/>
  <c r="BW145" i="10"/>
  <c r="BW71" i="15" s="1"/>
  <c r="BW159" i="10"/>
  <c r="BW85" i="15" s="1"/>
  <c r="BW146" i="10"/>
  <c r="BW72" i="15" s="1"/>
  <c r="BW151" i="10"/>
  <c r="BW77" i="15" s="1"/>
  <c r="BT223" i="15"/>
  <c r="BT218" i="15"/>
  <c r="BT208" i="15"/>
  <c r="BT211" i="15"/>
  <c r="BT216" i="15"/>
  <c r="BT219" i="15"/>
  <c r="BT206" i="15"/>
  <c r="BT224" i="15"/>
  <c r="BT212" i="15"/>
  <c r="BT221" i="15"/>
  <c r="BT214" i="15"/>
  <c r="BT209" i="15"/>
  <c r="BT220" i="15"/>
  <c r="BT222" i="15"/>
  <c r="BT217" i="15"/>
  <c r="BT207" i="15"/>
  <c r="BT225" i="15"/>
  <c r="BT215" i="15"/>
  <c r="BT210" i="15"/>
  <c r="BT213" i="15"/>
  <c r="H389" i="6"/>
  <c r="I389" i="6" s="1"/>
  <c r="BQ147" i="10"/>
  <c r="BQ73" i="15" s="1"/>
  <c r="BQ156" i="10"/>
  <c r="BQ82" i="15" s="1"/>
  <c r="BQ140" i="10"/>
  <c r="BQ151" i="10"/>
  <c r="BQ77" i="15" s="1"/>
  <c r="BQ141" i="10"/>
  <c r="BQ67" i="15" s="1"/>
  <c r="BQ159" i="10"/>
  <c r="BQ85" i="15" s="1"/>
  <c r="BQ149" i="10"/>
  <c r="BQ75" i="15" s="1"/>
  <c r="BQ144" i="10"/>
  <c r="BQ70" i="15" s="1"/>
  <c r="BQ157" i="10"/>
  <c r="BQ83" i="15" s="1"/>
  <c r="BQ152" i="10"/>
  <c r="BQ78" i="15" s="1"/>
  <c r="BQ142" i="10"/>
  <c r="BQ68" i="15" s="1"/>
  <c r="BQ145" i="10"/>
  <c r="BQ71" i="15" s="1"/>
  <c r="BQ150" i="10"/>
  <c r="BQ76" i="15" s="1"/>
  <c r="BQ153" i="10"/>
  <c r="BQ79" i="15" s="1"/>
  <c r="BQ155" i="10"/>
  <c r="BQ81" i="15" s="1"/>
  <c r="BQ158" i="10"/>
  <c r="BQ84" i="15" s="1"/>
  <c r="BQ146" i="10"/>
  <c r="BQ72" i="15" s="1"/>
  <c r="BQ143" i="10"/>
  <c r="BQ69" i="15" s="1"/>
  <c r="BQ154" i="10"/>
  <c r="BQ80" i="15" s="1"/>
  <c r="BQ148" i="10"/>
  <c r="BQ74" i="15" s="1"/>
  <c r="CA21" i="9"/>
  <c r="CA39" i="10"/>
  <c r="Z216" i="15"/>
  <c r="Z209" i="15"/>
  <c r="Z215" i="15"/>
  <c r="Z219" i="15"/>
  <c r="Z225" i="15"/>
  <c r="Z210" i="15"/>
  <c r="Z212" i="15"/>
  <c r="Z221" i="15"/>
  <c r="Z222" i="15"/>
  <c r="Z207" i="15"/>
  <c r="Z211" i="15"/>
  <c r="Z214" i="15"/>
  <c r="Z217" i="15"/>
  <c r="Z223" i="15"/>
  <c r="Z208" i="15"/>
  <c r="Z213" i="15"/>
  <c r="Z218" i="15"/>
  <c r="Z224" i="15"/>
  <c r="Z220" i="15"/>
  <c r="Z206" i="15"/>
  <c r="Q153" i="10"/>
  <c r="Q79" i="15" s="1"/>
  <c r="Q154" i="10"/>
  <c r="Q80" i="15" s="1"/>
  <c r="Q144" i="10"/>
  <c r="Q70" i="15" s="1"/>
  <c r="Q147" i="10"/>
  <c r="Q73" i="15" s="1"/>
  <c r="Q152" i="10"/>
  <c r="Q78" i="15" s="1"/>
  <c r="Q150" i="10"/>
  <c r="Q76" i="15" s="1"/>
  <c r="Q140" i="10"/>
  <c r="Q143" i="10"/>
  <c r="Q69" i="15" s="1"/>
  <c r="Q151" i="10"/>
  <c r="Q77" i="15" s="1"/>
  <c r="Q148" i="10"/>
  <c r="Q74" i="15" s="1"/>
  <c r="Q155" i="10"/>
  <c r="Q81" i="15" s="1"/>
  <c r="Q156" i="10"/>
  <c r="Q82" i="15" s="1"/>
  <c r="Q145" i="10"/>
  <c r="Q71" i="15" s="1"/>
  <c r="Q142" i="10"/>
  <c r="Q68" i="15" s="1"/>
  <c r="Q141" i="10"/>
  <c r="Q67" i="15" s="1"/>
  <c r="Q158" i="10"/>
  <c r="Q84" i="15" s="1"/>
  <c r="Q149" i="10"/>
  <c r="Q75" i="15" s="1"/>
  <c r="Q146" i="10"/>
  <c r="Q72" i="15" s="1"/>
  <c r="Q157" i="10"/>
  <c r="Q83" i="15" s="1"/>
  <c r="Q159" i="10"/>
  <c r="Q85" i="15" s="1"/>
  <c r="BY98" i="9"/>
  <c r="BY124" i="9"/>
  <c r="BY52" i="9"/>
  <c r="BY75" i="9"/>
  <c r="BM98" i="9"/>
  <c r="BM124" i="9"/>
  <c r="BM52" i="9"/>
  <c r="BM75" i="9"/>
  <c r="AD155" i="10"/>
  <c r="AD81" i="15" s="1"/>
  <c r="AD144" i="10"/>
  <c r="AD70" i="15" s="1"/>
  <c r="AD143" i="10"/>
  <c r="AD69" i="15" s="1"/>
  <c r="AD159" i="10"/>
  <c r="AD85" i="15" s="1"/>
  <c r="AD148" i="10"/>
  <c r="AD74" i="15" s="1"/>
  <c r="AD141" i="10"/>
  <c r="AD67" i="15" s="1"/>
  <c r="AD146" i="10"/>
  <c r="AD72" i="15" s="1"/>
  <c r="AD151" i="10"/>
  <c r="AD77" i="15" s="1"/>
  <c r="AD158" i="10"/>
  <c r="AD84" i="15" s="1"/>
  <c r="AD142" i="10"/>
  <c r="AD68" i="15" s="1"/>
  <c r="AD156" i="10"/>
  <c r="AD82" i="15" s="1"/>
  <c r="AD150" i="10"/>
  <c r="AD76" i="15" s="1"/>
  <c r="AD153" i="10"/>
  <c r="AD79" i="15" s="1"/>
  <c r="AD152" i="10"/>
  <c r="AD78" i="15" s="1"/>
  <c r="AD140" i="10"/>
  <c r="AD157" i="10"/>
  <c r="AD83" i="15" s="1"/>
  <c r="AD145" i="10"/>
  <c r="AD71" i="15" s="1"/>
  <c r="AD147" i="10"/>
  <c r="AD73" i="15" s="1"/>
  <c r="AD149" i="10"/>
  <c r="AD75" i="15" s="1"/>
  <c r="AD154" i="10"/>
  <c r="AD80" i="15" s="1"/>
  <c r="AK21" i="9"/>
  <c r="AK39" i="10"/>
  <c r="AP146" i="10"/>
  <c r="AP72" i="15" s="1"/>
  <c r="AP154" i="10"/>
  <c r="AP80" i="15" s="1"/>
  <c r="AP140" i="10"/>
  <c r="AP158" i="10"/>
  <c r="AP84" i="15" s="1"/>
  <c r="AP148" i="10"/>
  <c r="AP74" i="15" s="1"/>
  <c r="AP143" i="10"/>
  <c r="AP69" i="15" s="1"/>
  <c r="AP155" i="10"/>
  <c r="AP81" i="15" s="1"/>
  <c r="AP156" i="10"/>
  <c r="AP82" i="15" s="1"/>
  <c r="AP151" i="10"/>
  <c r="AP77" i="15" s="1"/>
  <c r="AP147" i="10"/>
  <c r="AP73" i="15" s="1"/>
  <c r="AP141" i="10"/>
  <c r="AP67" i="15" s="1"/>
  <c r="AP159" i="10"/>
  <c r="AP85" i="15" s="1"/>
  <c r="AP149" i="10"/>
  <c r="AP75" i="15" s="1"/>
  <c r="AP144" i="10"/>
  <c r="AP70" i="15" s="1"/>
  <c r="AP157" i="10"/>
  <c r="AP83" i="15" s="1"/>
  <c r="AP152" i="10"/>
  <c r="AP78" i="15" s="1"/>
  <c r="AP142" i="10"/>
  <c r="AP68" i="15" s="1"/>
  <c r="AP145" i="10"/>
  <c r="AP71" i="15" s="1"/>
  <c r="AP150" i="10"/>
  <c r="AP76" i="15" s="1"/>
  <c r="AP153" i="10"/>
  <c r="AP79" i="15" s="1"/>
  <c r="AQ211" i="15"/>
  <c r="AQ224" i="15"/>
  <c r="AQ221" i="15"/>
  <c r="AQ217" i="15"/>
  <c r="AQ208" i="15"/>
  <c r="AQ213" i="15"/>
  <c r="AQ216" i="15"/>
  <c r="AQ219" i="15"/>
  <c r="AQ223" i="15"/>
  <c r="AQ218" i="15"/>
  <c r="AQ222" i="15"/>
  <c r="AQ225" i="15"/>
  <c r="AQ207" i="15"/>
  <c r="AQ210" i="15"/>
  <c r="AQ214" i="15"/>
  <c r="AQ209" i="15"/>
  <c r="AQ206" i="15"/>
  <c r="AQ220" i="15"/>
  <c r="AQ212" i="15"/>
  <c r="AQ215" i="15"/>
  <c r="AI21" i="9"/>
  <c r="AI39" i="10"/>
  <c r="AW140" i="10"/>
  <c r="AW155" i="10"/>
  <c r="AW81" i="15" s="1"/>
  <c r="AW145" i="10"/>
  <c r="AW71" i="15" s="1"/>
  <c r="AW150" i="10"/>
  <c r="AW76" i="15" s="1"/>
  <c r="AW159" i="10"/>
  <c r="AW85" i="15" s="1"/>
  <c r="AW156" i="10"/>
  <c r="AW82" i="15" s="1"/>
  <c r="AW142" i="10"/>
  <c r="AW68" i="15" s="1"/>
  <c r="AW147" i="10"/>
  <c r="AW73" i="15" s="1"/>
  <c r="AW149" i="10"/>
  <c r="AW75" i="15" s="1"/>
  <c r="AW157" i="10"/>
  <c r="AW83" i="15" s="1"/>
  <c r="AW148" i="10"/>
  <c r="AW74" i="15" s="1"/>
  <c r="AW141" i="10"/>
  <c r="AW67" i="15" s="1"/>
  <c r="AW146" i="10"/>
  <c r="AW72" i="15" s="1"/>
  <c r="AW151" i="10"/>
  <c r="AW77" i="15" s="1"/>
  <c r="AW158" i="10"/>
  <c r="AW84" i="15" s="1"/>
  <c r="AW143" i="10"/>
  <c r="AW69" i="15" s="1"/>
  <c r="AW152" i="10"/>
  <c r="AW78" i="15" s="1"/>
  <c r="AW153" i="10"/>
  <c r="AW79" i="15" s="1"/>
  <c r="AW144" i="10"/>
  <c r="AW70" i="15" s="1"/>
  <c r="AW154" i="10"/>
  <c r="AW80" i="15" s="1"/>
  <c r="BJ98" i="9"/>
  <c r="BJ124" i="9"/>
  <c r="BJ52" i="9"/>
  <c r="BJ75" i="9"/>
  <c r="G129" i="12"/>
  <c r="AS151" i="12" s="1"/>
  <c r="AC212" i="15"/>
  <c r="AC213" i="15"/>
  <c r="AC225" i="15"/>
  <c r="AC208" i="15"/>
  <c r="AC207" i="15"/>
  <c r="AC211" i="15"/>
  <c r="AC217" i="15"/>
  <c r="AC210" i="15"/>
  <c r="AC221" i="15"/>
  <c r="AC219" i="15"/>
  <c r="AC218" i="15"/>
  <c r="AC209" i="15"/>
  <c r="AC222" i="15"/>
  <c r="AC214" i="15"/>
  <c r="AC220" i="15"/>
  <c r="AC206" i="15"/>
  <c r="AC224" i="15"/>
  <c r="AC223" i="15"/>
  <c r="AC216" i="15"/>
  <c r="AC215" i="15"/>
  <c r="BZ144" i="10"/>
  <c r="BZ70" i="15" s="1"/>
  <c r="BZ143" i="10"/>
  <c r="BZ69" i="15" s="1"/>
  <c r="BZ148" i="10"/>
  <c r="BZ74" i="15" s="1"/>
  <c r="BZ155" i="10"/>
  <c r="BZ81" i="15" s="1"/>
  <c r="BZ159" i="10"/>
  <c r="BZ85" i="15" s="1"/>
  <c r="BZ140" i="10"/>
  <c r="BZ156" i="10"/>
  <c r="BZ82" i="15" s="1"/>
  <c r="BZ147" i="10"/>
  <c r="BZ73" i="15" s="1"/>
  <c r="BZ151" i="10"/>
  <c r="BZ77" i="15" s="1"/>
  <c r="BZ150" i="10"/>
  <c r="BZ76" i="15" s="1"/>
  <c r="BZ158" i="10"/>
  <c r="BZ84" i="15" s="1"/>
  <c r="BZ142" i="10"/>
  <c r="BZ68" i="15" s="1"/>
  <c r="BZ141" i="10"/>
  <c r="BZ67" i="15" s="1"/>
  <c r="BZ145" i="10"/>
  <c r="BZ71" i="15" s="1"/>
  <c r="BZ154" i="10"/>
  <c r="BZ80" i="15" s="1"/>
  <c r="BZ146" i="10"/>
  <c r="BZ72" i="15" s="1"/>
  <c r="BZ152" i="10"/>
  <c r="BZ78" i="15" s="1"/>
  <c r="BZ157" i="10"/>
  <c r="BZ83" i="15" s="1"/>
  <c r="BZ149" i="10"/>
  <c r="BZ75" i="15" s="1"/>
  <c r="BZ153" i="10"/>
  <c r="BZ79" i="15" s="1"/>
  <c r="BD98" i="9"/>
  <c r="BD124" i="9"/>
  <c r="BD75" i="9"/>
  <c r="BD52" i="9"/>
  <c r="BU143" i="10"/>
  <c r="BU69" i="15" s="1"/>
  <c r="BU151" i="10"/>
  <c r="BU77" i="15" s="1"/>
  <c r="BU156" i="10"/>
  <c r="BU82" i="15" s="1"/>
  <c r="BU146" i="10"/>
  <c r="BU72" i="15" s="1"/>
  <c r="BU144" i="10"/>
  <c r="BU70" i="15" s="1"/>
  <c r="BU141" i="10"/>
  <c r="BU67" i="15" s="1"/>
  <c r="BU150" i="10"/>
  <c r="BU76" i="15" s="1"/>
  <c r="BU152" i="10"/>
  <c r="BU78" i="15" s="1"/>
  <c r="BU159" i="10"/>
  <c r="BU85" i="15" s="1"/>
  <c r="BU140" i="10"/>
  <c r="BU148" i="10"/>
  <c r="BU74" i="15" s="1"/>
  <c r="BU158" i="10"/>
  <c r="BU84" i="15" s="1"/>
  <c r="BU142" i="10"/>
  <c r="BU68" i="15" s="1"/>
  <c r="BU155" i="10"/>
  <c r="BU81" i="15" s="1"/>
  <c r="BU147" i="10"/>
  <c r="BU73" i="15" s="1"/>
  <c r="BU157" i="10"/>
  <c r="BU83" i="15" s="1"/>
  <c r="BU145" i="10"/>
  <c r="BU71" i="15" s="1"/>
  <c r="BU153" i="10"/>
  <c r="BU79" i="15" s="1"/>
  <c r="BU149" i="10"/>
  <c r="BU75" i="15" s="1"/>
  <c r="BU154" i="10"/>
  <c r="BU80" i="15" s="1"/>
  <c r="CF21" i="9"/>
  <c r="CF39" i="10"/>
  <c r="S142" i="10"/>
  <c r="S68" i="15" s="1"/>
  <c r="S159" i="10"/>
  <c r="S85" i="15" s="1"/>
  <c r="S155" i="10"/>
  <c r="S81" i="15" s="1"/>
  <c r="S149" i="10"/>
  <c r="S75" i="15" s="1"/>
  <c r="S147" i="10"/>
  <c r="S73" i="15" s="1"/>
  <c r="S157" i="10"/>
  <c r="S83" i="15" s="1"/>
  <c r="S143" i="10"/>
  <c r="S69" i="15" s="1"/>
  <c r="S154" i="10"/>
  <c r="S80" i="15" s="1"/>
  <c r="S146" i="10"/>
  <c r="S72" i="15" s="1"/>
  <c r="S140" i="10"/>
  <c r="S151" i="10"/>
  <c r="S77" i="15" s="1"/>
  <c r="S153" i="10"/>
  <c r="S79" i="15" s="1"/>
  <c r="S156" i="10"/>
  <c r="S82" i="15" s="1"/>
  <c r="S141" i="10"/>
  <c r="S67" i="15" s="1"/>
  <c r="S145" i="10"/>
  <c r="S71" i="15" s="1"/>
  <c r="S148" i="10"/>
  <c r="S74" i="15" s="1"/>
  <c r="S158" i="10"/>
  <c r="S84" i="15" s="1"/>
  <c r="S150" i="10"/>
  <c r="S76" i="15" s="1"/>
  <c r="S152" i="10"/>
  <c r="S78" i="15" s="1"/>
  <c r="S144" i="10"/>
  <c r="S70" i="15" s="1"/>
  <c r="AT21" i="9"/>
  <c r="AT39" i="10"/>
  <c r="AF211" i="15"/>
  <c r="AF212" i="15"/>
  <c r="AF217" i="15"/>
  <c r="AF210" i="15"/>
  <c r="AF209" i="15"/>
  <c r="AF218" i="15"/>
  <c r="AF225" i="15"/>
  <c r="AF220" i="15"/>
  <c r="AF221" i="15"/>
  <c r="AF213" i="15"/>
  <c r="AF219" i="15"/>
  <c r="AF214" i="15"/>
  <c r="AF207" i="15"/>
  <c r="AF223" i="15"/>
  <c r="AF206" i="15"/>
  <c r="AF224" i="15"/>
  <c r="AF215" i="15"/>
  <c r="AF216" i="15"/>
  <c r="AF222" i="15"/>
  <c r="AF208" i="15"/>
  <c r="O140" i="10"/>
  <c r="O149" i="10"/>
  <c r="O75" i="15" s="1"/>
  <c r="O154" i="10"/>
  <c r="O80" i="15" s="1"/>
  <c r="O142" i="10"/>
  <c r="O68" i="15" s="1"/>
  <c r="O144" i="10"/>
  <c r="O70" i="15" s="1"/>
  <c r="O150" i="10"/>
  <c r="O76" i="15" s="1"/>
  <c r="O157" i="10"/>
  <c r="O83" i="15" s="1"/>
  <c r="O158" i="10"/>
  <c r="O84" i="15" s="1"/>
  <c r="O145" i="10"/>
  <c r="O71" i="15" s="1"/>
  <c r="O155" i="10"/>
  <c r="O81" i="15" s="1"/>
  <c r="O143" i="10"/>
  <c r="O69" i="15" s="1"/>
  <c r="O147" i="10"/>
  <c r="O73" i="15" s="1"/>
  <c r="O151" i="10"/>
  <c r="O77" i="15" s="1"/>
  <c r="O148" i="10"/>
  <c r="O74" i="15" s="1"/>
  <c r="O159" i="10"/>
  <c r="O85" i="15" s="1"/>
  <c r="O152" i="10"/>
  <c r="O78" i="15" s="1"/>
  <c r="O156" i="10"/>
  <c r="O82" i="15" s="1"/>
  <c r="O141" i="10"/>
  <c r="O67" i="15" s="1"/>
  <c r="O146" i="10"/>
  <c r="O72" i="15" s="1"/>
  <c r="O153" i="10"/>
  <c r="O79" i="15" s="1"/>
  <c r="BH21" i="9"/>
  <c r="BH39" i="10"/>
  <c r="BW98" i="9"/>
  <c r="BW124" i="9"/>
  <c r="BW75" i="9"/>
  <c r="BW52" i="9"/>
  <c r="G182" i="12"/>
  <c r="CA213" i="15"/>
  <c r="CA220" i="15"/>
  <c r="CA224" i="15"/>
  <c r="CA208" i="15"/>
  <c r="CA218" i="15"/>
  <c r="CA221" i="15"/>
  <c r="CA214" i="15"/>
  <c r="CA219" i="15"/>
  <c r="CA206" i="15"/>
  <c r="CA216" i="15"/>
  <c r="CA207" i="15"/>
  <c r="CA223" i="15"/>
  <c r="CA222" i="15"/>
  <c r="CA209" i="15"/>
  <c r="CA215" i="15"/>
  <c r="CA217" i="15"/>
  <c r="CA212" i="15"/>
  <c r="CA225" i="15"/>
  <c r="CA210" i="15"/>
  <c r="CA211" i="15"/>
  <c r="BG21" i="9"/>
  <c r="BG39" i="10"/>
  <c r="BY141" i="10"/>
  <c r="BY67" i="15" s="1"/>
  <c r="BY159" i="10"/>
  <c r="BY85" i="15" s="1"/>
  <c r="BY147" i="10"/>
  <c r="BY73" i="15" s="1"/>
  <c r="BY149" i="10"/>
  <c r="BY75" i="15" s="1"/>
  <c r="BY144" i="10"/>
  <c r="BY70" i="15" s="1"/>
  <c r="BY148" i="10"/>
  <c r="BY74" i="15" s="1"/>
  <c r="BY157" i="10"/>
  <c r="BY83" i="15" s="1"/>
  <c r="BY152" i="10"/>
  <c r="BY78" i="15" s="1"/>
  <c r="BY155" i="10"/>
  <c r="BY81" i="15" s="1"/>
  <c r="BY142" i="10"/>
  <c r="BY68" i="15" s="1"/>
  <c r="BY145" i="10"/>
  <c r="BY71" i="15" s="1"/>
  <c r="BY156" i="10"/>
  <c r="BY82" i="15" s="1"/>
  <c r="BY150" i="10"/>
  <c r="BY76" i="15" s="1"/>
  <c r="BY153" i="10"/>
  <c r="BY79" i="15" s="1"/>
  <c r="BY158" i="10"/>
  <c r="BY84" i="15" s="1"/>
  <c r="BY146" i="10"/>
  <c r="BY72" i="15" s="1"/>
  <c r="BY143" i="10"/>
  <c r="BY69" i="15" s="1"/>
  <c r="BY154" i="10"/>
  <c r="BY80" i="15" s="1"/>
  <c r="BY151" i="10"/>
  <c r="BY77" i="15" s="1"/>
  <c r="BY140" i="10"/>
  <c r="BU98" i="9"/>
  <c r="BU124" i="9"/>
  <c r="BU52" i="9"/>
  <c r="BU75" i="9"/>
  <c r="BI98" i="9"/>
  <c r="BI124" i="9"/>
  <c r="BI75" i="9"/>
  <c r="BI52" i="9"/>
  <c r="BP144" i="10"/>
  <c r="BP70" i="15" s="1"/>
  <c r="BP142" i="10"/>
  <c r="BP68" i="15" s="1"/>
  <c r="BP147" i="10"/>
  <c r="BP73" i="15" s="1"/>
  <c r="BP152" i="10"/>
  <c r="BP78" i="15" s="1"/>
  <c r="BP151" i="10"/>
  <c r="BP77" i="15" s="1"/>
  <c r="BP156" i="10"/>
  <c r="BP82" i="15" s="1"/>
  <c r="BP157" i="10"/>
  <c r="BP83" i="15" s="1"/>
  <c r="BP140" i="10"/>
  <c r="BP143" i="10"/>
  <c r="BP69" i="15" s="1"/>
  <c r="BP148" i="10"/>
  <c r="BP74" i="15" s="1"/>
  <c r="BP149" i="10"/>
  <c r="BP75" i="15" s="1"/>
  <c r="BP153" i="10"/>
  <c r="BP79" i="15" s="1"/>
  <c r="BP158" i="10"/>
  <c r="BP84" i="15" s="1"/>
  <c r="BP145" i="10"/>
  <c r="BP71" i="15" s="1"/>
  <c r="BP141" i="10"/>
  <c r="BP67" i="15" s="1"/>
  <c r="BP154" i="10"/>
  <c r="BP80" i="15" s="1"/>
  <c r="BP150" i="10"/>
  <c r="BP76" i="15" s="1"/>
  <c r="BP146" i="10"/>
  <c r="BP72" i="15" s="1"/>
  <c r="BP159" i="10"/>
  <c r="BP85" i="15" s="1"/>
  <c r="BP155" i="10"/>
  <c r="BP81" i="15" s="1"/>
  <c r="BB21" i="9"/>
  <c r="BB39" i="10"/>
  <c r="AV145" i="10"/>
  <c r="AV71" i="15" s="1"/>
  <c r="AV141" i="10"/>
  <c r="AV67" i="15" s="1"/>
  <c r="AV153" i="10"/>
  <c r="AV79" i="15" s="1"/>
  <c r="AV158" i="10"/>
  <c r="AV84" i="15" s="1"/>
  <c r="AV143" i="10"/>
  <c r="AV69" i="15" s="1"/>
  <c r="AV148" i="10"/>
  <c r="AV74" i="15" s="1"/>
  <c r="AV140" i="10"/>
  <c r="AV149" i="10"/>
  <c r="AV75" i="15" s="1"/>
  <c r="AV155" i="10"/>
  <c r="AV81" i="15" s="1"/>
  <c r="AV150" i="10"/>
  <c r="AV76" i="15" s="1"/>
  <c r="AV157" i="10"/>
  <c r="AV83" i="15" s="1"/>
  <c r="AV152" i="10"/>
  <c r="AV78" i="15" s="1"/>
  <c r="AV151" i="10"/>
  <c r="AV77" i="15" s="1"/>
  <c r="AV147" i="10"/>
  <c r="AV73" i="15" s="1"/>
  <c r="AV144" i="10"/>
  <c r="AV70" i="15" s="1"/>
  <c r="AV156" i="10"/>
  <c r="AV82" i="15" s="1"/>
  <c r="AV146" i="10"/>
  <c r="AV72" i="15" s="1"/>
  <c r="AV154" i="10"/>
  <c r="AV80" i="15" s="1"/>
  <c r="AV142" i="10"/>
  <c r="AV68" i="15" s="1"/>
  <c r="AV159" i="10"/>
  <c r="AV85" i="15" s="1"/>
  <c r="AD98" i="9"/>
  <c r="AD124" i="9"/>
  <c r="AD75" i="9"/>
  <c r="AD52" i="9"/>
  <c r="BL150" i="10"/>
  <c r="BL76" i="15" s="1"/>
  <c r="BL155" i="10"/>
  <c r="BL81" i="15" s="1"/>
  <c r="BL149" i="10"/>
  <c r="BL75" i="15" s="1"/>
  <c r="BL145" i="10"/>
  <c r="BL71" i="15" s="1"/>
  <c r="BL143" i="10"/>
  <c r="BL69" i="15" s="1"/>
  <c r="BL156" i="10"/>
  <c r="BL82" i="15" s="1"/>
  <c r="BL141" i="10"/>
  <c r="BL67" i="15" s="1"/>
  <c r="BL146" i="10"/>
  <c r="BL72" i="15" s="1"/>
  <c r="BL153" i="10"/>
  <c r="BL79" i="15" s="1"/>
  <c r="BL157" i="10"/>
  <c r="BL83" i="15" s="1"/>
  <c r="BL140" i="10"/>
  <c r="BL147" i="10"/>
  <c r="BL73" i="15" s="1"/>
  <c r="BL154" i="10"/>
  <c r="BL80" i="15" s="1"/>
  <c r="BL158" i="10"/>
  <c r="BL84" i="15" s="1"/>
  <c r="BL142" i="10"/>
  <c r="BL68" i="15" s="1"/>
  <c r="BL148" i="10"/>
  <c r="BL74" i="15" s="1"/>
  <c r="BL159" i="10"/>
  <c r="BL85" i="15" s="1"/>
  <c r="BL152" i="10"/>
  <c r="BL78" i="15" s="1"/>
  <c r="BL151" i="10"/>
  <c r="BL77" i="15" s="1"/>
  <c r="BL144" i="10"/>
  <c r="BL70" i="15" s="1"/>
  <c r="AR21" i="9"/>
  <c r="AR39" i="10"/>
  <c r="AI142" i="10"/>
  <c r="AI68" i="15" s="1"/>
  <c r="AI143" i="10"/>
  <c r="AI69" i="15" s="1"/>
  <c r="AI149" i="10"/>
  <c r="AI75" i="15" s="1"/>
  <c r="AI157" i="10"/>
  <c r="AI83" i="15" s="1"/>
  <c r="AI158" i="10"/>
  <c r="AI84" i="15" s="1"/>
  <c r="AI141" i="10"/>
  <c r="AI67" i="15" s="1"/>
  <c r="AI153" i="10"/>
  <c r="AI79" i="15" s="1"/>
  <c r="AI155" i="10"/>
  <c r="AI81" i="15" s="1"/>
  <c r="AI156" i="10"/>
  <c r="AI82" i="15" s="1"/>
  <c r="AI145" i="10"/>
  <c r="AI71" i="15" s="1"/>
  <c r="AI150" i="10"/>
  <c r="AI76" i="15" s="1"/>
  <c r="AI148" i="10"/>
  <c r="AI74" i="15" s="1"/>
  <c r="AI140" i="10"/>
  <c r="AI159" i="10"/>
  <c r="AI85" i="15" s="1"/>
  <c r="AI151" i="10"/>
  <c r="AI77" i="15" s="1"/>
  <c r="AI147" i="10"/>
  <c r="AI73" i="15" s="1"/>
  <c r="AI154" i="10"/>
  <c r="AI80" i="15" s="1"/>
  <c r="AI152" i="10"/>
  <c r="AI78" i="15" s="1"/>
  <c r="AI146" i="10"/>
  <c r="AI72" i="15" s="1"/>
  <c r="AI144" i="10"/>
  <c r="AI70" i="15" s="1"/>
  <c r="BA206" i="15"/>
  <c r="BA221" i="15"/>
  <c r="BA218" i="15"/>
  <c r="BA210" i="15"/>
  <c r="BA207" i="15"/>
  <c r="BA220" i="15"/>
  <c r="BA213" i="15"/>
  <c r="BA219" i="15"/>
  <c r="BA224" i="15"/>
  <c r="BA223" i="15"/>
  <c r="BA215" i="15"/>
  <c r="BA212" i="15"/>
  <c r="BA216" i="15"/>
  <c r="BA209" i="15"/>
  <c r="BA225" i="15"/>
  <c r="BA208" i="15"/>
  <c r="BA217" i="15"/>
  <c r="BA222" i="15"/>
  <c r="BA214" i="15"/>
  <c r="BA211" i="15"/>
  <c r="AW98" i="9"/>
  <c r="AW124" i="9"/>
  <c r="AW52" i="9"/>
  <c r="AW75" i="9"/>
  <c r="Y148" i="10"/>
  <c r="Y74" i="15" s="1"/>
  <c r="Y158" i="10"/>
  <c r="Y84" i="15" s="1"/>
  <c r="Y144" i="10"/>
  <c r="Y70" i="15" s="1"/>
  <c r="Y141" i="10"/>
  <c r="Y67" i="15" s="1"/>
  <c r="Y153" i="10"/>
  <c r="Y79" i="15" s="1"/>
  <c r="Y150" i="10"/>
  <c r="Y76" i="15" s="1"/>
  <c r="Y145" i="10"/>
  <c r="Y71" i="15" s="1"/>
  <c r="Y159" i="10"/>
  <c r="Y85" i="15" s="1"/>
  <c r="Y155" i="10"/>
  <c r="Y81" i="15" s="1"/>
  <c r="Y142" i="10"/>
  <c r="Y68" i="15" s="1"/>
  <c r="Y147" i="10"/>
  <c r="Y73" i="15" s="1"/>
  <c r="Y146" i="10"/>
  <c r="Y72" i="15" s="1"/>
  <c r="Y151" i="10"/>
  <c r="Y77" i="15" s="1"/>
  <c r="Y156" i="10"/>
  <c r="Y82" i="15" s="1"/>
  <c r="Y157" i="10"/>
  <c r="Y83" i="15" s="1"/>
  <c r="Y140" i="10"/>
  <c r="Y143" i="10"/>
  <c r="Y69" i="15" s="1"/>
  <c r="Y149" i="10"/>
  <c r="Y75" i="15" s="1"/>
  <c r="Y152" i="10"/>
  <c r="Y78" i="15" s="1"/>
  <c r="Y154" i="10"/>
  <c r="Y80" i="15" s="1"/>
  <c r="BZ21" i="9"/>
  <c r="BZ39" i="10"/>
  <c r="T210" i="15"/>
  <c r="T216" i="15"/>
  <c r="T213" i="15"/>
  <c r="T221" i="15"/>
  <c r="T225" i="15"/>
  <c r="T209" i="15"/>
  <c r="T207" i="15"/>
  <c r="T223" i="15"/>
  <c r="T215" i="15"/>
  <c r="T217" i="15"/>
  <c r="T214" i="15"/>
  <c r="T211" i="15"/>
  <c r="T224" i="15"/>
  <c r="T208" i="15"/>
  <c r="T212" i="15"/>
  <c r="T222" i="15"/>
  <c r="T219" i="15"/>
  <c r="T206" i="15"/>
  <c r="T220" i="15"/>
  <c r="T218" i="15"/>
  <c r="AM220" i="15"/>
  <c r="AM213" i="15"/>
  <c r="AM215" i="15"/>
  <c r="AM210" i="15"/>
  <c r="AM218" i="15"/>
  <c r="AM208" i="15"/>
  <c r="AM211" i="15"/>
  <c r="AM214" i="15"/>
  <c r="AM216" i="15"/>
  <c r="AM209" i="15"/>
  <c r="AM219" i="15"/>
  <c r="AM206" i="15"/>
  <c r="AM224" i="15"/>
  <c r="AM221" i="15"/>
  <c r="AM222" i="15"/>
  <c r="AM217" i="15"/>
  <c r="AM207" i="15"/>
  <c r="AM225" i="15"/>
  <c r="AM212" i="15"/>
  <c r="AM223" i="15"/>
  <c r="AT144" i="10"/>
  <c r="AT70" i="15" s="1"/>
  <c r="AT159" i="10"/>
  <c r="AT85" i="15" s="1"/>
  <c r="AT156" i="10"/>
  <c r="AT82" i="15" s="1"/>
  <c r="AT148" i="10"/>
  <c r="AT74" i="15" s="1"/>
  <c r="AT155" i="10"/>
  <c r="AT81" i="15" s="1"/>
  <c r="AT158" i="10"/>
  <c r="AT84" i="15" s="1"/>
  <c r="AT150" i="10"/>
  <c r="AT76" i="15" s="1"/>
  <c r="AT143" i="10"/>
  <c r="AT69" i="15" s="1"/>
  <c r="AT142" i="10"/>
  <c r="AT68" i="15" s="1"/>
  <c r="AT140" i="10"/>
  <c r="AT147" i="10"/>
  <c r="AT73" i="15" s="1"/>
  <c r="AT151" i="10"/>
  <c r="AT77" i="15" s="1"/>
  <c r="AT141" i="10"/>
  <c r="AT67" i="15" s="1"/>
  <c r="AT153" i="10"/>
  <c r="AT79" i="15" s="1"/>
  <c r="AT145" i="10"/>
  <c r="AT71" i="15" s="1"/>
  <c r="AT154" i="10"/>
  <c r="AT80" i="15" s="1"/>
  <c r="AT157" i="10"/>
  <c r="AT83" i="15" s="1"/>
  <c r="AT146" i="10"/>
  <c r="AT72" i="15" s="1"/>
  <c r="AT149" i="10"/>
  <c r="AT75" i="15" s="1"/>
  <c r="AT152" i="10"/>
  <c r="AT78" i="15" s="1"/>
  <c r="AE39" i="10"/>
  <c r="AE21" i="9"/>
  <c r="AZ21" i="9"/>
  <c r="AZ39" i="10"/>
  <c r="BO98" i="9"/>
  <c r="BO124" i="9"/>
  <c r="BO75" i="9"/>
  <c r="BO52" i="9"/>
  <c r="BX209" i="15"/>
  <c r="BX213" i="15"/>
  <c r="BX225" i="15"/>
  <c r="BX211" i="15"/>
  <c r="BX215" i="15"/>
  <c r="BX223" i="15"/>
  <c r="BX219" i="15"/>
  <c r="BX212" i="15"/>
  <c r="BX208" i="15"/>
  <c r="BX220" i="15"/>
  <c r="BX216" i="15"/>
  <c r="BX221" i="15"/>
  <c r="BX206" i="15"/>
  <c r="BX224" i="15"/>
  <c r="BX214" i="15"/>
  <c r="BX210" i="15"/>
  <c r="BX222" i="15"/>
  <c r="BX217" i="15"/>
  <c r="BX218" i="15"/>
  <c r="BX207" i="15"/>
  <c r="BW222" i="15"/>
  <c r="BW210" i="15"/>
  <c r="BW224" i="15"/>
  <c r="BW214" i="15"/>
  <c r="BW213" i="15"/>
  <c r="BW216" i="15"/>
  <c r="BW223" i="15"/>
  <c r="BW206" i="15"/>
  <c r="BW218" i="15"/>
  <c r="BW209" i="15"/>
  <c r="BW207" i="15"/>
  <c r="BW219" i="15"/>
  <c r="BW221" i="15"/>
  <c r="BW212" i="15"/>
  <c r="BW225" i="15"/>
  <c r="BW220" i="15"/>
  <c r="BW217" i="15"/>
  <c r="BW211" i="15"/>
  <c r="BW208" i="15"/>
  <c r="BW215" i="15"/>
  <c r="BQ213" i="15"/>
  <c r="BQ223" i="15"/>
  <c r="BQ218" i="15"/>
  <c r="BQ221" i="15"/>
  <c r="BQ216" i="15"/>
  <c r="BQ219" i="15"/>
  <c r="BQ222" i="15"/>
  <c r="BQ206" i="15"/>
  <c r="BQ224" i="15"/>
  <c r="BQ212" i="15"/>
  <c r="BQ214" i="15"/>
  <c r="BQ209" i="15"/>
  <c r="BQ220" i="15"/>
  <c r="BQ217" i="15"/>
  <c r="BQ207" i="15"/>
  <c r="BQ225" i="15"/>
  <c r="BQ208" i="15"/>
  <c r="BQ215" i="15"/>
  <c r="BQ210" i="15"/>
  <c r="BQ211" i="15"/>
  <c r="CA98" i="9"/>
  <c r="CA124" i="9"/>
  <c r="CA52" i="9"/>
  <c r="CA75" i="9"/>
  <c r="Q206" i="15"/>
  <c r="Q224" i="15"/>
  <c r="Q216" i="15"/>
  <c r="Q209" i="15"/>
  <c r="Q222" i="15"/>
  <c r="Q219" i="15"/>
  <c r="Q218" i="15"/>
  <c r="Q212" i="15"/>
  <c r="Q225" i="15"/>
  <c r="Q217" i="15"/>
  <c r="Q215" i="15"/>
  <c r="Q223" i="15"/>
  <c r="Q213" i="15"/>
  <c r="Q221" i="15"/>
  <c r="Q220" i="15"/>
  <c r="Q208" i="15"/>
  <c r="Q211" i="15"/>
  <c r="Q210" i="15"/>
  <c r="Q214" i="15"/>
  <c r="Q207" i="15"/>
  <c r="BY21" i="9"/>
  <c r="BY39" i="10"/>
  <c r="BM21" i="9"/>
  <c r="BM39" i="10"/>
  <c r="BB144" i="10"/>
  <c r="BB70" i="15" s="1"/>
  <c r="BB140" i="10"/>
  <c r="BB156" i="10"/>
  <c r="BB82" i="15" s="1"/>
  <c r="BB151" i="10"/>
  <c r="BB77" i="15" s="1"/>
  <c r="BB150" i="10"/>
  <c r="BB76" i="15" s="1"/>
  <c r="BB155" i="10"/>
  <c r="BB81" i="15" s="1"/>
  <c r="BB159" i="10"/>
  <c r="BB85" i="15" s="1"/>
  <c r="BB158" i="10"/>
  <c r="BB84" i="15" s="1"/>
  <c r="BB148" i="10"/>
  <c r="BB74" i="15" s="1"/>
  <c r="BB143" i="10"/>
  <c r="BB69" i="15" s="1"/>
  <c r="BB142" i="10"/>
  <c r="BB68" i="15" s="1"/>
  <c r="BB147" i="10"/>
  <c r="BB73" i="15" s="1"/>
  <c r="BB141" i="10"/>
  <c r="BB67" i="15" s="1"/>
  <c r="BB153" i="10"/>
  <c r="BB79" i="15" s="1"/>
  <c r="BB145" i="10"/>
  <c r="BB71" i="15" s="1"/>
  <c r="BB154" i="10"/>
  <c r="BB80" i="15" s="1"/>
  <c r="BB152" i="10"/>
  <c r="BB78" i="15" s="1"/>
  <c r="BB146" i="10"/>
  <c r="BB72" i="15" s="1"/>
  <c r="BB157" i="10"/>
  <c r="BB83" i="15" s="1"/>
  <c r="BB149" i="10"/>
  <c r="BB75" i="15" s="1"/>
  <c r="AD209" i="15"/>
  <c r="AD224" i="15"/>
  <c r="AD218" i="15"/>
  <c r="AD207" i="15"/>
  <c r="AD214" i="15"/>
  <c r="AD223" i="15"/>
  <c r="AD211" i="15"/>
  <c r="AD210" i="15"/>
  <c r="AD213" i="15"/>
  <c r="AD221" i="15"/>
  <c r="AD215" i="15"/>
  <c r="AD222" i="15"/>
  <c r="AD216" i="15"/>
  <c r="AD206" i="15"/>
  <c r="AD217" i="15"/>
  <c r="AD219" i="15"/>
  <c r="AD220" i="15"/>
  <c r="AD208" i="15"/>
  <c r="AD225" i="15"/>
  <c r="AD212" i="15"/>
  <c r="AK98" i="9"/>
  <c r="AK124" i="9"/>
  <c r="AK75" i="9"/>
  <c r="AK52" i="9"/>
  <c r="AP206" i="15"/>
  <c r="AP213" i="15"/>
  <c r="AP221" i="15"/>
  <c r="AP210" i="15"/>
  <c r="AP219" i="15"/>
  <c r="AP223" i="15"/>
  <c r="AP214" i="15"/>
  <c r="AP211" i="15"/>
  <c r="AP217" i="15"/>
  <c r="AP208" i="15"/>
  <c r="AP224" i="15"/>
  <c r="AP218" i="15"/>
  <c r="AP225" i="15"/>
  <c r="AP216" i="15"/>
  <c r="AP220" i="15"/>
  <c r="AP207" i="15"/>
  <c r="AP215" i="15"/>
  <c r="AP209" i="15"/>
  <c r="AP212" i="15"/>
  <c r="AP222" i="15"/>
  <c r="AW209" i="15"/>
  <c r="AW214" i="15"/>
  <c r="AW220" i="15"/>
  <c r="AW225" i="15"/>
  <c r="AW216" i="15"/>
  <c r="AW207" i="15"/>
  <c r="AW223" i="15"/>
  <c r="AW211" i="15"/>
  <c r="AW221" i="15"/>
  <c r="AW212" i="15"/>
  <c r="AW219" i="15"/>
  <c r="AW224" i="15"/>
  <c r="AW222" i="15"/>
  <c r="AW210" i="15"/>
  <c r="AW218" i="15"/>
  <c r="AW215" i="15"/>
  <c r="AW213" i="15"/>
  <c r="AW217" i="15"/>
  <c r="AW208" i="15"/>
  <c r="AW206" i="15"/>
  <c r="BJ21" i="9"/>
  <c r="BJ39" i="10"/>
  <c r="G32" i="14"/>
  <c r="BZ212" i="15"/>
  <c r="BZ224" i="15"/>
  <c r="BZ210" i="15"/>
  <c r="BZ213" i="15"/>
  <c r="BZ221" i="15"/>
  <c r="BZ217" i="15"/>
  <c r="BZ216" i="15"/>
  <c r="BZ207" i="15"/>
  <c r="BZ215" i="15"/>
  <c r="BZ222" i="15"/>
  <c r="BZ214" i="15"/>
  <c r="BZ218" i="15"/>
  <c r="BZ206" i="15"/>
  <c r="BZ208" i="15"/>
  <c r="BZ220" i="15"/>
  <c r="BZ223" i="15"/>
  <c r="BZ211" i="15"/>
  <c r="BZ219" i="15"/>
  <c r="BZ209" i="15"/>
  <c r="BZ225" i="15"/>
  <c r="AY141" i="10"/>
  <c r="AY67" i="15" s="1"/>
  <c r="AY147" i="10"/>
  <c r="AY73" i="15" s="1"/>
  <c r="AY142" i="10"/>
  <c r="AY68" i="15" s="1"/>
  <c r="AY150" i="10"/>
  <c r="AY76" i="15" s="1"/>
  <c r="AY155" i="10"/>
  <c r="AY81" i="15" s="1"/>
  <c r="AY149" i="10"/>
  <c r="AY75" i="15" s="1"/>
  <c r="AY158" i="10"/>
  <c r="AY84" i="15" s="1"/>
  <c r="AY143" i="10"/>
  <c r="AY69" i="15" s="1"/>
  <c r="AY157" i="10"/>
  <c r="AY83" i="15" s="1"/>
  <c r="AY156" i="10"/>
  <c r="AY82" i="15" s="1"/>
  <c r="AY148" i="10"/>
  <c r="AY74" i="15" s="1"/>
  <c r="AY154" i="10"/>
  <c r="AY80" i="15" s="1"/>
  <c r="AY140" i="10"/>
  <c r="AY146" i="10"/>
  <c r="AY72" i="15" s="1"/>
  <c r="AY152" i="10"/>
  <c r="AY78" i="15" s="1"/>
  <c r="AY144" i="10"/>
  <c r="AY70" i="15" s="1"/>
  <c r="AY159" i="10"/>
  <c r="AY85" i="15" s="1"/>
  <c r="AY153" i="10"/>
  <c r="AY79" i="15" s="1"/>
  <c r="AY151" i="10"/>
  <c r="AY77" i="15" s="1"/>
  <c r="AY145" i="10"/>
  <c r="AY71" i="15" s="1"/>
  <c r="BU206" i="15"/>
  <c r="BU217" i="15"/>
  <c r="BU207" i="15"/>
  <c r="BU215" i="15"/>
  <c r="BU225" i="15"/>
  <c r="BU222" i="15"/>
  <c r="BU216" i="15"/>
  <c r="BU213" i="15"/>
  <c r="BU212" i="15"/>
  <c r="BU224" i="15"/>
  <c r="BU219" i="15"/>
  <c r="BU211" i="15"/>
  <c r="BU214" i="15"/>
  <c r="BU218" i="15"/>
  <c r="BU210" i="15"/>
  <c r="BU208" i="15"/>
  <c r="BU220" i="15"/>
  <c r="BU221" i="15"/>
  <c r="BU209" i="15"/>
  <c r="BU223" i="15"/>
  <c r="BN140" i="10"/>
  <c r="BN158" i="10"/>
  <c r="BN84" i="15" s="1"/>
  <c r="BN146" i="10"/>
  <c r="BN72" i="15" s="1"/>
  <c r="BN148" i="10"/>
  <c r="BN74" i="15" s="1"/>
  <c r="BN143" i="10"/>
  <c r="BN69" i="15" s="1"/>
  <c r="BN147" i="10"/>
  <c r="BN73" i="15" s="1"/>
  <c r="BN156" i="10"/>
  <c r="BN82" i="15" s="1"/>
  <c r="BN151" i="10"/>
  <c r="BN77" i="15" s="1"/>
  <c r="BN154" i="10"/>
  <c r="BN80" i="15" s="1"/>
  <c r="BN141" i="10"/>
  <c r="BN67" i="15" s="1"/>
  <c r="BN159" i="10"/>
  <c r="BN85" i="15" s="1"/>
  <c r="BN155" i="10"/>
  <c r="BN81" i="15" s="1"/>
  <c r="BN149" i="10"/>
  <c r="BN75" i="15" s="1"/>
  <c r="BN144" i="10"/>
  <c r="BN70" i="15" s="1"/>
  <c r="BN157" i="10"/>
  <c r="BN83" i="15" s="1"/>
  <c r="BN152" i="10"/>
  <c r="BN78" i="15" s="1"/>
  <c r="BN142" i="10"/>
  <c r="BN68" i="15" s="1"/>
  <c r="BN145" i="10"/>
  <c r="BN71" i="15" s="1"/>
  <c r="BN150" i="10"/>
  <c r="BN76" i="15" s="1"/>
  <c r="BN153" i="10"/>
  <c r="BN79" i="15" s="1"/>
  <c r="S209" i="15"/>
  <c r="S211" i="15"/>
  <c r="S214" i="15"/>
  <c r="S218" i="15"/>
  <c r="S220" i="15"/>
  <c r="S208" i="15"/>
  <c r="S223" i="15"/>
  <c r="S219" i="15"/>
  <c r="S216" i="15"/>
  <c r="S207" i="15"/>
  <c r="S215" i="15"/>
  <c r="S206" i="15"/>
  <c r="S222" i="15"/>
  <c r="S221" i="15"/>
  <c r="S213" i="15"/>
  <c r="S212" i="15"/>
  <c r="S225" i="15"/>
  <c r="S217" i="15"/>
  <c r="S210" i="15"/>
  <c r="S224" i="15"/>
  <c r="AT98" i="9"/>
  <c r="AT124" i="9"/>
  <c r="AT75" i="9"/>
  <c r="AT52" i="9"/>
  <c r="O211" i="15"/>
  <c r="O221" i="15"/>
  <c r="O225" i="15"/>
  <c r="O217" i="15"/>
  <c r="O216" i="15"/>
  <c r="O208" i="15"/>
  <c r="O212" i="15"/>
  <c r="O222" i="15"/>
  <c r="O215" i="15"/>
  <c r="O213" i="15"/>
  <c r="O224" i="15"/>
  <c r="O223" i="15"/>
  <c r="O218" i="15"/>
  <c r="O210" i="15"/>
  <c r="O209" i="15"/>
  <c r="O206" i="15"/>
  <c r="O207" i="15"/>
  <c r="O220" i="15"/>
  <c r="O214" i="15"/>
  <c r="O219" i="15"/>
  <c r="P140" i="10"/>
  <c r="P143" i="10"/>
  <c r="P69" i="15" s="1"/>
  <c r="P155" i="10"/>
  <c r="P81" i="15" s="1"/>
  <c r="P150" i="10"/>
  <c r="P76" i="15" s="1"/>
  <c r="P148" i="10"/>
  <c r="P74" i="15" s="1"/>
  <c r="P158" i="10"/>
  <c r="P84" i="15" s="1"/>
  <c r="P145" i="10"/>
  <c r="P71" i="15" s="1"/>
  <c r="P147" i="10"/>
  <c r="P73" i="15" s="1"/>
  <c r="P153" i="10"/>
  <c r="P79" i="15" s="1"/>
  <c r="P156" i="10"/>
  <c r="P82" i="15" s="1"/>
  <c r="P146" i="10"/>
  <c r="P72" i="15" s="1"/>
  <c r="P142" i="10"/>
  <c r="P68" i="15" s="1"/>
  <c r="P154" i="10"/>
  <c r="P80" i="15" s="1"/>
  <c r="P141" i="10"/>
  <c r="P67" i="15" s="1"/>
  <c r="P149" i="10"/>
  <c r="P75" i="15" s="1"/>
  <c r="P159" i="10"/>
  <c r="P85" i="15" s="1"/>
  <c r="P152" i="10"/>
  <c r="P78" i="15" s="1"/>
  <c r="P157" i="10"/>
  <c r="P83" i="15" s="1"/>
  <c r="P144" i="10"/>
  <c r="P70" i="15" s="1"/>
  <c r="P151" i="10"/>
  <c r="P77" i="15" s="1"/>
  <c r="BH98" i="9"/>
  <c r="BH124" i="9"/>
  <c r="BH75" i="9"/>
  <c r="BH52" i="9"/>
  <c r="BO147" i="10"/>
  <c r="BO73" i="15" s="1"/>
  <c r="BO142" i="10"/>
  <c r="BO68" i="15" s="1"/>
  <c r="BO155" i="10"/>
  <c r="BO81" i="15" s="1"/>
  <c r="BO141" i="10"/>
  <c r="BO67" i="15" s="1"/>
  <c r="BO158" i="10"/>
  <c r="BO84" i="15" s="1"/>
  <c r="BO143" i="10"/>
  <c r="BO69" i="15" s="1"/>
  <c r="BO149" i="10"/>
  <c r="BO75" i="15" s="1"/>
  <c r="BO150" i="10"/>
  <c r="BO76" i="15" s="1"/>
  <c r="BO157" i="10"/>
  <c r="BO83" i="15" s="1"/>
  <c r="BO151" i="10"/>
  <c r="BO77" i="15" s="1"/>
  <c r="BO156" i="10"/>
  <c r="BO82" i="15" s="1"/>
  <c r="BO148" i="10"/>
  <c r="BO74" i="15" s="1"/>
  <c r="BO152" i="10"/>
  <c r="BO78" i="15" s="1"/>
  <c r="BO140" i="10"/>
  <c r="BO144" i="10"/>
  <c r="BO70" i="15" s="1"/>
  <c r="BO153" i="10"/>
  <c r="BO79" i="15" s="1"/>
  <c r="BO145" i="10"/>
  <c r="BO71" i="15" s="1"/>
  <c r="BO154" i="10"/>
  <c r="BO80" i="15" s="1"/>
  <c r="BO146" i="10"/>
  <c r="BO72" i="15" s="1"/>
  <c r="BO159" i="10"/>
  <c r="BO85" i="15" s="1"/>
  <c r="G155" i="12"/>
  <c r="BY210" i="15"/>
  <c r="BY219" i="15"/>
  <c r="BY221" i="15"/>
  <c r="BY207" i="15"/>
  <c r="BY213" i="15"/>
  <c r="BY222" i="15"/>
  <c r="BY211" i="15"/>
  <c r="BY225" i="15"/>
  <c r="BY224" i="15"/>
  <c r="BY209" i="15"/>
  <c r="BY214" i="15"/>
  <c r="BY212" i="15"/>
  <c r="BY217" i="15"/>
  <c r="BY216" i="15"/>
  <c r="BY208" i="15"/>
  <c r="BY220" i="15"/>
  <c r="BY223" i="15"/>
  <c r="BY206" i="15"/>
  <c r="BY218" i="15"/>
  <c r="BY215" i="15"/>
  <c r="BU21" i="9"/>
  <c r="BU39" i="10"/>
  <c r="BI21" i="9"/>
  <c r="BI39" i="10"/>
  <c r="BP224" i="15"/>
  <c r="BP208" i="15"/>
  <c r="BP212" i="15"/>
  <c r="BP214" i="15"/>
  <c r="BP220" i="15"/>
  <c r="BP221" i="15"/>
  <c r="BP222" i="15"/>
  <c r="BP209" i="15"/>
  <c r="BP206" i="15"/>
  <c r="BP216" i="15"/>
  <c r="BP213" i="15"/>
  <c r="BP223" i="15"/>
  <c r="BP215" i="15"/>
  <c r="BP218" i="15"/>
  <c r="BP207" i="15"/>
  <c r="BP210" i="15"/>
  <c r="BP219" i="15"/>
  <c r="BP225" i="15"/>
  <c r="BP211" i="15"/>
  <c r="BP217" i="15"/>
  <c r="BB98" i="9"/>
  <c r="BB124" i="9"/>
  <c r="BB75" i="9"/>
  <c r="BB52" i="9"/>
  <c r="AV212" i="15"/>
  <c r="AV222" i="15"/>
  <c r="AV218" i="15"/>
  <c r="AV213" i="15"/>
  <c r="AV206" i="15"/>
  <c r="AV221" i="15"/>
  <c r="AV210" i="15"/>
  <c r="AV215" i="15"/>
  <c r="AV225" i="15"/>
  <c r="AV224" i="15"/>
  <c r="AV207" i="15"/>
  <c r="AV217" i="15"/>
  <c r="AV216" i="15"/>
  <c r="AV209" i="15"/>
  <c r="AV211" i="15"/>
  <c r="AV208" i="15"/>
  <c r="AV219" i="15"/>
  <c r="AV214" i="15"/>
  <c r="AV220" i="15"/>
  <c r="AV223" i="15"/>
  <c r="BL210" i="15"/>
  <c r="BL212" i="15"/>
  <c r="BL220" i="15"/>
  <c r="BL221" i="15"/>
  <c r="BL217" i="15"/>
  <c r="BL213" i="15"/>
  <c r="BL206" i="15"/>
  <c r="BL225" i="15"/>
  <c r="BL223" i="15"/>
  <c r="BL222" i="15"/>
  <c r="BL208" i="15"/>
  <c r="BL216" i="15"/>
  <c r="BL215" i="15"/>
  <c r="BL214" i="15"/>
  <c r="BL218" i="15"/>
  <c r="BL207" i="15"/>
  <c r="BL209" i="15"/>
  <c r="BL219" i="15"/>
  <c r="BL211" i="15"/>
  <c r="BL224" i="15"/>
  <c r="AR98" i="9"/>
  <c r="AR124" i="9"/>
  <c r="AR52" i="9"/>
  <c r="AR75" i="9"/>
  <c r="AI210" i="15"/>
  <c r="AI212" i="15"/>
  <c r="AI224" i="15"/>
  <c r="AI221" i="15"/>
  <c r="AI208" i="15"/>
  <c r="AI215" i="15"/>
  <c r="AI223" i="15"/>
  <c r="AI220" i="15"/>
  <c r="AI216" i="15"/>
  <c r="AI225" i="15"/>
  <c r="AI217" i="15"/>
  <c r="AI209" i="15"/>
  <c r="AI207" i="15"/>
  <c r="AI213" i="15"/>
  <c r="AI218" i="15"/>
  <c r="AI219" i="15"/>
  <c r="AI222" i="15"/>
  <c r="AI214" i="15"/>
  <c r="AI206" i="15"/>
  <c r="AI211" i="15"/>
  <c r="AU98" i="9"/>
  <c r="AU124" i="9"/>
  <c r="AU75" i="9"/>
  <c r="AU52" i="9"/>
  <c r="W140" i="10"/>
  <c r="W146" i="10"/>
  <c r="W72" i="15" s="1"/>
  <c r="W143" i="10"/>
  <c r="W69" i="15" s="1"/>
  <c r="W151" i="10"/>
  <c r="W77" i="15" s="1"/>
  <c r="W154" i="10"/>
  <c r="W80" i="15" s="1"/>
  <c r="W142" i="10"/>
  <c r="W68" i="15" s="1"/>
  <c r="W159" i="10"/>
  <c r="W85" i="15" s="1"/>
  <c r="W145" i="10"/>
  <c r="W71" i="15" s="1"/>
  <c r="W153" i="10"/>
  <c r="W79" i="15" s="1"/>
  <c r="W150" i="10"/>
  <c r="W76" i="15" s="1"/>
  <c r="W155" i="10"/>
  <c r="W81" i="15" s="1"/>
  <c r="W158" i="10"/>
  <c r="W84" i="15" s="1"/>
  <c r="W149" i="10"/>
  <c r="W75" i="15" s="1"/>
  <c r="W147" i="10"/>
  <c r="W73" i="15" s="1"/>
  <c r="W141" i="10"/>
  <c r="W67" i="15" s="1"/>
  <c r="W152" i="10"/>
  <c r="W78" i="15" s="1"/>
  <c r="W156" i="10"/>
  <c r="W82" i="15" s="1"/>
  <c r="W144" i="10"/>
  <c r="W70" i="15" s="1"/>
  <c r="W148" i="10"/>
  <c r="W74" i="15" s="1"/>
  <c r="W157" i="10"/>
  <c r="W83" i="15" s="1"/>
  <c r="Y207" i="15"/>
  <c r="Y219" i="15"/>
  <c r="Y222" i="15"/>
  <c r="Y213" i="15"/>
  <c r="Y221" i="15"/>
  <c r="Y210" i="15"/>
  <c r="Y209" i="15"/>
  <c r="Y216" i="15"/>
  <c r="Y223" i="15"/>
  <c r="Y212" i="15"/>
  <c r="Y218" i="15"/>
  <c r="Y214" i="15"/>
  <c r="Y211" i="15"/>
  <c r="Y220" i="15"/>
  <c r="Y225" i="15"/>
  <c r="Y206" i="15"/>
  <c r="Y217" i="15"/>
  <c r="Y224" i="15"/>
  <c r="Y208" i="15"/>
  <c r="Y215" i="15"/>
  <c r="AY151" i="12"/>
  <c r="AT211" i="15"/>
  <c r="AT222" i="15"/>
  <c r="AT213" i="15"/>
  <c r="AT221" i="15"/>
  <c r="AT206" i="15"/>
  <c r="AT223" i="15"/>
  <c r="AT212" i="15"/>
  <c r="AT215" i="15"/>
  <c r="AT225" i="15"/>
  <c r="AT218" i="15"/>
  <c r="AT214" i="15"/>
  <c r="AT209" i="15"/>
  <c r="AT216" i="15"/>
  <c r="AT224" i="15"/>
  <c r="AT210" i="15"/>
  <c r="AT219" i="15"/>
  <c r="AT207" i="15"/>
  <c r="AT217" i="15"/>
  <c r="AT220" i="15"/>
  <c r="AT208" i="15"/>
  <c r="CI140" i="10"/>
  <c r="CI159" i="10"/>
  <c r="CI85" i="15" s="1"/>
  <c r="CI151" i="10"/>
  <c r="CI77" i="15" s="1"/>
  <c r="CI155" i="10"/>
  <c r="CI81" i="15" s="1"/>
  <c r="CI153" i="10"/>
  <c r="CI79" i="15" s="1"/>
  <c r="CI158" i="10"/>
  <c r="CI84" i="15" s="1"/>
  <c r="CI150" i="10"/>
  <c r="CI76" i="15" s="1"/>
  <c r="CI143" i="10"/>
  <c r="CI69" i="15" s="1"/>
  <c r="CI142" i="10"/>
  <c r="CI68" i="15" s="1"/>
  <c r="CI147" i="10"/>
  <c r="CI73" i="15" s="1"/>
  <c r="CI145" i="10"/>
  <c r="CI71" i="15" s="1"/>
  <c r="CI154" i="10"/>
  <c r="CI80" i="15" s="1"/>
  <c r="CI146" i="10"/>
  <c r="CI72" i="15" s="1"/>
  <c r="CI152" i="10"/>
  <c r="CI78" i="15" s="1"/>
  <c r="CI156" i="10"/>
  <c r="CI82" i="15" s="1"/>
  <c r="CI144" i="10"/>
  <c r="CI70" i="15" s="1"/>
  <c r="CI157" i="10"/>
  <c r="CI83" i="15" s="1"/>
  <c r="CI148" i="10"/>
  <c r="CI74" i="15" s="1"/>
  <c r="CI149" i="10"/>
  <c r="CI75" i="15" s="1"/>
  <c r="CI141" i="10"/>
  <c r="CI67" i="15" s="1"/>
  <c r="AZ98" i="9"/>
  <c r="AZ124" i="9"/>
  <c r="AZ75" i="9"/>
  <c r="AZ52" i="9"/>
  <c r="BD140" i="10"/>
  <c r="BD149" i="10"/>
  <c r="BD75" i="15" s="1"/>
  <c r="BD147" i="10"/>
  <c r="BD73" i="15" s="1"/>
  <c r="BD148" i="10"/>
  <c r="BD74" i="15" s="1"/>
  <c r="BD141" i="10"/>
  <c r="BD67" i="15" s="1"/>
  <c r="BD150" i="10"/>
  <c r="BD76" i="15" s="1"/>
  <c r="BD158" i="10"/>
  <c r="BD84" i="15" s="1"/>
  <c r="BD153" i="10"/>
  <c r="BD79" i="15" s="1"/>
  <c r="BD143" i="10"/>
  <c r="BD69" i="15" s="1"/>
  <c r="BD155" i="10"/>
  <c r="BD81" i="15" s="1"/>
  <c r="BD145" i="10"/>
  <c r="BD71" i="15" s="1"/>
  <c r="BD142" i="10"/>
  <c r="BD68" i="15" s="1"/>
  <c r="BD146" i="10"/>
  <c r="BD72" i="15" s="1"/>
  <c r="BD156" i="10"/>
  <c r="BD82" i="15" s="1"/>
  <c r="BD144" i="10"/>
  <c r="BD70" i="15" s="1"/>
  <c r="BD154" i="10"/>
  <c r="BD80" i="15" s="1"/>
  <c r="BD157" i="10"/>
  <c r="BD83" i="15" s="1"/>
  <c r="BD159" i="10"/>
  <c r="BD85" i="15" s="1"/>
  <c r="BD152" i="10"/>
  <c r="BD78" i="15" s="1"/>
  <c r="BD151" i="10"/>
  <c r="BD77" i="15" s="1"/>
  <c r="AJ21" i="9"/>
  <c r="AJ39" i="10"/>
  <c r="M21" i="9"/>
  <c r="M39" i="10"/>
  <c r="X143" i="10"/>
  <c r="X69" i="15" s="1"/>
  <c r="X142" i="10"/>
  <c r="X68" i="15" s="1"/>
  <c r="X155" i="10"/>
  <c r="X81" i="15" s="1"/>
  <c r="X150" i="10"/>
  <c r="X76" i="15" s="1"/>
  <c r="X154" i="10"/>
  <c r="X80" i="15" s="1"/>
  <c r="X145" i="10"/>
  <c r="X71" i="15" s="1"/>
  <c r="X157" i="10"/>
  <c r="X83" i="15" s="1"/>
  <c r="X149" i="10"/>
  <c r="X75" i="15" s="1"/>
  <c r="X140" i="10"/>
  <c r="X147" i="10"/>
  <c r="X73" i="15" s="1"/>
  <c r="X141" i="10"/>
  <c r="X67" i="15" s="1"/>
  <c r="X156" i="10"/>
  <c r="X82" i="15" s="1"/>
  <c r="X146" i="10"/>
  <c r="X72" i="15" s="1"/>
  <c r="X159" i="10"/>
  <c r="X85" i="15" s="1"/>
  <c r="X158" i="10"/>
  <c r="X84" i="15" s="1"/>
  <c r="X151" i="10"/>
  <c r="X77" i="15" s="1"/>
  <c r="X148" i="10"/>
  <c r="X74" i="15" s="1"/>
  <c r="X152" i="10"/>
  <c r="X78" i="15" s="1"/>
  <c r="X144" i="10"/>
  <c r="X70" i="15" s="1"/>
  <c r="X153" i="10"/>
  <c r="X79" i="15" s="1"/>
  <c r="K140" i="10"/>
  <c r="K155" i="10"/>
  <c r="K81" i="15" s="1"/>
  <c r="K141" i="10"/>
  <c r="K67" i="15" s="1"/>
  <c r="K159" i="10"/>
  <c r="K85" i="15" s="1"/>
  <c r="K153" i="10"/>
  <c r="K79" i="15" s="1"/>
  <c r="K156" i="10"/>
  <c r="K82" i="15" s="1"/>
  <c r="K149" i="10"/>
  <c r="K75" i="15" s="1"/>
  <c r="K146" i="10"/>
  <c r="K72" i="15" s="1"/>
  <c r="K157" i="10"/>
  <c r="K83" i="15" s="1"/>
  <c r="K154" i="10"/>
  <c r="K80" i="15" s="1"/>
  <c r="K142" i="10"/>
  <c r="K68" i="15" s="1"/>
  <c r="K144" i="10"/>
  <c r="K70" i="15" s="1"/>
  <c r="K150" i="10"/>
  <c r="K76" i="15" s="1"/>
  <c r="K145" i="10"/>
  <c r="K71" i="15" s="1"/>
  <c r="K158" i="10"/>
  <c r="K84" i="15" s="1"/>
  <c r="K147" i="10"/>
  <c r="K73" i="15" s="1"/>
  <c r="K143" i="10"/>
  <c r="K69" i="15" s="1"/>
  <c r="K148" i="10"/>
  <c r="K74" i="15" s="1"/>
  <c r="K151" i="10"/>
  <c r="K77" i="15" s="1"/>
  <c r="K152" i="10"/>
  <c r="K78" i="15" s="1"/>
  <c r="BB225" i="15"/>
  <c r="BB211" i="15"/>
  <c r="BB212" i="15"/>
  <c r="BB220" i="15"/>
  <c r="BB223" i="15"/>
  <c r="BB221" i="15"/>
  <c r="BB213" i="15"/>
  <c r="BB207" i="15"/>
  <c r="BB216" i="15"/>
  <c r="BB209" i="15"/>
  <c r="BB217" i="15"/>
  <c r="BB224" i="15"/>
  <c r="BB210" i="15"/>
  <c r="BB215" i="15"/>
  <c r="BB218" i="15"/>
  <c r="BB222" i="15"/>
  <c r="BB208" i="15"/>
  <c r="BB206" i="15"/>
  <c r="BB219" i="15"/>
  <c r="BB214" i="15"/>
  <c r="AU140" i="10"/>
  <c r="AU143" i="10"/>
  <c r="AU69" i="15" s="1"/>
  <c r="AU153" i="10"/>
  <c r="AU79" i="15" s="1"/>
  <c r="AU147" i="10"/>
  <c r="AU73" i="15" s="1"/>
  <c r="AU158" i="10"/>
  <c r="AU84" i="15" s="1"/>
  <c r="AU145" i="10"/>
  <c r="AU71" i="15" s="1"/>
  <c r="AU151" i="10"/>
  <c r="AU77" i="15" s="1"/>
  <c r="AU155" i="10"/>
  <c r="AU81" i="15" s="1"/>
  <c r="AU146" i="10"/>
  <c r="AU72" i="15" s="1"/>
  <c r="AU159" i="10"/>
  <c r="AU85" i="15" s="1"/>
  <c r="AU156" i="10"/>
  <c r="AU82" i="15" s="1"/>
  <c r="AU154" i="10"/>
  <c r="AU80" i="15" s="1"/>
  <c r="AU157" i="10"/>
  <c r="AU83" i="15" s="1"/>
  <c r="AU148" i="10"/>
  <c r="AU74" i="15" s="1"/>
  <c r="AU142" i="10"/>
  <c r="AU68" i="15" s="1"/>
  <c r="AU149" i="10"/>
  <c r="AU75" i="15" s="1"/>
  <c r="AU152" i="10"/>
  <c r="AU78" i="15" s="1"/>
  <c r="AU141" i="10"/>
  <c r="AU67" i="15" s="1"/>
  <c r="AU144" i="10"/>
  <c r="AU70" i="15" s="1"/>
  <c r="AU150" i="10"/>
  <c r="AU76" i="15" s="1"/>
  <c r="AA98" i="9"/>
  <c r="AA124" i="9"/>
  <c r="AA75" i="9"/>
  <c r="AA52" i="9"/>
  <c r="AY209" i="15"/>
  <c r="AY224" i="15"/>
  <c r="AY223" i="15"/>
  <c r="AY206" i="15"/>
  <c r="AY210" i="15"/>
  <c r="AY213" i="15"/>
  <c r="AY208" i="15"/>
  <c r="AY207" i="15"/>
  <c r="AY220" i="15"/>
  <c r="AY217" i="15"/>
  <c r="AY212" i="15"/>
  <c r="AY218" i="15"/>
  <c r="AY219" i="15"/>
  <c r="AY221" i="15"/>
  <c r="AY225" i="15"/>
  <c r="AY222" i="15"/>
  <c r="AY216" i="15"/>
  <c r="AY215" i="15"/>
  <c r="AY211" i="15"/>
  <c r="AY214" i="15"/>
  <c r="BN210" i="15"/>
  <c r="BN213" i="15"/>
  <c r="BN206" i="15"/>
  <c r="BN218" i="15"/>
  <c r="BN220" i="15"/>
  <c r="BN221" i="15"/>
  <c r="BN222" i="15"/>
  <c r="BN214" i="15"/>
  <c r="BN217" i="15"/>
  <c r="BN215" i="15"/>
  <c r="BN211" i="15"/>
  <c r="BN223" i="15"/>
  <c r="BN219" i="15"/>
  <c r="BN208" i="15"/>
  <c r="BN212" i="15"/>
  <c r="BN216" i="15"/>
  <c r="BN224" i="15"/>
  <c r="BN207" i="15"/>
  <c r="BN209" i="15"/>
  <c r="BN225" i="15"/>
  <c r="AJ147" i="10"/>
  <c r="AJ73" i="15" s="1"/>
  <c r="AJ148" i="10"/>
  <c r="AJ74" i="15" s="1"/>
  <c r="AJ143" i="10"/>
  <c r="AJ69" i="15" s="1"/>
  <c r="AJ154" i="10"/>
  <c r="AJ80" i="15" s="1"/>
  <c r="AJ156" i="10"/>
  <c r="AJ82" i="15" s="1"/>
  <c r="AJ151" i="10"/>
  <c r="AJ77" i="15" s="1"/>
  <c r="AJ141" i="10"/>
  <c r="AJ67" i="15" s="1"/>
  <c r="AJ159" i="10"/>
  <c r="AJ85" i="15" s="1"/>
  <c r="AJ149" i="10"/>
  <c r="AJ75" i="15" s="1"/>
  <c r="AJ144" i="10"/>
  <c r="AJ70" i="15" s="1"/>
  <c r="AJ157" i="10"/>
  <c r="AJ83" i="15" s="1"/>
  <c r="AJ152" i="10"/>
  <c r="AJ78" i="15" s="1"/>
  <c r="AJ142" i="10"/>
  <c r="AJ68" i="15" s="1"/>
  <c r="AJ145" i="10"/>
  <c r="AJ71" i="15" s="1"/>
  <c r="AJ150" i="10"/>
  <c r="AJ76" i="15" s="1"/>
  <c r="AJ153" i="10"/>
  <c r="AJ79" i="15" s="1"/>
  <c r="AJ140" i="10"/>
  <c r="AJ158" i="10"/>
  <c r="AJ84" i="15" s="1"/>
  <c r="AJ146" i="10"/>
  <c r="AJ72" i="15" s="1"/>
  <c r="AJ155" i="10"/>
  <c r="AJ81" i="15" s="1"/>
  <c r="AL144" i="10"/>
  <c r="AL70" i="15" s="1"/>
  <c r="AL155" i="10"/>
  <c r="AL81" i="15" s="1"/>
  <c r="AL143" i="10"/>
  <c r="AL69" i="15" s="1"/>
  <c r="AL159" i="10"/>
  <c r="AL85" i="15" s="1"/>
  <c r="AL142" i="10"/>
  <c r="AL68" i="15" s="1"/>
  <c r="AL140" i="10"/>
  <c r="AL141" i="10"/>
  <c r="AL67" i="15" s="1"/>
  <c r="AL152" i="10"/>
  <c r="AL78" i="15" s="1"/>
  <c r="AL147" i="10"/>
  <c r="AL73" i="15" s="1"/>
  <c r="AL151" i="10"/>
  <c r="AL77" i="15" s="1"/>
  <c r="AL150" i="10"/>
  <c r="AL76" i="15" s="1"/>
  <c r="AL153" i="10"/>
  <c r="AL79" i="15" s="1"/>
  <c r="AL145" i="10"/>
  <c r="AL71" i="15" s="1"/>
  <c r="AL157" i="10"/>
  <c r="AL83" i="15" s="1"/>
  <c r="AL154" i="10"/>
  <c r="AL80" i="15" s="1"/>
  <c r="AL158" i="10"/>
  <c r="AL84" i="15" s="1"/>
  <c r="AL156" i="10"/>
  <c r="AL82" i="15" s="1"/>
  <c r="AL148" i="10"/>
  <c r="AL74" i="15" s="1"/>
  <c r="AL149" i="10"/>
  <c r="AL75" i="15" s="1"/>
  <c r="AL146" i="10"/>
  <c r="AL72" i="15" s="1"/>
  <c r="BX21" i="9"/>
  <c r="BX39" i="10"/>
  <c r="P206" i="15"/>
  <c r="P207" i="15"/>
  <c r="P225" i="15"/>
  <c r="P220" i="15"/>
  <c r="P210" i="15"/>
  <c r="P223" i="15"/>
  <c r="P218" i="15"/>
  <c r="P222" i="15"/>
  <c r="P208" i="15"/>
  <c r="P211" i="15"/>
  <c r="P216" i="15"/>
  <c r="P219" i="15"/>
  <c r="P209" i="15"/>
  <c r="P213" i="15"/>
  <c r="P221" i="15"/>
  <c r="P217" i="15"/>
  <c r="P214" i="15"/>
  <c r="P215" i="15"/>
  <c r="P212" i="15"/>
  <c r="P224" i="15"/>
  <c r="AN142" i="10"/>
  <c r="AN68" i="15" s="1"/>
  <c r="AN147" i="10"/>
  <c r="AN73" i="15" s="1"/>
  <c r="AN154" i="10"/>
  <c r="AN80" i="15" s="1"/>
  <c r="AN149" i="10"/>
  <c r="AN75" i="15" s="1"/>
  <c r="AN150" i="10"/>
  <c r="AN76" i="15" s="1"/>
  <c r="AN157" i="10"/>
  <c r="AN83" i="15" s="1"/>
  <c r="AN140" i="10"/>
  <c r="AN143" i="10"/>
  <c r="AN69" i="15" s="1"/>
  <c r="AN159" i="10"/>
  <c r="AN85" i="15" s="1"/>
  <c r="AN153" i="10"/>
  <c r="AN79" i="15" s="1"/>
  <c r="AN158" i="10"/>
  <c r="AN84" i="15" s="1"/>
  <c r="AN152" i="10"/>
  <c r="AN78" i="15" s="1"/>
  <c r="AN141" i="10"/>
  <c r="AN67" i="15" s="1"/>
  <c r="AN148" i="10"/>
  <c r="AN74" i="15" s="1"/>
  <c r="AN144" i="10"/>
  <c r="AN70" i="15" s="1"/>
  <c r="AN156" i="10"/>
  <c r="AN82" i="15" s="1"/>
  <c r="AN155" i="10"/>
  <c r="AN81" i="15" s="1"/>
  <c r="AN146" i="10"/>
  <c r="AN72" i="15" s="1"/>
  <c r="AN145" i="10"/>
  <c r="AN71" i="15" s="1"/>
  <c r="AN151" i="10"/>
  <c r="AN77" i="15" s="1"/>
  <c r="BT98" i="9"/>
  <c r="BT124" i="9"/>
  <c r="BT52" i="9"/>
  <c r="BT75" i="9"/>
  <c r="BO210" i="15"/>
  <c r="BO223" i="15"/>
  <c r="BO211" i="15"/>
  <c r="BO216" i="15"/>
  <c r="BO224" i="15"/>
  <c r="BO208" i="15"/>
  <c r="BO218" i="15"/>
  <c r="BO212" i="15"/>
  <c r="BO222" i="15"/>
  <c r="BO220" i="15"/>
  <c r="BO215" i="15"/>
  <c r="BO221" i="15"/>
  <c r="BO225" i="15"/>
  <c r="BO206" i="15"/>
  <c r="BO207" i="15"/>
  <c r="BO217" i="15"/>
  <c r="BO209" i="15"/>
  <c r="BO219" i="15"/>
  <c r="BO213" i="15"/>
  <c r="BO214" i="15"/>
  <c r="J116" i="12"/>
  <c r="G104" i="12"/>
  <c r="AX154" i="10"/>
  <c r="AX80" i="15" s="1"/>
  <c r="AX146" i="10"/>
  <c r="AX72" i="15" s="1"/>
  <c r="AX147" i="10"/>
  <c r="AX73" i="15" s="1"/>
  <c r="AX157" i="10"/>
  <c r="AX83" i="15" s="1"/>
  <c r="AX152" i="10"/>
  <c r="AX78" i="15" s="1"/>
  <c r="AX142" i="10"/>
  <c r="AX68" i="15" s="1"/>
  <c r="AX145" i="10"/>
  <c r="AX71" i="15" s="1"/>
  <c r="AX150" i="10"/>
  <c r="AX76" i="15" s="1"/>
  <c r="AX153" i="10"/>
  <c r="AX79" i="15" s="1"/>
  <c r="AX140" i="10"/>
  <c r="AX158" i="10"/>
  <c r="AX84" i="15" s="1"/>
  <c r="AX155" i="10"/>
  <c r="AX81" i="15" s="1"/>
  <c r="AX148" i="10"/>
  <c r="AX74" i="15" s="1"/>
  <c r="AX143" i="10"/>
  <c r="AX69" i="15" s="1"/>
  <c r="AX156" i="10"/>
  <c r="AX82" i="15" s="1"/>
  <c r="AX151" i="10"/>
  <c r="AX77" i="15" s="1"/>
  <c r="AX141" i="10"/>
  <c r="AX67" i="15" s="1"/>
  <c r="AX159" i="10"/>
  <c r="AX85" i="15" s="1"/>
  <c r="AX149" i="10"/>
  <c r="AX75" i="15" s="1"/>
  <c r="AX144" i="10"/>
  <c r="AX70" i="15" s="1"/>
  <c r="Z21" i="9"/>
  <c r="Z39" i="10"/>
  <c r="AK148" i="10"/>
  <c r="AK74" i="15" s="1"/>
  <c r="AK147" i="10"/>
  <c r="AK73" i="15" s="1"/>
  <c r="AK141" i="10"/>
  <c r="AK67" i="15" s="1"/>
  <c r="AK159" i="10"/>
  <c r="AK85" i="15" s="1"/>
  <c r="AK156" i="10"/>
  <c r="AK82" i="15" s="1"/>
  <c r="AK149" i="10"/>
  <c r="AK75" i="15" s="1"/>
  <c r="AK144" i="10"/>
  <c r="AK70" i="15" s="1"/>
  <c r="AK157" i="10"/>
  <c r="AK83" i="15" s="1"/>
  <c r="AK152" i="10"/>
  <c r="AK78" i="15" s="1"/>
  <c r="AK142" i="10"/>
  <c r="AK68" i="15" s="1"/>
  <c r="AK145" i="10"/>
  <c r="AK71" i="15" s="1"/>
  <c r="AK155" i="10"/>
  <c r="AK81" i="15" s="1"/>
  <c r="AK150" i="10"/>
  <c r="AK76" i="15" s="1"/>
  <c r="AK153" i="10"/>
  <c r="AK79" i="15" s="1"/>
  <c r="AK140" i="10"/>
  <c r="AK158" i="10"/>
  <c r="AK84" i="15" s="1"/>
  <c r="AK146" i="10"/>
  <c r="AK72" i="15" s="1"/>
  <c r="AK143" i="10"/>
  <c r="AK69" i="15" s="1"/>
  <c r="AK154" i="10"/>
  <c r="AK80" i="15" s="1"/>
  <c r="AK151" i="10"/>
  <c r="AK77" i="15" s="1"/>
  <c r="CC151" i="12"/>
  <c r="BN21" i="9"/>
  <c r="BN39" i="10"/>
  <c r="AU21" i="9"/>
  <c r="AU39" i="10"/>
  <c r="BJ140" i="10"/>
  <c r="BJ151" i="10"/>
  <c r="BJ77" i="15" s="1"/>
  <c r="BJ142" i="10"/>
  <c r="BJ68" i="15" s="1"/>
  <c r="BJ148" i="10"/>
  <c r="BJ74" i="15" s="1"/>
  <c r="BJ158" i="10"/>
  <c r="BJ84" i="15" s="1"/>
  <c r="BJ150" i="10"/>
  <c r="BJ76" i="15" s="1"/>
  <c r="BJ143" i="10"/>
  <c r="BJ69" i="15" s="1"/>
  <c r="BJ155" i="10"/>
  <c r="BJ81" i="15" s="1"/>
  <c r="BJ159" i="10"/>
  <c r="BJ85" i="15" s="1"/>
  <c r="BJ147" i="10"/>
  <c r="BJ73" i="15" s="1"/>
  <c r="BJ156" i="10"/>
  <c r="BJ82" i="15" s="1"/>
  <c r="BJ144" i="10"/>
  <c r="BJ70" i="15" s="1"/>
  <c r="BJ141" i="10"/>
  <c r="BJ67" i="15" s="1"/>
  <c r="BJ153" i="10"/>
  <c r="BJ79" i="15" s="1"/>
  <c r="BJ152" i="10"/>
  <c r="BJ78" i="15" s="1"/>
  <c r="BJ145" i="10"/>
  <c r="BJ71" i="15" s="1"/>
  <c r="BJ154" i="10"/>
  <c r="BJ80" i="15" s="1"/>
  <c r="BJ146" i="10"/>
  <c r="BJ72" i="15" s="1"/>
  <c r="BJ157" i="10"/>
  <c r="BJ83" i="15" s="1"/>
  <c r="BJ149" i="10"/>
  <c r="BJ75" i="15" s="1"/>
  <c r="W207" i="15"/>
  <c r="W220" i="15"/>
  <c r="W214" i="15"/>
  <c r="W221" i="15"/>
  <c r="W206" i="15"/>
  <c r="W213" i="15"/>
  <c r="W219" i="15"/>
  <c r="W217" i="15"/>
  <c r="W225" i="15"/>
  <c r="W222" i="15"/>
  <c r="W212" i="15"/>
  <c r="W211" i="15"/>
  <c r="W218" i="15"/>
  <c r="W210" i="15"/>
  <c r="W209" i="15"/>
  <c r="W224" i="15"/>
  <c r="W223" i="15"/>
  <c r="W216" i="15"/>
  <c r="W215" i="15"/>
  <c r="W208" i="15"/>
  <c r="AG21" i="9"/>
  <c r="AG39" i="10"/>
  <c r="BS140" i="10"/>
  <c r="BS145" i="10"/>
  <c r="BS71" i="15" s="1"/>
  <c r="BS155" i="10"/>
  <c r="BS81" i="15" s="1"/>
  <c r="BS143" i="10"/>
  <c r="BS69" i="15" s="1"/>
  <c r="BS150" i="10"/>
  <c r="BS76" i="15" s="1"/>
  <c r="BS154" i="10"/>
  <c r="BS80" i="15" s="1"/>
  <c r="BS142" i="10"/>
  <c r="BS68" i="15" s="1"/>
  <c r="BS151" i="10"/>
  <c r="BS77" i="15" s="1"/>
  <c r="BS159" i="10"/>
  <c r="BS85" i="15" s="1"/>
  <c r="BS153" i="10"/>
  <c r="BS79" i="15" s="1"/>
  <c r="BS146" i="10"/>
  <c r="BS72" i="15" s="1"/>
  <c r="BS158" i="10"/>
  <c r="BS84" i="15" s="1"/>
  <c r="BS149" i="10"/>
  <c r="BS75" i="15" s="1"/>
  <c r="BS147" i="10"/>
  <c r="BS73" i="15" s="1"/>
  <c r="BS141" i="10"/>
  <c r="BS67" i="15" s="1"/>
  <c r="BS152" i="10"/>
  <c r="BS78" i="15" s="1"/>
  <c r="BS144" i="10"/>
  <c r="BS70" i="15" s="1"/>
  <c r="BS156" i="10"/>
  <c r="BS82" i="15" s="1"/>
  <c r="BS157" i="10"/>
  <c r="BS83" i="15" s="1"/>
  <c r="BS148" i="10"/>
  <c r="BS74" i="15" s="1"/>
  <c r="CI211" i="15"/>
  <c r="CI210" i="15"/>
  <c r="CI213" i="15"/>
  <c r="CI218" i="15"/>
  <c r="CI221" i="15"/>
  <c r="CI208" i="15"/>
  <c r="CI214" i="15"/>
  <c r="CI220" i="15"/>
  <c r="CI206" i="15"/>
  <c r="CI225" i="15"/>
  <c r="CI223" i="15"/>
  <c r="CI212" i="15"/>
  <c r="CI217" i="15"/>
  <c r="CI215" i="15"/>
  <c r="CI209" i="15"/>
  <c r="CI207" i="15"/>
  <c r="CI219" i="15"/>
  <c r="CI224" i="15"/>
  <c r="CI216" i="15"/>
  <c r="CI222" i="15"/>
  <c r="O98" i="9"/>
  <c r="O124" i="9"/>
  <c r="O75" i="9"/>
  <c r="O52" i="9"/>
  <c r="BD212" i="15"/>
  <c r="BD218" i="15"/>
  <c r="BD210" i="15"/>
  <c r="BD213" i="15"/>
  <c r="BD214" i="15"/>
  <c r="BD211" i="15"/>
  <c r="BD221" i="15"/>
  <c r="BD206" i="15"/>
  <c r="BD219" i="15"/>
  <c r="BD217" i="15"/>
  <c r="BD225" i="15"/>
  <c r="BD222" i="15"/>
  <c r="BD207" i="15"/>
  <c r="BD224" i="15"/>
  <c r="BD209" i="15"/>
  <c r="BD216" i="15"/>
  <c r="BD223" i="15"/>
  <c r="BD208" i="15"/>
  <c r="BD215" i="15"/>
  <c r="BD220" i="15"/>
  <c r="AJ98" i="9"/>
  <c r="AJ124" i="9"/>
  <c r="AJ52" i="9"/>
  <c r="AJ75" i="9"/>
  <c r="M98" i="9"/>
  <c r="M124" i="9"/>
  <c r="M75" i="9"/>
  <c r="M52" i="9"/>
  <c r="X210" i="15"/>
  <c r="X225" i="15"/>
  <c r="X209" i="15"/>
  <c r="X223" i="15"/>
  <c r="X221" i="15"/>
  <c r="X214" i="15"/>
  <c r="X207" i="15"/>
  <c r="X222" i="15"/>
  <c r="X208" i="15"/>
  <c r="X206" i="15"/>
  <c r="X212" i="15"/>
  <c r="X219" i="15"/>
  <c r="X218" i="15"/>
  <c r="X213" i="15"/>
  <c r="X211" i="15"/>
  <c r="X217" i="15"/>
  <c r="X215" i="15"/>
  <c r="X224" i="15"/>
  <c r="X216" i="15"/>
  <c r="X220" i="15"/>
  <c r="BG157" i="10"/>
  <c r="BG83" i="15" s="1"/>
  <c r="BG147" i="10"/>
  <c r="BG73" i="15" s="1"/>
  <c r="BG149" i="10"/>
  <c r="BG75" i="15" s="1"/>
  <c r="BG141" i="10"/>
  <c r="BG67" i="15" s="1"/>
  <c r="BG142" i="10"/>
  <c r="BG68" i="15" s="1"/>
  <c r="BG155" i="10"/>
  <c r="BG81" i="15" s="1"/>
  <c r="BG158" i="10"/>
  <c r="BG84" i="15" s="1"/>
  <c r="BG143" i="10"/>
  <c r="BG69" i="15" s="1"/>
  <c r="BG154" i="10"/>
  <c r="BG80" i="15" s="1"/>
  <c r="BG156" i="10"/>
  <c r="BG82" i="15" s="1"/>
  <c r="BG146" i="10"/>
  <c r="BG72" i="15" s="1"/>
  <c r="BG148" i="10"/>
  <c r="BG74" i="15" s="1"/>
  <c r="BG159" i="10"/>
  <c r="BG85" i="15" s="1"/>
  <c r="BG150" i="10"/>
  <c r="BG76" i="15" s="1"/>
  <c r="BG140" i="10"/>
  <c r="BG152" i="10"/>
  <c r="BG78" i="15" s="1"/>
  <c r="BG151" i="10"/>
  <c r="BG77" i="15" s="1"/>
  <c r="BG144" i="10"/>
  <c r="BG70" i="15" s="1"/>
  <c r="BG153" i="10"/>
  <c r="BG79" i="15" s="1"/>
  <c r="BG145" i="10"/>
  <c r="BG71" i="15" s="1"/>
  <c r="AX21" i="9"/>
  <c r="AX39" i="10"/>
  <c r="BY151" i="12"/>
  <c r="BI140" i="10"/>
  <c r="BI148" i="10"/>
  <c r="BI74" i="15" s="1"/>
  <c r="BI147" i="10"/>
  <c r="BI73" i="15" s="1"/>
  <c r="BI150" i="10"/>
  <c r="BI76" i="15" s="1"/>
  <c r="BI153" i="10"/>
  <c r="BI79" i="15" s="1"/>
  <c r="BI155" i="10"/>
  <c r="BI81" i="15" s="1"/>
  <c r="BI158" i="10"/>
  <c r="BI84" i="15" s="1"/>
  <c r="BI146" i="10"/>
  <c r="BI72" i="15" s="1"/>
  <c r="BI143" i="10"/>
  <c r="BI69" i="15" s="1"/>
  <c r="BI154" i="10"/>
  <c r="BI80" i="15" s="1"/>
  <c r="BI151" i="10"/>
  <c r="BI77" i="15" s="1"/>
  <c r="BI141" i="10"/>
  <c r="BI67" i="15" s="1"/>
  <c r="BI159" i="10"/>
  <c r="BI85" i="15" s="1"/>
  <c r="BI149" i="10"/>
  <c r="BI75" i="15" s="1"/>
  <c r="BI144" i="10"/>
  <c r="BI70" i="15" s="1"/>
  <c r="BI157" i="10"/>
  <c r="BI83" i="15" s="1"/>
  <c r="BI152" i="10"/>
  <c r="BI78" i="15" s="1"/>
  <c r="BI156" i="10"/>
  <c r="BI82" i="15" s="1"/>
  <c r="BI142" i="10"/>
  <c r="BI68" i="15" s="1"/>
  <c r="BI145" i="10"/>
  <c r="BI71" i="15" s="1"/>
  <c r="BE21" i="9"/>
  <c r="BE39" i="10"/>
  <c r="CD147" i="10"/>
  <c r="CD73" i="15" s="1"/>
  <c r="CD154" i="10"/>
  <c r="CD80" i="15" s="1"/>
  <c r="CD146" i="10"/>
  <c r="CD72" i="15" s="1"/>
  <c r="CD155" i="10"/>
  <c r="CD81" i="15" s="1"/>
  <c r="CD148" i="10"/>
  <c r="CD74" i="15" s="1"/>
  <c r="CD143" i="10"/>
  <c r="CD69" i="15" s="1"/>
  <c r="CD156" i="10"/>
  <c r="CD82" i="15" s="1"/>
  <c r="CD151" i="10"/>
  <c r="CD77" i="15" s="1"/>
  <c r="CD141" i="10"/>
  <c r="CD67" i="15" s="1"/>
  <c r="CD159" i="10"/>
  <c r="CD85" i="15" s="1"/>
  <c r="CD149" i="10"/>
  <c r="CD75" i="15" s="1"/>
  <c r="CD144" i="10"/>
  <c r="CD70" i="15" s="1"/>
  <c r="CD157" i="10"/>
  <c r="CD83" i="15" s="1"/>
  <c r="CD152" i="10"/>
  <c r="CD78" i="15" s="1"/>
  <c r="CD142" i="10"/>
  <c r="CD68" i="15" s="1"/>
  <c r="CD145" i="10"/>
  <c r="CD71" i="15" s="1"/>
  <c r="CD150" i="10"/>
  <c r="CD76" i="15" s="1"/>
  <c r="CD153" i="10"/>
  <c r="CD79" i="15" s="1"/>
  <c r="CD140" i="10"/>
  <c r="CD158" i="10"/>
  <c r="CD84" i="15" s="1"/>
  <c r="BL21" i="9"/>
  <c r="BL39" i="10"/>
  <c r="AU219" i="15"/>
  <c r="AU220" i="15"/>
  <c r="AU207" i="15"/>
  <c r="AU209" i="15"/>
  <c r="AU215" i="15"/>
  <c r="AU208" i="15"/>
  <c r="AU221" i="15"/>
  <c r="AU216" i="15"/>
  <c r="AU211" i="15"/>
  <c r="AU218" i="15"/>
  <c r="AU224" i="15"/>
  <c r="AU222" i="15"/>
  <c r="AU210" i="15"/>
  <c r="AU212" i="15"/>
  <c r="AU223" i="15"/>
  <c r="AU206" i="15"/>
  <c r="AU213" i="15"/>
  <c r="AU214" i="15"/>
  <c r="AU225" i="15"/>
  <c r="AU217" i="15"/>
  <c r="AA21" i="9"/>
  <c r="AA39" i="10"/>
  <c r="AS140" i="10"/>
  <c r="AS155" i="10"/>
  <c r="AS81" i="15" s="1"/>
  <c r="AS150" i="10"/>
  <c r="AS76" i="15" s="1"/>
  <c r="AS153" i="10"/>
  <c r="AS79" i="15" s="1"/>
  <c r="AS156" i="10"/>
  <c r="AS82" i="15" s="1"/>
  <c r="AS158" i="10"/>
  <c r="AS84" i="15" s="1"/>
  <c r="AS146" i="10"/>
  <c r="AS72" i="15" s="1"/>
  <c r="AS148" i="10"/>
  <c r="AS74" i="15" s="1"/>
  <c r="AS143" i="10"/>
  <c r="AS69" i="15" s="1"/>
  <c r="AS154" i="10"/>
  <c r="AS80" i="15" s="1"/>
  <c r="AS147" i="10"/>
  <c r="AS73" i="15" s="1"/>
  <c r="AS151" i="10"/>
  <c r="AS77" i="15" s="1"/>
  <c r="AS141" i="10"/>
  <c r="AS67" i="15" s="1"/>
  <c r="AS159" i="10"/>
  <c r="AS85" i="15" s="1"/>
  <c r="AS149" i="10"/>
  <c r="AS75" i="15" s="1"/>
  <c r="AS144" i="10"/>
  <c r="AS70" i="15" s="1"/>
  <c r="AS157" i="10"/>
  <c r="AS83" i="15" s="1"/>
  <c r="AS152" i="10"/>
  <c r="AS78" i="15" s="1"/>
  <c r="AS142" i="10"/>
  <c r="AS68" i="15" s="1"/>
  <c r="AS145" i="10"/>
  <c r="AS71" i="15" s="1"/>
  <c r="AO21" i="9"/>
  <c r="AO39" i="10"/>
  <c r="J21" i="9"/>
  <c r="J39" i="10"/>
  <c r="G27" i="5"/>
  <c r="AE155" i="10"/>
  <c r="AE81" i="15" s="1"/>
  <c r="AE145" i="10"/>
  <c r="AE71" i="15" s="1"/>
  <c r="AE150" i="10"/>
  <c r="AE76" i="15" s="1"/>
  <c r="AE151" i="10"/>
  <c r="AE77" i="15" s="1"/>
  <c r="AE154" i="10"/>
  <c r="AE80" i="15" s="1"/>
  <c r="AE153" i="10"/>
  <c r="AE79" i="15" s="1"/>
  <c r="AE142" i="10"/>
  <c r="AE68" i="15" s="1"/>
  <c r="AE159" i="10"/>
  <c r="AE85" i="15" s="1"/>
  <c r="AE158" i="10"/>
  <c r="AE84" i="15" s="1"/>
  <c r="AE140" i="10"/>
  <c r="AE146" i="10"/>
  <c r="AE72" i="15" s="1"/>
  <c r="AE147" i="10"/>
  <c r="AE73" i="15" s="1"/>
  <c r="AE156" i="10"/>
  <c r="AE82" i="15" s="1"/>
  <c r="AE152" i="10"/>
  <c r="AE78" i="15" s="1"/>
  <c r="AE157" i="10"/>
  <c r="AE83" i="15" s="1"/>
  <c r="AE148" i="10"/>
  <c r="AE74" i="15" s="1"/>
  <c r="AE144" i="10"/>
  <c r="AE70" i="15" s="1"/>
  <c r="AE149" i="10"/>
  <c r="AE75" i="15" s="1"/>
  <c r="AE143" i="10"/>
  <c r="AE69" i="15" s="1"/>
  <c r="AE141" i="10"/>
  <c r="AE67" i="15" s="1"/>
  <c r="G109" i="10"/>
  <c r="AJ221" i="15"/>
  <c r="AJ222" i="15"/>
  <c r="AJ209" i="15"/>
  <c r="AJ212" i="15"/>
  <c r="AJ207" i="15"/>
  <c r="AJ225" i="15"/>
  <c r="AJ215" i="15"/>
  <c r="AJ210" i="15"/>
  <c r="AJ206" i="15"/>
  <c r="AJ223" i="15"/>
  <c r="AJ218" i="15"/>
  <c r="AJ208" i="15"/>
  <c r="AJ211" i="15"/>
  <c r="AJ216" i="15"/>
  <c r="AJ219" i="15"/>
  <c r="AJ214" i="15"/>
  <c r="AJ217" i="15"/>
  <c r="AJ224" i="15"/>
  <c r="AJ220" i="15"/>
  <c r="AJ213" i="15"/>
  <c r="AL209" i="15"/>
  <c r="AL207" i="15"/>
  <c r="AL214" i="15"/>
  <c r="AL212" i="15"/>
  <c r="AL215" i="15"/>
  <c r="AL221" i="15"/>
  <c r="AL219" i="15"/>
  <c r="AL224" i="15"/>
  <c r="AL223" i="15"/>
  <c r="AL211" i="15"/>
  <c r="AL208" i="15"/>
  <c r="AL213" i="15"/>
  <c r="AL216" i="15"/>
  <c r="AL220" i="15"/>
  <c r="AL222" i="15"/>
  <c r="AL206" i="15"/>
  <c r="AL218" i="15"/>
  <c r="AL210" i="15"/>
  <c r="AL225" i="15"/>
  <c r="AL217" i="15"/>
  <c r="BX98" i="9"/>
  <c r="BX124" i="9"/>
  <c r="BX52" i="9"/>
  <c r="BX75" i="9"/>
  <c r="CJ98" i="9"/>
  <c r="CJ124" i="9"/>
  <c r="CJ52" i="9"/>
  <c r="CJ75" i="9"/>
  <c r="X21" i="9"/>
  <c r="X39" i="10"/>
  <c r="AN221" i="15"/>
  <c r="AN224" i="15"/>
  <c r="AN209" i="15"/>
  <c r="AN225" i="15"/>
  <c r="AN210" i="15"/>
  <c r="AN213" i="15"/>
  <c r="AN216" i="15"/>
  <c r="AN211" i="15"/>
  <c r="AN217" i="15"/>
  <c r="AN208" i="15"/>
  <c r="AN218" i="15"/>
  <c r="AN215" i="15"/>
  <c r="AN206" i="15"/>
  <c r="AN212" i="15"/>
  <c r="AN219" i="15"/>
  <c r="AN222" i="15"/>
  <c r="AN207" i="15"/>
  <c r="AN223" i="15"/>
  <c r="AN214" i="15"/>
  <c r="AN220" i="15"/>
  <c r="J199" i="12"/>
  <c r="G124" i="12"/>
  <c r="AX213" i="15"/>
  <c r="AX221" i="15"/>
  <c r="AX220" i="15"/>
  <c r="AX212" i="15"/>
  <c r="AX208" i="15"/>
  <c r="AX211" i="15"/>
  <c r="AX206" i="15"/>
  <c r="AX224" i="15"/>
  <c r="AX207" i="15"/>
  <c r="AX214" i="15"/>
  <c r="AX209" i="15"/>
  <c r="AX222" i="15"/>
  <c r="AX217" i="15"/>
  <c r="AX225" i="15"/>
  <c r="AX215" i="15"/>
  <c r="AX210" i="15"/>
  <c r="AX219" i="15"/>
  <c r="AX223" i="15"/>
  <c r="AX218" i="15"/>
  <c r="AX216" i="15"/>
  <c r="Z98" i="9"/>
  <c r="Z124" i="9"/>
  <c r="Z75" i="9"/>
  <c r="Z52" i="9"/>
  <c r="BE150" i="10"/>
  <c r="BE76" i="15" s="1"/>
  <c r="BE148" i="10"/>
  <c r="BE74" i="15" s="1"/>
  <c r="BE145" i="10"/>
  <c r="BE71" i="15" s="1"/>
  <c r="BE156" i="10"/>
  <c r="BE82" i="15" s="1"/>
  <c r="BE158" i="10"/>
  <c r="BE84" i="15" s="1"/>
  <c r="BE140" i="10"/>
  <c r="BE143" i="10"/>
  <c r="BE69" i="15" s="1"/>
  <c r="BE152" i="10"/>
  <c r="BE78" i="15" s="1"/>
  <c r="BE155" i="10"/>
  <c r="BE81" i="15" s="1"/>
  <c r="BE149" i="10"/>
  <c r="BE75" i="15" s="1"/>
  <c r="BE146" i="10"/>
  <c r="BE72" i="15" s="1"/>
  <c r="BE142" i="10"/>
  <c r="BE68" i="15" s="1"/>
  <c r="BE159" i="10"/>
  <c r="BE85" i="15" s="1"/>
  <c r="BE147" i="10"/>
  <c r="BE73" i="15" s="1"/>
  <c r="BE141" i="10"/>
  <c r="BE67" i="15" s="1"/>
  <c r="BE151" i="10"/>
  <c r="BE77" i="15" s="1"/>
  <c r="BE157" i="10"/>
  <c r="BE83" i="15" s="1"/>
  <c r="BE153" i="10"/>
  <c r="BE79" i="15" s="1"/>
  <c r="BE144" i="10"/>
  <c r="BE70" i="15" s="1"/>
  <c r="BE154" i="10"/>
  <c r="BE80" i="15" s="1"/>
  <c r="CB143" i="10"/>
  <c r="CB69" i="15" s="1"/>
  <c r="CB149" i="10"/>
  <c r="CB75" i="15" s="1"/>
  <c r="CB158" i="10"/>
  <c r="CB84" i="15" s="1"/>
  <c r="CB150" i="10"/>
  <c r="CB76" i="15" s="1"/>
  <c r="CB148" i="10"/>
  <c r="CB74" i="15" s="1"/>
  <c r="CB155" i="10"/>
  <c r="CB81" i="15" s="1"/>
  <c r="CB154" i="10"/>
  <c r="CB80" i="15" s="1"/>
  <c r="CB140" i="10"/>
  <c r="CB142" i="10"/>
  <c r="CB68" i="15" s="1"/>
  <c r="CB153" i="10"/>
  <c r="CB79" i="15" s="1"/>
  <c r="CB141" i="10"/>
  <c r="CB67" i="15" s="1"/>
  <c r="CB156" i="10"/>
  <c r="CB82" i="15" s="1"/>
  <c r="CB145" i="10"/>
  <c r="CB71" i="15" s="1"/>
  <c r="CB157" i="10"/>
  <c r="CB83" i="15" s="1"/>
  <c r="CB147" i="10"/>
  <c r="CB73" i="15" s="1"/>
  <c r="CB146" i="10"/>
  <c r="CB72" i="15" s="1"/>
  <c r="CB159" i="10"/>
  <c r="CB85" i="15" s="1"/>
  <c r="CB144" i="10"/>
  <c r="CB70" i="15" s="1"/>
  <c r="CB152" i="10"/>
  <c r="CB78" i="15" s="1"/>
  <c r="CB151" i="10"/>
  <c r="CB77" i="15" s="1"/>
  <c r="AK225" i="15"/>
  <c r="AK222" i="15"/>
  <c r="AK223" i="15"/>
  <c r="AK212" i="15"/>
  <c r="AK219" i="15"/>
  <c r="AK224" i="15"/>
  <c r="AK206" i="15"/>
  <c r="AK215" i="15"/>
  <c r="AK213" i="15"/>
  <c r="AK216" i="15"/>
  <c r="AK214" i="15"/>
  <c r="AK210" i="15"/>
  <c r="AK211" i="15"/>
  <c r="AK207" i="15"/>
  <c r="AK208" i="15"/>
  <c r="AK218" i="15"/>
  <c r="AK221" i="15"/>
  <c r="AK209" i="15"/>
  <c r="AK217" i="15"/>
  <c r="AK220" i="15"/>
  <c r="CH155" i="10"/>
  <c r="CH81" i="15" s="1"/>
  <c r="CH158" i="10"/>
  <c r="CH84" i="15" s="1"/>
  <c r="CH143" i="10"/>
  <c r="CH69" i="15" s="1"/>
  <c r="CH159" i="10"/>
  <c r="CH85" i="15" s="1"/>
  <c r="CH147" i="10"/>
  <c r="CH73" i="15" s="1"/>
  <c r="CH144" i="10"/>
  <c r="CH70" i="15" s="1"/>
  <c r="CH148" i="10"/>
  <c r="CH74" i="15" s="1"/>
  <c r="CH140" i="10"/>
  <c r="CH150" i="10"/>
  <c r="CH76" i="15" s="1"/>
  <c r="CH156" i="10"/>
  <c r="CH82" i="15" s="1"/>
  <c r="CH151" i="10"/>
  <c r="CH77" i="15" s="1"/>
  <c r="CH142" i="10"/>
  <c r="CH68" i="15" s="1"/>
  <c r="CH141" i="10"/>
  <c r="CH67" i="15" s="1"/>
  <c r="CH154" i="10"/>
  <c r="CH80" i="15" s="1"/>
  <c r="CH152" i="10"/>
  <c r="CH78" i="15" s="1"/>
  <c r="CH146" i="10"/>
  <c r="CH72" i="15" s="1"/>
  <c r="CH157" i="10"/>
  <c r="CH83" i="15" s="1"/>
  <c r="CH153" i="10"/>
  <c r="CH79" i="15" s="1"/>
  <c r="CH149" i="10"/>
  <c r="CH75" i="15" s="1"/>
  <c r="CH145" i="10"/>
  <c r="CH71" i="15" s="1"/>
  <c r="BM159" i="10"/>
  <c r="BM85" i="15" s="1"/>
  <c r="BM149" i="10"/>
  <c r="BM75" i="15" s="1"/>
  <c r="BM153" i="10"/>
  <c r="BM79" i="15" s="1"/>
  <c r="BM151" i="10"/>
  <c r="BM77" i="15" s="1"/>
  <c r="BM146" i="10"/>
  <c r="BM72" i="15" s="1"/>
  <c r="BM142" i="10"/>
  <c r="BM68" i="15" s="1"/>
  <c r="BM141" i="10"/>
  <c r="BM67" i="15" s="1"/>
  <c r="BM143" i="10"/>
  <c r="BM69" i="15" s="1"/>
  <c r="BM156" i="10"/>
  <c r="BM82" i="15" s="1"/>
  <c r="BM140" i="10"/>
  <c r="BM152" i="10"/>
  <c r="BM78" i="15" s="1"/>
  <c r="BM145" i="10"/>
  <c r="BM71" i="15" s="1"/>
  <c r="BM155" i="10"/>
  <c r="BM81" i="15" s="1"/>
  <c r="BM144" i="10"/>
  <c r="BM70" i="15" s="1"/>
  <c r="BM150" i="10"/>
  <c r="BM76" i="15" s="1"/>
  <c r="BM158" i="10"/>
  <c r="BM84" i="15" s="1"/>
  <c r="BM157" i="10"/>
  <c r="BM83" i="15" s="1"/>
  <c r="BM148" i="10"/>
  <c r="BM74" i="15" s="1"/>
  <c r="BM147" i="10"/>
  <c r="BM73" i="15" s="1"/>
  <c r="BM154" i="10"/>
  <c r="BM80" i="15" s="1"/>
  <c r="BN98" i="9"/>
  <c r="BN124" i="9"/>
  <c r="BN75" i="9"/>
  <c r="BN52" i="9"/>
  <c r="BJ211" i="15"/>
  <c r="BJ221" i="15"/>
  <c r="BJ225" i="15"/>
  <c r="BJ212" i="15"/>
  <c r="BJ218" i="15"/>
  <c r="BJ213" i="15"/>
  <c r="BJ214" i="15"/>
  <c r="BJ209" i="15"/>
  <c r="BJ219" i="15"/>
  <c r="BJ216" i="15"/>
  <c r="BJ222" i="15"/>
  <c r="BJ207" i="15"/>
  <c r="BJ210" i="15"/>
  <c r="BJ223" i="15"/>
  <c r="BJ217" i="15"/>
  <c r="BJ224" i="15"/>
  <c r="BJ208" i="15"/>
  <c r="BJ215" i="15"/>
  <c r="BJ206" i="15"/>
  <c r="BJ220" i="15"/>
  <c r="AS21" i="9"/>
  <c r="AS39" i="10"/>
  <c r="AG98" i="9"/>
  <c r="AG124" i="9"/>
  <c r="AG52" i="9"/>
  <c r="AG75" i="9"/>
  <c r="BS220" i="15"/>
  <c r="BS212" i="15"/>
  <c r="BS221" i="15"/>
  <c r="BS208" i="15"/>
  <c r="BS213" i="15"/>
  <c r="BS222" i="15"/>
  <c r="BS214" i="15"/>
  <c r="BS218" i="15"/>
  <c r="BS206" i="15"/>
  <c r="BS211" i="15"/>
  <c r="BS210" i="15"/>
  <c r="BS215" i="15"/>
  <c r="BS225" i="15"/>
  <c r="BS209" i="15"/>
  <c r="BS223" i="15"/>
  <c r="BS217" i="15"/>
  <c r="BS224" i="15"/>
  <c r="BS216" i="15"/>
  <c r="BS207" i="15"/>
  <c r="BS219" i="15"/>
  <c r="BV146" i="10"/>
  <c r="BV72" i="15" s="1"/>
  <c r="BV156" i="10"/>
  <c r="BV82" i="15" s="1"/>
  <c r="BV151" i="10"/>
  <c r="BV77" i="15" s="1"/>
  <c r="BV141" i="10"/>
  <c r="BV67" i="15" s="1"/>
  <c r="BV159" i="10"/>
  <c r="BV85" i="15" s="1"/>
  <c r="BV154" i="10"/>
  <c r="BV80" i="15" s="1"/>
  <c r="BV149" i="10"/>
  <c r="BV75" i="15" s="1"/>
  <c r="BV144" i="10"/>
  <c r="BV70" i="15" s="1"/>
  <c r="BV157" i="10"/>
  <c r="BV83" i="15" s="1"/>
  <c r="BV152" i="10"/>
  <c r="BV78" i="15" s="1"/>
  <c r="BV147" i="10"/>
  <c r="BV73" i="15" s="1"/>
  <c r="BV142" i="10"/>
  <c r="BV68" i="15" s="1"/>
  <c r="BV145" i="10"/>
  <c r="BV71" i="15" s="1"/>
  <c r="BV150" i="10"/>
  <c r="BV76" i="15" s="1"/>
  <c r="BV153" i="10"/>
  <c r="BV79" i="15" s="1"/>
  <c r="BV140" i="10"/>
  <c r="BV158" i="10"/>
  <c r="BV84" i="15" s="1"/>
  <c r="BV155" i="10"/>
  <c r="BV81" i="15" s="1"/>
  <c r="BV148" i="10"/>
  <c r="BV74" i="15" s="1"/>
  <c r="BV143" i="10"/>
  <c r="BV69" i="15" s="1"/>
  <c r="K206" i="15"/>
  <c r="K212" i="15"/>
  <c r="K221" i="15"/>
  <c r="K207" i="15"/>
  <c r="K211" i="15"/>
  <c r="K220" i="15"/>
  <c r="K219" i="15"/>
  <c r="K213" i="15"/>
  <c r="K224" i="15"/>
  <c r="K225" i="15"/>
  <c r="K216" i="15"/>
  <c r="K217" i="15"/>
  <c r="K208" i="15"/>
  <c r="K218" i="15"/>
  <c r="K223" i="15"/>
  <c r="K214" i="15"/>
  <c r="K210" i="15"/>
  <c r="K215" i="15"/>
  <c r="K222" i="15"/>
  <c r="K209" i="15"/>
  <c r="AN21" i="9"/>
  <c r="AN39" i="10"/>
  <c r="BG211" i="15"/>
  <c r="BG209" i="15"/>
  <c r="BG213" i="15"/>
  <c r="BG225" i="15"/>
  <c r="BG218" i="15"/>
  <c r="BG217" i="15"/>
  <c r="BG221" i="15"/>
  <c r="BG216" i="15"/>
  <c r="BG223" i="15"/>
  <c r="BG214" i="15"/>
  <c r="BG220" i="15"/>
  <c r="BG208" i="15"/>
  <c r="BG215" i="15"/>
  <c r="BG206" i="15"/>
  <c r="BG212" i="15"/>
  <c r="BG207" i="15"/>
  <c r="BG210" i="15"/>
  <c r="BG219" i="15"/>
  <c r="BG224" i="15"/>
  <c r="BG222" i="15"/>
  <c r="BI206" i="15"/>
  <c r="BI213" i="15"/>
  <c r="BI225" i="15"/>
  <c r="BI217" i="15"/>
  <c r="BI220" i="15"/>
  <c r="BI221" i="15"/>
  <c r="BI209" i="15"/>
  <c r="BI216" i="15"/>
  <c r="BI223" i="15"/>
  <c r="BI215" i="15"/>
  <c r="BI207" i="15"/>
  <c r="BI210" i="15"/>
  <c r="BI222" i="15"/>
  <c r="BI218" i="15"/>
  <c r="BI212" i="15"/>
  <c r="BI219" i="15"/>
  <c r="BI214" i="15"/>
  <c r="BI208" i="15"/>
  <c r="BI211" i="15"/>
  <c r="BI224" i="15"/>
  <c r="BE98" i="9"/>
  <c r="BE124" i="9"/>
  <c r="BE52" i="9"/>
  <c r="BE75" i="9"/>
  <c r="AK151" i="12"/>
  <c r="CD210" i="15"/>
  <c r="CD221" i="15"/>
  <c r="CD209" i="15"/>
  <c r="CD225" i="15"/>
  <c r="CD218" i="15"/>
  <c r="CD223" i="15"/>
  <c r="CD220" i="15"/>
  <c r="CD213" i="15"/>
  <c r="CD207" i="15"/>
  <c r="CD212" i="15"/>
  <c r="CD222" i="15"/>
  <c r="CD224" i="15"/>
  <c r="CD214" i="15"/>
  <c r="CD216" i="15"/>
  <c r="CD206" i="15"/>
  <c r="CD217" i="15"/>
  <c r="CD215" i="15"/>
  <c r="CD208" i="15"/>
  <c r="CD219" i="15"/>
  <c r="CD211" i="15"/>
  <c r="BL98" i="9"/>
  <c r="BL124" i="9"/>
  <c r="BL75" i="9"/>
  <c r="BL52" i="9"/>
  <c r="BK21" i="9"/>
  <c r="BK39" i="10"/>
  <c r="AS206" i="15"/>
  <c r="AS223" i="15"/>
  <c r="AS217" i="15"/>
  <c r="AS220" i="15"/>
  <c r="AS209" i="15"/>
  <c r="AS215" i="15"/>
  <c r="AS212" i="15"/>
  <c r="AS219" i="15"/>
  <c r="AS221" i="15"/>
  <c r="AS216" i="15"/>
  <c r="AS225" i="15"/>
  <c r="AS211" i="15"/>
  <c r="AS213" i="15"/>
  <c r="AS222" i="15"/>
  <c r="AS214" i="15"/>
  <c r="AS218" i="15"/>
  <c r="AS210" i="15"/>
  <c r="AS207" i="15"/>
  <c r="AS224" i="15"/>
  <c r="AS208" i="15"/>
  <c r="AO98" i="9"/>
  <c r="AO124" i="9"/>
  <c r="AO75" i="9"/>
  <c r="AO52" i="9"/>
  <c r="W98" i="9"/>
  <c r="W124" i="9"/>
  <c r="W75" i="9"/>
  <c r="W52" i="9"/>
  <c r="G100" i="12"/>
  <c r="BZ120" i="12" s="1"/>
  <c r="BZ197" i="12" s="1"/>
  <c r="BZ19" i="17" s="1"/>
  <c r="BF21" i="9"/>
  <c r="BF39" i="10"/>
  <c r="AE213" i="15"/>
  <c r="AE221" i="15"/>
  <c r="AE207" i="15"/>
  <c r="AE212" i="15"/>
  <c r="AE222" i="15"/>
  <c r="AE218" i="15"/>
  <c r="AE216" i="15"/>
  <c r="AE219" i="15"/>
  <c r="AE224" i="15"/>
  <c r="AE220" i="15"/>
  <c r="AE215" i="15"/>
  <c r="AE217" i="15"/>
  <c r="AE209" i="15"/>
  <c r="AE223" i="15"/>
  <c r="AE206" i="15"/>
  <c r="AE225" i="15"/>
  <c r="AE211" i="15"/>
  <c r="AE214" i="15"/>
  <c r="AE210" i="15"/>
  <c r="AE208" i="15"/>
  <c r="J152" i="10"/>
  <c r="J78" i="15" s="1"/>
  <c r="J144" i="10"/>
  <c r="J70" i="15" s="1"/>
  <c r="J148" i="10"/>
  <c r="J74" i="15" s="1"/>
  <c r="J158" i="10"/>
  <c r="J84" i="15" s="1"/>
  <c r="J150" i="10"/>
  <c r="J76" i="15" s="1"/>
  <c r="J142" i="10"/>
  <c r="J68" i="15" s="1"/>
  <c r="J153" i="10"/>
  <c r="J79" i="15" s="1"/>
  <c r="J143" i="10"/>
  <c r="J69" i="15" s="1"/>
  <c r="J146" i="10"/>
  <c r="J72" i="15" s="1"/>
  <c r="J151" i="10"/>
  <c r="J77" i="15" s="1"/>
  <c r="J154" i="10"/>
  <c r="J80" i="15" s="1"/>
  <c r="J159" i="10"/>
  <c r="J85" i="15" s="1"/>
  <c r="J140" i="10"/>
  <c r="J147" i="10"/>
  <c r="J73" i="15" s="1"/>
  <c r="J156" i="10"/>
  <c r="J82" i="15" s="1"/>
  <c r="J155" i="10"/>
  <c r="J81" i="15" s="1"/>
  <c r="J141" i="10"/>
  <c r="J67" i="15" s="1"/>
  <c r="J149" i="10"/>
  <c r="J75" i="15" s="1"/>
  <c r="J145" i="10"/>
  <c r="J71" i="15" s="1"/>
  <c r="J157" i="10"/>
  <c r="J83" i="15" s="1"/>
  <c r="BV21" i="9"/>
  <c r="BV39" i="10"/>
  <c r="X98" i="9"/>
  <c r="X124" i="9"/>
  <c r="X75" i="9"/>
  <c r="X52" i="9"/>
  <c r="BT21" i="9"/>
  <c r="BT39" i="10"/>
  <c r="G176" i="12"/>
  <c r="J196" i="12"/>
  <c r="G118" i="12"/>
  <c r="BQ98" i="9"/>
  <c r="BQ124" i="9"/>
  <c r="BQ52" i="9"/>
  <c r="BQ75" i="9"/>
  <c r="BI151" i="12"/>
  <c r="BE209" i="15"/>
  <c r="BE207" i="15"/>
  <c r="BE221" i="15"/>
  <c r="BE219" i="15"/>
  <c r="BE208" i="15"/>
  <c r="BE222" i="15"/>
  <c r="BE218" i="15"/>
  <c r="BE215" i="15"/>
  <c r="BE217" i="15"/>
  <c r="BE206" i="15"/>
  <c r="BE212" i="15"/>
  <c r="BE223" i="15"/>
  <c r="BE214" i="15"/>
  <c r="BE220" i="15"/>
  <c r="BE210" i="15"/>
  <c r="BE211" i="15"/>
  <c r="BE224" i="15"/>
  <c r="BE216" i="15"/>
  <c r="BE213" i="15"/>
  <c r="BE225" i="15"/>
  <c r="CB207" i="15"/>
  <c r="CB212" i="15"/>
  <c r="CB217" i="15"/>
  <c r="CB223" i="15"/>
  <c r="CB219" i="15"/>
  <c r="CB208" i="15"/>
  <c r="CB225" i="15"/>
  <c r="CB221" i="15"/>
  <c r="CB209" i="15"/>
  <c r="CB216" i="15"/>
  <c r="CB215" i="15"/>
  <c r="CB211" i="15"/>
  <c r="CB218" i="15"/>
  <c r="CB224" i="15"/>
  <c r="CB213" i="15"/>
  <c r="CB220" i="15"/>
  <c r="CB210" i="15"/>
  <c r="CB206" i="15"/>
  <c r="CB214" i="15"/>
  <c r="CB222" i="15"/>
  <c r="M39" i="14"/>
  <c r="O39" i="14"/>
  <c r="K39" i="14"/>
  <c r="P39" i="14"/>
  <c r="J39" i="14"/>
  <c r="Q39" i="14"/>
  <c r="L39" i="14"/>
  <c r="S39" i="14"/>
  <c r="Y39" i="14"/>
  <c r="AM39" i="14"/>
  <c r="AS39" i="14"/>
  <c r="R39" i="14"/>
  <c r="T39" i="14"/>
  <c r="N39" i="14"/>
  <c r="U39" i="14"/>
  <c r="AA39" i="14"/>
  <c r="AG39" i="14"/>
  <c r="AO39" i="14"/>
  <c r="AU39" i="14"/>
  <c r="AB39" i="14"/>
  <c r="AH39" i="14"/>
  <c r="AV39" i="14"/>
  <c r="AC39" i="14"/>
  <c r="AI39" i="14"/>
  <c r="V39" i="14"/>
  <c r="W39" i="14"/>
  <c r="AE39" i="14"/>
  <c r="AK39" i="14"/>
  <c r="X39" i="14"/>
  <c r="AL39" i="14"/>
  <c r="AD39" i="14"/>
  <c r="AP39" i="14"/>
  <c r="AW39" i="14"/>
  <c r="BE39" i="14"/>
  <c r="BK39" i="14"/>
  <c r="AF39" i="14"/>
  <c r="BG39" i="14"/>
  <c r="BM39" i="14"/>
  <c r="AZ39" i="14"/>
  <c r="BH39" i="14"/>
  <c r="BN39" i="14"/>
  <c r="BV39" i="14"/>
  <c r="BZ39" i="14"/>
  <c r="AJ39" i="14"/>
  <c r="BA39" i="14"/>
  <c r="BI39" i="14"/>
  <c r="BO39" i="14"/>
  <c r="Z39" i="14"/>
  <c r="AN39" i="14"/>
  <c r="AT39" i="14"/>
  <c r="BC39" i="14"/>
  <c r="BQ39" i="14"/>
  <c r="AQ39" i="14"/>
  <c r="BD39" i="14"/>
  <c r="BJ39" i="14"/>
  <c r="BR39" i="14"/>
  <c r="BT39" i="14"/>
  <c r="BX39" i="14"/>
  <c r="CD39" i="14"/>
  <c r="CH39" i="14"/>
  <c r="AX39" i="14"/>
  <c r="AY39" i="14"/>
  <c r="BL39" i="14"/>
  <c r="BW39" i="14"/>
  <c r="CG39" i="14"/>
  <c r="BU39" i="14"/>
  <c r="CK39" i="14"/>
  <c r="BP39" i="14"/>
  <c r="BS39" i="14"/>
  <c r="CB39" i="14"/>
  <c r="CF39" i="14"/>
  <c r="CJ39" i="14"/>
  <c r="BB39" i="14"/>
  <c r="CC39" i="14"/>
  <c r="BY39" i="14"/>
  <c r="CE39" i="14"/>
  <c r="CI39" i="14"/>
  <c r="AR39" i="14"/>
  <c r="BF39" i="14"/>
  <c r="CA39" i="14"/>
  <c r="CD21" i="9"/>
  <c r="CD39" i="10"/>
  <c r="CH206" i="15"/>
  <c r="CH213" i="15"/>
  <c r="CH221" i="15"/>
  <c r="CH219" i="15"/>
  <c r="CH224" i="15"/>
  <c r="CH211" i="15"/>
  <c r="CH225" i="15"/>
  <c r="CH216" i="15"/>
  <c r="CH217" i="15"/>
  <c r="CH208" i="15"/>
  <c r="CH223" i="15"/>
  <c r="CH209" i="15"/>
  <c r="CH215" i="15"/>
  <c r="CH220" i="15"/>
  <c r="CH218" i="15"/>
  <c r="CH207" i="15"/>
  <c r="CH212" i="15"/>
  <c r="CH210" i="15"/>
  <c r="CH222" i="15"/>
  <c r="CH214" i="15"/>
  <c r="AP21" i="9"/>
  <c r="AP39" i="10"/>
  <c r="BM225" i="15"/>
  <c r="BM214" i="15"/>
  <c r="BM221" i="15"/>
  <c r="BM224" i="15"/>
  <c r="BM218" i="15"/>
  <c r="BM207" i="15"/>
  <c r="BM208" i="15"/>
  <c r="BM211" i="15"/>
  <c r="BM215" i="15"/>
  <c r="BM219" i="15"/>
  <c r="BM223" i="15"/>
  <c r="BM212" i="15"/>
  <c r="BM209" i="15"/>
  <c r="BM220" i="15"/>
  <c r="BM213" i="15"/>
  <c r="BM222" i="15"/>
  <c r="BM217" i="15"/>
  <c r="BM206" i="15"/>
  <c r="BM216" i="15"/>
  <c r="BM210" i="15"/>
  <c r="AA143" i="10"/>
  <c r="AA69" i="15" s="1"/>
  <c r="AA158" i="10"/>
  <c r="AA84" i="15" s="1"/>
  <c r="AA150" i="10"/>
  <c r="AA76" i="15" s="1"/>
  <c r="AA142" i="10"/>
  <c r="AA68" i="15" s="1"/>
  <c r="AA149" i="10"/>
  <c r="AA75" i="15" s="1"/>
  <c r="AA154" i="10"/>
  <c r="AA80" i="15" s="1"/>
  <c r="AA144" i="10"/>
  <c r="AA70" i="15" s="1"/>
  <c r="AA157" i="10"/>
  <c r="AA83" i="15" s="1"/>
  <c r="AA156" i="10"/>
  <c r="AA82" i="15" s="1"/>
  <c r="AA146" i="10"/>
  <c r="AA72" i="15" s="1"/>
  <c r="AA147" i="10"/>
  <c r="AA73" i="15" s="1"/>
  <c r="AA155" i="10"/>
  <c r="AA81" i="15" s="1"/>
  <c r="AA148" i="10"/>
  <c r="AA74" i="15" s="1"/>
  <c r="AA140" i="10"/>
  <c r="AA153" i="10"/>
  <c r="AA79" i="15" s="1"/>
  <c r="AA145" i="10"/>
  <c r="AA71" i="15" s="1"/>
  <c r="AA141" i="10"/>
  <c r="AA67" i="15" s="1"/>
  <c r="AA159" i="10"/>
  <c r="AA85" i="15" s="1"/>
  <c r="AA152" i="10"/>
  <c r="AA78" i="15" s="1"/>
  <c r="AA151" i="10"/>
  <c r="AA77" i="15" s="1"/>
  <c r="AH21" i="9"/>
  <c r="AH39" i="10"/>
  <c r="AS98" i="9"/>
  <c r="AS124" i="9"/>
  <c r="AS75" i="9"/>
  <c r="AS52" i="9"/>
  <c r="N290" i="15"/>
  <c r="P290" i="15"/>
  <c r="Q290" i="15"/>
  <c r="L290" i="15"/>
  <c r="M290" i="15"/>
  <c r="T290" i="15"/>
  <c r="Z290" i="15"/>
  <c r="AF290" i="15"/>
  <c r="AN290" i="15"/>
  <c r="AT290" i="15"/>
  <c r="O290" i="15"/>
  <c r="AB290" i="15"/>
  <c r="AH290" i="15"/>
  <c r="AV290" i="15"/>
  <c r="U290" i="15"/>
  <c r="AC290" i="15"/>
  <c r="AI290" i="15"/>
  <c r="AO290" i="15"/>
  <c r="AW290" i="15"/>
  <c r="J290" i="15"/>
  <c r="K290" i="15"/>
  <c r="V290" i="15"/>
  <c r="AD290" i="15"/>
  <c r="AJ290" i="15"/>
  <c r="AP290" i="15"/>
  <c r="R290" i="15"/>
  <c r="X290" i="15"/>
  <c r="AL290" i="15"/>
  <c r="S290" i="15"/>
  <c r="Y290" i="15"/>
  <c r="AE290" i="15"/>
  <c r="AM290" i="15"/>
  <c r="W290" i="15"/>
  <c r="AK290" i="15"/>
  <c r="BF290" i="15"/>
  <c r="BL290" i="15"/>
  <c r="AA290" i="15"/>
  <c r="AU290" i="15"/>
  <c r="AZ290" i="15"/>
  <c r="BH290" i="15"/>
  <c r="BN290" i="15"/>
  <c r="AX290" i="15"/>
  <c r="BA290" i="15"/>
  <c r="BO290" i="15"/>
  <c r="BT290" i="15"/>
  <c r="BX290" i="15"/>
  <c r="CB290" i="15"/>
  <c r="BB290" i="15"/>
  <c r="BP290" i="15"/>
  <c r="AG290" i="15"/>
  <c r="BD290" i="15"/>
  <c r="BJ290" i="15"/>
  <c r="AQ290" i="15"/>
  <c r="BE290" i="15"/>
  <c r="BK290" i="15"/>
  <c r="BR290" i="15"/>
  <c r="BV290" i="15"/>
  <c r="BQ290" i="15"/>
  <c r="CF290" i="15"/>
  <c r="BC290" i="15"/>
  <c r="CJ290" i="15"/>
  <c r="BY290" i="15"/>
  <c r="CA290" i="15"/>
  <c r="CE290" i="15"/>
  <c r="CI290" i="15"/>
  <c r="BG290" i="15"/>
  <c r="AS290" i="15"/>
  <c r="BI290" i="15"/>
  <c r="CD290" i="15"/>
  <c r="CH290" i="15"/>
  <c r="AR290" i="15"/>
  <c r="BW290" i="15"/>
  <c r="BZ290" i="15"/>
  <c r="BM290" i="15"/>
  <c r="BU290" i="15"/>
  <c r="CC290" i="15"/>
  <c r="CG290" i="15"/>
  <c r="CK290" i="15"/>
  <c r="AY290" i="15"/>
  <c r="BS290" i="15"/>
  <c r="AY21" i="9"/>
  <c r="AY39" i="10"/>
  <c r="AB21" i="9"/>
  <c r="AB39" i="10"/>
  <c r="L140" i="10"/>
  <c r="L151" i="10"/>
  <c r="L77" i="15" s="1"/>
  <c r="L147" i="10"/>
  <c r="L73" i="15" s="1"/>
  <c r="L142" i="10"/>
  <c r="L68" i="15" s="1"/>
  <c r="L149" i="10"/>
  <c r="L75" i="15" s="1"/>
  <c r="L148" i="10"/>
  <c r="L74" i="15" s="1"/>
  <c r="L144" i="10"/>
  <c r="L70" i="15" s="1"/>
  <c r="L157" i="10"/>
  <c r="L83" i="15" s="1"/>
  <c r="L143" i="10"/>
  <c r="L69" i="15" s="1"/>
  <c r="L152" i="10"/>
  <c r="L78" i="15" s="1"/>
  <c r="L150" i="10"/>
  <c r="L76" i="15" s="1"/>
  <c r="L145" i="10"/>
  <c r="L71" i="15" s="1"/>
  <c r="L159" i="10"/>
  <c r="L85" i="15" s="1"/>
  <c r="L153" i="10"/>
  <c r="L79" i="15" s="1"/>
  <c r="L146" i="10"/>
  <c r="L72" i="15" s="1"/>
  <c r="L155" i="10"/>
  <c r="L81" i="15" s="1"/>
  <c r="L154" i="10"/>
  <c r="L80" i="15" s="1"/>
  <c r="L158" i="10"/>
  <c r="L84" i="15" s="1"/>
  <c r="L156" i="10"/>
  <c r="L82" i="15" s="1"/>
  <c r="L141" i="10"/>
  <c r="L67" i="15" s="1"/>
  <c r="BC98" i="9"/>
  <c r="BC124" i="9"/>
  <c r="BC52" i="9"/>
  <c r="BC75" i="9"/>
  <c r="BV207" i="15"/>
  <c r="BV213" i="15"/>
  <c r="BV221" i="15"/>
  <c r="BV211" i="15"/>
  <c r="BV215" i="15"/>
  <c r="BV219" i="15"/>
  <c r="BV222" i="15"/>
  <c r="BV210" i="15"/>
  <c r="BV209" i="15"/>
  <c r="BV224" i="15"/>
  <c r="BV208" i="15"/>
  <c r="BV223" i="15"/>
  <c r="BV206" i="15"/>
  <c r="BV220" i="15"/>
  <c r="BV225" i="15"/>
  <c r="BV214" i="15"/>
  <c r="BV212" i="15"/>
  <c r="BV218" i="15"/>
  <c r="BV217" i="15"/>
  <c r="BV216" i="15"/>
  <c r="O39" i="10"/>
  <c r="O21" i="9"/>
  <c r="CF142" i="10"/>
  <c r="CF68" i="15" s="1"/>
  <c r="CF154" i="10"/>
  <c r="CF80" i="15" s="1"/>
  <c r="CF144" i="10"/>
  <c r="CF70" i="15" s="1"/>
  <c r="CF155" i="10"/>
  <c r="CF81" i="15" s="1"/>
  <c r="CF149" i="10"/>
  <c r="CF75" i="15" s="1"/>
  <c r="CF146" i="10"/>
  <c r="CF72" i="15" s="1"/>
  <c r="CF151" i="10"/>
  <c r="CF77" i="15" s="1"/>
  <c r="CF159" i="10"/>
  <c r="CF85" i="15" s="1"/>
  <c r="CF153" i="10"/>
  <c r="CF79" i="15" s="1"/>
  <c r="CF152" i="10"/>
  <c r="CF78" i="15" s="1"/>
  <c r="CF148" i="10"/>
  <c r="CF74" i="15" s="1"/>
  <c r="CF141" i="10"/>
  <c r="CF67" i="15" s="1"/>
  <c r="CF157" i="10"/>
  <c r="CF83" i="15" s="1"/>
  <c r="CF143" i="10"/>
  <c r="CF69" i="15" s="1"/>
  <c r="CF140" i="10"/>
  <c r="CF156" i="10"/>
  <c r="CF82" i="15" s="1"/>
  <c r="CF145" i="10"/>
  <c r="CF71" i="15" s="1"/>
  <c r="CF158" i="10"/>
  <c r="CF84" i="15" s="1"/>
  <c r="CF147" i="10"/>
  <c r="CF73" i="15" s="1"/>
  <c r="CF150" i="10"/>
  <c r="CF76" i="15" s="1"/>
  <c r="AL21" i="9"/>
  <c r="AL39" i="10"/>
  <c r="P21" i="9"/>
  <c r="P39" i="10"/>
  <c r="AN98" i="9"/>
  <c r="AN124" i="9"/>
  <c r="AN75" i="9"/>
  <c r="AN52" i="9"/>
  <c r="AX98" i="9"/>
  <c r="AX124" i="9"/>
  <c r="AX75" i="9"/>
  <c r="AX52" i="9"/>
  <c r="U21" i="9"/>
  <c r="U39" i="10"/>
  <c r="BP98" i="9"/>
  <c r="BP124" i="9"/>
  <c r="BP75" i="9"/>
  <c r="BP52" i="9"/>
  <c r="AV21" i="9"/>
  <c r="AV39" i="10"/>
  <c r="CH21" i="9"/>
  <c r="CH39" i="10"/>
  <c r="CC146" i="10"/>
  <c r="CC72" i="15" s="1"/>
  <c r="CC150" i="10"/>
  <c r="CC76" i="15" s="1"/>
  <c r="CC155" i="10"/>
  <c r="CC81" i="15" s="1"/>
  <c r="CC153" i="10"/>
  <c r="CC79" i="15" s="1"/>
  <c r="CC142" i="10"/>
  <c r="CC68" i="15" s="1"/>
  <c r="CC140" i="10"/>
  <c r="CC144" i="10"/>
  <c r="CC70" i="15" s="1"/>
  <c r="CC152" i="10"/>
  <c r="CC78" i="15" s="1"/>
  <c r="CC156" i="10"/>
  <c r="CC82" i="15" s="1"/>
  <c r="CC148" i="10"/>
  <c r="CC74" i="15" s="1"/>
  <c r="CC149" i="10"/>
  <c r="CC75" i="15" s="1"/>
  <c r="CC147" i="10"/>
  <c r="CC73" i="15" s="1"/>
  <c r="CC158" i="10"/>
  <c r="CC84" i="15" s="1"/>
  <c r="CC157" i="10"/>
  <c r="CC83" i="15" s="1"/>
  <c r="CC159" i="10"/>
  <c r="CC85" i="15" s="1"/>
  <c r="CC143" i="10"/>
  <c r="CC69" i="15" s="1"/>
  <c r="CC141" i="10"/>
  <c r="CC67" i="15" s="1"/>
  <c r="CC145" i="10"/>
  <c r="CC71" i="15" s="1"/>
  <c r="CC151" i="10"/>
  <c r="CC77" i="15" s="1"/>
  <c r="CC154" i="10"/>
  <c r="CC80" i="15" s="1"/>
  <c r="BK98" i="9"/>
  <c r="BK124" i="9"/>
  <c r="BK75" i="9"/>
  <c r="BK52" i="9"/>
  <c r="AH146" i="10"/>
  <c r="AH72" i="15" s="1"/>
  <c r="AH155" i="10"/>
  <c r="AH81" i="15" s="1"/>
  <c r="AH157" i="10"/>
  <c r="AH83" i="15" s="1"/>
  <c r="AH152" i="10"/>
  <c r="AH78" i="15" s="1"/>
  <c r="AH142" i="10"/>
  <c r="AH68" i="15" s="1"/>
  <c r="AH145" i="10"/>
  <c r="AH71" i="15" s="1"/>
  <c r="AH150" i="10"/>
  <c r="AH76" i="15" s="1"/>
  <c r="AH153" i="10"/>
  <c r="AH79" i="15" s="1"/>
  <c r="AH140" i="10"/>
  <c r="AH158" i="10"/>
  <c r="AH84" i="15" s="1"/>
  <c r="AH148" i="10"/>
  <c r="AH74" i="15" s="1"/>
  <c r="AH143" i="10"/>
  <c r="AH69" i="15" s="1"/>
  <c r="AH154" i="10"/>
  <c r="AH80" i="15" s="1"/>
  <c r="AH147" i="10"/>
  <c r="AH73" i="15" s="1"/>
  <c r="AH156" i="10"/>
  <c r="AH82" i="15" s="1"/>
  <c r="AH151" i="10"/>
  <c r="AH77" i="15" s="1"/>
  <c r="AH141" i="10"/>
  <c r="AH67" i="15" s="1"/>
  <c r="AH159" i="10"/>
  <c r="AH85" i="15" s="1"/>
  <c r="AH149" i="10"/>
  <c r="AH75" i="15" s="1"/>
  <c r="AH144" i="10"/>
  <c r="AH70" i="15" s="1"/>
  <c r="BA21" i="9"/>
  <c r="BA39" i="10"/>
  <c r="CI21" i="9"/>
  <c r="CI39" i="10"/>
  <c r="W21" i="9"/>
  <c r="W39" i="10"/>
  <c r="J98" i="9"/>
  <c r="J124" i="9"/>
  <c r="J75" i="9"/>
  <c r="J52" i="9"/>
  <c r="G20" i="9"/>
  <c r="BF98" i="9"/>
  <c r="BF124" i="9"/>
  <c r="BF52" i="9"/>
  <c r="BF75" i="9"/>
  <c r="Y21" i="9"/>
  <c r="Y39" i="10"/>
  <c r="AB140" i="10"/>
  <c r="AB146" i="10"/>
  <c r="AB72" i="15" s="1"/>
  <c r="AB149" i="10"/>
  <c r="AB75" i="15" s="1"/>
  <c r="AB150" i="10"/>
  <c r="AB76" i="15" s="1"/>
  <c r="AB141" i="10"/>
  <c r="AB67" i="15" s="1"/>
  <c r="AB155" i="10"/>
  <c r="AB81" i="15" s="1"/>
  <c r="AB143" i="10"/>
  <c r="AB69" i="15" s="1"/>
  <c r="AB159" i="10"/>
  <c r="AB85" i="15" s="1"/>
  <c r="AB158" i="10"/>
  <c r="AB84" i="15" s="1"/>
  <c r="AB152" i="10"/>
  <c r="AB78" i="15" s="1"/>
  <c r="AB153" i="10"/>
  <c r="AB79" i="15" s="1"/>
  <c r="AB157" i="10"/>
  <c r="AB83" i="15" s="1"/>
  <c r="AB144" i="10"/>
  <c r="AB70" i="15" s="1"/>
  <c r="AB147" i="10"/>
  <c r="AB73" i="15" s="1"/>
  <c r="AB156" i="10"/>
  <c r="AB82" i="15" s="1"/>
  <c r="AB148" i="10"/>
  <c r="AB74" i="15" s="1"/>
  <c r="AB151" i="10"/>
  <c r="AB77" i="15" s="1"/>
  <c r="AB142" i="10"/>
  <c r="AB68" i="15" s="1"/>
  <c r="AB154" i="10"/>
  <c r="AB80" i="15" s="1"/>
  <c r="AB145" i="10"/>
  <c r="AB71" i="15" s="1"/>
  <c r="BC158" i="10"/>
  <c r="BC84" i="15" s="1"/>
  <c r="BC147" i="10"/>
  <c r="BC73" i="15" s="1"/>
  <c r="BC140" i="10"/>
  <c r="BC143" i="10"/>
  <c r="BC69" i="15" s="1"/>
  <c r="BC151" i="10"/>
  <c r="BC77" i="15" s="1"/>
  <c r="BC153" i="10"/>
  <c r="BC79" i="15" s="1"/>
  <c r="BC145" i="10"/>
  <c r="BC71" i="15" s="1"/>
  <c r="BC146" i="10"/>
  <c r="BC72" i="15" s="1"/>
  <c r="BC159" i="10"/>
  <c r="BC85" i="15" s="1"/>
  <c r="BC155" i="10"/>
  <c r="BC81" i="15" s="1"/>
  <c r="BC156" i="10"/>
  <c r="BC82" i="15" s="1"/>
  <c r="BC157" i="10"/>
  <c r="BC83" i="15" s="1"/>
  <c r="BC150" i="10"/>
  <c r="BC76" i="15" s="1"/>
  <c r="BC149" i="10"/>
  <c r="BC75" i="15" s="1"/>
  <c r="BC141" i="10"/>
  <c r="BC67" i="15" s="1"/>
  <c r="BC152" i="10"/>
  <c r="BC78" i="15" s="1"/>
  <c r="BC144" i="10"/>
  <c r="BC70" i="15" s="1"/>
  <c r="BC154" i="10"/>
  <c r="BC80" i="15" s="1"/>
  <c r="BC142" i="10"/>
  <c r="BC68" i="15" s="1"/>
  <c r="BC148" i="10"/>
  <c r="BC74" i="15" s="1"/>
  <c r="AM21" i="9"/>
  <c r="AM39" i="10"/>
  <c r="J221" i="15"/>
  <c r="J214" i="15"/>
  <c r="J209" i="15"/>
  <c r="J220" i="15"/>
  <c r="J213" i="15"/>
  <c r="J207" i="15"/>
  <c r="J225" i="15"/>
  <c r="J222" i="15"/>
  <c r="J215" i="15"/>
  <c r="J210" i="15"/>
  <c r="J223" i="15"/>
  <c r="J218" i="15"/>
  <c r="J216" i="15"/>
  <c r="J219" i="15"/>
  <c r="J206" i="15"/>
  <c r="J224" i="15"/>
  <c r="J212" i="15"/>
  <c r="J217" i="15"/>
  <c r="J211" i="15"/>
  <c r="J208" i="15"/>
  <c r="BV120" i="12"/>
  <c r="BV197" i="12" s="1"/>
  <c r="BV19" i="17" s="1"/>
  <c r="R144" i="10"/>
  <c r="R70" i="15" s="1"/>
  <c r="R156" i="10"/>
  <c r="R82" i="15" s="1"/>
  <c r="R148" i="10"/>
  <c r="R74" i="15" s="1"/>
  <c r="R141" i="10"/>
  <c r="R67" i="15" s="1"/>
  <c r="R154" i="10"/>
  <c r="R80" i="15" s="1"/>
  <c r="R159" i="10"/>
  <c r="R85" i="15" s="1"/>
  <c r="R145" i="10"/>
  <c r="R71" i="15" s="1"/>
  <c r="R151" i="10"/>
  <c r="R77" i="15" s="1"/>
  <c r="R157" i="10"/>
  <c r="R83" i="15" s="1"/>
  <c r="R142" i="10"/>
  <c r="R68" i="15" s="1"/>
  <c r="R150" i="10"/>
  <c r="R76" i="15" s="1"/>
  <c r="R147" i="10"/>
  <c r="R73" i="15" s="1"/>
  <c r="R155" i="10"/>
  <c r="R81" i="15" s="1"/>
  <c r="R146" i="10"/>
  <c r="R72" i="15" s="1"/>
  <c r="R158" i="10"/>
  <c r="R84" i="15" s="1"/>
  <c r="R153" i="10"/>
  <c r="R79" i="15" s="1"/>
  <c r="R149" i="10"/>
  <c r="R75" i="15" s="1"/>
  <c r="R143" i="10"/>
  <c r="R69" i="15" s="1"/>
  <c r="R152" i="10"/>
  <c r="R78" i="15" s="1"/>
  <c r="R140" i="10"/>
  <c r="M140" i="10"/>
  <c r="M159" i="10"/>
  <c r="M85" i="15" s="1"/>
  <c r="M151" i="10"/>
  <c r="M77" i="15" s="1"/>
  <c r="M146" i="10"/>
  <c r="M72" i="15" s="1"/>
  <c r="M153" i="10"/>
  <c r="M79" i="15" s="1"/>
  <c r="M147" i="10"/>
  <c r="M73" i="15" s="1"/>
  <c r="M148" i="10"/>
  <c r="M74" i="15" s="1"/>
  <c r="M155" i="10"/>
  <c r="M81" i="15" s="1"/>
  <c r="M150" i="10"/>
  <c r="M76" i="15" s="1"/>
  <c r="M143" i="10"/>
  <c r="M69" i="15" s="1"/>
  <c r="M154" i="10"/>
  <c r="M80" i="15" s="1"/>
  <c r="M157" i="10"/>
  <c r="M83" i="15" s="1"/>
  <c r="M142" i="10"/>
  <c r="M68" i="15" s="1"/>
  <c r="M149" i="10"/>
  <c r="M75" i="15" s="1"/>
  <c r="M152" i="10"/>
  <c r="M78" i="15" s="1"/>
  <c r="M141" i="10"/>
  <c r="M67" i="15" s="1"/>
  <c r="M158" i="10"/>
  <c r="M84" i="15" s="1"/>
  <c r="M144" i="10"/>
  <c r="M70" i="15" s="1"/>
  <c r="M145" i="10"/>
  <c r="M71" i="15" s="1"/>
  <c r="M156" i="10"/>
  <c r="M82" i="15" s="1"/>
  <c r="BR151" i="10"/>
  <c r="BR77" i="15" s="1"/>
  <c r="BR159" i="10"/>
  <c r="BR85" i="15" s="1"/>
  <c r="BR148" i="10"/>
  <c r="BR74" i="15" s="1"/>
  <c r="BR144" i="10"/>
  <c r="BR70" i="15" s="1"/>
  <c r="BR155" i="10"/>
  <c r="BR81" i="15" s="1"/>
  <c r="BR147" i="10"/>
  <c r="BR73" i="15" s="1"/>
  <c r="BR142" i="10"/>
  <c r="BR68" i="15" s="1"/>
  <c r="BR150" i="10"/>
  <c r="BR76" i="15" s="1"/>
  <c r="BR158" i="10"/>
  <c r="BR84" i="15" s="1"/>
  <c r="BR140" i="10"/>
  <c r="BR143" i="10"/>
  <c r="BR69" i="15" s="1"/>
  <c r="BR156" i="10"/>
  <c r="BR82" i="15" s="1"/>
  <c r="BR141" i="10"/>
  <c r="BR67" i="15" s="1"/>
  <c r="BR153" i="10"/>
  <c r="BR79" i="15" s="1"/>
  <c r="BR145" i="10"/>
  <c r="BR71" i="15" s="1"/>
  <c r="BR154" i="10"/>
  <c r="BR80" i="15" s="1"/>
  <c r="BR146" i="10"/>
  <c r="BR72" i="15" s="1"/>
  <c r="BR157" i="10"/>
  <c r="BR83" i="15" s="1"/>
  <c r="BR152" i="10"/>
  <c r="BR78" i="15" s="1"/>
  <c r="BR149" i="10"/>
  <c r="BR75" i="15" s="1"/>
  <c r="CJ21" i="9"/>
  <c r="CJ39" i="10"/>
  <c r="V120" i="12"/>
  <c r="V197" i="12" s="1"/>
  <c r="V19" i="17" s="1"/>
  <c r="G149" i="12"/>
  <c r="BQ21" i="9"/>
  <c r="BQ39" i="10"/>
  <c r="U147" i="10"/>
  <c r="U73" i="15" s="1"/>
  <c r="U156" i="10"/>
  <c r="U82" i="15" s="1"/>
  <c r="U155" i="10"/>
  <c r="U81" i="15" s="1"/>
  <c r="U140" i="10"/>
  <c r="U158" i="10"/>
  <c r="U84" i="15" s="1"/>
  <c r="U146" i="10"/>
  <c r="U72" i="15" s="1"/>
  <c r="U143" i="10"/>
  <c r="U69" i="15" s="1"/>
  <c r="U154" i="10"/>
  <c r="U80" i="15" s="1"/>
  <c r="U151" i="10"/>
  <c r="U77" i="15" s="1"/>
  <c r="U148" i="10"/>
  <c r="U74" i="15" s="1"/>
  <c r="U141" i="10"/>
  <c r="U67" i="15" s="1"/>
  <c r="U159" i="10"/>
  <c r="U85" i="15" s="1"/>
  <c r="U149" i="10"/>
  <c r="U75" i="15" s="1"/>
  <c r="U144" i="10"/>
  <c r="U70" i="15" s="1"/>
  <c r="U157" i="10"/>
  <c r="U83" i="15" s="1"/>
  <c r="U152" i="10"/>
  <c r="U78" i="15" s="1"/>
  <c r="U142" i="10"/>
  <c r="U68" i="15" s="1"/>
  <c r="U145" i="10"/>
  <c r="U71" i="15" s="1"/>
  <c r="U150" i="10"/>
  <c r="U76" i="15" s="1"/>
  <c r="U153" i="10"/>
  <c r="U79" i="15" s="1"/>
  <c r="Q21" i="9"/>
  <c r="Q39" i="10"/>
  <c r="AP98" i="9"/>
  <c r="AP124" i="9"/>
  <c r="AP75" i="9"/>
  <c r="AP52" i="9"/>
  <c r="CC98" i="9"/>
  <c r="CC124" i="9"/>
  <c r="CC75" i="9"/>
  <c r="CC52" i="9"/>
  <c r="BK143" i="10"/>
  <c r="BK69" i="15" s="1"/>
  <c r="BK142" i="10"/>
  <c r="BK68" i="15" s="1"/>
  <c r="BK158" i="10"/>
  <c r="BK84" i="15" s="1"/>
  <c r="BK154" i="10"/>
  <c r="BK80" i="15" s="1"/>
  <c r="BK151" i="10"/>
  <c r="BK77" i="15" s="1"/>
  <c r="BK150" i="10"/>
  <c r="BK76" i="15" s="1"/>
  <c r="BK155" i="10"/>
  <c r="BK81" i="15" s="1"/>
  <c r="BK140" i="10"/>
  <c r="BK147" i="10"/>
  <c r="BK73" i="15" s="1"/>
  <c r="BK153" i="10"/>
  <c r="BK79" i="15" s="1"/>
  <c r="BK145" i="10"/>
  <c r="BK71" i="15" s="1"/>
  <c r="BK146" i="10"/>
  <c r="BK72" i="15" s="1"/>
  <c r="BK157" i="10"/>
  <c r="BK83" i="15" s="1"/>
  <c r="BK148" i="10"/>
  <c r="BK74" i="15" s="1"/>
  <c r="BK149" i="10"/>
  <c r="BK75" i="15" s="1"/>
  <c r="BK159" i="10"/>
  <c r="BK85" i="15" s="1"/>
  <c r="BK141" i="10"/>
  <c r="BK67" i="15" s="1"/>
  <c r="BK152" i="10"/>
  <c r="BK78" i="15" s="1"/>
  <c r="BK144" i="10"/>
  <c r="BK70" i="15" s="1"/>
  <c r="BK156" i="10"/>
  <c r="BK82" i="15" s="1"/>
  <c r="AQ98" i="9"/>
  <c r="AQ124" i="9"/>
  <c r="AQ52" i="9"/>
  <c r="AQ75" i="9"/>
  <c r="AA206" i="15"/>
  <c r="AA215" i="15"/>
  <c r="AA225" i="15"/>
  <c r="AA221" i="15"/>
  <c r="AA211" i="15"/>
  <c r="AA219" i="15"/>
  <c r="AA222" i="15"/>
  <c r="AA216" i="15"/>
  <c r="AA207" i="15"/>
  <c r="AA213" i="15"/>
  <c r="AA214" i="15"/>
  <c r="AA218" i="15"/>
  <c r="AA223" i="15"/>
  <c r="AA208" i="15"/>
  <c r="AA209" i="15"/>
  <c r="AA220" i="15"/>
  <c r="AA224" i="15"/>
  <c r="AA212" i="15"/>
  <c r="AA217" i="15"/>
  <c r="AA210" i="15"/>
  <c r="AH98" i="9"/>
  <c r="AH124" i="9"/>
  <c r="AH75" i="9"/>
  <c r="AH52" i="9"/>
  <c r="BF146" i="10"/>
  <c r="BF72" i="15" s="1"/>
  <c r="BF147" i="10"/>
  <c r="BF73" i="15" s="1"/>
  <c r="BF140" i="10"/>
  <c r="BF158" i="10"/>
  <c r="BF84" i="15" s="1"/>
  <c r="BF148" i="10"/>
  <c r="BF74" i="15" s="1"/>
  <c r="BF143" i="10"/>
  <c r="BF69" i="15" s="1"/>
  <c r="BF154" i="10"/>
  <c r="BF80" i="15" s="1"/>
  <c r="BF156" i="10"/>
  <c r="BF82" i="15" s="1"/>
  <c r="BF151" i="10"/>
  <c r="BF77" i="15" s="1"/>
  <c r="BF141" i="10"/>
  <c r="BF67" i="15" s="1"/>
  <c r="BF159" i="10"/>
  <c r="BF85" i="15" s="1"/>
  <c r="BF149" i="10"/>
  <c r="BF75" i="15" s="1"/>
  <c r="BF144" i="10"/>
  <c r="BF70" i="15" s="1"/>
  <c r="BF157" i="10"/>
  <c r="BF83" i="15" s="1"/>
  <c r="BF152" i="10"/>
  <c r="BF78" i="15" s="1"/>
  <c r="BF142" i="10"/>
  <c r="BF68" i="15" s="1"/>
  <c r="BF145" i="10"/>
  <c r="BF71" i="15" s="1"/>
  <c r="BF150" i="10"/>
  <c r="BF76" i="15" s="1"/>
  <c r="BF153" i="10"/>
  <c r="BF79" i="15" s="1"/>
  <c r="BF155" i="10"/>
  <c r="BF81" i="15" s="1"/>
  <c r="AC21" i="9"/>
  <c r="AC39" i="10"/>
  <c r="CG140" i="10"/>
  <c r="CG149" i="10"/>
  <c r="CG75" i="15" s="1"/>
  <c r="CG144" i="10"/>
  <c r="CG70" i="15" s="1"/>
  <c r="CG157" i="10"/>
  <c r="CG83" i="15" s="1"/>
  <c r="CG148" i="10"/>
  <c r="CG74" i="15" s="1"/>
  <c r="CG152" i="10"/>
  <c r="CG78" i="15" s="1"/>
  <c r="CG142" i="10"/>
  <c r="CG68" i="15" s="1"/>
  <c r="CG145" i="10"/>
  <c r="CG71" i="15" s="1"/>
  <c r="CG156" i="10"/>
  <c r="CG82" i="15" s="1"/>
  <c r="CG147" i="10"/>
  <c r="CG73" i="15" s="1"/>
  <c r="CG150" i="10"/>
  <c r="CG76" i="15" s="1"/>
  <c r="CG153" i="10"/>
  <c r="CG79" i="15" s="1"/>
  <c r="CG158" i="10"/>
  <c r="CG84" i="15" s="1"/>
  <c r="CG146" i="10"/>
  <c r="CG72" i="15" s="1"/>
  <c r="CG143" i="10"/>
  <c r="CG69" i="15" s="1"/>
  <c r="CG154" i="10"/>
  <c r="CG80" i="15" s="1"/>
  <c r="CG155" i="10"/>
  <c r="CG81" i="15" s="1"/>
  <c r="CG151" i="10"/>
  <c r="CG77" i="15" s="1"/>
  <c r="CG141" i="10"/>
  <c r="CG67" i="15" s="1"/>
  <c r="CG159" i="10"/>
  <c r="CG85" i="15" s="1"/>
  <c r="AY98" i="9"/>
  <c r="AY124" i="9"/>
  <c r="AY75" i="9"/>
  <c r="AY52" i="9"/>
  <c r="AB98" i="9"/>
  <c r="AB124" i="9"/>
  <c r="AB52" i="9"/>
  <c r="AB75" i="9"/>
  <c r="L206" i="15"/>
  <c r="L211" i="15"/>
  <c r="L221" i="15"/>
  <c r="L219" i="15"/>
  <c r="L225" i="15"/>
  <c r="L216" i="15"/>
  <c r="L213" i="15"/>
  <c r="L212" i="15"/>
  <c r="L209" i="15"/>
  <c r="L223" i="15"/>
  <c r="L222" i="15"/>
  <c r="L218" i="15"/>
  <c r="L215" i="15"/>
  <c r="L214" i="15"/>
  <c r="L220" i="15"/>
  <c r="L224" i="15"/>
  <c r="L208" i="15"/>
  <c r="L210" i="15"/>
  <c r="L207" i="15"/>
  <c r="L217" i="15"/>
  <c r="BC21" i="9"/>
  <c r="BC39" i="10"/>
  <c r="S21" i="9"/>
  <c r="S39" i="10"/>
  <c r="AF120" i="12"/>
  <c r="AF197" i="12" s="1"/>
  <c r="AF19" i="17" s="1"/>
  <c r="AJ151" i="12"/>
  <c r="CF212" i="15"/>
  <c r="CF211" i="15"/>
  <c r="CF221" i="15"/>
  <c r="CF214" i="15"/>
  <c r="CF213" i="15"/>
  <c r="CF209" i="15"/>
  <c r="CF219" i="15"/>
  <c r="CF216" i="15"/>
  <c r="CF220" i="15"/>
  <c r="CF218" i="15"/>
  <c r="CF208" i="15"/>
  <c r="CF222" i="15"/>
  <c r="CF217" i="15"/>
  <c r="CF210" i="15"/>
  <c r="CF206" i="15"/>
  <c r="CF223" i="15"/>
  <c r="CF215" i="15"/>
  <c r="CF225" i="15"/>
  <c r="CF224" i="15"/>
  <c r="CF207" i="15"/>
  <c r="AL98" i="9"/>
  <c r="AL124" i="9"/>
  <c r="AL52" i="9"/>
  <c r="AL75" i="9"/>
  <c r="CB21" i="9"/>
  <c r="CB39" i="10"/>
  <c r="P98" i="9"/>
  <c r="P124" i="9"/>
  <c r="P75" i="9"/>
  <c r="P52" i="9"/>
  <c r="CG98" i="9"/>
  <c r="CG124" i="9"/>
  <c r="CG52" i="9"/>
  <c r="CG75" i="9"/>
  <c r="U98" i="9"/>
  <c r="U124" i="9"/>
  <c r="U52" i="9"/>
  <c r="U75" i="9"/>
  <c r="CJ140" i="10"/>
  <c r="CJ147" i="10"/>
  <c r="CJ73" i="15" s="1"/>
  <c r="CJ141" i="10"/>
  <c r="CJ67" i="15" s="1"/>
  <c r="CJ158" i="10"/>
  <c r="CJ84" i="15" s="1"/>
  <c r="CJ157" i="10"/>
  <c r="CJ83" i="15" s="1"/>
  <c r="CJ143" i="10"/>
  <c r="CJ69" i="15" s="1"/>
  <c r="CJ145" i="10"/>
  <c r="CJ71" i="15" s="1"/>
  <c r="CJ146" i="10"/>
  <c r="CJ72" i="15" s="1"/>
  <c r="CJ154" i="10"/>
  <c r="CJ80" i="15" s="1"/>
  <c r="CJ153" i="10"/>
  <c r="CJ79" i="15" s="1"/>
  <c r="CJ150" i="10"/>
  <c r="CJ76" i="15" s="1"/>
  <c r="CJ142" i="10"/>
  <c r="CJ68" i="15" s="1"/>
  <c r="CJ155" i="10"/>
  <c r="CJ81" i="15" s="1"/>
  <c r="CJ156" i="10"/>
  <c r="CJ82" i="15" s="1"/>
  <c r="CJ148" i="10"/>
  <c r="CJ74" i="15" s="1"/>
  <c r="CJ149" i="10"/>
  <c r="CJ75" i="15" s="1"/>
  <c r="CJ159" i="10"/>
  <c r="CJ85" i="15" s="1"/>
  <c r="CJ152" i="10"/>
  <c r="CJ78" i="15" s="1"/>
  <c r="CJ151" i="10"/>
  <c r="CJ77" i="15" s="1"/>
  <c r="CJ144" i="10"/>
  <c r="CJ70" i="15" s="1"/>
  <c r="BP120" i="12"/>
  <c r="BP197" i="12" s="1"/>
  <c r="BP19" i="17" s="1"/>
  <c r="BH144" i="10"/>
  <c r="BH70" i="15" s="1"/>
  <c r="BH158" i="10"/>
  <c r="BH84" i="15" s="1"/>
  <c r="BH152" i="10"/>
  <c r="BH78" i="15" s="1"/>
  <c r="BH156" i="10"/>
  <c r="BH82" i="15" s="1"/>
  <c r="BH155" i="10"/>
  <c r="BH81" i="15" s="1"/>
  <c r="BH141" i="10"/>
  <c r="BH67" i="15" s="1"/>
  <c r="BH147" i="10"/>
  <c r="BH73" i="15" s="1"/>
  <c r="BH143" i="10"/>
  <c r="BH69" i="15" s="1"/>
  <c r="BH157" i="10"/>
  <c r="BH83" i="15" s="1"/>
  <c r="BH151" i="10"/>
  <c r="BH77" i="15" s="1"/>
  <c r="BH140" i="10"/>
  <c r="BH142" i="10"/>
  <c r="BH68" i="15" s="1"/>
  <c r="BH159" i="10"/>
  <c r="BH85" i="15" s="1"/>
  <c r="BH153" i="10"/>
  <c r="BH79" i="15" s="1"/>
  <c r="BH146" i="10"/>
  <c r="BH72" i="15" s="1"/>
  <c r="BH150" i="10"/>
  <c r="BH76" i="15" s="1"/>
  <c r="BH154" i="10"/>
  <c r="BH80" i="15" s="1"/>
  <c r="BH149" i="10"/>
  <c r="BH75" i="15" s="1"/>
  <c r="BH148" i="10"/>
  <c r="BH74" i="15" s="1"/>
  <c r="BH145" i="10"/>
  <c r="BH71" i="15" s="1"/>
  <c r="AV98" i="9"/>
  <c r="AV124" i="9"/>
  <c r="AV52" i="9"/>
  <c r="AV75" i="9"/>
  <c r="AR155" i="10"/>
  <c r="AR81" i="15" s="1"/>
  <c r="AR149" i="10"/>
  <c r="AR75" i="15" s="1"/>
  <c r="AR147" i="10"/>
  <c r="AR73" i="15" s="1"/>
  <c r="AR144" i="10"/>
  <c r="AR70" i="15" s="1"/>
  <c r="AR140" i="10"/>
  <c r="AR152" i="10"/>
  <c r="AR78" i="15" s="1"/>
  <c r="AR141" i="10"/>
  <c r="AR67" i="15" s="1"/>
  <c r="AR157" i="10"/>
  <c r="AR83" i="15" s="1"/>
  <c r="AR153" i="10"/>
  <c r="AR79" i="15" s="1"/>
  <c r="AR142" i="10"/>
  <c r="AR68" i="15" s="1"/>
  <c r="AR146" i="10"/>
  <c r="AR72" i="15" s="1"/>
  <c r="AR150" i="10"/>
  <c r="AR76" i="15" s="1"/>
  <c r="AR154" i="10"/>
  <c r="AR80" i="15" s="1"/>
  <c r="AR158" i="10"/>
  <c r="AR84" i="15" s="1"/>
  <c r="AR143" i="10"/>
  <c r="AR69" i="15" s="1"/>
  <c r="AR151" i="10"/>
  <c r="AR77" i="15" s="1"/>
  <c r="AR148" i="10"/>
  <c r="AR74" i="15" s="1"/>
  <c r="AR159" i="10"/>
  <c r="AR85" i="15" s="1"/>
  <c r="AR156" i="10"/>
  <c r="AR82" i="15" s="1"/>
  <c r="AR145" i="10"/>
  <c r="AR71" i="15" s="1"/>
  <c r="CH98" i="9"/>
  <c r="CH124" i="9"/>
  <c r="CH75" i="9"/>
  <c r="CH52" i="9"/>
  <c r="CC209" i="15"/>
  <c r="CC215" i="15"/>
  <c r="CC220" i="15"/>
  <c r="CC221" i="15"/>
  <c r="CC210" i="15"/>
  <c r="CC216" i="15"/>
  <c r="CC214" i="15"/>
  <c r="CC208" i="15"/>
  <c r="CC224" i="15"/>
  <c r="CC206" i="15"/>
  <c r="CC212" i="15"/>
  <c r="CC211" i="15"/>
  <c r="CC223" i="15"/>
  <c r="CC213" i="15"/>
  <c r="CC218" i="15"/>
  <c r="CC207" i="15"/>
  <c r="CC225" i="15"/>
  <c r="CC222" i="15"/>
  <c r="CC219" i="15"/>
  <c r="CC217" i="15"/>
  <c r="AI120" i="12"/>
  <c r="AI197" i="12" s="1"/>
  <c r="AI19" i="17" s="1"/>
  <c r="AH206" i="15"/>
  <c r="AH218" i="15"/>
  <c r="AH216" i="15"/>
  <c r="AH225" i="15"/>
  <c r="AH207" i="15"/>
  <c r="AH215" i="15"/>
  <c r="AH223" i="15"/>
  <c r="AH221" i="15"/>
  <c r="AH219" i="15"/>
  <c r="AH212" i="15"/>
  <c r="AH211" i="15"/>
  <c r="AH209" i="15"/>
  <c r="AH224" i="15"/>
  <c r="AH213" i="15"/>
  <c r="AH220" i="15"/>
  <c r="AH210" i="15"/>
  <c r="AH214" i="15"/>
  <c r="AH217" i="15"/>
  <c r="AH208" i="15"/>
  <c r="AH222" i="15"/>
  <c r="BA98" i="9"/>
  <c r="BA124" i="9"/>
  <c r="BA52" i="9"/>
  <c r="BA75" i="9"/>
  <c r="AO151" i="12"/>
  <c r="N143" i="10"/>
  <c r="N69" i="15" s="1"/>
  <c r="N140" i="10"/>
  <c r="N153" i="10"/>
  <c r="N79" i="15" s="1"/>
  <c r="N154" i="10"/>
  <c r="N80" i="15" s="1"/>
  <c r="N155" i="10"/>
  <c r="N81" i="15" s="1"/>
  <c r="N142" i="10"/>
  <c r="N68" i="15" s="1"/>
  <c r="N150" i="10"/>
  <c r="N76" i="15" s="1"/>
  <c r="N151" i="10"/>
  <c r="N77" i="15" s="1"/>
  <c r="N146" i="10"/>
  <c r="N72" i="15" s="1"/>
  <c r="N158" i="10"/>
  <c r="N84" i="15" s="1"/>
  <c r="N149" i="10"/>
  <c r="N75" i="15" s="1"/>
  <c r="N145" i="10"/>
  <c r="N71" i="15" s="1"/>
  <c r="N141" i="10"/>
  <c r="N67" i="15" s="1"/>
  <c r="N152" i="10"/>
  <c r="N78" i="15" s="1"/>
  <c r="N144" i="10"/>
  <c r="N70" i="15" s="1"/>
  <c r="N147" i="10"/>
  <c r="N73" i="15" s="1"/>
  <c r="N156" i="10"/>
  <c r="N82" i="15" s="1"/>
  <c r="N148" i="10"/>
  <c r="N74" i="15" s="1"/>
  <c r="N159" i="10"/>
  <c r="N85" i="15" s="1"/>
  <c r="N157" i="10"/>
  <c r="N83" i="15" s="1"/>
  <c r="CI98" i="9"/>
  <c r="CI124" i="9"/>
  <c r="CI52" i="9"/>
  <c r="CI75" i="9"/>
  <c r="G38" i="10"/>
  <c r="CK98" i="9"/>
  <c r="CK124" i="9"/>
  <c r="CK75" i="9"/>
  <c r="CK52" i="9"/>
  <c r="Y98" i="9"/>
  <c r="Y124" i="9"/>
  <c r="Y52" i="9"/>
  <c r="Y75" i="9"/>
  <c r="BD120" i="12"/>
  <c r="BD197" i="12" s="1"/>
  <c r="BD19" i="17" s="1"/>
  <c r="BS21" i="9"/>
  <c r="BS39" i="10"/>
  <c r="AB206" i="15"/>
  <c r="AB207" i="15"/>
  <c r="AB225" i="15"/>
  <c r="AB214" i="15"/>
  <c r="AB210" i="15"/>
  <c r="AB223" i="15"/>
  <c r="AB218" i="15"/>
  <c r="AB222" i="15"/>
  <c r="AB224" i="15"/>
  <c r="AB208" i="15"/>
  <c r="AB211" i="15"/>
  <c r="AB212" i="15"/>
  <c r="AB216" i="15"/>
  <c r="AB219" i="15"/>
  <c r="AB209" i="15"/>
  <c r="AB220" i="15"/>
  <c r="AB221" i="15"/>
  <c r="AB217" i="15"/>
  <c r="AB213" i="15"/>
  <c r="AB215" i="15"/>
  <c r="CF98" i="9"/>
  <c r="CF124" i="9"/>
  <c r="CF52" i="9"/>
  <c r="CF75" i="9"/>
  <c r="T39" i="10"/>
  <c r="T21" i="9"/>
  <c r="BC214" i="15"/>
  <c r="BC224" i="15"/>
  <c r="BC212" i="15"/>
  <c r="BC217" i="15"/>
  <c r="BC221" i="15"/>
  <c r="BC223" i="15"/>
  <c r="BC207" i="15"/>
  <c r="BC225" i="15"/>
  <c r="BC222" i="15"/>
  <c r="BC215" i="15"/>
  <c r="BC210" i="15"/>
  <c r="BC206" i="15"/>
  <c r="BC213" i="15"/>
  <c r="BC218" i="15"/>
  <c r="BC208" i="15"/>
  <c r="BC211" i="15"/>
  <c r="BC220" i="15"/>
  <c r="BC216" i="15"/>
  <c r="BC219" i="15"/>
  <c r="BC209" i="15"/>
  <c r="AM98" i="9"/>
  <c r="AM124" i="9"/>
  <c r="AM75" i="9"/>
  <c r="AM52" i="9"/>
  <c r="BV98" i="9"/>
  <c r="BV124" i="9"/>
  <c r="BV75" i="9"/>
  <c r="BV52" i="9"/>
  <c r="R222" i="15"/>
  <c r="R208" i="15"/>
  <c r="R211" i="15"/>
  <c r="R224" i="15"/>
  <c r="R212" i="15"/>
  <c r="R213" i="15"/>
  <c r="R209" i="15"/>
  <c r="R220" i="15"/>
  <c r="R225" i="15"/>
  <c r="R217" i="15"/>
  <c r="R206" i="15"/>
  <c r="R207" i="15"/>
  <c r="R215" i="15"/>
  <c r="R210" i="15"/>
  <c r="R214" i="15"/>
  <c r="R219" i="15"/>
  <c r="R223" i="15"/>
  <c r="R218" i="15"/>
  <c r="R221" i="15"/>
  <c r="R216" i="15"/>
  <c r="M206" i="15"/>
  <c r="M213" i="15"/>
  <c r="M212" i="15"/>
  <c r="M220" i="15"/>
  <c r="M219" i="15"/>
  <c r="M223" i="15"/>
  <c r="M218" i="15"/>
  <c r="M207" i="15"/>
  <c r="M214" i="15"/>
  <c r="M210" i="15"/>
  <c r="M224" i="15"/>
  <c r="M211" i="15"/>
  <c r="M217" i="15"/>
  <c r="M208" i="15"/>
  <c r="M221" i="15"/>
  <c r="M209" i="15"/>
  <c r="M216" i="15"/>
  <c r="M215" i="15"/>
  <c r="M225" i="15"/>
  <c r="M222" i="15"/>
  <c r="BX151" i="12"/>
  <c r="BR212" i="15"/>
  <c r="BR207" i="15"/>
  <c r="BR211" i="15"/>
  <c r="BR217" i="15"/>
  <c r="BR213" i="15"/>
  <c r="BR215" i="15"/>
  <c r="BR221" i="15"/>
  <c r="BR219" i="15"/>
  <c r="BR216" i="15"/>
  <c r="BR209" i="15"/>
  <c r="BR225" i="15"/>
  <c r="BR208" i="15"/>
  <c r="BR223" i="15"/>
  <c r="BR224" i="15"/>
  <c r="BR210" i="15"/>
  <c r="BR206" i="15"/>
  <c r="BR220" i="15"/>
  <c r="BR222" i="15"/>
  <c r="BR214" i="15"/>
  <c r="BR218" i="15"/>
  <c r="X151" i="12"/>
  <c r="CE143" i="10"/>
  <c r="CE69" i="15" s="1"/>
  <c r="CE158" i="10"/>
  <c r="CE84" i="15" s="1"/>
  <c r="CE155" i="10"/>
  <c r="CE81" i="15" s="1"/>
  <c r="CE142" i="10"/>
  <c r="CE68" i="15" s="1"/>
  <c r="CE149" i="10"/>
  <c r="CE75" i="15" s="1"/>
  <c r="CE141" i="10"/>
  <c r="CE67" i="15" s="1"/>
  <c r="CE157" i="10"/>
  <c r="CE83" i="15" s="1"/>
  <c r="CE150" i="10"/>
  <c r="CE76" i="15" s="1"/>
  <c r="CE152" i="10"/>
  <c r="CE78" i="15" s="1"/>
  <c r="CE156" i="10"/>
  <c r="CE82" i="15" s="1"/>
  <c r="CE144" i="10"/>
  <c r="CE70" i="15" s="1"/>
  <c r="CE159" i="10"/>
  <c r="CE85" i="15" s="1"/>
  <c r="CE148" i="10"/>
  <c r="CE74" i="15" s="1"/>
  <c r="CE154" i="10"/>
  <c r="CE80" i="15" s="1"/>
  <c r="CE153" i="10"/>
  <c r="CE79" i="15" s="1"/>
  <c r="CE151" i="10"/>
  <c r="CE77" i="15" s="1"/>
  <c r="CE140" i="10"/>
  <c r="CE146" i="10"/>
  <c r="CE72" i="15" s="1"/>
  <c r="CE145" i="10"/>
  <c r="CE71" i="15" s="1"/>
  <c r="CE147" i="10"/>
  <c r="CE73" i="15" s="1"/>
  <c r="V21" i="9"/>
  <c r="V39" i="10"/>
  <c r="AZ140" i="10"/>
  <c r="AZ157" i="10"/>
  <c r="AZ83" i="15" s="1"/>
  <c r="AZ148" i="10"/>
  <c r="AZ74" i="15" s="1"/>
  <c r="AZ143" i="10"/>
  <c r="AZ69" i="15" s="1"/>
  <c r="AZ151" i="10"/>
  <c r="AZ77" i="15" s="1"/>
  <c r="AZ159" i="10"/>
  <c r="AZ85" i="15" s="1"/>
  <c r="AZ149" i="10"/>
  <c r="AZ75" i="15" s="1"/>
  <c r="AZ141" i="10"/>
  <c r="AZ67" i="15" s="1"/>
  <c r="AZ145" i="10"/>
  <c r="AZ71" i="15" s="1"/>
  <c r="AZ153" i="10"/>
  <c r="AZ79" i="15" s="1"/>
  <c r="AZ150" i="10"/>
  <c r="AZ76" i="15" s="1"/>
  <c r="AZ142" i="10"/>
  <c r="AZ68" i="15" s="1"/>
  <c r="AZ158" i="10"/>
  <c r="AZ84" i="15" s="1"/>
  <c r="AZ146" i="10"/>
  <c r="AZ72" i="15" s="1"/>
  <c r="AZ152" i="10"/>
  <c r="AZ78" i="15" s="1"/>
  <c r="AZ147" i="10"/>
  <c r="AZ73" i="15" s="1"/>
  <c r="AZ144" i="10"/>
  <c r="AZ70" i="15" s="1"/>
  <c r="AZ156" i="10"/>
  <c r="AZ82" i="15" s="1"/>
  <c r="AZ154" i="10"/>
  <c r="AZ80" i="15" s="1"/>
  <c r="AZ155" i="10"/>
  <c r="AZ81" i="15" s="1"/>
  <c r="J174" i="12"/>
  <c r="G174" i="12" s="1"/>
  <c r="G164" i="12"/>
  <c r="BG98" i="9"/>
  <c r="BG124" i="9"/>
  <c r="BG52" i="9"/>
  <c r="BG75" i="9"/>
  <c r="Z151" i="12"/>
  <c r="U224" i="15"/>
  <c r="U210" i="15"/>
  <c r="U217" i="15"/>
  <c r="U213" i="15"/>
  <c r="U219" i="15"/>
  <c r="U207" i="15"/>
  <c r="U225" i="15"/>
  <c r="U218" i="15"/>
  <c r="U215" i="15"/>
  <c r="U211" i="15"/>
  <c r="U220" i="15"/>
  <c r="U223" i="15"/>
  <c r="U214" i="15"/>
  <c r="U208" i="15"/>
  <c r="U206" i="15"/>
  <c r="U221" i="15"/>
  <c r="U212" i="15"/>
  <c r="U216" i="15"/>
  <c r="U222" i="15"/>
  <c r="U209" i="15"/>
  <c r="Q98" i="9"/>
  <c r="Q124" i="9"/>
  <c r="Q75" i="9"/>
  <c r="Q52" i="9"/>
  <c r="AD120" i="12"/>
  <c r="AD197" i="12" s="1"/>
  <c r="AD19" i="17" s="1"/>
  <c r="AG157" i="10"/>
  <c r="AG83" i="15" s="1"/>
  <c r="AG148" i="10"/>
  <c r="AG74" i="15" s="1"/>
  <c r="AG140" i="10"/>
  <c r="AG143" i="10"/>
  <c r="AG69" i="15" s="1"/>
  <c r="AG149" i="10"/>
  <c r="AG75" i="15" s="1"/>
  <c r="AG158" i="10"/>
  <c r="AG84" i="15" s="1"/>
  <c r="AG144" i="10"/>
  <c r="AG70" i="15" s="1"/>
  <c r="AG141" i="10"/>
  <c r="AG67" i="15" s="1"/>
  <c r="AG153" i="10"/>
  <c r="AG79" i="15" s="1"/>
  <c r="AG150" i="10"/>
  <c r="AG76" i="15" s="1"/>
  <c r="AG145" i="10"/>
  <c r="AG71" i="15" s="1"/>
  <c r="AG142" i="10"/>
  <c r="AG68" i="15" s="1"/>
  <c r="AG147" i="10"/>
  <c r="AG73" i="15" s="1"/>
  <c r="AG146" i="10"/>
  <c r="AG72" i="15" s="1"/>
  <c r="AG151" i="10"/>
  <c r="AG77" i="15" s="1"/>
  <c r="AG156" i="10"/>
  <c r="AG82" i="15" s="1"/>
  <c r="AG159" i="10"/>
  <c r="AG85" i="15" s="1"/>
  <c r="AG154" i="10"/>
  <c r="AG80" i="15" s="1"/>
  <c r="AG152" i="10"/>
  <c r="AG78" i="15" s="1"/>
  <c r="AG155" i="10"/>
  <c r="AG81" i="15" s="1"/>
  <c r="CD98" i="9"/>
  <c r="CD124" i="9"/>
  <c r="CD52" i="9"/>
  <c r="CD75" i="9"/>
  <c r="CC21" i="9"/>
  <c r="CC39" i="10"/>
  <c r="P384" i="6"/>
  <c r="P56" i="10" s="1"/>
  <c r="Q17" i="5"/>
  <c r="P3" i="10"/>
  <c r="P434" i="6"/>
  <c r="P131" i="6"/>
  <c r="P3" i="16"/>
  <c r="P3" i="20"/>
  <c r="P136" i="6"/>
  <c r="P3" i="15"/>
  <c r="P505" i="6"/>
  <c r="P3" i="25"/>
  <c r="P3" i="12"/>
  <c r="P632" i="6"/>
  <c r="P3" i="5"/>
  <c r="P3" i="14"/>
  <c r="P3" i="42"/>
  <c r="P22" i="42" s="1"/>
  <c r="P3" i="24"/>
  <c r="P3" i="9"/>
  <c r="P3" i="38"/>
  <c r="P624" i="6"/>
  <c r="P3" i="17"/>
  <c r="BV151" i="12" l="1"/>
  <c r="BS120" i="12"/>
  <c r="BS197" i="12" s="1"/>
  <c r="BS19" i="17" s="1"/>
  <c r="BJ177" i="42"/>
  <c r="K120" i="12"/>
  <c r="K197" i="12" s="1"/>
  <c r="K19" i="17" s="1"/>
  <c r="CD151" i="12"/>
  <c r="CD120" i="12"/>
  <c r="CD197" i="12" s="1"/>
  <c r="CD19" i="17" s="1"/>
  <c r="BR120" i="12"/>
  <c r="BR197" i="12" s="1"/>
  <c r="BR19" i="17" s="1"/>
  <c r="L120" i="12"/>
  <c r="L197" i="12" s="1"/>
  <c r="L19" i="17" s="1"/>
  <c r="CG120" i="12"/>
  <c r="CG197" i="12" s="1"/>
  <c r="CG19" i="17" s="1"/>
  <c r="CC120" i="12"/>
  <c r="CC197" i="12" s="1"/>
  <c r="CC19" i="17" s="1"/>
  <c r="BW120" i="12"/>
  <c r="BW197" i="12" s="1"/>
  <c r="BW19" i="17" s="1"/>
  <c r="CE120" i="12"/>
  <c r="CE197" i="12" s="1"/>
  <c r="CE19" i="17" s="1"/>
  <c r="T120" i="12"/>
  <c r="T197" i="12" s="1"/>
  <c r="T19" i="17" s="1"/>
  <c r="AQ151" i="12"/>
  <c r="AE177" i="42"/>
  <c r="BD177" i="42"/>
  <c r="CF177" i="42"/>
  <c r="BB151" i="12"/>
  <c r="BZ151" i="12"/>
  <c r="V151" i="12"/>
  <c r="CE151" i="12"/>
  <c r="AV151" i="12"/>
  <c r="S120" i="12"/>
  <c r="S197" i="12" s="1"/>
  <c r="S19" i="17" s="1"/>
  <c r="AU151" i="12"/>
  <c r="Q120" i="12"/>
  <c r="Q197" i="12" s="1"/>
  <c r="Q19" i="17" s="1"/>
  <c r="CJ120" i="12"/>
  <c r="CJ197" i="12" s="1"/>
  <c r="CJ19" i="17" s="1"/>
  <c r="BM151" i="12"/>
  <c r="CG151" i="12"/>
  <c r="Y151" i="12"/>
  <c r="AP151" i="12"/>
  <c r="R120" i="12"/>
  <c r="R197" i="12" s="1"/>
  <c r="R19" i="17" s="1"/>
  <c r="AZ151" i="12"/>
  <c r="CF151" i="12"/>
  <c r="K151" i="12"/>
  <c r="CK151" i="12"/>
  <c r="S151" i="12"/>
  <c r="AC151" i="12"/>
  <c r="CB120" i="12"/>
  <c r="CB197" i="12" s="1"/>
  <c r="CB19" i="17" s="1"/>
  <c r="BW151" i="12"/>
  <c r="AF151" i="12"/>
  <c r="BS151" i="12"/>
  <c r="AW151" i="12"/>
  <c r="CI151" i="12"/>
  <c r="CJ151" i="12"/>
  <c r="AB151" i="12"/>
  <c r="AH151" i="12"/>
  <c r="BH151" i="12"/>
  <c r="AT151" i="12"/>
  <c r="BJ151" i="12"/>
  <c r="AE151" i="12"/>
  <c r="BU151" i="12"/>
  <c r="BD151" i="12"/>
  <c r="BR151" i="12"/>
  <c r="BG151" i="12"/>
  <c r="P151" i="12"/>
  <c r="BP151" i="12"/>
  <c r="AR151" i="12"/>
  <c r="AA151" i="12"/>
  <c r="AI151" i="12"/>
  <c r="R151" i="12"/>
  <c r="L151" i="12"/>
  <c r="AD151" i="12"/>
  <c r="CB151" i="12"/>
  <c r="Q151" i="12"/>
  <c r="AL151" i="12"/>
  <c r="N120" i="12"/>
  <c r="N197" i="12" s="1"/>
  <c r="N19" i="17" s="1"/>
  <c r="AQ120" i="12"/>
  <c r="AQ197" i="12" s="1"/>
  <c r="AQ19" i="17" s="1"/>
  <c r="CA151" i="12"/>
  <c r="BO151" i="12"/>
  <c r="N151" i="12"/>
  <c r="T151" i="12"/>
  <c r="CH151" i="12"/>
  <c r="BT177" i="42"/>
  <c r="BG158" i="42"/>
  <c r="S177" i="42"/>
  <c r="R177" i="42"/>
  <c r="AW177" i="42"/>
  <c r="AI177" i="42"/>
  <c r="AQ177" i="42"/>
  <c r="AV177" i="42"/>
  <c r="BW177" i="42"/>
  <c r="AF177" i="42"/>
  <c r="CH177" i="42"/>
  <c r="CI177" i="42"/>
  <c r="L177" i="42"/>
  <c r="Y177" i="42"/>
  <c r="CK177" i="42"/>
  <c r="AN177" i="42"/>
  <c r="T177" i="42"/>
  <c r="AT177" i="42"/>
  <c r="M177" i="42"/>
  <c r="BM177" i="42"/>
  <c r="Q177" i="42"/>
  <c r="BN177" i="42"/>
  <c r="AG177" i="42"/>
  <c r="BC158" i="42"/>
  <c r="U177" i="42"/>
  <c r="BO177" i="42"/>
  <c r="AA177" i="42"/>
  <c r="AC177" i="42"/>
  <c r="BF177" i="42"/>
  <c r="AZ177" i="42"/>
  <c r="AS177" i="42"/>
  <c r="BA177" i="42"/>
  <c r="BH177" i="42"/>
  <c r="AM158" i="42"/>
  <c r="AM177" i="42"/>
  <c r="Q309" i="6"/>
  <c r="Q310" i="6" s="1"/>
  <c r="R305" i="6"/>
  <c r="Q281" i="6"/>
  <c r="P285" i="6"/>
  <c r="P286" i="6" s="1"/>
  <c r="P297" i="6"/>
  <c r="P298" i="6" s="1"/>
  <c r="Q293" i="6"/>
  <c r="AP177" i="42"/>
  <c r="O62" i="6"/>
  <c r="O71" i="6"/>
  <c r="O72" i="6" s="1"/>
  <c r="P61" i="6"/>
  <c r="Q51" i="6"/>
  <c r="P67" i="6"/>
  <c r="AX177" i="42"/>
  <c r="AJ177" i="42"/>
  <c r="AH177" i="42"/>
  <c r="AO158" i="42"/>
  <c r="BE158" i="42"/>
  <c r="CH158" i="42"/>
  <c r="CI120" i="12"/>
  <c r="CI197" i="12" s="1"/>
  <c r="CI19" i="17" s="1"/>
  <c r="V177" i="42"/>
  <c r="P158" i="42"/>
  <c r="AR158" i="42"/>
  <c r="AD158" i="42"/>
  <c r="BZ177" i="42"/>
  <c r="AM151" i="12"/>
  <c r="CD177" i="42"/>
  <c r="AR177" i="42"/>
  <c r="AF158" i="42"/>
  <c r="CB158" i="42"/>
  <c r="AE158" i="42"/>
  <c r="AW158" i="42"/>
  <c r="AV158" i="42"/>
  <c r="AY158" i="42"/>
  <c r="AC158" i="42"/>
  <c r="O158" i="42"/>
  <c r="CJ177" i="42"/>
  <c r="CA158" i="42"/>
  <c r="BY177" i="42"/>
  <c r="N158" i="42"/>
  <c r="AB177" i="42"/>
  <c r="BP177" i="42"/>
  <c r="BK158" i="42"/>
  <c r="G194" i="42"/>
  <c r="CC158" i="42"/>
  <c r="K146" i="42"/>
  <c r="K142" i="42" s="1"/>
  <c r="J143" i="42"/>
  <c r="X158" i="42"/>
  <c r="BM158" i="42"/>
  <c r="J158" i="42"/>
  <c r="AU177" i="42"/>
  <c r="W158" i="42"/>
  <c r="BX177" i="42"/>
  <c r="P177" i="42"/>
  <c r="BR177" i="42"/>
  <c r="W177" i="42"/>
  <c r="BK177" i="42"/>
  <c r="Z226" i="15"/>
  <c r="BW158" i="42"/>
  <c r="AS158" i="42"/>
  <c r="U158" i="42"/>
  <c r="CI158" i="42"/>
  <c r="J177" i="42"/>
  <c r="BB177" i="42"/>
  <c r="AG158" i="42"/>
  <c r="AN158" i="42"/>
  <c r="BQ177" i="42"/>
  <c r="AO177" i="42"/>
  <c r="AD177" i="42"/>
  <c r="AK177" i="42"/>
  <c r="M158" i="42"/>
  <c r="O177" i="42"/>
  <c r="AK158" i="42"/>
  <c r="R158" i="42"/>
  <c r="K132" i="42"/>
  <c r="K128" i="42" s="1"/>
  <c r="AQ158" i="42"/>
  <c r="BR158" i="42"/>
  <c r="L158" i="42"/>
  <c r="AL158" i="42"/>
  <c r="AB158" i="42"/>
  <c r="AJ158" i="42"/>
  <c r="BP158" i="42"/>
  <c r="CF158" i="42"/>
  <c r="BR226" i="15"/>
  <c r="K131" i="42"/>
  <c r="K127" i="42" s="1"/>
  <c r="L131" i="42" s="1"/>
  <c r="L127" i="42" s="1"/>
  <c r="AP158" i="42"/>
  <c r="Y158" i="42"/>
  <c r="BU158" i="42"/>
  <c r="BJ158" i="42"/>
  <c r="BS158" i="42"/>
  <c r="BT158" i="42"/>
  <c r="BU177" i="42"/>
  <c r="CJ158" i="42"/>
  <c r="BI158" i="42"/>
  <c r="BG177" i="42"/>
  <c r="AZ158" i="42"/>
  <c r="S158" i="42"/>
  <c r="BI177" i="42"/>
  <c r="BN158" i="42"/>
  <c r="CD226" i="15"/>
  <c r="BZ158" i="42"/>
  <c r="BA158" i="42"/>
  <c r="AX158" i="42"/>
  <c r="BH158" i="42"/>
  <c r="Q158" i="42"/>
  <c r="BV158" i="42"/>
  <c r="BL158" i="42"/>
  <c r="CG158" i="42"/>
  <c r="T158" i="42"/>
  <c r="BX158" i="42"/>
  <c r="AI158" i="42"/>
  <c r="N177" i="42"/>
  <c r="X177" i="42"/>
  <c r="AL177" i="42"/>
  <c r="V158" i="42"/>
  <c r="CC177" i="42"/>
  <c r="BF158" i="42"/>
  <c r="AH158" i="42"/>
  <c r="BO158" i="42"/>
  <c r="BY158" i="42"/>
  <c r="K158" i="42"/>
  <c r="K177" i="42"/>
  <c r="Z177" i="42"/>
  <c r="AA158" i="42"/>
  <c r="BL177" i="42"/>
  <c r="BE177" i="42"/>
  <c r="BV177" i="42"/>
  <c r="BB158" i="42"/>
  <c r="BQ158" i="42"/>
  <c r="CG177" i="42"/>
  <c r="BS177" i="42"/>
  <c r="CE177" i="42"/>
  <c r="BC177" i="42"/>
  <c r="CA177" i="42"/>
  <c r="CE158" i="42"/>
  <c r="CB177" i="42"/>
  <c r="Z158" i="42"/>
  <c r="AT158" i="42"/>
  <c r="AU158" i="42"/>
  <c r="CD158" i="42"/>
  <c r="CK158" i="42"/>
  <c r="CC126" i="9"/>
  <c r="CC100" i="9"/>
  <c r="BS128" i="10"/>
  <c r="BS173" i="10"/>
  <c r="CC226" i="15"/>
  <c r="CF226" i="15"/>
  <c r="AC126" i="9"/>
  <c r="AC100" i="9"/>
  <c r="Q126" i="9"/>
  <c r="Q100" i="9"/>
  <c r="Y128" i="10"/>
  <c r="Y173" i="10"/>
  <c r="J78" i="9"/>
  <c r="G75" i="9"/>
  <c r="BA126" i="9"/>
  <c r="BA100" i="9"/>
  <c r="CC66" i="15"/>
  <c r="CC86" i="15" s="1"/>
  <c r="CC160" i="10"/>
  <c r="CC165" i="10" s="1"/>
  <c r="AV128" i="10"/>
  <c r="AV173" i="10"/>
  <c r="AY293" i="15"/>
  <c r="AY46" i="17"/>
  <c r="AY291" i="15"/>
  <c r="AR293" i="15"/>
  <c r="AR291" i="15"/>
  <c r="AR46" i="17"/>
  <c r="CA46" i="17"/>
  <c r="CA293" i="15"/>
  <c r="CA291" i="15"/>
  <c r="BK293" i="15"/>
  <c r="BK291" i="15"/>
  <c r="BK46" i="17"/>
  <c r="CB291" i="15"/>
  <c r="CB293" i="15"/>
  <c r="CB46" i="17"/>
  <c r="AZ293" i="15"/>
  <c r="AZ291" i="15"/>
  <c r="AZ46" i="17"/>
  <c r="AE293" i="15"/>
  <c r="AE46" i="17"/>
  <c r="AE291" i="15"/>
  <c r="AD293" i="15"/>
  <c r="AD291" i="15"/>
  <c r="AD46" i="17"/>
  <c r="U293" i="15"/>
  <c r="U46" i="17"/>
  <c r="U291" i="15"/>
  <c r="Z293" i="15"/>
  <c r="Z46" i="17"/>
  <c r="CD126" i="9"/>
  <c r="CD100" i="9"/>
  <c r="J18" i="17"/>
  <c r="G196" i="12"/>
  <c r="CK120" i="12"/>
  <c r="CK197" i="12" s="1"/>
  <c r="CK19" i="17" s="1"/>
  <c r="P120" i="12"/>
  <c r="P197" i="12" s="1"/>
  <c r="P19" i="17" s="1"/>
  <c r="BS226" i="15"/>
  <c r="BJ226" i="15"/>
  <c r="BE66" i="15"/>
  <c r="BE86" i="15" s="1"/>
  <c r="BE160" i="10"/>
  <c r="BE165" i="10" s="1"/>
  <c r="AX226" i="15"/>
  <c r="X126" i="9"/>
  <c r="X100" i="9"/>
  <c r="AJ226" i="15"/>
  <c r="BG160" i="10"/>
  <c r="BG165" i="10" s="1"/>
  <c r="BG66" i="15"/>
  <c r="BG86" i="15" s="1"/>
  <c r="AG173" i="10"/>
  <c r="AG128" i="10"/>
  <c r="BN126" i="9"/>
  <c r="BN100" i="9"/>
  <c r="Z126" i="9"/>
  <c r="Z100" i="9"/>
  <c r="K66" i="15"/>
  <c r="K86" i="15" s="1"/>
  <c r="K160" i="10"/>
  <c r="K165" i="10" s="1"/>
  <c r="M126" i="9"/>
  <c r="M100" i="9"/>
  <c r="AT226" i="15"/>
  <c r="AV226" i="15"/>
  <c r="BU126" i="9"/>
  <c r="BU100" i="9"/>
  <c r="AW226" i="15"/>
  <c r="AP226" i="15"/>
  <c r="BM173" i="10"/>
  <c r="BM128" i="10"/>
  <c r="BQ226" i="15"/>
  <c r="AZ126" i="9"/>
  <c r="AZ100" i="9"/>
  <c r="AM226" i="15"/>
  <c r="AR128" i="10"/>
  <c r="AR173" i="10"/>
  <c r="AV66" i="15"/>
  <c r="AV86" i="15" s="1"/>
  <c r="AV160" i="10"/>
  <c r="AV165" i="10" s="1"/>
  <c r="BB126" i="9"/>
  <c r="BB100" i="9"/>
  <c r="J151" i="12"/>
  <c r="AQ226" i="15"/>
  <c r="U151" i="12"/>
  <c r="BQ66" i="15"/>
  <c r="BQ86" i="15" s="1"/>
  <c r="BQ160" i="10"/>
  <c r="BQ165" i="10" s="1"/>
  <c r="BW160" i="10"/>
  <c r="BW165" i="10" s="1"/>
  <c r="BW66" i="15"/>
  <c r="BW86" i="15" s="1"/>
  <c r="AZ120" i="12"/>
  <c r="AZ197" i="12" s="1"/>
  <c r="AZ19" i="17" s="1"/>
  <c r="AM66" i="15"/>
  <c r="AM86" i="15" s="1"/>
  <c r="AM160" i="10"/>
  <c r="AM165" i="10" s="1"/>
  <c r="AO226" i="15"/>
  <c r="AD126" i="9"/>
  <c r="AD100" i="9"/>
  <c r="CA66" i="15"/>
  <c r="CA86" i="15" s="1"/>
  <c r="CA160" i="10"/>
  <c r="CA165" i="10" s="1"/>
  <c r="BT151" i="12"/>
  <c r="AT120" i="12"/>
  <c r="AT197" i="12" s="1"/>
  <c r="AT19" i="17" s="1"/>
  <c r="N226" i="15"/>
  <c r="AG151" i="12"/>
  <c r="AW120" i="12"/>
  <c r="AW197" i="12" s="1"/>
  <c r="AW19" i="17" s="1"/>
  <c r="BS126" i="9"/>
  <c r="BS100" i="9"/>
  <c r="U66" i="15"/>
  <c r="U86" i="15" s="1"/>
  <c r="U160" i="10"/>
  <c r="U165" i="10" s="1"/>
  <c r="CJ128" i="10"/>
  <c r="CJ130" i="10" s="1"/>
  <c r="CJ173" i="10"/>
  <c r="Y126" i="9"/>
  <c r="Y100" i="9"/>
  <c r="AV126" i="9"/>
  <c r="AV100" i="9"/>
  <c r="P128" i="10"/>
  <c r="P173" i="10"/>
  <c r="L66" i="15"/>
  <c r="L86" i="15" s="1"/>
  <c r="L160" i="10"/>
  <c r="L165" i="10" s="1"/>
  <c r="CK46" i="17"/>
  <c r="CK293" i="15"/>
  <c r="CK291" i="15"/>
  <c r="CH293" i="15"/>
  <c r="CH291" i="15"/>
  <c r="CH46" i="17"/>
  <c r="BY293" i="15"/>
  <c r="BY46" i="17"/>
  <c r="BY291" i="15"/>
  <c r="BE293" i="15"/>
  <c r="BE46" i="17"/>
  <c r="BE291" i="15"/>
  <c r="BX293" i="15"/>
  <c r="BX291" i="15"/>
  <c r="BX46" i="17"/>
  <c r="AU293" i="15"/>
  <c r="AU46" i="17"/>
  <c r="AU291" i="15"/>
  <c r="Y293" i="15"/>
  <c r="Y46" i="17"/>
  <c r="Y291" i="15"/>
  <c r="V293" i="15"/>
  <c r="V291" i="15"/>
  <c r="V46" i="17"/>
  <c r="AV293" i="15"/>
  <c r="AV291" i="15"/>
  <c r="AV46" i="17"/>
  <c r="T293" i="15"/>
  <c r="T291" i="15"/>
  <c r="T46" i="17"/>
  <c r="AP128" i="10"/>
  <c r="AP173" i="10"/>
  <c r="BF128" i="10"/>
  <c r="BF173" i="10"/>
  <c r="AS226" i="15"/>
  <c r="AV120" i="12"/>
  <c r="AV197" i="12" s="1"/>
  <c r="AV19" i="17" s="1"/>
  <c r="BI226" i="15"/>
  <c r="AL120" i="12"/>
  <c r="AL197" i="12" s="1"/>
  <c r="AL19" i="17" s="1"/>
  <c r="CH66" i="15"/>
  <c r="CH86" i="15" s="1"/>
  <c r="CH160" i="10"/>
  <c r="CH165" i="10" s="1"/>
  <c r="CB66" i="15"/>
  <c r="CB86" i="15" s="1"/>
  <c r="CB160" i="10"/>
  <c r="CB165" i="10" s="1"/>
  <c r="J21" i="17"/>
  <c r="G199" i="12"/>
  <c r="BF120" i="12"/>
  <c r="BF197" i="12" s="1"/>
  <c r="BF19" i="17" s="1"/>
  <c r="BE128" i="10"/>
  <c r="BE173" i="10"/>
  <c r="AX128" i="10"/>
  <c r="AX173" i="10"/>
  <c r="AG126" i="9"/>
  <c r="AG100" i="9"/>
  <c r="W226" i="15"/>
  <c r="X120" i="12"/>
  <c r="X197" i="12" s="1"/>
  <c r="X19" i="17" s="1"/>
  <c r="AY226" i="15"/>
  <c r="AJ128" i="10"/>
  <c r="AJ173" i="10"/>
  <c r="BM126" i="9"/>
  <c r="BM100" i="9"/>
  <c r="M120" i="12"/>
  <c r="M197" i="12" s="1"/>
  <c r="M19" i="17" s="1"/>
  <c r="AE126" i="9"/>
  <c r="AE100" i="9"/>
  <c r="BZ173" i="10"/>
  <c r="BZ128" i="10"/>
  <c r="AU120" i="12"/>
  <c r="AU197" i="12" s="1"/>
  <c r="AU19" i="17" s="1"/>
  <c r="AI160" i="10"/>
  <c r="AI165" i="10" s="1"/>
  <c r="AI66" i="15"/>
  <c r="AI86" i="15" s="1"/>
  <c r="AR126" i="9"/>
  <c r="AR100" i="9"/>
  <c r="BG173" i="10"/>
  <c r="BG128" i="10"/>
  <c r="O66" i="15"/>
  <c r="O86" i="15" s="1"/>
  <c r="O160" i="10"/>
  <c r="O165" i="10" s="1"/>
  <c r="BU66" i="15"/>
  <c r="BU86" i="15" s="1"/>
  <c r="BU160" i="10"/>
  <c r="BU165" i="10" s="1"/>
  <c r="AW66" i="15"/>
  <c r="AW86" i="15" s="1"/>
  <c r="AW160" i="10"/>
  <c r="AW165" i="10" s="1"/>
  <c r="Q160" i="10"/>
  <c r="Q165" i="10" s="1"/>
  <c r="Q66" i="15"/>
  <c r="Q86" i="15" s="1"/>
  <c r="AN151" i="12"/>
  <c r="BA66" i="15"/>
  <c r="BA86" i="15" s="1"/>
  <c r="BA160" i="10"/>
  <c r="BA165" i="10" s="1"/>
  <c r="BB120" i="12"/>
  <c r="BB197" i="12" s="1"/>
  <c r="BB19" i="17" s="1"/>
  <c r="BQ151" i="12"/>
  <c r="BW173" i="10"/>
  <c r="BW128" i="10"/>
  <c r="AC66" i="15"/>
  <c r="AC86" i="15" s="1"/>
  <c r="AC160" i="10"/>
  <c r="AC165" i="10" s="1"/>
  <c r="BJ120" i="12"/>
  <c r="BJ197" i="12" s="1"/>
  <c r="BJ19" i="17" s="1"/>
  <c r="BR128" i="10"/>
  <c r="BR173" i="10"/>
  <c r="CE128" i="10"/>
  <c r="CE130" i="10" s="1"/>
  <c r="CE173" i="10"/>
  <c r="N128" i="10"/>
  <c r="N173" i="10"/>
  <c r="AO66" i="15"/>
  <c r="AO86" i="15" s="1"/>
  <c r="AO160" i="10"/>
  <c r="AO165" i="10" s="1"/>
  <c r="BN151" i="12"/>
  <c r="BC226" i="15"/>
  <c r="N66" i="15"/>
  <c r="N86" i="15" s="1"/>
  <c r="N160" i="10"/>
  <c r="N165" i="10" s="1"/>
  <c r="S173" i="10"/>
  <c r="S128" i="10"/>
  <c r="L226" i="15"/>
  <c r="BF66" i="15"/>
  <c r="BF86" i="15" s="1"/>
  <c r="BF160" i="10"/>
  <c r="BF165" i="10" s="1"/>
  <c r="CJ126" i="9"/>
  <c r="CJ100" i="9"/>
  <c r="M66" i="15"/>
  <c r="M86" i="15" s="1"/>
  <c r="M160" i="10"/>
  <c r="M165" i="10" s="1"/>
  <c r="G124" i="9"/>
  <c r="G98" i="9"/>
  <c r="P126" i="9"/>
  <c r="P100" i="9"/>
  <c r="AB128" i="10"/>
  <c r="AB173" i="10"/>
  <c r="CG46" i="17"/>
  <c r="CG293" i="15"/>
  <c r="CG291" i="15"/>
  <c r="CD291" i="15"/>
  <c r="CD46" i="17"/>
  <c r="CD293" i="15"/>
  <c r="CJ291" i="15"/>
  <c r="CJ293" i="15"/>
  <c r="CJ46" i="17"/>
  <c r="AQ293" i="15"/>
  <c r="AQ46" i="17"/>
  <c r="AQ291" i="15"/>
  <c r="BT293" i="15"/>
  <c r="BT291" i="15"/>
  <c r="BT46" i="17"/>
  <c r="AA293" i="15"/>
  <c r="AA46" i="17"/>
  <c r="S293" i="15"/>
  <c r="S46" i="17"/>
  <c r="S291" i="15"/>
  <c r="K293" i="15"/>
  <c r="K46" i="17"/>
  <c r="K291" i="15"/>
  <c r="AH293" i="15"/>
  <c r="AH46" i="17"/>
  <c r="AH291" i="15"/>
  <c r="M293" i="15"/>
  <c r="M46" i="17"/>
  <c r="M291" i="15"/>
  <c r="AP126" i="9"/>
  <c r="AP100" i="9"/>
  <c r="BT173" i="10"/>
  <c r="BT128" i="10"/>
  <c r="BF126" i="9"/>
  <c r="BF100" i="9"/>
  <c r="AN128" i="10"/>
  <c r="AN173" i="10"/>
  <c r="BC120" i="12"/>
  <c r="BC197" i="12" s="1"/>
  <c r="BC19" i="17" s="1"/>
  <c r="BM66" i="15"/>
  <c r="BM86" i="15" s="1"/>
  <c r="BM160" i="10"/>
  <c r="BM165" i="10" s="1"/>
  <c r="BT120" i="12"/>
  <c r="BT197" i="12" s="1"/>
  <c r="BT19" i="17" s="1"/>
  <c r="AN226" i="15"/>
  <c r="AU226" i="15"/>
  <c r="BK120" i="12"/>
  <c r="BK197" i="12" s="1"/>
  <c r="BK19" i="17" s="1"/>
  <c r="BE126" i="9"/>
  <c r="BE100" i="9"/>
  <c r="AX126" i="9"/>
  <c r="AX100" i="9"/>
  <c r="X226" i="15"/>
  <c r="BD226" i="15"/>
  <c r="CI226" i="15"/>
  <c r="BX173" i="10"/>
  <c r="BX128" i="10"/>
  <c r="AL66" i="15"/>
  <c r="AL86" i="15" s="1"/>
  <c r="AL160" i="10"/>
  <c r="AL165" i="10" s="1"/>
  <c r="BB226" i="15"/>
  <c r="AJ126" i="9"/>
  <c r="AJ100" i="9"/>
  <c r="BL226" i="15"/>
  <c r="O226" i="15"/>
  <c r="BU226" i="15"/>
  <c r="AY66" i="15"/>
  <c r="AY86" i="15" s="1"/>
  <c r="AY160" i="10"/>
  <c r="AY165" i="10" s="1"/>
  <c r="BY128" i="10"/>
  <c r="BY173" i="10"/>
  <c r="AJ120" i="12"/>
  <c r="AJ197" i="12" s="1"/>
  <c r="AJ19" i="17" s="1"/>
  <c r="AE173" i="10"/>
  <c r="AE128" i="10"/>
  <c r="BZ126" i="9"/>
  <c r="BZ100" i="9"/>
  <c r="BG126" i="9"/>
  <c r="BG100" i="9"/>
  <c r="S66" i="15"/>
  <c r="S86" i="15" s="1"/>
  <c r="S160" i="10"/>
  <c r="S165" i="10" s="1"/>
  <c r="BA151" i="12"/>
  <c r="AP66" i="15"/>
  <c r="AP86" i="15" s="1"/>
  <c r="AP160" i="10"/>
  <c r="AP165" i="10" s="1"/>
  <c r="BT226" i="15"/>
  <c r="AR120" i="12"/>
  <c r="AR197" i="12" s="1"/>
  <c r="AR19" i="17" s="1"/>
  <c r="BI120" i="12"/>
  <c r="BI197" i="12" s="1"/>
  <c r="BI19" i="17" s="1"/>
  <c r="BW126" i="9"/>
  <c r="BW100" i="9"/>
  <c r="BD128" i="10"/>
  <c r="BD173" i="10"/>
  <c r="BK151" i="12"/>
  <c r="BE151" i="12"/>
  <c r="Z66" i="15"/>
  <c r="Z86" i="15" s="1"/>
  <c r="Z160" i="10"/>
  <c r="Z165" i="10" s="1"/>
  <c r="BT66" i="15"/>
  <c r="BT86" i="15" s="1"/>
  <c r="BT160" i="10"/>
  <c r="BT165" i="10" s="1"/>
  <c r="BR126" i="9"/>
  <c r="BR100" i="9"/>
  <c r="BR102" i="9" s="1"/>
  <c r="CE126" i="9"/>
  <c r="CE100" i="9"/>
  <c r="N126" i="9"/>
  <c r="N100" i="9"/>
  <c r="AQ173" i="10"/>
  <c r="AQ128" i="10"/>
  <c r="BK226" i="15"/>
  <c r="U226" i="15"/>
  <c r="CE160" i="10"/>
  <c r="CE165" i="10" s="1"/>
  <c r="CE66" i="15"/>
  <c r="CE86" i="15" s="1"/>
  <c r="CB128" i="10"/>
  <c r="CB173" i="10"/>
  <c r="S126" i="9"/>
  <c r="S100" i="9"/>
  <c r="R66" i="15"/>
  <c r="R86" i="15" s="1"/>
  <c r="R160" i="10"/>
  <c r="R165" i="10" s="1"/>
  <c r="W128" i="10"/>
  <c r="W173" i="10"/>
  <c r="CF66" i="15"/>
  <c r="CF86" i="15" s="1"/>
  <c r="CF160" i="10"/>
  <c r="CF165" i="10" s="1"/>
  <c r="O126" i="9"/>
  <c r="O100" i="9"/>
  <c r="AB126" i="9"/>
  <c r="AB100" i="9"/>
  <c r="CC46" i="17"/>
  <c r="CC293" i="15"/>
  <c r="CC291" i="15"/>
  <c r="BI293" i="15"/>
  <c r="BI46" i="17"/>
  <c r="BI291" i="15"/>
  <c r="BC293" i="15"/>
  <c r="BC46" i="17"/>
  <c r="BC291" i="15"/>
  <c r="BJ293" i="15"/>
  <c r="BJ291" i="15"/>
  <c r="BJ46" i="17"/>
  <c r="BO293" i="15"/>
  <c r="BO46" i="17"/>
  <c r="BO291" i="15"/>
  <c r="BL46" i="17"/>
  <c r="BL293" i="15"/>
  <c r="BL291" i="15"/>
  <c r="AL293" i="15"/>
  <c r="AL291" i="15"/>
  <c r="AL46" i="17"/>
  <c r="J293" i="15"/>
  <c r="J295" i="15" s="1"/>
  <c r="J46" i="17"/>
  <c r="J291" i="15"/>
  <c r="AB293" i="15"/>
  <c r="AB291" i="15"/>
  <c r="AB46" i="17"/>
  <c r="L293" i="15"/>
  <c r="L291" i="15"/>
  <c r="L46" i="17"/>
  <c r="CB226" i="15"/>
  <c r="BT126" i="9"/>
  <c r="BT100" i="9"/>
  <c r="BV173" i="10"/>
  <c r="BV128" i="10"/>
  <c r="J120" i="12"/>
  <c r="BA120" i="12"/>
  <c r="BA197" i="12" s="1"/>
  <c r="BA19" i="17" s="1"/>
  <c r="U120" i="12"/>
  <c r="U197" i="12" s="1"/>
  <c r="U19" i="17" s="1"/>
  <c r="BG226" i="15"/>
  <c r="AN126" i="9"/>
  <c r="AN100" i="9"/>
  <c r="AB120" i="12"/>
  <c r="AB197" i="12" s="1"/>
  <c r="AB19" i="17" s="1"/>
  <c r="AH120" i="12"/>
  <c r="AH197" i="12" s="1"/>
  <c r="AH19" i="17" s="1"/>
  <c r="J128" i="10"/>
  <c r="J173" i="10"/>
  <c r="G39" i="10"/>
  <c r="AS66" i="15"/>
  <c r="AS86" i="15" s="1"/>
  <c r="AS160" i="10"/>
  <c r="AS165" i="10" s="1"/>
  <c r="BL128" i="10"/>
  <c r="BL173" i="10"/>
  <c r="BJ66" i="15"/>
  <c r="BJ86" i="15" s="1"/>
  <c r="BJ160" i="10"/>
  <c r="BJ165" i="10" s="1"/>
  <c r="AX66" i="15"/>
  <c r="AX86" i="15" s="1"/>
  <c r="AX160" i="10"/>
  <c r="AX165" i="10" s="1"/>
  <c r="BX126" i="9"/>
  <c r="BX100" i="9"/>
  <c r="BX102" i="9" s="1"/>
  <c r="AJ66" i="15"/>
  <c r="AJ86" i="15" s="1"/>
  <c r="AJ160" i="10"/>
  <c r="AJ165" i="10" s="1"/>
  <c r="Y226" i="15"/>
  <c r="AG120" i="12"/>
  <c r="AG197" i="12" s="1"/>
  <c r="AG19" i="17" s="1"/>
  <c r="BY226" i="15"/>
  <c r="P66" i="15"/>
  <c r="P86" i="15" s="1"/>
  <c r="P160" i="10"/>
  <c r="P165" i="10" s="1"/>
  <c r="BY126" i="9"/>
  <c r="BY100" i="9"/>
  <c r="BX226" i="15"/>
  <c r="BL66" i="15"/>
  <c r="BL86" i="15" s="1"/>
  <c r="BL160" i="10"/>
  <c r="BL165" i="10" s="1"/>
  <c r="AI173" i="10"/>
  <c r="AI128" i="10"/>
  <c r="BX66" i="15"/>
  <c r="BX86" i="15" s="1"/>
  <c r="BX160" i="10"/>
  <c r="BX165" i="10" s="1"/>
  <c r="BC151" i="12"/>
  <c r="AG226" i="15"/>
  <c r="BU120" i="12"/>
  <c r="BU197" i="12" s="1"/>
  <c r="BU19" i="17" s="1"/>
  <c r="BH120" i="12"/>
  <c r="BH197" i="12" s="1"/>
  <c r="BH19" i="17" s="1"/>
  <c r="CE226" i="15"/>
  <c r="BD126" i="9"/>
  <c r="BD100" i="9"/>
  <c r="BM120" i="12"/>
  <c r="BM197" i="12" s="1"/>
  <c r="BM19" i="17" s="1"/>
  <c r="AX151" i="12"/>
  <c r="V66" i="15"/>
  <c r="V86" i="15" s="1"/>
  <c r="V160" i="10"/>
  <c r="V165" i="10" s="1"/>
  <c r="L128" i="10"/>
  <c r="L173" i="10"/>
  <c r="AQ126" i="9"/>
  <c r="AQ100" i="9"/>
  <c r="AZ66" i="15"/>
  <c r="AZ86" i="15" s="1"/>
  <c r="AZ160" i="10"/>
  <c r="AZ165" i="10" s="1"/>
  <c r="AH226" i="15"/>
  <c r="CB126" i="9"/>
  <c r="CB100" i="9"/>
  <c r="AA226" i="15"/>
  <c r="AM128" i="10"/>
  <c r="AM173" i="10"/>
  <c r="W126" i="9"/>
  <c r="W100" i="9"/>
  <c r="AH160" i="10"/>
  <c r="AH165" i="10" s="1"/>
  <c r="AH66" i="15"/>
  <c r="AH86" i="15" s="1"/>
  <c r="AL128" i="10"/>
  <c r="AL173" i="10"/>
  <c r="O173" i="10"/>
  <c r="O128" i="10"/>
  <c r="BV226" i="15"/>
  <c r="AY173" i="10"/>
  <c r="AY128" i="10"/>
  <c r="BU293" i="15"/>
  <c r="BU46" i="17"/>
  <c r="BU291" i="15"/>
  <c r="AS293" i="15"/>
  <c r="AS46" i="17"/>
  <c r="AS291" i="15"/>
  <c r="CF293" i="15"/>
  <c r="CF291" i="15"/>
  <c r="CF46" i="17"/>
  <c r="BD293" i="15"/>
  <c r="BD291" i="15"/>
  <c r="BD46" i="17"/>
  <c r="BA293" i="15"/>
  <c r="BA46" i="17"/>
  <c r="BA291" i="15"/>
  <c r="BF293" i="15"/>
  <c r="BF46" i="17"/>
  <c r="BF291" i="15"/>
  <c r="X293" i="15"/>
  <c r="X291" i="15"/>
  <c r="X46" i="17"/>
  <c r="AW293" i="15"/>
  <c r="AW46" i="17"/>
  <c r="AW291" i="15"/>
  <c r="O293" i="15"/>
  <c r="O46" i="17"/>
  <c r="O291" i="15"/>
  <c r="Q293" i="15"/>
  <c r="Q46" i="17"/>
  <c r="Q291" i="15"/>
  <c r="AH128" i="10"/>
  <c r="AH173" i="10"/>
  <c r="AA160" i="10"/>
  <c r="AA165" i="10" s="1"/>
  <c r="AA66" i="15"/>
  <c r="AA86" i="15" s="1"/>
  <c r="BV126" i="9"/>
  <c r="BV100" i="9"/>
  <c r="J66" i="15"/>
  <c r="J86" i="15" s="1"/>
  <c r="J160" i="10"/>
  <c r="J165" i="10" s="1"/>
  <c r="AX120" i="12"/>
  <c r="AX197" i="12" s="1"/>
  <c r="AX19" i="17" s="1"/>
  <c r="AY120" i="12"/>
  <c r="AY197" i="12" s="1"/>
  <c r="AY19" i="17" s="1"/>
  <c r="AP120" i="12"/>
  <c r="AP197" i="12" s="1"/>
  <c r="AP19" i="17" s="1"/>
  <c r="AE66" i="15"/>
  <c r="AE86" i="15" s="1"/>
  <c r="AE160" i="10"/>
  <c r="AE165" i="10" s="1"/>
  <c r="J126" i="9"/>
  <c r="J100" i="9"/>
  <c r="G21" i="9"/>
  <c r="AA173" i="10"/>
  <c r="AA128" i="10"/>
  <c r="BL126" i="9"/>
  <c r="BL100" i="9"/>
  <c r="BE120" i="12"/>
  <c r="BE197" i="12" s="1"/>
  <c r="BE19" i="17" s="1"/>
  <c r="BN120" i="12"/>
  <c r="BN197" i="12" s="1"/>
  <c r="BN19" i="17" s="1"/>
  <c r="BP226" i="15"/>
  <c r="AA120" i="12"/>
  <c r="AA197" i="12" s="1"/>
  <c r="AA19" i="17" s="1"/>
  <c r="AD226" i="15"/>
  <c r="BW226" i="15"/>
  <c r="BH128" i="10"/>
  <c r="BH173" i="10"/>
  <c r="AI126" i="9"/>
  <c r="AI100" i="9"/>
  <c r="V226" i="15"/>
  <c r="AW173" i="10"/>
  <c r="AW128" i="10"/>
  <c r="BG120" i="12"/>
  <c r="BG197" i="12" s="1"/>
  <c r="BG19" i="17" s="1"/>
  <c r="CK128" i="10"/>
  <c r="CK130" i="10" s="1"/>
  <c r="CK173" i="10"/>
  <c r="W151" i="12"/>
  <c r="BP128" i="10"/>
  <c r="BP173" i="10"/>
  <c r="CJ226" i="15"/>
  <c r="BY120" i="12"/>
  <c r="BY197" i="12" s="1"/>
  <c r="BY19" i="17" s="1"/>
  <c r="CA120" i="12"/>
  <c r="CA197" i="12" s="1"/>
  <c r="CA19" i="17" s="1"/>
  <c r="L126" i="9"/>
  <c r="L100" i="9"/>
  <c r="O151" i="12"/>
  <c r="AE120" i="12"/>
  <c r="AE197" i="12" s="1"/>
  <c r="AE19" i="17" s="1"/>
  <c r="BF226" i="15"/>
  <c r="M226" i="15"/>
  <c r="AR66" i="15"/>
  <c r="AR86" i="15" s="1"/>
  <c r="AR160" i="10"/>
  <c r="AR165" i="10" s="1"/>
  <c r="BC173" i="10"/>
  <c r="BC128" i="10"/>
  <c r="BK66" i="15"/>
  <c r="BK86" i="15" s="1"/>
  <c r="BK160" i="10"/>
  <c r="BK165" i="10" s="1"/>
  <c r="BQ173" i="10"/>
  <c r="BQ128" i="10"/>
  <c r="BR66" i="15"/>
  <c r="BR86" i="15" s="1"/>
  <c r="BR160" i="10"/>
  <c r="BR165" i="10" s="1"/>
  <c r="J226" i="15"/>
  <c r="AM126" i="9"/>
  <c r="AM100" i="9"/>
  <c r="CI128" i="10"/>
  <c r="CI130" i="10" s="1"/>
  <c r="CI173" i="10"/>
  <c r="AL126" i="9"/>
  <c r="AL100" i="9"/>
  <c r="AY126" i="9"/>
  <c r="AY100" i="9"/>
  <c r="BM293" i="15"/>
  <c r="BM291" i="15"/>
  <c r="BM46" i="17"/>
  <c r="BG293" i="15"/>
  <c r="BG46" i="17"/>
  <c r="BG291" i="15"/>
  <c r="BQ293" i="15"/>
  <c r="BQ291" i="15"/>
  <c r="BQ46" i="17"/>
  <c r="AG293" i="15"/>
  <c r="AG46" i="17"/>
  <c r="AG291" i="15"/>
  <c r="AX293" i="15"/>
  <c r="AX46" i="17"/>
  <c r="AX291" i="15"/>
  <c r="AK293" i="15"/>
  <c r="AK46" i="17"/>
  <c r="AK291" i="15"/>
  <c r="R293" i="15"/>
  <c r="R46" i="17"/>
  <c r="R291" i="15"/>
  <c r="AO293" i="15"/>
  <c r="AO46" i="17"/>
  <c r="AO291" i="15"/>
  <c r="AT293" i="15"/>
  <c r="AT291" i="15"/>
  <c r="AT46" i="17"/>
  <c r="P293" i="15"/>
  <c r="P291" i="15"/>
  <c r="P46" i="17"/>
  <c r="AH126" i="9"/>
  <c r="AH100" i="9"/>
  <c r="BM226" i="15"/>
  <c r="BK128" i="10"/>
  <c r="BK173" i="10"/>
  <c r="AS128" i="10"/>
  <c r="AS173" i="10"/>
  <c r="AL226" i="15"/>
  <c r="W120" i="12"/>
  <c r="W197" i="12" s="1"/>
  <c r="W19" i="17" s="1"/>
  <c r="AA126" i="9"/>
  <c r="AA100" i="9"/>
  <c r="AU173" i="10"/>
  <c r="AU128" i="10"/>
  <c r="AN66" i="15"/>
  <c r="AN86" i="15" s="1"/>
  <c r="AN160" i="10"/>
  <c r="AN165" i="10" s="1"/>
  <c r="BN226" i="15"/>
  <c r="BI173" i="10"/>
  <c r="BI128" i="10"/>
  <c r="BX120" i="12"/>
  <c r="BX197" i="12" s="1"/>
  <c r="BX19" i="17" s="1"/>
  <c r="BB66" i="15"/>
  <c r="BB86" i="15" s="1"/>
  <c r="BB160" i="10"/>
  <c r="BB165" i="10" s="1"/>
  <c r="AT66" i="15"/>
  <c r="AT86" i="15" s="1"/>
  <c r="AT160" i="10"/>
  <c r="AT165" i="10" s="1"/>
  <c r="BP66" i="15"/>
  <c r="BP86" i="15" s="1"/>
  <c r="BP160" i="10"/>
  <c r="BP165" i="10" s="1"/>
  <c r="BY66" i="15"/>
  <c r="BY86" i="15" s="1"/>
  <c r="BY160" i="10"/>
  <c r="BY165" i="10" s="1"/>
  <c r="BH126" i="9"/>
  <c r="BH100" i="9"/>
  <c r="CF128" i="10"/>
  <c r="CF130" i="10" s="1"/>
  <c r="CF173" i="10"/>
  <c r="BZ66" i="15"/>
  <c r="BZ86" i="15" s="1"/>
  <c r="BZ160" i="10"/>
  <c r="BZ165" i="10" s="1"/>
  <c r="BL151" i="12"/>
  <c r="AD66" i="15"/>
  <c r="AD86" i="15" s="1"/>
  <c r="AD160" i="10"/>
  <c r="AD165" i="10" s="1"/>
  <c r="CA173" i="10"/>
  <c r="CA128" i="10"/>
  <c r="CK226" i="15"/>
  <c r="K173" i="10"/>
  <c r="K128" i="10"/>
  <c r="AW126" i="9"/>
  <c r="AW100" i="9"/>
  <c r="CF120" i="12"/>
  <c r="CF197" i="12" s="1"/>
  <c r="CF19" i="17" s="1"/>
  <c r="CK126" i="9"/>
  <c r="CK100" i="9"/>
  <c r="AQ160" i="10"/>
  <c r="AQ165" i="10" s="1"/>
  <c r="AQ66" i="15"/>
  <c r="AQ86" i="15" s="1"/>
  <c r="BH226" i="15"/>
  <c r="BP126" i="9"/>
  <c r="BP100" i="9"/>
  <c r="CG128" i="10"/>
  <c r="CG130" i="10" s="1"/>
  <c r="CG173" i="10"/>
  <c r="M151" i="12"/>
  <c r="CK66" i="15"/>
  <c r="CK86" i="15" s="1"/>
  <c r="CK160" i="10"/>
  <c r="CK165" i="10" s="1"/>
  <c r="BO120" i="12"/>
  <c r="BO197" i="12" s="1"/>
  <c r="BO19" i="17" s="1"/>
  <c r="CG226" i="15"/>
  <c r="AG66" i="15"/>
  <c r="AG86" i="15" s="1"/>
  <c r="AG160" i="10"/>
  <c r="AG165" i="10" s="1"/>
  <c r="V173" i="10"/>
  <c r="V128" i="10"/>
  <c r="T126" i="9"/>
  <c r="T100" i="9"/>
  <c r="CJ66" i="15"/>
  <c r="CJ86" i="15" s="1"/>
  <c r="CJ160" i="10"/>
  <c r="CJ165" i="10" s="1"/>
  <c r="BC126" i="9"/>
  <c r="BC100" i="9"/>
  <c r="CG66" i="15"/>
  <c r="CG86" i="15" s="1"/>
  <c r="CG160" i="10"/>
  <c r="CG165" i="10" s="1"/>
  <c r="BQ126" i="9"/>
  <c r="BQ100" i="9"/>
  <c r="AB66" i="15"/>
  <c r="AB86" i="15" s="1"/>
  <c r="AB160" i="10"/>
  <c r="AB165" i="10" s="1"/>
  <c r="CI126" i="9"/>
  <c r="CI100" i="9"/>
  <c r="CH128" i="10"/>
  <c r="CH130" i="10" s="1"/>
  <c r="CH173" i="10"/>
  <c r="U128" i="10"/>
  <c r="U173" i="10"/>
  <c r="AC120" i="12"/>
  <c r="AC197" i="12" s="1"/>
  <c r="AC19" i="17" s="1"/>
  <c r="BZ293" i="15"/>
  <c r="BZ291" i="15"/>
  <c r="BZ46" i="17"/>
  <c r="CI46" i="17"/>
  <c r="CI293" i="15"/>
  <c r="CI291" i="15"/>
  <c r="BV293" i="15"/>
  <c r="BV291" i="15"/>
  <c r="BV46" i="17"/>
  <c r="BP46" i="17"/>
  <c r="BP293" i="15"/>
  <c r="BN293" i="15"/>
  <c r="BN46" i="17"/>
  <c r="BN291" i="15"/>
  <c r="W293" i="15"/>
  <c r="W46" i="17"/>
  <c r="W291" i="15"/>
  <c r="AP293" i="15"/>
  <c r="AP46" i="17"/>
  <c r="AP291" i="15"/>
  <c r="AI293" i="15"/>
  <c r="AI46" i="17"/>
  <c r="AI291" i="15"/>
  <c r="AN293" i="15"/>
  <c r="AN291" i="15"/>
  <c r="AN46" i="17"/>
  <c r="N293" i="15"/>
  <c r="N291" i="15"/>
  <c r="N46" i="17"/>
  <c r="CH226" i="15"/>
  <c r="AE226" i="15"/>
  <c r="AM120" i="12"/>
  <c r="AM197" i="12" s="1"/>
  <c r="AM19" i="17" s="1"/>
  <c r="BK126" i="9"/>
  <c r="BK100" i="9"/>
  <c r="AS126" i="9"/>
  <c r="AS100" i="9"/>
  <c r="AK226" i="15"/>
  <c r="AO173" i="10"/>
  <c r="AO128" i="10"/>
  <c r="CD160" i="10"/>
  <c r="CD165" i="10" s="1"/>
  <c r="CD66" i="15"/>
  <c r="CD86" i="15" s="1"/>
  <c r="BI66" i="15"/>
  <c r="BI86" i="15" s="1"/>
  <c r="BI160" i="10"/>
  <c r="BI165" i="10" s="1"/>
  <c r="BS66" i="15"/>
  <c r="BS86" i="15" s="1"/>
  <c r="BS160" i="10"/>
  <c r="BS165" i="10" s="1"/>
  <c r="AU126" i="9"/>
  <c r="AU100" i="9"/>
  <c r="BO226" i="15"/>
  <c r="AO120" i="12"/>
  <c r="AO197" i="12" s="1"/>
  <c r="AO19" i="17" s="1"/>
  <c r="AU66" i="15"/>
  <c r="AU86" i="15" s="1"/>
  <c r="AU160" i="10"/>
  <c r="AU165" i="10" s="1"/>
  <c r="X66" i="15"/>
  <c r="X86" i="15" s="1"/>
  <c r="X160" i="10"/>
  <c r="X165" i="10" s="1"/>
  <c r="BD66" i="15"/>
  <c r="BD86" i="15" s="1"/>
  <c r="BD160" i="10"/>
  <c r="BD165" i="10" s="1"/>
  <c r="AI226" i="15"/>
  <c r="BI126" i="9"/>
  <c r="BI100" i="9"/>
  <c r="Z120" i="12"/>
  <c r="Z197" i="12" s="1"/>
  <c r="Z19" i="17" s="1"/>
  <c r="BO160" i="10"/>
  <c r="BO165" i="10" s="1"/>
  <c r="BO66" i="15"/>
  <c r="BO86" i="15" s="1"/>
  <c r="BN160" i="10"/>
  <c r="BN165" i="10" s="1"/>
  <c r="BN66" i="15"/>
  <c r="BN86" i="15" s="1"/>
  <c r="BZ226" i="15"/>
  <c r="BJ128" i="10"/>
  <c r="BJ173" i="10"/>
  <c r="T226" i="15"/>
  <c r="CA226" i="15"/>
  <c r="AT128" i="10"/>
  <c r="AT173" i="10"/>
  <c r="CF126" i="9"/>
  <c r="CF100" i="9"/>
  <c r="AK173" i="10"/>
  <c r="AK128" i="10"/>
  <c r="CA126" i="9"/>
  <c r="CA100" i="9"/>
  <c r="BO173" i="10"/>
  <c r="BO128" i="10"/>
  <c r="K126" i="9"/>
  <c r="K100" i="9"/>
  <c r="AF66" i="15"/>
  <c r="AF86" i="15" s="1"/>
  <c r="AF160" i="10"/>
  <c r="AF165" i="10" s="1"/>
  <c r="AR226" i="15"/>
  <c r="CG126" i="9"/>
  <c r="CG100" i="9"/>
  <c r="R128" i="10"/>
  <c r="R173" i="10"/>
  <c r="AF128" i="10"/>
  <c r="AF173" i="10"/>
  <c r="CC128" i="10"/>
  <c r="CC130" i="10" s="1"/>
  <c r="CC173" i="10"/>
  <c r="V126" i="9"/>
  <c r="V100" i="9"/>
  <c r="R226" i="15"/>
  <c r="T128" i="10"/>
  <c r="T173" i="10"/>
  <c r="AB226" i="15"/>
  <c r="BH66" i="15"/>
  <c r="BH86" i="15" s="1"/>
  <c r="BH160" i="10"/>
  <c r="BH165" i="10" s="1"/>
  <c r="AC173" i="10"/>
  <c r="AC128" i="10"/>
  <c r="Q173" i="10"/>
  <c r="Q128" i="10"/>
  <c r="BC66" i="15"/>
  <c r="BC86" i="15" s="1"/>
  <c r="BC160" i="10"/>
  <c r="BC165" i="10" s="1"/>
  <c r="J56" i="9"/>
  <c r="G52" i="9"/>
  <c r="J55" i="9"/>
  <c r="BA173" i="10"/>
  <c r="BA128" i="10"/>
  <c r="CH126" i="9"/>
  <c r="CH100" i="9"/>
  <c r="U126" i="9"/>
  <c r="U100" i="9"/>
  <c r="BS293" i="15"/>
  <c r="BS46" i="17"/>
  <c r="BS291" i="15"/>
  <c r="BW291" i="15"/>
  <c r="BW46" i="17"/>
  <c r="BW293" i="15"/>
  <c r="CE293" i="15"/>
  <c r="CE291" i="15"/>
  <c r="CE46" i="17"/>
  <c r="BR293" i="15"/>
  <c r="BR46" i="17"/>
  <c r="BB291" i="15"/>
  <c r="BB293" i="15"/>
  <c r="BB46" i="17"/>
  <c r="BH293" i="15"/>
  <c r="BH291" i="15"/>
  <c r="BH46" i="17"/>
  <c r="AM293" i="15"/>
  <c r="AM46" i="17"/>
  <c r="AM291" i="15"/>
  <c r="AJ293" i="15"/>
  <c r="AJ291" i="15"/>
  <c r="AJ46" i="17"/>
  <c r="AC293" i="15"/>
  <c r="AC46" i="17"/>
  <c r="AC291" i="15"/>
  <c r="AF293" i="15"/>
  <c r="AF291" i="15"/>
  <c r="AF46" i="17"/>
  <c r="CD128" i="10"/>
  <c r="CD130" i="10" s="1"/>
  <c r="CD173" i="10"/>
  <c r="BE226" i="15"/>
  <c r="Y120" i="12"/>
  <c r="Y197" i="12" s="1"/>
  <c r="Y19" i="17" s="1"/>
  <c r="CH120" i="12"/>
  <c r="CH197" i="12" s="1"/>
  <c r="CH19" i="17" s="1"/>
  <c r="K226" i="15"/>
  <c r="BV66" i="15"/>
  <c r="BV86" i="15" s="1"/>
  <c r="BV160" i="10"/>
  <c r="BV165" i="10" s="1"/>
  <c r="BQ120" i="12"/>
  <c r="BQ197" i="12" s="1"/>
  <c r="BQ19" i="17" s="1"/>
  <c r="X128" i="10"/>
  <c r="X173" i="10"/>
  <c r="AO126" i="9"/>
  <c r="AO100" i="9"/>
  <c r="AN120" i="12"/>
  <c r="AN197" i="12" s="1"/>
  <c r="AN19" i="17" s="1"/>
  <c r="AS120" i="12"/>
  <c r="AS197" i="12" s="1"/>
  <c r="AS19" i="17" s="1"/>
  <c r="BN128" i="10"/>
  <c r="BN173" i="10"/>
  <c r="AK66" i="15"/>
  <c r="AK86" i="15" s="1"/>
  <c r="AK160" i="10"/>
  <c r="AK165" i="10" s="1"/>
  <c r="Z128" i="10"/>
  <c r="Z173" i="10"/>
  <c r="J195" i="12"/>
  <c r="G116" i="12"/>
  <c r="P226" i="15"/>
  <c r="BL120" i="12"/>
  <c r="BL197" i="12" s="1"/>
  <c r="BL19" i="17" s="1"/>
  <c r="M128" i="10"/>
  <c r="M173" i="10"/>
  <c r="O120" i="12"/>
  <c r="O197" i="12" s="1"/>
  <c r="O19" i="17" s="1"/>
  <c r="CI66" i="15"/>
  <c r="CI86" i="15" s="1"/>
  <c r="CI160" i="10"/>
  <c r="CI165" i="10" s="1"/>
  <c r="W66" i="15"/>
  <c r="W86" i="15" s="1"/>
  <c r="W160" i="10"/>
  <c r="W165" i="10" s="1"/>
  <c r="BU128" i="10"/>
  <c r="BU173" i="10"/>
  <c r="S226" i="15"/>
  <c r="BJ126" i="9"/>
  <c r="BJ100" i="9"/>
  <c r="Q226" i="15"/>
  <c r="AZ128" i="10"/>
  <c r="AZ173" i="10"/>
  <c r="Y66" i="15"/>
  <c r="Y86" i="15" s="1"/>
  <c r="Y160" i="10"/>
  <c r="Y165" i="10" s="1"/>
  <c r="BA226" i="15"/>
  <c r="BB128" i="10"/>
  <c r="BB173" i="10"/>
  <c r="AF226" i="15"/>
  <c r="AT126" i="9"/>
  <c r="AT100" i="9"/>
  <c r="AC226" i="15"/>
  <c r="BF151" i="12"/>
  <c r="AK126" i="9"/>
  <c r="AK100" i="9"/>
  <c r="BO126" i="9"/>
  <c r="BO100" i="9"/>
  <c r="T66" i="15"/>
  <c r="T86" i="15" s="1"/>
  <c r="T160" i="10"/>
  <c r="T165" i="10" s="1"/>
  <c r="AD128" i="10"/>
  <c r="AD173" i="10"/>
  <c r="AZ226" i="15"/>
  <c r="AK120" i="12"/>
  <c r="AK197" i="12" s="1"/>
  <c r="AK19" i="17" s="1"/>
  <c r="R126" i="9"/>
  <c r="R100" i="9"/>
  <c r="AF126" i="9"/>
  <c r="AF100" i="9"/>
  <c r="Q384" i="6"/>
  <c r="Q56" i="10" s="1"/>
  <c r="Q434" i="6"/>
  <c r="Q632" i="6"/>
  <c r="Q3" i="24"/>
  <c r="Q3" i="9"/>
  <c r="Q3" i="42"/>
  <c r="Q22" i="42" s="1"/>
  <c r="Q3" i="38"/>
  <c r="Q624" i="6"/>
  <c r="R17" i="5"/>
  <c r="Q3" i="10"/>
  <c r="Q131" i="6"/>
  <c r="Q3" i="20"/>
  <c r="Q3" i="17"/>
  <c r="Q3" i="15"/>
  <c r="Q136" i="6"/>
  <c r="Q3" i="25"/>
  <c r="Q3" i="12"/>
  <c r="Q505" i="6"/>
  <c r="Q3" i="5"/>
  <c r="Q3" i="14"/>
  <c r="Q3" i="16"/>
  <c r="AB102" i="9" l="1"/>
  <c r="CH102" i="9"/>
  <c r="K102" i="9"/>
  <c r="CF102" i="9"/>
  <c r="AF102" i="9"/>
  <c r="AT102" i="9"/>
  <c r="AX175" i="10"/>
  <c r="AK102" i="9"/>
  <c r="U102" i="9"/>
  <c r="BI102" i="9"/>
  <c r="BK102" i="9"/>
  <c r="BP102" i="9"/>
  <c r="AW102" i="9"/>
  <c r="AA102" i="9"/>
  <c r="L102" i="9"/>
  <c r="BL102" i="9"/>
  <c r="CB102" i="9"/>
  <c r="N102" i="9"/>
  <c r="AU102" i="9"/>
  <c r="CI102" i="9"/>
  <c r="BC102" i="9"/>
  <c r="AM102" i="9"/>
  <c r="CE102" i="9"/>
  <c r="BQ102" i="9"/>
  <c r="T102" i="9"/>
  <c r="AL102" i="9"/>
  <c r="W102" i="9"/>
  <c r="BY102" i="9"/>
  <c r="AN102" i="9"/>
  <c r="BT102" i="9"/>
  <c r="AH102" i="9"/>
  <c r="AY102" i="9"/>
  <c r="BJ129" i="9"/>
  <c r="M175" i="10"/>
  <c r="R102" i="9"/>
  <c r="BO102" i="9"/>
  <c r="V102" i="9"/>
  <c r="CG102" i="9"/>
  <c r="CK102" i="9"/>
  <c r="AQ102" i="9"/>
  <c r="BD102" i="9"/>
  <c r="BJ102" i="9"/>
  <c r="AO102" i="9"/>
  <c r="CA102" i="9"/>
  <c r="AS102" i="9"/>
  <c r="BH102" i="9"/>
  <c r="Q285" i="6"/>
  <c r="Q286" i="6" s="1"/>
  <c r="R281" i="6"/>
  <c r="BG102" i="9"/>
  <c r="S305" i="6"/>
  <c r="R309" i="6"/>
  <c r="R310" i="6" s="1"/>
  <c r="Q61" i="6"/>
  <c r="R51" i="6"/>
  <c r="Q67" i="6"/>
  <c r="P62" i="6"/>
  <c r="P71" i="6"/>
  <c r="P72" i="6" s="1"/>
  <c r="CB175" i="10"/>
  <c r="Q297" i="6"/>
  <c r="Q298" i="6" s="1"/>
  <c r="R293" i="6"/>
  <c r="CH129" i="9"/>
  <c r="CE129" i="9"/>
  <c r="AU129" i="9"/>
  <c r="CG129" i="9"/>
  <c r="AO129" i="9"/>
  <c r="BH129" i="9"/>
  <c r="AI129" i="9"/>
  <c r="BV129" i="9"/>
  <c r="O129" i="9"/>
  <c r="S129" i="9"/>
  <c r="BW129" i="9"/>
  <c r="BI129" i="9"/>
  <c r="CC175" i="10"/>
  <c r="AQ175" i="10"/>
  <c r="AK175" i="10"/>
  <c r="AA129" i="9"/>
  <c r="BR175" i="10"/>
  <c r="BF175" i="10"/>
  <c r="AR175" i="10"/>
  <c r="AO171" i="10"/>
  <c r="CF175" i="10"/>
  <c r="AS175" i="10"/>
  <c r="V175" i="10"/>
  <c r="CA175" i="10"/>
  <c r="AI102" i="9"/>
  <c r="BV102" i="9"/>
  <c r="O102" i="9"/>
  <c r="S102" i="9"/>
  <c r="BW102" i="9"/>
  <c r="AJ102" i="9"/>
  <c r="BF102" i="9"/>
  <c r="P175" i="10"/>
  <c r="J175" i="10"/>
  <c r="Y175" i="10"/>
  <c r="AX102" i="9"/>
  <c r="R175" i="10"/>
  <c r="AY175" i="10"/>
  <c r="M131" i="42"/>
  <c r="M127" i="42" s="1"/>
  <c r="N131" i="42" s="1"/>
  <c r="N127" i="42" s="1"/>
  <c r="BD175" i="10"/>
  <c r="AK129" i="9"/>
  <c r="CA129" i="9"/>
  <c r="BQ129" i="9"/>
  <c r="T129" i="9"/>
  <c r="AL129" i="9"/>
  <c r="W129" i="9"/>
  <c r="BY129" i="9"/>
  <c r="AN129" i="9"/>
  <c r="BT129" i="9"/>
  <c r="AN175" i="10"/>
  <c r="L146" i="42"/>
  <c r="L142" i="42" s="1"/>
  <c r="M146" i="42" s="1"/>
  <c r="M142" i="42" s="1"/>
  <c r="AD175" i="10"/>
  <c r="U129" i="9"/>
  <c r="BJ175" i="10"/>
  <c r="BQ175" i="10"/>
  <c r="BP175" i="10"/>
  <c r="AM175" i="10"/>
  <c r="BX129" i="9"/>
  <c r="AB129" i="9"/>
  <c r="BR129" i="9"/>
  <c r="P129" i="9"/>
  <c r="AJ175" i="10"/>
  <c r="CJ175" i="10"/>
  <c r="BN175" i="10"/>
  <c r="AS129" i="9"/>
  <c r="CK129" i="9"/>
  <c r="BK175" i="10"/>
  <c r="AQ129" i="9"/>
  <c r="BD129" i="9"/>
  <c r="BE175" i="10"/>
  <c r="Z129" i="9"/>
  <c r="J161" i="42"/>
  <c r="AJ129" i="9"/>
  <c r="BF129" i="9"/>
  <c r="AT129" i="9"/>
  <c r="K129" i="9"/>
  <c r="CF129" i="9"/>
  <c r="BK129" i="9"/>
  <c r="CI129" i="9"/>
  <c r="BC129" i="9"/>
  <c r="AM129" i="9"/>
  <c r="S175" i="10"/>
  <c r="L132" i="42"/>
  <c r="L128" i="42" s="1"/>
  <c r="J180" i="42"/>
  <c r="BA175" i="10"/>
  <c r="BP129" i="9"/>
  <c r="AW129" i="9"/>
  <c r="BC175" i="10"/>
  <c r="L129" i="9"/>
  <c r="BL129" i="9"/>
  <c r="CB129" i="9"/>
  <c r="N129" i="9"/>
  <c r="BG129" i="9"/>
  <c r="AX129" i="9"/>
  <c r="BT175" i="10"/>
  <c r="CE175" i="10"/>
  <c r="K147" i="42"/>
  <c r="K143" i="42" s="1"/>
  <c r="AF129" i="9"/>
  <c r="R129" i="9"/>
  <c r="BO129" i="9"/>
  <c r="BB175" i="10"/>
  <c r="Z175" i="10"/>
  <c r="V129" i="9"/>
  <c r="AH129" i="9"/>
  <c r="AY129" i="9"/>
  <c r="BL175" i="10"/>
  <c r="BV175" i="10"/>
  <c r="BZ102" i="9"/>
  <c r="BE102" i="9"/>
  <c r="AP102" i="9"/>
  <c r="AB175" i="10"/>
  <c r="CJ102" i="9"/>
  <c r="BZ129" i="9"/>
  <c r="BE129" i="9"/>
  <c r="AP129" i="9"/>
  <c r="CJ129" i="9"/>
  <c r="BI171" i="10"/>
  <c r="AG171" i="10"/>
  <c r="AL171" i="10"/>
  <c r="AC130" i="10"/>
  <c r="BC171" i="10"/>
  <c r="AT130" i="10"/>
  <c r="CG58" i="15"/>
  <c r="CG191" i="15" s="1"/>
  <c r="CG238" i="15" s="1"/>
  <c r="CG180" i="10"/>
  <c r="CG194" i="10" s="1"/>
  <c r="CA130" i="10"/>
  <c r="CJ171" i="10"/>
  <c r="CI58" i="15"/>
  <c r="CI191" i="15" s="1"/>
  <c r="CI238" i="15" s="1"/>
  <c r="CI180" i="10"/>
  <c r="CI194" i="10" s="1"/>
  <c r="BF171" i="10"/>
  <c r="AW130" i="10"/>
  <c r="AR171" i="10"/>
  <c r="AI130" i="10"/>
  <c r="J306" i="15"/>
  <c r="J303" i="15"/>
  <c r="J312" i="15"/>
  <c r="J296" i="15"/>
  <c r="J28" i="16"/>
  <c r="AF171" i="10"/>
  <c r="W130" i="10"/>
  <c r="AE130" i="10"/>
  <c r="AN171" i="10"/>
  <c r="CI171" i="10"/>
  <c r="BZ130" i="10"/>
  <c r="BM129" i="9"/>
  <c r="BB102" i="9"/>
  <c r="BN102" i="9"/>
  <c r="X129" i="9"/>
  <c r="AV175" i="10"/>
  <c r="BS130" i="10"/>
  <c r="CB171" i="10"/>
  <c r="BK171" i="10"/>
  <c r="BN130" i="10"/>
  <c r="BW171" i="10"/>
  <c r="K59" i="9"/>
  <c r="J63" i="9"/>
  <c r="AC175" i="10"/>
  <c r="BI130" i="10"/>
  <c r="BR171" i="10"/>
  <c r="BP130" i="10"/>
  <c r="BY171" i="10"/>
  <c r="AW175" i="10"/>
  <c r="X171" i="10"/>
  <c r="O130" i="10"/>
  <c r="AI175" i="10"/>
  <c r="BU171" i="10"/>
  <c r="J197" i="12"/>
  <c r="G120" i="12"/>
  <c r="CB130" i="10"/>
  <c r="CK171" i="10"/>
  <c r="BM171" i="10"/>
  <c r="BD130" i="10"/>
  <c r="AE175" i="10"/>
  <c r="BW130" i="10"/>
  <c r="CF171" i="10"/>
  <c r="AR102" i="9"/>
  <c r="BZ175" i="10"/>
  <c r="AG102" i="9"/>
  <c r="AV102" i="9"/>
  <c r="BB129" i="9"/>
  <c r="AZ102" i="9"/>
  <c r="BU102" i="9"/>
  <c r="M102" i="9"/>
  <c r="BN129" i="9"/>
  <c r="AV130" i="10"/>
  <c r="BE171" i="10"/>
  <c r="AH171" i="10"/>
  <c r="Y130" i="10"/>
  <c r="AA171" i="10"/>
  <c r="R130" i="10"/>
  <c r="CF180" i="10"/>
  <c r="CF194" i="10" s="1"/>
  <c r="CF58" i="15"/>
  <c r="CF191" i="15" s="1"/>
  <c r="CF238" i="15" s="1"/>
  <c r="BI175" i="10"/>
  <c r="BD171" i="10"/>
  <c r="AU130" i="10"/>
  <c r="AJ171" i="10"/>
  <c r="AA130" i="10"/>
  <c r="O175" i="10"/>
  <c r="AV171" i="10"/>
  <c r="AM130" i="10"/>
  <c r="BV130" i="10"/>
  <c r="CE171" i="10"/>
  <c r="BT130" i="10"/>
  <c r="CC171" i="10"/>
  <c r="N175" i="10"/>
  <c r="BR130" i="10"/>
  <c r="CA171" i="10"/>
  <c r="BW175" i="10"/>
  <c r="AR129" i="9"/>
  <c r="AE102" i="9"/>
  <c r="AG129" i="9"/>
  <c r="AP175" i="10"/>
  <c r="AV129" i="9"/>
  <c r="AZ129" i="9"/>
  <c r="BU129" i="9"/>
  <c r="M129" i="9"/>
  <c r="AP171" i="10"/>
  <c r="AG130" i="10"/>
  <c r="Q102" i="9"/>
  <c r="CC102" i="9"/>
  <c r="J17" i="17"/>
  <c r="G195" i="12"/>
  <c r="CD175" i="10"/>
  <c r="K60" i="9"/>
  <c r="J64" i="9"/>
  <c r="AT171" i="10"/>
  <c r="AK130" i="10"/>
  <c r="U175" i="10"/>
  <c r="AU175" i="10"/>
  <c r="AS130" i="10"/>
  <c r="BB171" i="10"/>
  <c r="G226" i="15"/>
  <c r="CK175" i="10"/>
  <c r="BH175" i="10"/>
  <c r="AA175" i="10"/>
  <c r="AL175" i="10"/>
  <c r="BY175" i="10"/>
  <c r="BX130" i="10"/>
  <c r="CG171" i="10"/>
  <c r="W171" i="10"/>
  <c r="AE129" i="9"/>
  <c r="AY171" i="10"/>
  <c r="Y102" i="9"/>
  <c r="BS102" i="9"/>
  <c r="AG175" i="10"/>
  <c r="Q129" i="9"/>
  <c r="CC129" i="9"/>
  <c r="CD58" i="15"/>
  <c r="CD191" i="15" s="1"/>
  <c r="CD238" i="15" s="1"/>
  <c r="CD180" i="10"/>
  <c r="CD194" i="10" s="1"/>
  <c r="BO130" i="10"/>
  <c r="BX171" i="10"/>
  <c r="AX171" i="10"/>
  <c r="AO130" i="10"/>
  <c r="AD171" i="10"/>
  <c r="U130" i="10"/>
  <c r="CK58" i="15"/>
  <c r="CK191" i="15" s="1"/>
  <c r="CK238" i="15" s="1"/>
  <c r="CK180" i="10"/>
  <c r="CK194" i="10" s="1"/>
  <c r="BH130" i="10"/>
  <c r="BQ171" i="10"/>
  <c r="AU171" i="10"/>
  <c r="AL130" i="10"/>
  <c r="CH171" i="10"/>
  <c r="BY130" i="10"/>
  <c r="BX175" i="10"/>
  <c r="AW171" i="10"/>
  <c r="AN130" i="10"/>
  <c r="BG171" i="10"/>
  <c r="AX130" i="10"/>
  <c r="Y129" i="9"/>
  <c r="BS129" i="9"/>
  <c r="BA102" i="9"/>
  <c r="AC102" i="9"/>
  <c r="BU175" i="10"/>
  <c r="M130" i="10"/>
  <c r="V171" i="10"/>
  <c r="AI171" i="10"/>
  <c r="Z130" i="10"/>
  <c r="T175" i="10"/>
  <c r="CC58" i="15"/>
  <c r="CC191" i="15" s="1"/>
  <c r="CC238" i="15" s="1"/>
  <c r="CC180" i="10"/>
  <c r="CC194" i="10" s="1"/>
  <c r="BO175" i="10"/>
  <c r="BS171" i="10"/>
  <c r="AO175" i="10"/>
  <c r="CH175" i="10"/>
  <c r="T171" i="10"/>
  <c r="K130" i="10"/>
  <c r="BK130" i="10"/>
  <c r="BT171" i="10"/>
  <c r="J102" i="9"/>
  <c r="G100" i="9"/>
  <c r="AK171" i="10"/>
  <c r="AB130" i="10"/>
  <c r="AS171" i="10"/>
  <c r="AJ130" i="10"/>
  <c r="AD102" i="9"/>
  <c r="G151" i="12"/>
  <c r="BM130" i="10"/>
  <c r="BV171" i="10"/>
  <c r="BA129" i="9"/>
  <c r="AC129" i="9"/>
  <c r="BU130" i="10"/>
  <c r="CD171" i="10"/>
  <c r="Z171" i="10"/>
  <c r="Q130" i="10"/>
  <c r="AC171" i="10"/>
  <c r="T130" i="10"/>
  <c r="CH180" i="10"/>
  <c r="CH194" i="10" s="1"/>
  <c r="CH58" i="15"/>
  <c r="CH191" i="15" s="1"/>
  <c r="CH238" i="15" s="1"/>
  <c r="K175" i="10"/>
  <c r="BQ130" i="10"/>
  <c r="BZ171" i="10"/>
  <c r="J129" i="9"/>
  <c r="G126" i="9"/>
  <c r="G165" i="10"/>
  <c r="AH175" i="10"/>
  <c r="BH171" i="10"/>
  <c r="AY130" i="10"/>
  <c r="L175" i="10"/>
  <c r="J171" i="10"/>
  <c r="N171" i="10"/>
  <c r="R171" i="10"/>
  <c r="M171" i="10"/>
  <c r="Q171" i="10"/>
  <c r="P171" i="10"/>
  <c r="L171" i="10"/>
  <c r="K171" i="10"/>
  <c r="O171" i="10"/>
  <c r="S171" i="10"/>
  <c r="J130" i="10"/>
  <c r="BP171" i="10"/>
  <c r="BG130" i="10"/>
  <c r="BE130" i="10"/>
  <c r="BN171" i="10"/>
  <c r="Y171" i="10"/>
  <c r="P130" i="10"/>
  <c r="CJ180" i="10"/>
  <c r="CJ194" i="10" s="1"/>
  <c r="CJ58" i="15"/>
  <c r="CJ191" i="15" s="1"/>
  <c r="CJ238" i="15" s="1"/>
  <c r="AD129" i="9"/>
  <c r="BA171" i="10"/>
  <c r="BM175" i="10"/>
  <c r="Z102" i="9"/>
  <c r="CD102" i="9"/>
  <c r="AM171" i="10"/>
  <c r="AD130" i="10"/>
  <c r="AZ175" i="10"/>
  <c r="X175" i="10"/>
  <c r="BA130" i="10"/>
  <c r="BJ171" i="10"/>
  <c r="Q175" i="10"/>
  <c r="AF175" i="10"/>
  <c r="AT175" i="10"/>
  <c r="AE171" i="10"/>
  <c r="CG175" i="10"/>
  <c r="CI175" i="10"/>
  <c r="BL171" i="10"/>
  <c r="BC130" i="10"/>
  <c r="AQ171" i="10"/>
  <c r="U171" i="10"/>
  <c r="W175" i="10"/>
  <c r="AZ171" i="10"/>
  <c r="AQ130" i="10"/>
  <c r="P102" i="9"/>
  <c r="AB171" i="10"/>
  <c r="S130" i="10"/>
  <c r="CE58" i="15"/>
  <c r="CE191" i="15" s="1"/>
  <c r="CE238" i="15" s="1"/>
  <c r="CE180" i="10"/>
  <c r="CE194" i="10" s="1"/>
  <c r="BG175" i="10"/>
  <c r="BM102" i="9"/>
  <c r="BF130" i="10"/>
  <c r="BO171" i="10"/>
  <c r="X102" i="9"/>
  <c r="CD129" i="9"/>
  <c r="J79" i="9"/>
  <c r="J86" i="9"/>
  <c r="K82" i="9"/>
  <c r="BS175" i="10"/>
  <c r="S17" i="5"/>
  <c r="R3" i="10"/>
  <c r="R3" i="5"/>
  <c r="R3" i="14"/>
  <c r="R3" i="24"/>
  <c r="R3" i="9"/>
  <c r="R434" i="6"/>
  <c r="R131" i="6"/>
  <c r="R3" i="16"/>
  <c r="R384" i="6"/>
  <c r="R56" i="10" s="1"/>
  <c r="R3" i="42"/>
  <c r="R22" i="42" s="1"/>
  <c r="R3" i="20"/>
  <c r="R136" i="6"/>
  <c r="R3" i="17"/>
  <c r="R505" i="6"/>
  <c r="R3" i="15"/>
  <c r="R3" i="25"/>
  <c r="R3" i="12"/>
  <c r="R632" i="6"/>
  <c r="R3" i="38"/>
  <c r="R624" i="6"/>
  <c r="S309" i="6" l="1"/>
  <c r="S310" i="6" s="1"/>
  <c r="T305" i="6"/>
  <c r="R285" i="6"/>
  <c r="R286" i="6" s="1"/>
  <c r="S281" i="6"/>
  <c r="R297" i="6"/>
  <c r="R298" i="6" s="1"/>
  <c r="S293" i="6"/>
  <c r="S51" i="6"/>
  <c r="R61" i="6"/>
  <c r="R67" i="6"/>
  <c r="Q62" i="6"/>
  <c r="Q71" i="6"/>
  <c r="Q72" i="6" s="1"/>
  <c r="K177" i="10"/>
  <c r="K181" i="10" s="1"/>
  <c r="K195" i="10" s="1"/>
  <c r="K28" i="17" s="1"/>
  <c r="O131" i="42"/>
  <c r="O127" i="42" s="1"/>
  <c r="P131" i="42" s="1"/>
  <c r="P127" i="42" s="1"/>
  <c r="L147" i="42"/>
  <c r="L143" i="42" s="1"/>
  <c r="M132" i="42"/>
  <c r="M128" i="42" s="1"/>
  <c r="N146" i="42"/>
  <c r="N142" i="42" s="1"/>
  <c r="O146" i="42" s="1"/>
  <c r="O142" i="42" s="1"/>
  <c r="K184" i="42"/>
  <c r="K180" i="42" s="1"/>
  <c r="L184" i="42" s="1"/>
  <c r="L180" i="42" s="1"/>
  <c r="J197" i="42" a="1"/>
  <c r="J197" i="42" s="1"/>
  <c r="J181" i="42"/>
  <c r="K165" i="42"/>
  <c r="K161" i="42" s="1"/>
  <c r="J162" i="42"/>
  <c r="AD58" i="15"/>
  <c r="AD191" i="15" s="1"/>
  <c r="AD238" i="15" s="1"/>
  <c r="AD180" i="10"/>
  <c r="AD194" i="10" s="1"/>
  <c r="J58" i="15"/>
  <c r="J191" i="15" s="1"/>
  <c r="J238" i="15" s="1"/>
  <c r="J180" i="10"/>
  <c r="AJ58" i="15"/>
  <c r="AJ191" i="15" s="1"/>
  <c r="AJ238" i="15" s="1"/>
  <c r="AJ180" i="10"/>
  <c r="AJ194" i="10" s="1"/>
  <c r="BK180" i="10"/>
  <c r="BK194" i="10" s="1"/>
  <c r="BK58" i="15"/>
  <c r="BK191" i="15" s="1"/>
  <c r="BK238" i="15" s="1"/>
  <c r="BY58" i="15"/>
  <c r="BY191" i="15" s="1"/>
  <c r="BY238" i="15" s="1"/>
  <c r="BY180" i="10"/>
  <c r="BY194" i="10" s="1"/>
  <c r="U58" i="15"/>
  <c r="U191" i="15" s="1"/>
  <c r="U238" i="15" s="1"/>
  <c r="U180" i="10"/>
  <c r="U194" i="10" s="1"/>
  <c r="AG180" i="10"/>
  <c r="AG194" i="10" s="1"/>
  <c r="AG58" i="15"/>
  <c r="AG191" i="15" s="1"/>
  <c r="AG238" i="15" s="1"/>
  <c r="CE177" i="10"/>
  <c r="BN180" i="10"/>
  <c r="BN194" i="10" s="1"/>
  <c r="BN58" i="15"/>
  <c r="BN191" i="15" s="1"/>
  <c r="BN238" i="15" s="1"/>
  <c r="AW58" i="15"/>
  <c r="AW191" i="15" s="1"/>
  <c r="AW238" i="15" s="1"/>
  <c r="AW180" i="10"/>
  <c r="AW194" i="10" s="1"/>
  <c r="AT58" i="15"/>
  <c r="AT191" i="15" s="1"/>
  <c r="AT238" i="15" s="1"/>
  <c r="AT180" i="10"/>
  <c r="AT194" i="10" s="1"/>
  <c r="CE20" i="16"/>
  <c r="CE53" i="16"/>
  <c r="BA58" i="15"/>
  <c r="BA191" i="15" s="1"/>
  <c r="BA238" i="15" s="1"/>
  <c r="BA180" i="10"/>
  <c r="BA194" i="10" s="1"/>
  <c r="CJ20" i="16"/>
  <c r="CJ53" i="16"/>
  <c r="J132" i="9"/>
  <c r="T180" i="10"/>
  <c r="T194" i="10" s="1"/>
  <c r="T58" i="15"/>
  <c r="T191" i="15" s="1"/>
  <c r="T238" i="15" s="1"/>
  <c r="K58" i="15"/>
  <c r="K191" i="15" s="1"/>
  <c r="K238" i="15" s="1"/>
  <c r="K180" i="10"/>
  <c r="K194" i="10" s="1"/>
  <c r="CH177" i="10"/>
  <c r="CG177" i="10"/>
  <c r="BV180" i="10"/>
  <c r="BV194" i="10" s="1"/>
  <c r="BV58" i="15"/>
  <c r="BV191" i="15" s="1"/>
  <c r="BV238" i="15" s="1"/>
  <c r="AU58" i="15"/>
  <c r="AU191" i="15" s="1"/>
  <c r="AU238" i="15" s="1"/>
  <c r="AU180" i="10"/>
  <c r="AU194" i="10" s="1"/>
  <c r="Y180" i="10"/>
  <c r="Y194" i="10" s="1"/>
  <c r="Y58" i="15"/>
  <c r="Y191" i="15" s="1"/>
  <c r="Y238" i="15" s="1"/>
  <c r="BI58" i="15"/>
  <c r="BI191" i="15" s="1"/>
  <c r="BI238" i="15" s="1"/>
  <c r="BI180" i="10"/>
  <c r="BI194" i="10" s="1"/>
  <c r="K78" i="9"/>
  <c r="P58" i="15"/>
  <c r="P191" i="15" s="1"/>
  <c r="P238" i="15" s="1"/>
  <c r="P180" i="10"/>
  <c r="P194" i="10" s="1"/>
  <c r="J177" i="10"/>
  <c r="AB58" i="15"/>
  <c r="AB191" i="15" s="1"/>
  <c r="AB238" i="15" s="1"/>
  <c r="AB180" i="10"/>
  <c r="AB194" i="10" s="1"/>
  <c r="Z58" i="15"/>
  <c r="Z191" i="15" s="1"/>
  <c r="Z238" i="15" s="1"/>
  <c r="Z180" i="10"/>
  <c r="Z194" i="10" s="1"/>
  <c r="AL180" i="10"/>
  <c r="AL194" i="10" s="1"/>
  <c r="AL58" i="15"/>
  <c r="AL191" i="15" s="1"/>
  <c r="AL238" i="15" s="1"/>
  <c r="AO58" i="15"/>
  <c r="AO191" i="15" s="1"/>
  <c r="AO238" i="15" s="1"/>
  <c r="AO180" i="10"/>
  <c r="AO194" i="10" s="1"/>
  <c r="BX180" i="10"/>
  <c r="BX194" i="10" s="1"/>
  <c r="BX58" i="15"/>
  <c r="BX191" i="15" s="1"/>
  <c r="BX238" i="15" s="1"/>
  <c r="BD58" i="15"/>
  <c r="BD191" i="15" s="1"/>
  <c r="BD238" i="15" s="1"/>
  <c r="BD180" i="10"/>
  <c r="BD194" i="10" s="1"/>
  <c r="BZ180" i="10"/>
  <c r="BZ194" i="10" s="1"/>
  <c r="BZ58" i="15"/>
  <c r="BZ191" i="15" s="1"/>
  <c r="BZ238" i="15" s="1"/>
  <c r="CI53" i="16"/>
  <c r="CI20" i="16"/>
  <c r="AC180" i="10"/>
  <c r="AC194" i="10" s="1"/>
  <c r="AC58" i="15"/>
  <c r="AC191" i="15" s="1"/>
  <c r="AC238" i="15" s="1"/>
  <c r="S180" i="10"/>
  <c r="S194" i="10" s="1"/>
  <c r="S58" i="15"/>
  <c r="S191" i="15" s="1"/>
  <c r="S238" i="15" s="1"/>
  <c r="BZ177" i="10"/>
  <c r="Q180" i="10"/>
  <c r="Q194" i="10" s="1"/>
  <c r="Q58" i="15"/>
  <c r="Q191" i="15" s="1"/>
  <c r="Q238" i="15" s="1"/>
  <c r="AX58" i="15"/>
  <c r="AX191" i="15" s="1"/>
  <c r="AX238" i="15" s="1"/>
  <c r="AX180" i="10"/>
  <c r="AX194" i="10" s="1"/>
  <c r="CA177" i="10"/>
  <c r="O180" i="10"/>
  <c r="O194" i="10" s="1"/>
  <c r="O58" i="15"/>
  <c r="O191" i="15" s="1"/>
  <c r="O238" i="15" s="1"/>
  <c r="CB177" i="10"/>
  <c r="CI177" i="10"/>
  <c r="AY180" i="10"/>
  <c r="AY194" i="10" s="1"/>
  <c r="AY58" i="15"/>
  <c r="AY191" i="15" s="1"/>
  <c r="AY238" i="15" s="1"/>
  <c r="BQ58" i="15"/>
  <c r="BQ191" i="15" s="1"/>
  <c r="BQ238" i="15" s="1"/>
  <c r="BQ180" i="10"/>
  <c r="BQ194" i="10" s="1"/>
  <c r="BV177" i="10"/>
  <c r="BX177" i="10"/>
  <c r="AS58" i="15"/>
  <c r="AS191" i="15" s="1"/>
  <c r="AS238" i="15" s="1"/>
  <c r="AS180" i="10"/>
  <c r="AS194" i="10" s="1"/>
  <c r="K56" i="9"/>
  <c r="K64" i="9" s="1"/>
  <c r="BR180" i="10"/>
  <c r="BR194" i="10" s="1"/>
  <c r="BR58" i="15"/>
  <c r="BR191" i="15" s="1"/>
  <c r="BR238" i="15" s="1"/>
  <c r="AM58" i="15"/>
  <c r="AM191" i="15" s="1"/>
  <c r="AM238" i="15" s="1"/>
  <c r="AM180" i="10"/>
  <c r="AM194" i="10" s="1"/>
  <c r="AV180" i="10"/>
  <c r="AV194" i="10" s="1"/>
  <c r="AV58" i="15"/>
  <c r="AV191" i="15" s="1"/>
  <c r="AV238" i="15" s="1"/>
  <c r="CK177" i="10"/>
  <c r="BS58" i="15"/>
  <c r="BS191" i="15" s="1"/>
  <c r="BS238" i="15" s="1"/>
  <c r="BS180" i="10"/>
  <c r="BS194" i="10" s="1"/>
  <c r="J307" i="15"/>
  <c r="J39" i="17" s="1"/>
  <c r="J40" i="16" s="1"/>
  <c r="J48" i="16" s="1"/>
  <c r="CJ177" i="10"/>
  <c r="BE180" i="10"/>
  <c r="BE194" i="10" s="1"/>
  <c r="BE58" i="15"/>
  <c r="BE191" i="15" s="1"/>
  <c r="BE238" i="15" s="1"/>
  <c r="BM180" i="10"/>
  <c r="BM194" i="10" s="1"/>
  <c r="BM58" i="15"/>
  <c r="BM191" i="15" s="1"/>
  <c r="BM238" i="15" s="1"/>
  <c r="M58" i="15"/>
  <c r="M191" i="15" s="1"/>
  <c r="M238" i="15" s="1"/>
  <c r="M180" i="10"/>
  <c r="M194" i="10" s="1"/>
  <c r="AN58" i="15"/>
  <c r="AN191" i="15" s="1"/>
  <c r="AN238" i="15" s="1"/>
  <c r="AN180" i="10"/>
  <c r="AN194" i="10" s="1"/>
  <c r="BH180" i="10"/>
  <c r="BH194" i="10" s="1"/>
  <c r="BH58" i="15"/>
  <c r="BH191" i="15" s="1"/>
  <c r="BH238" i="15" s="1"/>
  <c r="BO180" i="10"/>
  <c r="BO194" i="10" s="1"/>
  <c r="BO58" i="15"/>
  <c r="BO191" i="15" s="1"/>
  <c r="BO238" i="15" s="1"/>
  <c r="CF20" i="16"/>
  <c r="CF53" i="16"/>
  <c r="CB58" i="15"/>
  <c r="CB191" i="15" s="1"/>
  <c r="CB238" i="15" s="1"/>
  <c r="CB180" i="10"/>
  <c r="CB194" i="10" s="1"/>
  <c r="AE180" i="10"/>
  <c r="AE194" i="10" s="1"/>
  <c r="AE58" i="15"/>
  <c r="AE191" i="15" s="1"/>
  <c r="AE238" i="15" s="1"/>
  <c r="AI180" i="10"/>
  <c r="AI194" i="10" s="1"/>
  <c r="AI58" i="15"/>
  <c r="AI191" i="15" s="1"/>
  <c r="AI238" i="15" s="1"/>
  <c r="CA180" i="10"/>
  <c r="CA194" i="10" s="1"/>
  <c r="CA58" i="15"/>
  <c r="CA191" i="15" s="1"/>
  <c r="CA238" i="15" s="1"/>
  <c r="K83" i="9"/>
  <c r="J87" i="9"/>
  <c r="BF58" i="15"/>
  <c r="BF191" i="15" s="1"/>
  <c r="BF238" i="15" s="1"/>
  <c r="BF180" i="10"/>
  <c r="BF194" i="10" s="1"/>
  <c r="AQ180" i="10"/>
  <c r="AQ194" i="10" s="1"/>
  <c r="AQ58" i="15"/>
  <c r="AQ191" i="15" s="1"/>
  <c r="AQ238" i="15" s="1"/>
  <c r="BG180" i="10"/>
  <c r="BG194" i="10" s="1"/>
  <c r="BG58" i="15"/>
  <c r="BG191" i="15" s="1"/>
  <c r="BG238" i="15" s="1"/>
  <c r="CD177" i="10"/>
  <c r="J105" i="9"/>
  <c r="CK20" i="16"/>
  <c r="CK53" i="16"/>
  <c r="CD20" i="16"/>
  <c r="CD53" i="16"/>
  <c r="CC177" i="10"/>
  <c r="CF177" i="10"/>
  <c r="BY177" i="10"/>
  <c r="K55" i="9"/>
  <c r="K63" i="9" s="1"/>
  <c r="W58" i="15"/>
  <c r="W191" i="15" s="1"/>
  <c r="W238" i="15" s="1"/>
  <c r="W180" i="10"/>
  <c r="W194" i="10" s="1"/>
  <c r="CG20" i="16"/>
  <c r="CG53" i="16"/>
  <c r="BC58" i="15"/>
  <c r="BC191" i="15" s="1"/>
  <c r="BC238" i="15" s="1"/>
  <c r="BC180" i="10"/>
  <c r="BC194" i="10" s="1"/>
  <c r="CH20" i="16"/>
  <c r="CH53" i="16"/>
  <c r="BU58" i="15"/>
  <c r="BU191" i="15" s="1"/>
  <c r="BU238" i="15" s="1"/>
  <c r="BU180" i="10"/>
  <c r="BU194" i="10" s="1"/>
  <c r="CC20" i="16"/>
  <c r="CC53" i="16"/>
  <c r="AK180" i="10"/>
  <c r="AK194" i="10" s="1"/>
  <c r="AK58" i="15"/>
  <c r="AK191" i="15" s="1"/>
  <c r="AK238" i="15" s="1"/>
  <c r="BT58" i="15"/>
  <c r="BT191" i="15" s="1"/>
  <c r="BT238" i="15" s="1"/>
  <c r="BT180" i="10"/>
  <c r="BT194" i="10" s="1"/>
  <c r="AA58" i="15"/>
  <c r="AA191" i="15" s="1"/>
  <c r="AA238" i="15" s="1"/>
  <c r="AA180" i="10"/>
  <c r="AA194" i="10" s="1"/>
  <c r="R58" i="15"/>
  <c r="R191" i="15" s="1"/>
  <c r="R238" i="15" s="1"/>
  <c r="R180" i="10"/>
  <c r="R194" i="10" s="1"/>
  <c r="BW180" i="10"/>
  <c r="BW194" i="10" s="1"/>
  <c r="BW58" i="15"/>
  <c r="BW191" i="15" s="1"/>
  <c r="BW238" i="15" s="1"/>
  <c r="J19" i="17"/>
  <c r="G197" i="12"/>
  <c r="BP58" i="15"/>
  <c r="BP191" i="15" s="1"/>
  <c r="BP238" i="15" s="1"/>
  <c r="BP180" i="10"/>
  <c r="BP194" i="10" s="1"/>
  <c r="BW177" i="10"/>
  <c r="S384" i="6"/>
  <c r="S56" i="10" s="1"/>
  <c r="T17" i="5"/>
  <c r="S136" i="6"/>
  <c r="S632" i="6"/>
  <c r="S3" i="38"/>
  <c r="S624" i="6"/>
  <c r="S505" i="6"/>
  <c r="S131" i="6"/>
  <c r="S3" i="16"/>
  <c r="S3" i="17"/>
  <c r="S3" i="10"/>
  <c r="S3" i="15"/>
  <c r="S3" i="25"/>
  <c r="S3" i="12"/>
  <c r="S434" i="6"/>
  <c r="S3" i="5"/>
  <c r="S3" i="9"/>
  <c r="S3" i="24"/>
  <c r="S3" i="14"/>
  <c r="S3" i="20"/>
  <c r="S3" i="42"/>
  <c r="S22" i="42" s="1"/>
  <c r="S285" i="6" l="1"/>
  <c r="S286" i="6" s="1"/>
  <c r="T281" i="6"/>
  <c r="T309" i="6"/>
  <c r="T310" i="6" s="1"/>
  <c r="U305" i="6"/>
  <c r="R62" i="6"/>
  <c r="R71" i="6"/>
  <c r="R72" i="6" s="1"/>
  <c r="T51" i="6"/>
  <c r="S61" i="6"/>
  <c r="S67" i="6"/>
  <c r="S297" i="6"/>
  <c r="S298" i="6" s="1"/>
  <c r="T293" i="6"/>
  <c r="K91" i="15"/>
  <c r="K231" i="15" s="1"/>
  <c r="K239" i="15" s="1"/>
  <c r="Q131" i="42"/>
  <c r="Q127" i="42" s="1"/>
  <c r="R131" i="42" s="1"/>
  <c r="R127" i="42" s="1"/>
  <c r="N132" i="42"/>
  <c r="N128" i="42" s="1"/>
  <c r="P146" i="42"/>
  <c r="P142" i="42" s="1"/>
  <c r="Q146" i="42" s="1"/>
  <c r="Q142" i="42" s="1"/>
  <c r="M184" i="42"/>
  <c r="M180" i="42" s="1"/>
  <c r="N184" i="42" s="1"/>
  <c r="N180" i="42" s="1"/>
  <c r="K166" i="42"/>
  <c r="K162" i="42" s="1"/>
  <c r="L165" i="42"/>
  <c r="L161" i="42" s="1"/>
  <c r="J198" i="42" a="1"/>
  <c r="J198" i="42" s="1"/>
  <c r="J199" i="42" s="1"/>
  <c r="K185" i="42"/>
  <c r="K181" i="42" s="1"/>
  <c r="K198" i="42" s="1" a="1"/>
  <c r="K198" i="42" s="1"/>
  <c r="M147" i="42"/>
  <c r="M143" i="42" s="1"/>
  <c r="J308" i="15"/>
  <c r="J60" i="16" s="1"/>
  <c r="K197" i="42" a="1"/>
  <c r="K197" i="42" s="1"/>
  <c r="L197" i="42" a="1"/>
  <c r="L197" i="42" s="1"/>
  <c r="CF91" i="15"/>
  <c r="CF231" i="15" s="1"/>
  <c r="CF239" i="15" s="1"/>
  <c r="CF181" i="10"/>
  <c r="CF195" i="10" s="1"/>
  <c r="CF28" i="17" s="1"/>
  <c r="BF20" i="16"/>
  <c r="BF53" i="16"/>
  <c r="BH53" i="16"/>
  <c r="BH20" i="16"/>
  <c r="AC20" i="16"/>
  <c r="AC53" i="16"/>
  <c r="AL20" i="16"/>
  <c r="AL53" i="16"/>
  <c r="BI53" i="16"/>
  <c r="BI20" i="16"/>
  <c r="BV20" i="16"/>
  <c r="BV53" i="16"/>
  <c r="T20" i="16"/>
  <c r="T53" i="16"/>
  <c r="BK20" i="16"/>
  <c r="BK53" i="16"/>
  <c r="BT20" i="16"/>
  <c r="BT53" i="16"/>
  <c r="CC181" i="10"/>
  <c r="CC195" i="10" s="1"/>
  <c r="CC28" i="17" s="1"/>
  <c r="CC91" i="15"/>
  <c r="CC231" i="15" s="1"/>
  <c r="CC239" i="15" s="1"/>
  <c r="CB53" i="16"/>
  <c r="CB20" i="16"/>
  <c r="AN53" i="16"/>
  <c r="AN20" i="16"/>
  <c r="BS20" i="16"/>
  <c r="BS53" i="16"/>
  <c r="AM20" i="16"/>
  <c r="AM53" i="16"/>
  <c r="BX91" i="15"/>
  <c r="BX231" i="15" s="1"/>
  <c r="BX239" i="15" s="1"/>
  <c r="BX181" i="10"/>
  <c r="BX195" i="10" s="1"/>
  <c r="BX28" i="17" s="1"/>
  <c r="CI181" i="10"/>
  <c r="CI195" i="10" s="1"/>
  <c r="CI28" i="17" s="1"/>
  <c r="CI91" i="15"/>
  <c r="CI231" i="15" s="1"/>
  <c r="CI239" i="15" s="1"/>
  <c r="AX20" i="16"/>
  <c r="AX53" i="16"/>
  <c r="Z20" i="16"/>
  <c r="Z53" i="16"/>
  <c r="J133" i="9"/>
  <c r="J155" i="9" a="1"/>
  <c r="J155" i="9" s="1"/>
  <c r="J140" i="9"/>
  <c r="K136" i="9"/>
  <c r="U53" i="16"/>
  <c r="U20" i="16"/>
  <c r="AJ53" i="16"/>
  <c r="AJ20" i="16"/>
  <c r="BE20" i="16"/>
  <c r="BE53" i="16"/>
  <c r="AY20" i="16"/>
  <c r="AY53" i="16"/>
  <c r="CB91" i="15"/>
  <c r="CB231" i="15" s="1"/>
  <c r="CB239" i="15" s="1"/>
  <c r="CB181" i="10"/>
  <c r="CB195" i="10" s="1"/>
  <c r="CB28" i="17" s="1"/>
  <c r="CG181" i="10"/>
  <c r="CG195" i="10" s="1"/>
  <c r="CG28" i="17" s="1"/>
  <c r="CG91" i="15"/>
  <c r="CG231" i="15" s="1"/>
  <c r="CG239" i="15" s="1"/>
  <c r="AT20" i="16"/>
  <c r="AT53" i="16"/>
  <c r="BC20" i="16"/>
  <c r="BC53" i="16"/>
  <c r="W53" i="16"/>
  <c r="W20" i="16"/>
  <c r="BG53" i="16"/>
  <c r="BG20" i="16"/>
  <c r="CA20" i="16"/>
  <c r="CA53" i="16"/>
  <c r="M20" i="16"/>
  <c r="M53" i="16"/>
  <c r="AB53" i="16"/>
  <c r="AB20" i="16"/>
  <c r="K79" i="9"/>
  <c r="K87" i="9" s="1"/>
  <c r="L82" i="9"/>
  <c r="BY20" i="16"/>
  <c r="BY53" i="16"/>
  <c r="J194" i="10"/>
  <c r="BW20" i="16"/>
  <c r="BW53" i="16"/>
  <c r="AK20" i="16"/>
  <c r="AK53" i="16"/>
  <c r="CK181" i="10"/>
  <c r="CK195" i="10" s="1"/>
  <c r="CK28" i="17" s="1"/>
  <c r="CK91" i="15"/>
  <c r="CK231" i="15" s="1"/>
  <c r="CK239" i="15" s="1"/>
  <c r="BR20" i="16"/>
  <c r="BR53" i="16"/>
  <c r="O20" i="16"/>
  <c r="O53" i="16"/>
  <c r="S20" i="16"/>
  <c r="S53" i="16"/>
  <c r="BZ20" i="16"/>
  <c r="BZ53" i="16"/>
  <c r="BX20" i="16"/>
  <c r="BX53" i="16"/>
  <c r="K86" i="9"/>
  <c r="Y20" i="16"/>
  <c r="Y53" i="16"/>
  <c r="CH181" i="10"/>
  <c r="CH195" i="10" s="1"/>
  <c r="CH28" i="17" s="1"/>
  <c r="CH91" i="15"/>
  <c r="CH231" i="15" s="1"/>
  <c r="CH239" i="15" s="1"/>
  <c r="AW20" i="16"/>
  <c r="AW53" i="16"/>
  <c r="J243" i="15"/>
  <c r="R53" i="16"/>
  <c r="R20" i="16"/>
  <c r="L59" i="9"/>
  <c r="AI20" i="16"/>
  <c r="AI53" i="16"/>
  <c r="CJ181" i="10"/>
  <c r="CJ195" i="10" s="1"/>
  <c r="CJ28" i="17" s="1"/>
  <c r="CJ91" i="15"/>
  <c r="CJ231" i="15" s="1"/>
  <c r="CJ239" i="15" s="1"/>
  <c r="L60" i="9"/>
  <c r="BV91" i="15"/>
  <c r="BV231" i="15" s="1"/>
  <c r="BV239" i="15" s="1"/>
  <c r="BV181" i="10"/>
  <c r="BV195" i="10" s="1"/>
  <c r="BV28" i="17" s="1"/>
  <c r="AO20" i="16"/>
  <c r="AO53" i="16"/>
  <c r="AU20" i="16"/>
  <c r="AU53" i="16"/>
  <c r="K53" i="16"/>
  <c r="K20" i="16"/>
  <c r="BA20" i="16"/>
  <c r="BA53" i="16"/>
  <c r="CE181" i="10"/>
  <c r="CE195" i="10" s="1"/>
  <c r="CE28" i="17" s="1"/>
  <c r="CE91" i="15"/>
  <c r="CE231" i="15" s="1"/>
  <c r="CE239" i="15" s="1"/>
  <c r="BW91" i="15"/>
  <c r="BW231" i="15" s="1"/>
  <c r="BW239" i="15" s="1"/>
  <c r="BW181" i="10"/>
  <c r="BW195" i="10" s="1"/>
  <c r="BW28" i="17" s="1"/>
  <c r="BU20" i="16"/>
  <c r="BU53" i="16"/>
  <c r="J113" i="9"/>
  <c r="K109" i="9"/>
  <c r="J106" i="9"/>
  <c r="BO53" i="16"/>
  <c r="BO20" i="16"/>
  <c r="AV20" i="16"/>
  <c r="AV53" i="16"/>
  <c r="Q20" i="16"/>
  <c r="Q53" i="16"/>
  <c r="J91" i="15"/>
  <c r="J231" i="15" s="1"/>
  <c r="J239" i="15" s="1"/>
  <c r="J181" i="10"/>
  <c r="J195" i="10" s="1"/>
  <c r="J28" i="17" s="1"/>
  <c r="BP20" i="16"/>
  <c r="BP53" i="16"/>
  <c r="AA53" i="16"/>
  <c r="AA20" i="16"/>
  <c r="BY91" i="15"/>
  <c r="BY231" i="15" s="1"/>
  <c r="BY239" i="15" s="1"/>
  <c r="BY181" i="10"/>
  <c r="BY195" i="10" s="1"/>
  <c r="BY28" i="17" s="1"/>
  <c r="CD181" i="10"/>
  <c r="CD195" i="10" s="1"/>
  <c r="CD28" i="17" s="1"/>
  <c r="CD91" i="15"/>
  <c r="CD231" i="15" s="1"/>
  <c r="CD239" i="15" s="1"/>
  <c r="AQ20" i="16"/>
  <c r="AQ53" i="16"/>
  <c r="AE53" i="16"/>
  <c r="AE20" i="16"/>
  <c r="BM20" i="16"/>
  <c r="BM53" i="16"/>
  <c r="AS53" i="16"/>
  <c r="AS20" i="16"/>
  <c r="BQ53" i="16"/>
  <c r="BQ20" i="16"/>
  <c r="CA91" i="15"/>
  <c r="CA231" i="15" s="1"/>
  <c r="CA239" i="15" s="1"/>
  <c r="CA181" i="10"/>
  <c r="CA195" i="10" s="1"/>
  <c r="CA28" i="17" s="1"/>
  <c r="BZ181" i="10"/>
  <c r="BZ195" i="10" s="1"/>
  <c r="BZ28" i="17" s="1"/>
  <c r="BZ91" i="15"/>
  <c r="BZ231" i="15" s="1"/>
  <c r="BZ239" i="15" s="1"/>
  <c r="BD20" i="16"/>
  <c r="BD53" i="16"/>
  <c r="P20" i="16"/>
  <c r="P53" i="16"/>
  <c r="BN20" i="16"/>
  <c r="BN53" i="16"/>
  <c r="AG20" i="16"/>
  <c r="AG53" i="16"/>
  <c r="AD20" i="16"/>
  <c r="AD53" i="16"/>
  <c r="T3" i="10"/>
  <c r="T136" i="6"/>
  <c r="T3" i="25"/>
  <c r="T3" i="12"/>
  <c r="T434" i="6"/>
  <c r="T505" i="6"/>
  <c r="T3" i="5"/>
  <c r="T3" i="14"/>
  <c r="T632" i="6"/>
  <c r="T3" i="24"/>
  <c r="T624" i="6"/>
  <c r="T131" i="6"/>
  <c r="T3" i="16"/>
  <c r="T384" i="6"/>
  <c r="T56" i="10" s="1"/>
  <c r="T3" i="42"/>
  <c r="T22" i="42" s="1"/>
  <c r="T3" i="20"/>
  <c r="T3" i="17"/>
  <c r="U17" i="5"/>
  <c r="T3" i="15"/>
  <c r="T3" i="38"/>
  <c r="T3" i="9"/>
  <c r="V305" i="6" l="1"/>
  <c r="U309" i="6"/>
  <c r="U310" i="6" s="1"/>
  <c r="T285" i="6"/>
  <c r="T286" i="6" s="1"/>
  <c r="U281" i="6"/>
  <c r="S62" i="6"/>
  <c r="S71" i="6"/>
  <c r="S72" i="6" s="1"/>
  <c r="U51" i="6"/>
  <c r="T61" i="6"/>
  <c r="T67" i="6"/>
  <c r="U293" i="6"/>
  <c r="T297" i="6"/>
  <c r="T298" i="6" s="1"/>
  <c r="L185" i="42"/>
  <c r="L181" i="42" s="1"/>
  <c r="M185" i="42" s="1"/>
  <c r="M181" i="42" s="1"/>
  <c r="M198" i="42" s="1" a="1"/>
  <c r="M198" i="42" s="1"/>
  <c r="K199" i="42"/>
  <c r="S131" i="42"/>
  <c r="S127" i="42" s="1"/>
  <c r="T131" i="42" s="1"/>
  <c r="T127" i="42" s="1"/>
  <c r="N197" i="42" a="1"/>
  <c r="N197" i="42" s="1"/>
  <c r="L166" i="42"/>
  <c r="L162" i="42" s="1"/>
  <c r="O132" i="42"/>
  <c r="O128" i="42" s="1"/>
  <c r="N147" i="42"/>
  <c r="N143" i="42" s="1"/>
  <c r="M165" i="42"/>
  <c r="M161" i="42" s="1"/>
  <c r="R146" i="42"/>
  <c r="R142" i="42" s="1"/>
  <c r="M197" i="42" a="1"/>
  <c r="M197" i="42" s="1"/>
  <c r="O184" i="42"/>
  <c r="O180" i="42" s="1"/>
  <c r="J20" i="16"/>
  <c r="J53" i="16"/>
  <c r="J196" i="10"/>
  <c r="J13" i="20" s="1"/>
  <c r="J13" i="25"/>
  <c r="J156" i="9" a="1"/>
  <c r="J156" i="9" s="1"/>
  <c r="J157" i="9" s="1"/>
  <c r="K137" i="9"/>
  <c r="J141" i="9"/>
  <c r="K105" i="9"/>
  <c r="L55" i="9"/>
  <c r="L56" i="9"/>
  <c r="K132" i="9"/>
  <c r="K140" i="9" s="1"/>
  <c r="K160" i="9" a="1"/>
  <c r="K160" i="9" s="1"/>
  <c r="K110" i="9"/>
  <c r="J114" i="9"/>
  <c r="J240" i="15"/>
  <c r="K237" i="15" s="1"/>
  <c r="J182" i="10"/>
  <c r="K179" i="10" s="1"/>
  <c r="L78" i="9"/>
  <c r="L83" i="9"/>
  <c r="U384" i="6"/>
  <c r="U56" i="10" s="1"/>
  <c r="V17" i="5"/>
  <c r="U3" i="10"/>
  <c r="U3" i="5"/>
  <c r="U3" i="9"/>
  <c r="U632" i="6"/>
  <c r="U3" i="24"/>
  <c r="U624" i="6"/>
  <c r="U3" i="20"/>
  <c r="U434" i="6"/>
  <c r="U131" i="6"/>
  <c r="U3" i="17"/>
  <c r="U3" i="15"/>
  <c r="U136" i="6"/>
  <c r="U3" i="25"/>
  <c r="U3" i="12"/>
  <c r="U505" i="6"/>
  <c r="U3" i="38"/>
  <c r="U3" i="14"/>
  <c r="U3" i="42"/>
  <c r="U22" i="42" s="1"/>
  <c r="U3" i="16"/>
  <c r="W305" i="6" l="1"/>
  <c r="V309" i="6"/>
  <c r="V310" i="6" s="1"/>
  <c r="V281" i="6"/>
  <c r="U285" i="6"/>
  <c r="U286" i="6" s="1"/>
  <c r="T62" i="6"/>
  <c r="T71" i="6"/>
  <c r="T72" i="6" s="1"/>
  <c r="V51" i="6"/>
  <c r="U61" i="6"/>
  <c r="U67" i="6"/>
  <c r="U297" i="6"/>
  <c r="U298" i="6" s="1"/>
  <c r="V293" i="6"/>
  <c r="L198" i="42" a="1"/>
  <c r="L198" i="42" s="1"/>
  <c r="L199" i="42" s="1"/>
  <c r="U131" i="42"/>
  <c r="U127" i="42" s="1"/>
  <c r="V131" i="42" s="1"/>
  <c r="V127" i="42" s="1"/>
  <c r="W131" i="42" s="1"/>
  <c r="W127" i="42" s="1"/>
  <c r="M199" i="42"/>
  <c r="N185" i="42"/>
  <c r="N181" i="42" s="1"/>
  <c r="N198" i="42" s="1" a="1"/>
  <c r="N198" i="42" s="1"/>
  <c r="N199" i="42" s="1"/>
  <c r="N165" i="42"/>
  <c r="N161" i="42" s="1"/>
  <c r="O165" i="42" s="1"/>
  <c r="O161" i="42" s="1"/>
  <c r="P184" i="42"/>
  <c r="P180" i="42" s="1"/>
  <c r="P132" i="42"/>
  <c r="P128" i="42" s="1"/>
  <c r="O147" i="42"/>
  <c r="O143" i="42" s="1"/>
  <c r="O197" i="42" a="1"/>
  <c r="O197" i="42" s="1"/>
  <c r="M166" i="42"/>
  <c r="M162" i="42" s="1"/>
  <c r="S146" i="42"/>
  <c r="S142" i="42" s="1"/>
  <c r="T146" i="42" s="1"/>
  <c r="T142" i="42" s="1"/>
  <c r="K161" i="9" a="1"/>
  <c r="K161" i="9" s="1"/>
  <c r="K32" i="25" s="1"/>
  <c r="J93" i="12"/>
  <c r="L79" i="9"/>
  <c r="L87" i="9" s="1"/>
  <c r="M82" i="9"/>
  <c r="M59" i="9"/>
  <c r="L86" i="9"/>
  <c r="K31" i="25"/>
  <c r="L63" i="9"/>
  <c r="K182" i="10"/>
  <c r="L179" i="10" s="1"/>
  <c r="K193" i="10"/>
  <c r="K196" i="10" s="1"/>
  <c r="K13" i="20" s="1"/>
  <c r="K133" i="9"/>
  <c r="K141" i="9" s="1"/>
  <c r="K155" i="9" a="1"/>
  <c r="K155" i="9" s="1"/>
  <c r="L136" i="9"/>
  <c r="M60" i="9"/>
  <c r="J14" i="25"/>
  <c r="J15" i="25" s="1"/>
  <c r="L64" i="9"/>
  <c r="K240" i="15"/>
  <c r="L237" i="15" s="1"/>
  <c r="K243" i="15"/>
  <c r="K106" i="9"/>
  <c r="K114" i="9" s="1"/>
  <c r="L109" i="9"/>
  <c r="K113" i="9"/>
  <c r="V384" i="6"/>
  <c r="V56" i="10" s="1"/>
  <c r="W17" i="5"/>
  <c r="V3" i="10"/>
  <c r="V3" i="5"/>
  <c r="V3" i="14"/>
  <c r="V3" i="24"/>
  <c r="V3" i="9"/>
  <c r="V136" i="6"/>
  <c r="V632" i="6"/>
  <c r="V3" i="16"/>
  <c r="V434" i="6"/>
  <c r="V505" i="6"/>
  <c r="V3" i="42"/>
  <c r="V22" i="42" s="1"/>
  <c r="V3" i="20"/>
  <c r="V3" i="17"/>
  <c r="V131" i="6"/>
  <c r="V3" i="15"/>
  <c r="V3" i="25"/>
  <c r="V3" i="12"/>
  <c r="V3" i="38"/>
  <c r="V624" i="6"/>
  <c r="W281" i="6" l="1"/>
  <c r="V285" i="6"/>
  <c r="V286" i="6" s="1"/>
  <c r="W309" i="6"/>
  <c r="W310" i="6" s="1"/>
  <c r="X305" i="6"/>
  <c r="U62" i="6"/>
  <c r="U71" i="6"/>
  <c r="U72" i="6" s="1"/>
  <c r="V297" i="6"/>
  <c r="V298" i="6" s="1"/>
  <c r="W293" i="6"/>
  <c r="V61" i="6"/>
  <c r="W51" i="6"/>
  <c r="V67" i="6"/>
  <c r="O185" i="42"/>
  <c r="O181" i="42" s="1"/>
  <c r="O198" i="42" s="1" a="1"/>
  <c r="O198" i="42" s="1"/>
  <c r="O199" i="42" s="1"/>
  <c r="X131" i="42"/>
  <c r="X127" i="42" s="1"/>
  <c r="Y131" i="42" s="1"/>
  <c r="Y127" i="42" s="1"/>
  <c r="Z131" i="42" s="1"/>
  <c r="Z127" i="42" s="1"/>
  <c r="N166" i="42"/>
  <c r="N162" i="42" s="1"/>
  <c r="P197" i="42" a="1"/>
  <c r="P197" i="42" s="1"/>
  <c r="K162" i="9"/>
  <c r="Q184" i="42"/>
  <c r="Q180" i="42" s="1"/>
  <c r="P165" i="42"/>
  <c r="P161" i="42" s="1"/>
  <c r="Q165" i="42" s="1"/>
  <c r="Q161" i="42" s="1"/>
  <c r="Q132" i="42"/>
  <c r="Q128" i="42" s="1"/>
  <c r="U146" i="42"/>
  <c r="U142" i="42" s="1"/>
  <c r="P147" i="42"/>
  <c r="P143" i="42" s="1"/>
  <c r="M56" i="9"/>
  <c r="J106" i="12"/>
  <c r="J123" i="12"/>
  <c r="J135" i="12"/>
  <c r="J166" i="12"/>
  <c r="J181" i="12"/>
  <c r="J154" i="12"/>
  <c r="L105" i="9"/>
  <c r="M78" i="9"/>
  <c r="M55" i="9"/>
  <c r="K13" i="25"/>
  <c r="K156" i="9" a="1"/>
  <c r="K156" i="9" s="1"/>
  <c r="K157" i="9" s="1"/>
  <c r="L137" i="9"/>
  <c r="L110" i="9"/>
  <c r="M83" i="9"/>
  <c r="L132" i="9"/>
  <c r="L140" i="9" s="1"/>
  <c r="L160" i="9" a="1"/>
  <c r="L160" i="9" s="1"/>
  <c r="L193" i="10"/>
  <c r="X17" i="5"/>
  <c r="W3" i="10"/>
  <c r="W3" i="20"/>
  <c r="W384" i="6"/>
  <c r="W56" i="10" s="1"/>
  <c r="W632" i="6"/>
  <c r="W3" i="17"/>
  <c r="W3" i="25"/>
  <c r="W3" i="12"/>
  <c r="W131" i="6"/>
  <c r="W3" i="5"/>
  <c r="W3" i="14"/>
  <c r="W434" i="6"/>
  <c r="W3" i="24"/>
  <c r="W3" i="9"/>
  <c r="W136" i="6"/>
  <c r="W3" i="38"/>
  <c r="W624" i="6"/>
  <c r="W505" i="6"/>
  <c r="W3" i="16"/>
  <c r="W3" i="42"/>
  <c r="W22" i="42" s="1"/>
  <c r="W3" i="15"/>
  <c r="X281" i="6" l="1"/>
  <c r="W285" i="6"/>
  <c r="W286" i="6" s="1"/>
  <c r="X309" i="6"/>
  <c r="X310" i="6" s="1"/>
  <c r="Y305" i="6"/>
  <c r="X51" i="6"/>
  <c r="W61" i="6"/>
  <c r="W67" i="6"/>
  <c r="P185" i="42"/>
  <c r="P181" i="42" s="1"/>
  <c r="P198" i="42" s="1" a="1"/>
  <c r="P198" i="42" s="1"/>
  <c r="P199" i="42" s="1"/>
  <c r="V62" i="6"/>
  <c r="V71" i="6"/>
  <c r="V72" i="6" s="1"/>
  <c r="X293" i="6"/>
  <c r="W297" i="6"/>
  <c r="W298" i="6" s="1"/>
  <c r="AA131" i="42"/>
  <c r="AA127" i="42" s="1"/>
  <c r="AB131" i="42" s="1"/>
  <c r="AB127" i="42" s="1"/>
  <c r="AC131" i="42" s="1"/>
  <c r="AC127" i="42" s="1"/>
  <c r="AD131" i="42" s="1"/>
  <c r="AD127" i="42" s="1"/>
  <c r="AE131" i="42" s="1"/>
  <c r="AE127" i="42" s="1"/>
  <c r="AF131" i="42" s="1"/>
  <c r="AF127" i="42" s="1"/>
  <c r="AG131" i="42" s="1"/>
  <c r="AG127" i="42" s="1"/>
  <c r="AH131" i="42" s="1"/>
  <c r="AH127" i="42" s="1"/>
  <c r="AI131" i="42" s="1"/>
  <c r="AI127" i="42" s="1"/>
  <c r="AJ131" i="42" s="1"/>
  <c r="AJ127" i="42" s="1"/>
  <c r="AK131" i="42" s="1"/>
  <c r="AK127" i="42" s="1"/>
  <c r="AL131" i="42" s="1"/>
  <c r="AL127" i="42" s="1"/>
  <c r="AM131" i="42" s="1"/>
  <c r="AM127" i="42" s="1"/>
  <c r="AN131" i="42" s="1"/>
  <c r="AN127" i="42" s="1"/>
  <c r="AO131" i="42" s="1"/>
  <c r="AO127" i="42" s="1"/>
  <c r="AP131" i="42" s="1"/>
  <c r="AP127" i="42" s="1"/>
  <c r="AQ131" i="42" s="1"/>
  <c r="AQ127" i="42" s="1"/>
  <c r="AR131" i="42" s="1"/>
  <c r="AR127" i="42" s="1"/>
  <c r="AS131" i="42" s="1"/>
  <c r="AS127" i="42" s="1"/>
  <c r="AT131" i="42" s="1"/>
  <c r="AT127" i="42" s="1"/>
  <c r="AU131" i="42" s="1"/>
  <c r="AU127" i="42" s="1"/>
  <c r="AV131" i="42" s="1"/>
  <c r="AV127" i="42" s="1"/>
  <c r="AW131" i="42" s="1"/>
  <c r="AW127" i="42" s="1"/>
  <c r="AX131" i="42" s="1"/>
  <c r="AX127" i="42" s="1"/>
  <c r="AY131" i="42" s="1"/>
  <c r="AY127" i="42" s="1"/>
  <c r="AZ131" i="42" s="1"/>
  <c r="AZ127" i="42" s="1"/>
  <c r="BA131" i="42" s="1"/>
  <c r="BA127" i="42" s="1"/>
  <c r="BB131" i="42" s="1"/>
  <c r="BB127" i="42" s="1"/>
  <c r="BC131" i="42" s="1"/>
  <c r="BC127" i="42" s="1"/>
  <c r="BD131" i="42" s="1"/>
  <c r="BD127" i="42" s="1"/>
  <c r="BE131" i="42" s="1"/>
  <c r="BE127" i="42" s="1"/>
  <c r="BF131" i="42" s="1"/>
  <c r="BF127" i="42" s="1"/>
  <c r="BG131" i="42" s="1"/>
  <c r="BG127" i="42" s="1"/>
  <c r="BH131" i="42" s="1"/>
  <c r="BH127" i="42" s="1"/>
  <c r="BI131" i="42" s="1"/>
  <c r="BI127" i="42" s="1"/>
  <c r="BJ131" i="42" s="1"/>
  <c r="BJ127" i="42" s="1"/>
  <c r="BK131" i="42" s="1"/>
  <c r="BK127" i="42" s="1"/>
  <c r="BL131" i="42" s="1"/>
  <c r="BL127" i="42" s="1"/>
  <c r="BM131" i="42" s="1"/>
  <c r="BM127" i="42" s="1"/>
  <c r="BN131" i="42" s="1"/>
  <c r="BN127" i="42" s="1"/>
  <c r="BO131" i="42" s="1"/>
  <c r="BO127" i="42" s="1"/>
  <c r="BP131" i="42" s="1"/>
  <c r="BP127" i="42" s="1"/>
  <c r="BQ131" i="42" s="1"/>
  <c r="BQ127" i="42" s="1"/>
  <c r="BR131" i="42" s="1"/>
  <c r="BR127" i="42" s="1"/>
  <c r="BS131" i="42" s="1"/>
  <c r="BS127" i="42" s="1"/>
  <c r="BT131" i="42" s="1"/>
  <c r="BT127" i="42" s="1"/>
  <c r="BU131" i="42" s="1"/>
  <c r="BU127" i="42" s="1"/>
  <c r="BV131" i="42" s="1"/>
  <c r="BV127" i="42" s="1"/>
  <c r="BW131" i="42" s="1"/>
  <c r="BW127" i="42" s="1"/>
  <c r="BX131" i="42" s="1"/>
  <c r="BX127" i="42" s="1"/>
  <c r="BY131" i="42" s="1"/>
  <c r="BY127" i="42" s="1"/>
  <c r="BZ131" i="42" s="1"/>
  <c r="BZ127" i="42" s="1"/>
  <c r="CA131" i="42" s="1"/>
  <c r="CA127" i="42" s="1"/>
  <c r="CB131" i="42" s="1"/>
  <c r="CB127" i="42" s="1"/>
  <c r="CC131" i="42" s="1"/>
  <c r="CC127" i="42" s="1"/>
  <c r="CD131" i="42" s="1"/>
  <c r="CD127" i="42" s="1"/>
  <c r="CE131" i="42" s="1"/>
  <c r="CE127" i="42" s="1"/>
  <c r="CF131" i="42" s="1"/>
  <c r="CF127" i="42" s="1"/>
  <c r="CG131" i="42" s="1"/>
  <c r="CG127" i="42" s="1"/>
  <c r="CH131" i="42" s="1"/>
  <c r="CH127" i="42" s="1"/>
  <c r="CI131" i="42" s="1"/>
  <c r="CI127" i="42" s="1"/>
  <c r="CJ131" i="42" s="1"/>
  <c r="CJ127" i="42" s="1"/>
  <c r="CK131" i="42" s="1"/>
  <c r="CK127" i="42" s="1"/>
  <c r="G127" i="42" s="1"/>
  <c r="Q147" i="42"/>
  <c r="Q143" i="42" s="1"/>
  <c r="R147" i="42" s="1"/>
  <c r="R143" i="42" s="1"/>
  <c r="S147" i="42" s="1"/>
  <c r="S143" i="42" s="1"/>
  <c r="T147" i="42" s="1"/>
  <c r="T143" i="42" s="1"/>
  <c r="O166" i="42"/>
  <c r="O162" i="42" s="1"/>
  <c r="R184" i="42"/>
  <c r="R180" i="42" s="1"/>
  <c r="R132" i="42"/>
  <c r="R128" i="42" s="1"/>
  <c r="S132" i="42" s="1"/>
  <c r="S128" i="42" s="1"/>
  <c r="T132" i="42" s="1"/>
  <c r="T128" i="42" s="1"/>
  <c r="U132" i="42" s="1"/>
  <c r="U128" i="42" s="1"/>
  <c r="V132" i="42" s="1"/>
  <c r="V128" i="42" s="1"/>
  <c r="W132" i="42" s="1"/>
  <c r="W128" i="42" s="1"/>
  <c r="X132" i="42" s="1"/>
  <c r="X128" i="42" s="1"/>
  <c r="Y132" i="42" s="1"/>
  <c r="Y128" i="42" s="1"/>
  <c r="Z132" i="42" s="1"/>
  <c r="Z128" i="42" s="1"/>
  <c r="AA132" i="42" s="1"/>
  <c r="AA128" i="42" s="1"/>
  <c r="AB132" i="42" s="1"/>
  <c r="AB128" i="42" s="1"/>
  <c r="AC132" i="42" s="1"/>
  <c r="AC128" i="42" s="1"/>
  <c r="AD132" i="42" s="1"/>
  <c r="AD128" i="42" s="1"/>
  <c r="AE132" i="42" s="1"/>
  <c r="AE128" i="42" s="1"/>
  <c r="AF132" i="42" s="1"/>
  <c r="AF128" i="42" s="1"/>
  <c r="AG132" i="42" s="1"/>
  <c r="AG128" i="42" s="1"/>
  <c r="AH132" i="42" s="1"/>
  <c r="AH128" i="42" s="1"/>
  <c r="AI132" i="42" s="1"/>
  <c r="AI128" i="42" s="1"/>
  <c r="AJ132" i="42" s="1"/>
  <c r="AJ128" i="42" s="1"/>
  <c r="AK132" i="42" s="1"/>
  <c r="AK128" i="42" s="1"/>
  <c r="AL132" i="42" s="1"/>
  <c r="AL128" i="42" s="1"/>
  <c r="AM132" i="42" s="1"/>
  <c r="AM128" i="42" s="1"/>
  <c r="AN132" i="42" s="1"/>
  <c r="AN128" i="42" s="1"/>
  <c r="AO132" i="42" s="1"/>
  <c r="AO128" i="42" s="1"/>
  <c r="AP132" i="42" s="1"/>
  <c r="AP128" i="42" s="1"/>
  <c r="AQ132" i="42" s="1"/>
  <c r="AQ128" i="42" s="1"/>
  <c r="AR132" i="42" s="1"/>
  <c r="AR128" i="42" s="1"/>
  <c r="AS132" i="42" s="1"/>
  <c r="AS128" i="42" s="1"/>
  <c r="AT132" i="42" s="1"/>
  <c r="AT128" i="42" s="1"/>
  <c r="AU132" i="42" s="1"/>
  <c r="AU128" i="42" s="1"/>
  <c r="AV132" i="42" s="1"/>
  <c r="AV128" i="42" s="1"/>
  <c r="AW132" i="42" s="1"/>
  <c r="AW128" i="42" s="1"/>
  <c r="AX132" i="42" s="1"/>
  <c r="AX128" i="42" s="1"/>
  <c r="AY132" i="42" s="1"/>
  <c r="AY128" i="42" s="1"/>
  <c r="AZ132" i="42" s="1"/>
  <c r="AZ128" i="42" s="1"/>
  <c r="BA132" i="42" s="1"/>
  <c r="BA128" i="42" s="1"/>
  <c r="BB132" i="42" s="1"/>
  <c r="BB128" i="42" s="1"/>
  <c r="BC132" i="42" s="1"/>
  <c r="BC128" i="42" s="1"/>
  <c r="BD132" i="42" s="1"/>
  <c r="BD128" i="42" s="1"/>
  <c r="BE132" i="42" s="1"/>
  <c r="BE128" i="42" s="1"/>
  <c r="BF132" i="42" s="1"/>
  <c r="BF128" i="42" s="1"/>
  <c r="BG132" i="42" s="1"/>
  <c r="BG128" i="42" s="1"/>
  <c r="BH132" i="42" s="1"/>
  <c r="BH128" i="42" s="1"/>
  <c r="BI132" i="42" s="1"/>
  <c r="BI128" i="42" s="1"/>
  <c r="BJ132" i="42" s="1"/>
  <c r="BJ128" i="42" s="1"/>
  <c r="BK132" i="42" s="1"/>
  <c r="BK128" i="42" s="1"/>
  <c r="BL132" i="42" s="1"/>
  <c r="BL128" i="42" s="1"/>
  <c r="BM132" i="42" s="1"/>
  <c r="BM128" i="42" s="1"/>
  <c r="BN132" i="42" s="1"/>
  <c r="BN128" i="42" s="1"/>
  <c r="BO132" i="42" s="1"/>
  <c r="BO128" i="42" s="1"/>
  <c r="BP132" i="42" s="1"/>
  <c r="BP128" i="42" s="1"/>
  <c r="BQ132" i="42" s="1"/>
  <c r="BQ128" i="42" s="1"/>
  <c r="BR132" i="42" s="1"/>
  <c r="BR128" i="42" s="1"/>
  <c r="BS132" i="42" s="1"/>
  <c r="BS128" i="42" s="1"/>
  <c r="BT132" i="42" s="1"/>
  <c r="BT128" i="42" s="1"/>
  <c r="BU132" i="42" s="1"/>
  <c r="BU128" i="42" s="1"/>
  <c r="BV132" i="42" s="1"/>
  <c r="BV128" i="42" s="1"/>
  <c r="BW132" i="42" s="1"/>
  <c r="BW128" i="42" s="1"/>
  <c r="BX132" i="42" s="1"/>
  <c r="BX128" i="42" s="1"/>
  <c r="BY132" i="42" s="1"/>
  <c r="BY128" i="42" s="1"/>
  <c r="BZ132" i="42" s="1"/>
  <c r="BZ128" i="42" s="1"/>
  <c r="CA132" i="42" s="1"/>
  <c r="CA128" i="42" s="1"/>
  <c r="CB132" i="42" s="1"/>
  <c r="CB128" i="42" s="1"/>
  <c r="CC132" i="42" s="1"/>
  <c r="CC128" i="42" s="1"/>
  <c r="CD132" i="42" s="1"/>
  <c r="CD128" i="42" s="1"/>
  <c r="CE132" i="42" s="1"/>
  <c r="CE128" i="42" s="1"/>
  <c r="CF132" i="42" s="1"/>
  <c r="CF128" i="42" s="1"/>
  <c r="CG132" i="42" s="1"/>
  <c r="CG128" i="42" s="1"/>
  <c r="CH132" i="42" s="1"/>
  <c r="CH128" i="42" s="1"/>
  <c r="CI132" i="42" s="1"/>
  <c r="CI128" i="42" s="1"/>
  <c r="CJ132" i="42" s="1"/>
  <c r="CJ128" i="42" s="1"/>
  <c r="CK132" i="42" s="1"/>
  <c r="CK128" i="42" s="1"/>
  <c r="G128" i="42" s="1"/>
  <c r="Q197" i="42" a="1"/>
  <c r="Q197" i="42" s="1"/>
  <c r="V146" i="42"/>
  <c r="V142" i="42" s="1"/>
  <c r="R165" i="42"/>
  <c r="R161" i="42" s="1"/>
  <c r="N59" i="9"/>
  <c r="L106" i="9"/>
  <c r="M109" i="9"/>
  <c r="J198" i="12"/>
  <c r="M63" i="9"/>
  <c r="L113" i="9"/>
  <c r="N60" i="9"/>
  <c r="M64" i="9"/>
  <c r="L31" i="25"/>
  <c r="L155" i="9" a="1"/>
  <c r="L155" i="9" s="1"/>
  <c r="L133" i="9"/>
  <c r="L141" i="9" s="1"/>
  <c r="M136" i="9"/>
  <c r="K93" i="12"/>
  <c r="L161" i="9" a="1"/>
  <c r="L161" i="9" s="1"/>
  <c r="L32" i="25" s="1"/>
  <c r="M79" i="9"/>
  <c r="N82" i="9"/>
  <c r="K14" i="25"/>
  <c r="K15" i="25" s="1"/>
  <c r="M86" i="9"/>
  <c r="X384" i="6"/>
  <c r="X56" i="10" s="1"/>
  <c r="Y17" i="5"/>
  <c r="X3" i="10"/>
  <c r="X3" i="42"/>
  <c r="X22" i="42" s="1"/>
  <c r="X3" i="20"/>
  <c r="X434" i="6"/>
  <c r="X136" i="6"/>
  <c r="X3" i="17"/>
  <c r="X3" i="25"/>
  <c r="X3" i="12"/>
  <c r="X3" i="5"/>
  <c r="X3" i="14"/>
  <c r="X3" i="24"/>
  <c r="X3" i="9"/>
  <c r="X632" i="6"/>
  <c r="X3" i="38"/>
  <c r="X624" i="6"/>
  <c r="X131" i="6"/>
  <c r="X3" i="16"/>
  <c r="X505" i="6"/>
  <c r="X3" i="15"/>
  <c r="Q185" i="42" l="1"/>
  <c r="Q181" i="42" s="1"/>
  <c r="Q198" i="42" s="1" a="1"/>
  <c r="Q198" i="42" s="1"/>
  <c r="Q199" i="42" s="1"/>
  <c r="X285" i="6"/>
  <c r="X286" i="6" s="1"/>
  <c r="Y281" i="6"/>
  <c r="Y309" i="6"/>
  <c r="Y310" i="6" s="1"/>
  <c r="Z305" i="6"/>
  <c r="X297" i="6"/>
  <c r="X298" i="6" s="1"/>
  <c r="Y293" i="6"/>
  <c r="W62" i="6"/>
  <c r="W71" i="6"/>
  <c r="W72" i="6" s="1"/>
  <c r="Y51" i="6"/>
  <c r="X61" i="6"/>
  <c r="X67" i="6"/>
  <c r="U147" i="42"/>
  <c r="U143" i="42" s="1"/>
  <c r="V147" i="42" s="1"/>
  <c r="V143" i="42" s="1"/>
  <c r="W147" i="42" s="1"/>
  <c r="R197" i="42" a="1"/>
  <c r="R197" i="42" s="1"/>
  <c r="S184" i="42"/>
  <c r="S180" i="42" s="1"/>
  <c r="T184" i="42" s="1"/>
  <c r="T180" i="42" s="1"/>
  <c r="W146" i="42"/>
  <c r="W142" i="42" s="1"/>
  <c r="P166" i="42"/>
  <c r="P162" i="42" s="1"/>
  <c r="S165" i="42"/>
  <c r="S161" i="42" s="1"/>
  <c r="N56" i="9"/>
  <c r="N78" i="9"/>
  <c r="N55" i="9"/>
  <c r="N63" i="9" s="1"/>
  <c r="N83" i="9"/>
  <c r="J20" i="17"/>
  <c r="M110" i="9"/>
  <c r="M87" i="9"/>
  <c r="L162" i="9"/>
  <c r="K106" i="12"/>
  <c r="K123" i="12"/>
  <c r="K181" i="12"/>
  <c r="K135" i="12"/>
  <c r="K166" i="12"/>
  <c r="K154" i="12"/>
  <c r="L114" i="9"/>
  <c r="L156" i="9" a="1"/>
  <c r="L156" i="9" s="1"/>
  <c r="L157" i="9" s="1"/>
  <c r="M137" i="9"/>
  <c r="M105" i="9"/>
  <c r="M132" i="9"/>
  <c r="M140" i="9" s="1"/>
  <c r="M160" i="9" a="1"/>
  <c r="M160" i="9" s="1"/>
  <c r="L13" i="25"/>
  <c r="Y384" i="6"/>
  <c r="Y56" i="10" s="1"/>
  <c r="Y3" i="24"/>
  <c r="Y3" i="14"/>
  <c r="Y136" i="6"/>
  <c r="Y632" i="6"/>
  <c r="Y3" i="38"/>
  <c r="Y3" i="9"/>
  <c r="Y3" i="16"/>
  <c r="Z17" i="5"/>
  <c r="Y3" i="10"/>
  <c r="Y131" i="6"/>
  <c r="Y3" i="20"/>
  <c r="Y3" i="17"/>
  <c r="Y3" i="15"/>
  <c r="Y434" i="6"/>
  <c r="Y3" i="25"/>
  <c r="Y3" i="12"/>
  <c r="Y3" i="5"/>
  <c r="Y624" i="6"/>
  <c r="Y505" i="6"/>
  <c r="Y3" i="42"/>
  <c r="Y22" i="42" s="1"/>
  <c r="R185" i="42" l="1"/>
  <c r="R181" i="42" s="1"/>
  <c r="R198" i="42" s="1" a="1"/>
  <c r="R198" i="42" s="1"/>
  <c r="R199" i="42" s="1"/>
  <c r="Z309" i="6"/>
  <c r="Z310" i="6" s="1"/>
  <c r="AA305" i="6"/>
  <c r="Y285" i="6"/>
  <c r="Y286" i="6" s="1"/>
  <c r="Z281" i="6"/>
  <c r="X62" i="6"/>
  <c r="X71" i="6"/>
  <c r="X72" i="6" s="1"/>
  <c r="Z51" i="6"/>
  <c r="Y61" i="6"/>
  <c r="Y67" i="6"/>
  <c r="Y297" i="6"/>
  <c r="Y298" i="6" s="1"/>
  <c r="Z293" i="6"/>
  <c r="T165" i="42"/>
  <c r="T161" i="42" s="1"/>
  <c r="T197" i="42" a="1"/>
  <c r="T197" i="42" s="1"/>
  <c r="U184" i="42"/>
  <c r="U180" i="42" s="1"/>
  <c r="W143" i="42"/>
  <c r="X147" i="42" s="1"/>
  <c r="X146" i="42"/>
  <c r="X142" i="42" s="1"/>
  <c r="S197" i="42" a="1"/>
  <c r="S197" i="42" s="1"/>
  <c r="Q166" i="42"/>
  <c r="Q162" i="42" s="1"/>
  <c r="R166" i="42" s="1"/>
  <c r="R162" i="42" s="1"/>
  <c r="S166" i="42" s="1"/>
  <c r="S162" i="42" s="1"/>
  <c r="T166" i="42" s="1"/>
  <c r="O59" i="9"/>
  <c r="O60" i="9"/>
  <c r="M161" i="9" a="1"/>
  <c r="M161" i="9" s="1"/>
  <c r="M32" i="25" s="1"/>
  <c r="N64" i="9"/>
  <c r="L93" i="12"/>
  <c r="L14" i="25"/>
  <c r="L15" i="25" s="1"/>
  <c r="M106" i="9"/>
  <c r="N109" i="9"/>
  <c r="M31" i="25"/>
  <c r="K198" i="12"/>
  <c r="M113" i="9"/>
  <c r="M133" i="9"/>
  <c r="M155" i="9" a="1"/>
  <c r="M155" i="9" s="1"/>
  <c r="N136" i="9"/>
  <c r="N79" i="9"/>
  <c r="N87" i="9" s="1"/>
  <c r="O82" i="9"/>
  <c r="N86" i="9"/>
  <c r="AA17" i="5"/>
  <c r="Z3" i="10"/>
  <c r="Z632" i="6"/>
  <c r="Z3" i="20"/>
  <c r="Z131" i="6"/>
  <c r="Z3" i="17"/>
  <c r="Z3" i="25"/>
  <c r="Z3" i="12"/>
  <c r="Z3" i="5"/>
  <c r="Z3" i="14"/>
  <c r="Z384" i="6"/>
  <c r="Z56" i="10" s="1"/>
  <c r="Z434" i="6"/>
  <c r="Z136" i="6"/>
  <c r="Z3" i="24"/>
  <c r="Z3" i="9"/>
  <c r="Z505" i="6"/>
  <c r="Z3" i="38"/>
  <c r="Z624" i="6"/>
  <c r="Z3" i="16"/>
  <c r="Z3" i="15"/>
  <c r="Z3" i="42"/>
  <c r="Z22" i="42" s="1"/>
  <c r="S185" i="42" l="1"/>
  <c r="S181" i="42" s="1"/>
  <c r="S198" i="42" s="1" a="1"/>
  <c r="S198" i="42" s="1"/>
  <c r="S199" i="42" s="1"/>
  <c r="AA281" i="6"/>
  <c r="Z285" i="6"/>
  <c r="Z286" i="6" s="1"/>
  <c r="AA309" i="6"/>
  <c r="AA310" i="6" s="1"/>
  <c r="AB305" i="6"/>
  <c r="Y62" i="6"/>
  <c r="Y71" i="6"/>
  <c r="Y72" i="6" s="1"/>
  <c r="Z297" i="6"/>
  <c r="Z298" i="6" s="1"/>
  <c r="AA293" i="6"/>
  <c r="AA51" i="6"/>
  <c r="Z61" i="6"/>
  <c r="Z67" i="6"/>
  <c r="X143" i="42"/>
  <c r="Y147" i="42" s="1"/>
  <c r="Y146" i="42"/>
  <c r="Y142" i="42" s="1"/>
  <c r="T162" i="42"/>
  <c r="U166" i="42" s="1"/>
  <c r="U165" i="42"/>
  <c r="U161" i="42" s="1"/>
  <c r="U197" i="42" a="1"/>
  <c r="U197" i="42" s="1"/>
  <c r="V184" i="42"/>
  <c r="V180" i="42" s="1"/>
  <c r="M162" i="9"/>
  <c r="M13" i="25"/>
  <c r="O56" i="9"/>
  <c r="O64" i="9" s="1"/>
  <c r="O55" i="9"/>
  <c r="M156" i="9" a="1"/>
  <c r="M156" i="9" s="1"/>
  <c r="N137" i="9"/>
  <c r="N110" i="9"/>
  <c r="O78" i="9"/>
  <c r="N132" i="9"/>
  <c r="N140" i="9" s="1"/>
  <c r="N160" i="9" a="1"/>
  <c r="N160" i="9" s="1"/>
  <c r="M114" i="9"/>
  <c r="M141" i="9"/>
  <c r="O83" i="9"/>
  <c r="K20" i="17"/>
  <c r="N105" i="9"/>
  <c r="N113" i="9" s="1"/>
  <c r="L106" i="12"/>
  <c r="L123" i="12"/>
  <c r="L135" i="12"/>
  <c r="L166" i="12"/>
  <c r="L181" i="12"/>
  <c r="L154" i="12"/>
  <c r="AA384" i="6"/>
  <c r="AA56" i="10" s="1"/>
  <c r="AB17" i="5"/>
  <c r="AA3" i="24"/>
  <c r="AA3" i="9"/>
  <c r="AA434" i="6"/>
  <c r="AA3" i="16"/>
  <c r="AA624" i="6"/>
  <c r="AA505" i="6"/>
  <c r="AA131" i="6"/>
  <c r="AA3" i="20"/>
  <c r="AA3" i="42"/>
  <c r="AA22" i="42" s="1"/>
  <c r="AA3" i="17"/>
  <c r="AA3" i="10"/>
  <c r="AA3" i="15"/>
  <c r="AA3" i="25"/>
  <c r="AA3" i="12"/>
  <c r="AA3" i="5"/>
  <c r="AA3" i="14"/>
  <c r="AA136" i="6"/>
  <c r="AA3" i="38"/>
  <c r="AA632" i="6"/>
  <c r="T185" i="42" l="1"/>
  <c r="T181" i="42" s="1"/>
  <c r="T198" i="42" s="1" a="1"/>
  <c r="T198" i="42" s="1"/>
  <c r="T199" i="42" s="1"/>
  <c r="AB309" i="6"/>
  <c r="AB310" i="6" s="1"/>
  <c r="AC305" i="6"/>
  <c r="AA285" i="6"/>
  <c r="AA286" i="6" s="1"/>
  <c r="AB281" i="6"/>
  <c r="Z62" i="6"/>
  <c r="Z71" i="6"/>
  <c r="Z72" i="6" s="1"/>
  <c r="AA61" i="6"/>
  <c r="AB51" i="6"/>
  <c r="AA67" i="6"/>
  <c r="AA297" i="6"/>
  <c r="AA298" i="6" s="1"/>
  <c r="AB293" i="6"/>
  <c r="U162" i="42"/>
  <c r="V166" i="42" s="1"/>
  <c r="V165" i="42"/>
  <c r="V161" i="42" s="1"/>
  <c r="Y143" i="42"/>
  <c r="Z147" i="42" s="1"/>
  <c r="Z146" i="42"/>
  <c r="Z142" i="42" s="1"/>
  <c r="V197" i="42" a="1"/>
  <c r="V197" i="42" s="1"/>
  <c r="W184" i="42"/>
  <c r="W180" i="42" s="1"/>
  <c r="L198" i="12"/>
  <c r="N31" i="25"/>
  <c r="N155" i="9" a="1"/>
  <c r="N155" i="9" s="1"/>
  <c r="N133" i="9"/>
  <c r="O136" i="9"/>
  <c r="M14" i="25"/>
  <c r="M15" i="25" s="1"/>
  <c r="O79" i="9"/>
  <c r="O87" i="9" s="1"/>
  <c r="P82" i="9"/>
  <c r="O86" i="9"/>
  <c r="M157" i="9"/>
  <c r="N161" i="9" a="1"/>
  <c r="N161" i="9" s="1"/>
  <c r="N32" i="25" s="1"/>
  <c r="P59" i="9"/>
  <c r="O63" i="9"/>
  <c r="N106" i="9"/>
  <c r="O109" i="9"/>
  <c r="P60" i="9"/>
  <c r="AB3" i="10"/>
  <c r="AC17" i="5"/>
  <c r="AB3" i="42"/>
  <c r="AB22" i="42" s="1"/>
  <c r="AB3" i="15"/>
  <c r="AB3" i="25"/>
  <c r="AB3" i="12"/>
  <c r="AB434" i="6"/>
  <c r="AB136" i="6"/>
  <c r="AB3" i="5"/>
  <c r="AB3" i="9"/>
  <c r="AB505" i="6"/>
  <c r="AB3" i="24"/>
  <c r="AB624" i="6"/>
  <c r="AB3" i="16"/>
  <c r="AB384" i="6"/>
  <c r="AB56" i="10" s="1"/>
  <c r="AB632" i="6"/>
  <c r="AB3" i="20"/>
  <c r="AB131" i="6"/>
  <c r="AB3" i="17"/>
  <c r="AB3" i="14"/>
  <c r="AB3" i="38"/>
  <c r="U185" i="42" l="1"/>
  <c r="U181" i="42" s="1"/>
  <c r="U198" i="42" s="1" a="1"/>
  <c r="U198" i="42" s="1"/>
  <c r="U199" i="42" s="1"/>
  <c r="AC281" i="6"/>
  <c r="AB285" i="6"/>
  <c r="AB286" i="6" s="1"/>
  <c r="AD305" i="6"/>
  <c r="AC309" i="6"/>
  <c r="AC310" i="6" s="1"/>
  <c r="AC293" i="6"/>
  <c r="AB297" i="6"/>
  <c r="AB298" i="6" s="1"/>
  <c r="AB61" i="6"/>
  <c r="AC51" i="6"/>
  <c r="AB67" i="6"/>
  <c r="AA62" i="6"/>
  <c r="AA71" i="6"/>
  <c r="AA72" i="6" s="1"/>
  <c r="W197" i="42" a="1"/>
  <c r="W197" i="42" s="1"/>
  <c r="X184" i="42"/>
  <c r="X180" i="42" s="1"/>
  <c r="Z143" i="42"/>
  <c r="AA147" i="42" s="1"/>
  <c r="AA146" i="42"/>
  <c r="AA142" i="42" s="1"/>
  <c r="V162" i="42"/>
  <c r="W166" i="42" s="1"/>
  <c r="W165" i="42"/>
  <c r="W161" i="42" s="1"/>
  <c r="N162" i="9"/>
  <c r="O110" i="9"/>
  <c r="P55" i="9"/>
  <c r="M93" i="12"/>
  <c r="N156" i="9" a="1"/>
  <c r="N156" i="9" s="1"/>
  <c r="O137" i="9"/>
  <c r="L20" i="17"/>
  <c r="N13" i="25"/>
  <c r="N141" i="9"/>
  <c r="N114" i="9"/>
  <c r="P78" i="9"/>
  <c r="P86" i="9" s="1"/>
  <c r="P56" i="9"/>
  <c r="O132" i="9"/>
  <c r="O140" i="9" s="1"/>
  <c r="O160" i="9" a="1"/>
  <c r="O160" i="9" s="1"/>
  <c r="O105" i="9"/>
  <c r="O113" i="9" s="1"/>
  <c r="P83" i="9"/>
  <c r="AC384" i="6"/>
  <c r="AC56" i="10" s="1"/>
  <c r="AD17" i="5"/>
  <c r="AC3" i="10"/>
  <c r="AC505" i="6"/>
  <c r="AC632" i="6"/>
  <c r="AC3" i="20"/>
  <c r="AC3" i="42"/>
  <c r="AC22" i="42" s="1"/>
  <c r="AC3" i="17"/>
  <c r="AC131" i="6"/>
  <c r="AC3" i="25"/>
  <c r="AC3" i="12"/>
  <c r="AC3" i="5"/>
  <c r="AC3" i="14"/>
  <c r="AC3" i="38"/>
  <c r="AC3" i="9"/>
  <c r="AC3" i="24"/>
  <c r="AC624" i="6"/>
  <c r="AC434" i="6"/>
  <c r="AC136" i="6"/>
  <c r="AC3" i="16"/>
  <c r="AC3" i="15"/>
  <c r="V185" i="42" l="1"/>
  <c r="V181" i="42" s="1"/>
  <c r="V198" i="42" s="1" a="1"/>
  <c r="V198" i="42" s="1"/>
  <c r="V199" i="42" s="1"/>
  <c r="AD309" i="6"/>
  <c r="AD310" i="6" s="1"/>
  <c r="AE305" i="6"/>
  <c r="AC285" i="6"/>
  <c r="AC286" i="6" s="1"/>
  <c r="AD281" i="6"/>
  <c r="AD51" i="6"/>
  <c r="AC61" i="6"/>
  <c r="AC67" i="6"/>
  <c r="AB62" i="6"/>
  <c r="AB71" i="6"/>
  <c r="AB72" i="6" s="1"/>
  <c r="AC297" i="6"/>
  <c r="AC298" i="6" s="1"/>
  <c r="AD293" i="6"/>
  <c r="W162" i="42"/>
  <c r="X166" i="42" s="1"/>
  <c r="X165" i="42"/>
  <c r="X161" i="42" s="1"/>
  <c r="AA143" i="42"/>
  <c r="AB147" i="42" s="1"/>
  <c r="AB146" i="42"/>
  <c r="AB142" i="42" s="1"/>
  <c r="X197" i="42" a="1"/>
  <c r="X197" i="42" s="1"/>
  <c r="Y184" i="42"/>
  <c r="Y180" i="42" s="1"/>
  <c r="Q59" i="9"/>
  <c r="N14" i="25"/>
  <c r="N15" i="25" s="1"/>
  <c r="P63" i="9"/>
  <c r="N157" i="9"/>
  <c r="O161" i="9" a="1"/>
  <c r="O161" i="9" s="1"/>
  <c r="O32" i="25" s="1"/>
  <c r="M123" i="12"/>
  <c r="M106" i="12"/>
  <c r="M166" i="12"/>
  <c r="M181" i="12"/>
  <c r="M135" i="12"/>
  <c r="M154" i="12"/>
  <c r="O31" i="25"/>
  <c r="Q60" i="9"/>
  <c r="O133" i="9"/>
  <c r="O141" i="9" s="1"/>
  <c r="O155" i="9" a="1"/>
  <c r="O155" i="9" s="1"/>
  <c r="P136" i="9"/>
  <c r="P64" i="9"/>
  <c r="O106" i="9"/>
  <c r="P109" i="9"/>
  <c r="P79" i="9"/>
  <c r="Q82" i="9"/>
  <c r="AD384" i="6"/>
  <c r="AD56" i="10" s="1"/>
  <c r="AD136" i="6"/>
  <c r="AD3" i="5"/>
  <c r="AD3" i="14"/>
  <c r="AE17" i="5"/>
  <c r="AD3" i="10"/>
  <c r="AD505" i="6"/>
  <c r="AD3" i="24"/>
  <c r="AD3" i="9"/>
  <c r="AD3" i="16"/>
  <c r="AD632" i="6"/>
  <c r="AD3" i="20"/>
  <c r="AD3" i="42"/>
  <c r="AD22" i="42" s="1"/>
  <c r="AD3" i="17"/>
  <c r="AD3" i="15"/>
  <c r="AD434" i="6"/>
  <c r="AD131" i="6"/>
  <c r="AD3" i="25"/>
  <c r="AD3" i="12"/>
  <c r="AD3" i="38"/>
  <c r="AD624" i="6"/>
  <c r="W185" i="42" l="1"/>
  <c r="W181" i="42" s="1"/>
  <c r="X185" i="42" s="1"/>
  <c r="X181" i="42" s="1"/>
  <c r="O162" i="9"/>
  <c r="AD285" i="6"/>
  <c r="AD286" i="6" s="1"/>
  <c r="AE281" i="6"/>
  <c r="AE309" i="6"/>
  <c r="AE310" i="6" s="1"/>
  <c r="AF305" i="6"/>
  <c r="AD297" i="6"/>
  <c r="AD298" i="6" s="1"/>
  <c r="AE293" i="6"/>
  <c r="AC62" i="6"/>
  <c r="AC71" i="6"/>
  <c r="AC72" i="6" s="1"/>
  <c r="AE51" i="6"/>
  <c r="AD61" i="6"/>
  <c r="AD67" i="6"/>
  <c r="AB143" i="42"/>
  <c r="AC147" i="42" s="1"/>
  <c r="AC146" i="42"/>
  <c r="AC142" i="42" s="1"/>
  <c r="X162" i="42"/>
  <c r="Y166" i="42" s="1"/>
  <c r="Y165" i="42"/>
  <c r="Y161" i="42" s="1"/>
  <c r="Y197" i="42" a="1"/>
  <c r="Y197" i="42" s="1"/>
  <c r="Z184" i="42"/>
  <c r="Z180" i="42" s="1"/>
  <c r="Q78" i="9"/>
  <c r="P132" i="9"/>
  <c r="P140" i="9" s="1"/>
  <c r="P160" i="9" a="1"/>
  <c r="P160" i="9" s="1"/>
  <c r="Q83" i="9"/>
  <c r="O13" i="25"/>
  <c r="N93" i="12"/>
  <c r="P105" i="9"/>
  <c r="P113" i="9" s="1"/>
  <c r="O156" i="9" a="1"/>
  <c r="O156" i="9" s="1"/>
  <c r="O14" i="25" s="1"/>
  <c r="P137" i="9"/>
  <c r="P110" i="9"/>
  <c r="M198" i="12"/>
  <c r="Q56" i="9"/>
  <c r="O114" i="9"/>
  <c r="P87" i="9"/>
  <c r="Q55" i="9"/>
  <c r="Q63" i="9" s="1"/>
  <c r="AF17" i="5"/>
  <c r="AE3" i="10"/>
  <c r="AE3" i="25"/>
  <c r="AE3" i="12"/>
  <c r="AE3" i="5"/>
  <c r="AE3" i="14"/>
  <c r="AE3" i="42"/>
  <c r="AE22" i="42" s="1"/>
  <c r="AE3" i="38"/>
  <c r="AE624" i="6"/>
  <c r="AE3" i="16"/>
  <c r="AE136" i="6"/>
  <c r="AE131" i="6"/>
  <c r="AE3" i="20"/>
  <c r="AE434" i="6"/>
  <c r="AE505" i="6"/>
  <c r="AE3" i="17"/>
  <c r="AE3" i="15"/>
  <c r="AE632" i="6"/>
  <c r="AE3" i="24"/>
  <c r="AE3" i="9"/>
  <c r="AE384" i="6"/>
  <c r="AE56" i="10" s="1"/>
  <c r="W198" i="42" l="1" a="1"/>
  <c r="W198" i="42" s="1"/>
  <c r="W199" i="42" s="1"/>
  <c r="AF309" i="6"/>
  <c r="AF310" i="6" s="1"/>
  <c r="AG305" i="6"/>
  <c r="AF281" i="6"/>
  <c r="AE285" i="6"/>
  <c r="AE286" i="6" s="1"/>
  <c r="AF293" i="6"/>
  <c r="AE297" i="6"/>
  <c r="AE298" i="6" s="1"/>
  <c r="AD62" i="6"/>
  <c r="AD71" i="6"/>
  <c r="AD72" i="6" s="1"/>
  <c r="AE61" i="6"/>
  <c r="AF51" i="6"/>
  <c r="AE67" i="6"/>
  <c r="Y162" i="42"/>
  <c r="Z166" i="42" s="1"/>
  <c r="Z165" i="42"/>
  <c r="Z161" i="42" s="1"/>
  <c r="X198" i="42" a="1"/>
  <c r="X198" i="42" s="1"/>
  <c r="X199" i="42" s="1"/>
  <c r="Y185" i="42"/>
  <c r="Y181" i="42" s="1"/>
  <c r="AC143" i="42"/>
  <c r="AD147" i="42" s="1"/>
  <c r="AD146" i="42"/>
  <c r="AD142" i="42" s="1"/>
  <c r="Z197" i="42" a="1"/>
  <c r="Z197" i="42" s="1"/>
  <c r="AA184" i="42"/>
  <c r="AA180" i="42" s="1"/>
  <c r="M20" i="17"/>
  <c r="R60" i="9"/>
  <c r="P106" i="9"/>
  <c r="P114" i="9" s="1"/>
  <c r="Q109" i="9"/>
  <c r="Q64" i="9"/>
  <c r="O15" i="25"/>
  <c r="P31" i="25"/>
  <c r="O157" i="9"/>
  <c r="O93" i="12" s="1"/>
  <c r="P155" i="9" a="1"/>
  <c r="P155" i="9" s="1"/>
  <c r="P133" i="9"/>
  <c r="P141" i="9" s="1"/>
  <c r="Q136" i="9"/>
  <c r="Q79" i="9"/>
  <c r="Q87" i="9" s="1"/>
  <c r="R82" i="9"/>
  <c r="R59" i="9"/>
  <c r="P161" i="9" a="1"/>
  <c r="P161" i="9" s="1"/>
  <c r="P32" i="25" s="1"/>
  <c r="N106" i="12"/>
  <c r="N123" i="12"/>
  <c r="N154" i="12"/>
  <c r="N181" i="12"/>
  <c r="N166" i="12"/>
  <c r="N135" i="12"/>
  <c r="Q86" i="9"/>
  <c r="AF384" i="6"/>
  <c r="AF56" i="10" s="1"/>
  <c r="AG17" i="5"/>
  <c r="AF3" i="10"/>
  <c r="AF3" i="15"/>
  <c r="AF3" i="25"/>
  <c r="AF3" i="12"/>
  <c r="AF505" i="6"/>
  <c r="AF632" i="6"/>
  <c r="AF3" i="24"/>
  <c r="AF3" i="9"/>
  <c r="AF3" i="42"/>
  <c r="AF22" i="42" s="1"/>
  <c r="AF3" i="38"/>
  <c r="AF624" i="6"/>
  <c r="AF3" i="16"/>
  <c r="AF131" i="6"/>
  <c r="AF3" i="20"/>
  <c r="AF3" i="17"/>
  <c r="AF434" i="6"/>
  <c r="AF136" i="6"/>
  <c r="AF3" i="5"/>
  <c r="AF3" i="14"/>
  <c r="AF285" i="6" l="1"/>
  <c r="AF286" i="6" s="1"/>
  <c r="AG281" i="6"/>
  <c r="AH305" i="6"/>
  <c r="AG309" i="6"/>
  <c r="AG310" i="6" s="1"/>
  <c r="AF61" i="6"/>
  <c r="AG51" i="6"/>
  <c r="AF67" i="6"/>
  <c r="AE62" i="6"/>
  <c r="AE71" i="6"/>
  <c r="AE72" i="6" s="1"/>
  <c r="AF297" i="6"/>
  <c r="AF298" i="6" s="1"/>
  <c r="AG293" i="6"/>
  <c r="AD143" i="42"/>
  <c r="AE147" i="42" s="1"/>
  <c r="AE146" i="42"/>
  <c r="AE142" i="42" s="1"/>
  <c r="Y198" i="42" a="1"/>
  <c r="Y198" i="42" s="1"/>
  <c r="Y199" i="42" s="1"/>
  <c r="Z185" i="42"/>
  <c r="Z181" i="42" s="1"/>
  <c r="Z162" i="42"/>
  <c r="AA166" i="42" s="1"/>
  <c r="AA165" i="42"/>
  <c r="AA161" i="42" s="1"/>
  <c r="AA197" i="42" a="1"/>
  <c r="AA197" i="42" s="1"/>
  <c r="AB184" i="42"/>
  <c r="AB180" i="42" s="1"/>
  <c r="P162" i="9"/>
  <c r="Q110" i="9"/>
  <c r="R55" i="9"/>
  <c r="P156" i="9" a="1"/>
  <c r="P156" i="9" s="1"/>
  <c r="P14" i="25" s="1"/>
  <c r="Q137" i="9"/>
  <c r="P13" i="25"/>
  <c r="R56" i="9"/>
  <c r="R64" i="9" s="1"/>
  <c r="R78" i="9"/>
  <c r="O123" i="12"/>
  <c r="O198" i="12" s="1"/>
  <c r="O20" i="17" s="1"/>
  <c r="O106" i="12"/>
  <c r="O154" i="12"/>
  <c r="O135" i="12"/>
  <c r="O181" i="12"/>
  <c r="O166" i="12"/>
  <c r="N198" i="12"/>
  <c r="R83" i="9"/>
  <c r="Q105" i="9"/>
  <c r="Q132" i="9"/>
  <c r="Q140" i="9" s="1"/>
  <c r="Q160" i="9" a="1"/>
  <c r="Q160" i="9" s="1"/>
  <c r="AG384" i="6"/>
  <c r="AG56" i="10" s="1"/>
  <c r="AG3" i="24"/>
  <c r="AG3" i="9"/>
  <c r="AG3" i="38"/>
  <c r="AG624" i="6"/>
  <c r="AG632" i="6"/>
  <c r="AG3" i="20"/>
  <c r="AG434" i="6"/>
  <c r="AG136" i="6"/>
  <c r="AG3" i="42"/>
  <c r="AG22" i="42" s="1"/>
  <c r="AG3" i="17"/>
  <c r="AH17" i="5"/>
  <c r="AG3" i="10"/>
  <c r="AG505" i="6"/>
  <c r="AG3" i="15"/>
  <c r="AG131" i="6"/>
  <c r="AG3" i="25"/>
  <c r="AG3" i="12"/>
  <c r="AG3" i="5"/>
  <c r="AG3" i="14"/>
  <c r="AG3" i="16"/>
  <c r="AH309" i="6" l="1"/>
  <c r="AH310" i="6" s="1"/>
  <c r="AI305" i="6"/>
  <c r="AH281" i="6"/>
  <c r="AG285" i="6"/>
  <c r="AG286" i="6" s="1"/>
  <c r="AG297" i="6"/>
  <c r="AG298" i="6" s="1"/>
  <c r="AH293" i="6"/>
  <c r="AG61" i="6"/>
  <c r="AH51" i="6"/>
  <c r="AG67" i="6"/>
  <c r="AF62" i="6"/>
  <c r="AF71" i="6"/>
  <c r="AF72" i="6" s="1"/>
  <c r="Z198" i="42" a="1"/>
  <c r="Z198" i="42" s="1"/>
  <c r="Z199" i="42" s="1"/>
  <c r="AA185" i="42"/>
  <c r="AA181" i="42" s="1"/>
  <c r="P15" i="25"/>
  <c r="AB197" i="42" a="1"/>
  <c r="AB197" i="42" s="1"/>
  <c r="AC184" i="42"/>
  <c r="AC180" i="42" s="1"/>
  <c r="AE143" i="42"/>
  <c r="AF147" i="42" s="1"/>
  <c r="AF146" i="42"/>
  <c r="AF142" i="42" s="1"/>
  <c r="AA162" i="42"/>
  <c r="AB166" i="42" s="1"/>
  <c r="AB165" i="42"/>
  <c r="AB161" i="42" s="1"/>
  <c r="R79" i="9"/>
  <c r="R87" i="9" s="1"/>
  <c r="S82" i="9"/>
  <c r="P157" i="9"/>
  <c r="P93" i="12" s="1"/>
  <c r="S59" i="9"/>
  <c r="Q106" i="9"/>
  <c r="R109" i="9"/>
  <c r="N20" i="17"/>
  <c r="R86" i="9"/>
  <c r="R63" i="9"/>
  <c r="Q133" i="9"/>
  <c r="Q155" i="9" a="1"/>
  <c r="Q155" i="9" s="1"/>
  <c r="R136" i="9"/>
  <c r="Q113" i="9"/>
  <c r="Q31" i="25"/>
  <c r="S60" i="9"/>
  <c r="Q161" i="9" a="1"/>
  <c r="Q161" i="9" s="1"/>
  <c r="Q32" i="25" s="1"/>
  <c r="AI17" i="5"/>
  <c r="AH3" i="10"/>
  <c r="AH3" i="5"/>
  <c r="AH3" i="14"/>
  <c r="AH632" i="6"/>
  <c r="AH3" i="24"/>
  <c r="AH3" i="9"/>
  <c r="AH3" i="42"/>
  <c r="AH22" i="42" s="1"/>
  <c r="AH3" i="16"/>
  <c r="AH434" i="6"/>
  <c r="AH3" i="20"/>
  <c r="AH136" i="6"/>
  <c r="AH3" i="17"/>
  <c r="AH384" i="6"/>
  <c r="AH56" i="10" s="1"/>
  <c r="AH505" i="6"/>
  <c r="AH3" i="15"/>
  <c r="AH3" i="25"/>
  <c r="AH3" i="12"/>
  <c r="AH624" i="6"/>
  <c r="AH131" i="6"/>
  <c r="AH3" i="38"/>
  <c r="AH285" i="6" l="1"/>
  <c r="AH286" i="6" s="1"/>
  <c r="AI281" i="6"/>
  <c r="AI309" i="6"/>
  <c r="AI310" i="6" s="1"/>
  <c r="AJ305" i="6"/>
  <c r="AH297" i="6"/>
  <c r="AH298" i="6" s="1"/>
  <c r="AI293" i="6"/>
  <c r="AI51" i="6"/>
  <c r="AH61" i="6"/>
  <c r="AH67" i="6"/>
  <c r="AG62" i="6"/>
  <c r="AG71" i="6"/>
  <c r="AG72" i="6" s="1"/>
  <c r="Q162" i="9"/>
  <c r="AF143" i="42"/>
  <c r="AG147" i="42" s="1"/>
  <c r="AG146" i="42"/>
  <c r="AG142" i="42" s="1"/>
  <c r="AC197" i="42" a="1"/>
  <c r="AC197" i="42" s="1"/>
  <c r="AD184" i="42"/>
  <c r="AD180" i="42" s="1"/>
  <c r="AB162" i="42"/>
  <c r="AC166" i="42" s="1"/>
  <c r="AC165" i="42"/>
  <c r="AC161" i="42" s="1"/>
  <c r="AA198" i="42" a="1"/>
  <c r="AA198" i="42" s="1"/>
  <c r="AA199" i="42" s="1"/>
  <c r="AB185" i="42"/>
  <c r="AB181" i="42" s="1"/>
  <c r="S56" i="9"/>
  <c r="S78" i="9"/>
  <c r="Q13" i="25"/>
  <c r="R105" i="9"/>
  <c r="R113" i="9" s="1"/>
  <c r="Q156" i="9" a="1"/>
  <c r="Q156" i="9" s="1"/>
  <c r="Q14" i="25" s="1"/>
  <c r="R137" i="9"/>
  <c r="S83" i="9"/>
  <c r="R110" i="9"/>
  <c r="Q114" i="9"/>
  <c r="S55" i="9"/>
  <c r="S63" i="9" s="1"/>
  <c r="Q141" i="9"/>
  <c r="R132" i="9"/>
  <c r="R160" i="9" a="1"/>
  <c r="R160" i="9" s="1"/>
  <c r="P123" i="12"/>
  <c r="P198" i="12" s="1"/>
  <c r="P20" i="17" s="1"/>
  <c r="P106" i="12"/>
  <c r="P181" i="12"/>
  <c r="P154" i="12"/>
  <c r="P166" i="12"/>
  <c r="P135" i="12"/>
  <c r="AI384" i="6"/>
  <c r="AI56" i="10" s="1"/>
  <c r="AJ17" i="5"/>
  <c r="AI3" i="16"/>
  <c r="AI624" i="6"/>
  <c r="AI3" i="38"/>
  <c r="AI505" i="6"/>
  <c r="AI3" i="17"/>
  <c r="AI3" i="15"/>
  <c r="AI632" i="6"/>
  <c r="AI3" i="25"/>
  <c r="AI3" i="12"/>
  <c r="AI3" i="10"/>
  <c r="AI131" i="6"/>
  <c r="AI3" i="5"/>
  <c r="AI3" i="14"/>
  <c r="AI3" i="42"/>
  <c r="AI22" i="42" s="1"/>
  <c r="AI3" i="24"/>
  <c r="AI3" i="9"/>
  <c r="AI434" i="6"/>
  <c r="AI136" i="6"/>
  <c r="AI3" i="20"/>
  <c r="AK305" i="6" l="1"/>
  <c r="AJ309" i="6"/>
  <c r="AJ310" i="6" s="1"/>
  <c r="AI285" i="6"/>
  <c r="AI286" i="6" s="1"/>
  <c r="AJ281" i="6"/>
  <c r="AH62" i="6"/>
  <c r="AH71" i="6"/>
  <c r="AH72" i="6" s="1"/>
  <c r="AJ51" i="6"/>
  <c r="AI61" i="6"/>
  <c r="AI67" i="6"/>
  <c r="AI297" i="6"/>
  <c r="AI298" i="6" s="1"/>
  <c r="AJ293" i="6"/>
  <c r="AC162" i="42"/>
  <c r="AD166" i="42" s="1"/>
  <c r="AD165" i="42"/>
  <c r="AD161" i="42" s="1"/>
  <c r="AD197" i="42" a="1"/>
  <c r="AD197" i="42" s="1"/>
  <c r="AE184" i="42"/>
  <c r="AE180" i="42" s="1"/>
  <c r="AB198" i="42" a="1"/>
  <c r="AB198" i="42" s="1"/>
  <c r="AB199" i="42" s="1"/>
  <c r="AC185" i="42"/>
  <c r="AC181" i="42" s="1"/>
  <c r="AG143" i="42"/>
  <c r="AH147" i="42" s="1"/>
  <c r="AH146" i="42"/>
  <c r="AH142" i="42" s="1"/>
  <c r="R155" i="9" a="1"/>
  <c r="R155" i="9" s="1"/>
  <c r="R133" i="9"/>
  <c r="R141" i="9" s="1"/>
  <c r="S136" i="9"/>
  <c r="R161" i="9" a="1"/>
  <c r="R161" i="9" s="1"/>
  <c r="R32" i="25" s="1"/>
  <c r="S79" i="9"/>
  <c r="T82" i="9"/>
  <c r="S86" i="9"/>
  <c r="T60" i="9"/>
  <c r="R106" i="9"/>
  <c r="R114" i="9" s="1"/>
  <c r="S109" i="9"/>
  <c r="S64" i="9"/>
  <c r="R31" i="25"/>
  <c r="Q15" i="25"/>
  <c r="R140" i="9"/>
  <c r="T59" i="9"/>
  <c r="Q157" i="9"/>
  <c r="Q93" i="12" s="1"/>
  <c r="AJ3" i="10"/>
  <c r="AJ3" i="25"/>
  <c r="AJ3" i="12"/>
  <c r="AK17" i="5"/>
  <c r="AJ136" i="6"/>
  <c r="AJ3" i="38"/>
  <c r="AJ3" i="14"/>
  <c r="AJ3" i="16"/>
  <c r="AJ624" i="6"/>
  <c r="AJ632" i="6"/>
  <c r="AJ3" i="24"/>
  <c r="AJ131" i="6"/>
  <c r="AJ3" i="20"/>
  <c r="AJ3" i="42"/>
  <c r="AJ22" i="42" s="1"/>
  <c r="AJ3" i="17"/>
  <c r="AJ384" i="6"/>
  <c r="AJ56" i="10" s="1"/>
  <c r="AJ434" i="6"/>
  <c r="AJ3" i="15"/>
  <c r="AJ505" i="6"/>
  <c r="AJ3" i="9"/>
  <c r="AJ3" i="5"/>
  <c r="AK281" i="6" l="1"/>
  <c r="AJ285" i="6"/>
  <c r="AJ286" i="6" s="1"/>
  <c r="AL305" i="6"/>
  <c r="AK309" i="6"/>
  <c r="AK310" i="6" s="1"/>
  <c r="AI62" i="6"/>
  <c r="AI71" i="6"/>
  <c r="AI72" i="6" s="1"/>
  <c r="AK51" i="6"/>
  <c r="AJ61" i="6"/>
  <c r="AJ67" i="6"/>
  <c r="R162" i="9"/>
  <c r="AK293" i="6"/>
  <c r="AJ297" i="6"/>
  <c r="AJ298" i="6" s="1"/>
  <c r="AC198" i="42" a="1"/>
  <c r="AC198" i="42" s="1"/>
  <c r="AC199" i="42" s="1"/>
  <c r="AD185" i="42"/>
  <c r="AD181" i="42" s="1"/>
  <c r="AE197" i="42" a="1"/>
  <c r="AE197" i="42" s="1"/>
  <c r="AF184" i="42"/>
  <c r="AF180" i="42" s="1"/>
  <c r="AH143" i="42"/>
  <c r="AI147" i="42" s="1"/>
  <c r="AI146" i="42"/>
  <c r="AI142" i="42" s="1"/>
  <c r="AD162" i="42"/>
  <c r="AE166" i="42" s="1"/>
  <c r="AE165" i="42"/>
  <c r="AE161" i="42" s="1"/>
  <c r="T78" i="9"/>
  <c r="T86" i="9" s="1"/>
  <c r="T56" i="9"/>
  <c r="Q123" i="12"/>
  <c r="Q198" i="12" s="1"/>
  <c r="Q20" i="17" s="1"/>
  <c r="Q106" i="12"/>
  <c r="Q166" i="12"/>
  <c r="Q154" i="12"/>
  <c r="Q135" i="12"/>
  <c r="Q181" i="12"/>
  <c r="T83" i="9"/>
  <c r="T55" i="9"/>
  <c r="S132" i="9"/>
  <c r="S140" i="9" s="1"/>
  <c r="S160" i="9" a="1"/>
  <c r="S160" i="9" s="1"/>
  <c r="S105" i="9"/>
  <c r="R156" i="9" a="1"/>
  <c r="R156" i="9" s="1"/>
  <c r="R14" i="25" s="1"/>
  <c r="S137" i="9"/>
  <c r="S87" i="9"/>
  <c r="S110" i="9"/>
  <c r="R13" i="25"/>
  <c r="AK384" i="6"/>
  <c r="AK56" i="10" s="1"/>
  <c r="AL17" i="5"/>
  <c r="AK3" i="10"/>
  <c r="AK3" i="24"/>
  <c r="AK131" i="6"/>
  <c r="AK3" i="20"/>
  <c r="AK3" i="15"/>
  <c r="AK434" i="6"/>
  <c r="AK136" i="6"/>
  <c r="AK3" i="25"/>
  <c r="AK3" i="12"/>
  <c r="AK505" i="6"/>
  <c r="AK3" i="38"/>
  <c r="AK3" i="14"/>
  <c r="AK632" i="6"/>
  <c r="AK3" i="5"/>
  <c r="AK3" i="9"/>
  <c r="AK3" i="42"/>
  <c r="AK22" i="42" s="1"/>
  <c r="AK3" i="16"/>
  <c r="AK624" i="6"/>
  <c r="AK3" i="17"/>
  <c r="AL309" i="6" l="1"/>
  <c r="AL310" i="6" s="1"/>
  <c r="AM305" i="6"/>
  <c r="AK285" i="6"/>
  <c r="AK286" i="6" s="1"/>
  <c r="AL281" i="6"/>
  <c r="AJ62" i="6"/>
  <c r="AJ71" i="6"/>
  <c r="AJ72" i="6" s="1"/>
  <c r="AK61" i="6"/>
  <c r="AL51" i="6"/>
  <c r="AK67" i="6"/>
  <c r="AK297" i="6"/>
  <c r="AK298" i="6" s="1"/>
  <c r="AL293" i="6"/>
  <c r="AI143" i="42"/>
  <c r="AJ147" i="42" s="1"/>
  <c r="AJ146" i="42"/>
  <c r="AJ142" i="42" s="1"/>
  <c r="AF197" i="42" a="1"/>
  <c r="AF197" i="42" s="1"/>
  <c r="AG184" i="42"/>
  <c r="AG180" i="42" s="1"/>
  <c r="AE162" i="42"/>
  <c r="AF166" i="42" s="1"/>
  <c r="AF165" i="42"/>
  <c r="AF161" i="42" s="1"/>
  <c r="AD198" i="42" a="1"/>
  <c r="AD198" i="42" s="1"/>
  <c r="AD199" i="42" s="1"/>
  <c r="AE185" i="42"/>
  <c r="AE181" i="42" s="1"/>
  <c r="S106" i="9"/>
  <c r="T109" i="9"/>
  <c r="S161" i="9" a="1"/>
  <c r="S161" i="9" s="1"/>
  <c r="S32" i="25" s="1"/>
  <c r="U60" i="9"/>
  <c r="S31" i="25"/>
  <c r="T64" i="9"/>
  <c r="R15" i="25"/>
  <c r="S133" i="9"/>
  <c r="S155" i="9" a="1"/>
  <c r="S155" i="9" s="1"/>
  <c r="T136" i="9"/>
  <c r="R157" i="9"/>
  <c r="R93" i="12" s="1"/>
  <c r="U59" i="9"/>
  <c r="T63" i="9"/>
  <c r="S113" i="9"/>
  <c r="T79" i="9"/>
  <c r="T87" i="9" s="1"/>
  <c r="U82" i="9"/>
  <c r="AL384" i="6"/>
  <c r="AL56" i="10" s="1"/>
  <c r="AL434" i="6"/>
  <c r="AL505" i="6"/>
  <c r="AL632" i="6"/>
  <c r="AL3" i="16"/>
  <c r="AL3" i="42"/>
  <c r="AL22" i="42" s="1"/>
  <c r="AL3" i="17"/>
  <c r="AL131" i="6"/>
  <c r="AL3" i="15"/>
  <c r="AL3" i="10"/>
  <c r="AL3" i="25"/>
  <c r="AL3" i="12"/>
  <c r="AL3" i="24"/>
  <c r="AL3" i="14"/>
  <c r="AL3" i="38"/>
  <c r="AL3" i="9"/>
  <c r="AL136" i="6"/>
  <c r="AL3" i="5"/>
  <c r="AL624" i="6"/>
  <c r="AL3" i="20"/>
  <c r="AM17" i="5"/>
  <c r="AM281" i="6" l="1"/>
  <c r="AL285" i="6"/>
  <c r="AL286" i="6" s="1"/>
  <c r="AM309" i="6"/>
  <c r="AM310" i="6" s="1"/>
  <c r="AN305" i="6"/>
  <c r="AL61" i="6"/>
  <c r="AM51" i="6"/>
  <c r="AL67" i="6"/>
  <c r="AK62" i="6"/>
  <c r="AK71" i="6"/>
  <c r="AK72" i="6" s="1"/>
  <c r="AL297" i="6"/>
  <c r="AL298" i="6" s="1"/>
  <c r="AM293" i="6"/>
  <c r="AF162" i="42"/>
  <c r="AG166" i="42" s="1"/>
  <c r="AG165" i="42"/>
  <c r="AG161" i="42" s="1"/>
  <c r="AG197" i="42" a="1"/>
  <c r="AG197" i="42" s="1"/>
  <c r="AH184" i="42"/>
  <c r="AH180" i="42" s="1"/>
  <c r="AE198" i="42" a="1"/>
  <c r="AE198" i="42" s="1"/>
  <c r="AE199" i="42" s="1"/>
  <c r="AF185" i="42"/>
  <c r="AF181" i="42" s="1"/>
  <c r="AJ143" i="42"/>
  <c r="AK147" i="42" s="1"/>
  <c r="AK146" i="42"/>
  <c r="AK142" i="42" s="1"/>
  <c r="U55" i="9"/>
  <c r="S156" i="9" a="1"/>
  <c r="S156" i="9" s="1"/>
  <c r="S14" i="25" s="1"/>
  <c r="T137" i="9"/>
  <c r="S141" i="9"/>
  <c r="T105" i="9"/>
  <c r="T113" i="9" s="1"/>
  <c r="R123" i="12"/>
  <c r="R198" i="12" s="1"/>
  <c r="R20" i="17" s="1"/>
  <c r="R106" i="12"/>
  <c r="R181" i="12"/>
  <c r="R135" i="12"/>
  <c r="R166" i="12"/>
  <c r="R154" i="12"/>
  <c r="U78" i="9"/>
  <c r="T110" i="9"/>
  <c r="T132" i="9"/>
  <c r="T140" i="9" s="1"/>
  <c r="T160" i="9" a="1"/>
  <c r="T160" i="9" s="1"/>
  <c r="U56" i="9"/>
  <c r="U64" i="9" s="1"/>
  <c r="U83" i="9"/>
  <c r="S114" i="9"/>
  <c r="S162" i="9"/>
  <c r="S13" i="25"/>
  <c r="AN17" i="5"/>
  <c r="AM434" i="6"/>
  <c r="AM3" i="16"/>
  <c r="AM136" i="6"/>
  <c r="AM3" i="20"/>
  <c r="AM384" i="6"/>
  <c r="AM56" i="10" s="1"/>
  <c r="AM632" i="6"/>
  <c r="AM3" i="15"/>
  <c r="AM3" i="42"/>
  <c r="AM22" i="42" s="1"/>
  <c r="AM3" i="25"/>
  <c r="AM3" i="12"/>
  <c r="AM3" i="24"/>
  <c r="AM3" i="14"/>
  <c r="AM131" i="6"/>
  <c r="AM3" i="38"/>
  <c r="AM3" i="9"/>
  <c r="AM3" i="10"/>
  <c r="AM3" i="5"/>
  <c r="AM624" i="6"/>
  <c r="AM505" i="6"/>
  <c r="AM3" i="17"/>
  <c r="AO305" i="6" l="1"/>
  <c r="AN309" i="6"/>
  <c r="AN310" i="6" s="1"/>
  <c r="AM285" i="6"/>
  <c r="AM286" i="6" s="1"/>
  <c r="AN281" i="6"/>
  <c r="AN51" i="6"/>
  <c r="AM61" i="6"/>
  <c r="AM67" i="6"/>
  <c r="AN293" i="6"/>
  <c r="AM297" i="6"/>
  <c r="AM298" i="6" s="1"/>
  <c r="AL62" i="6"/>
  <c r="AL71" i="6"/>
  <c r="AL72" i="6" s="1"/>
  <c r="S15" i="25"/>
  <c r="AF198" i="42" a="1"/>
  <c r="AF198" i="42" s="1"/>
  <c r="AF199" i="42" s="1"/>
  <c r="AG185" i="42"/>
  <c r="AG181" i="42" s="1"/>
  <c r="AH197" i="42" a="1"/>
  <c r="AH197" i="42" s="1"/>
  <c r="AI184" i="42"/>
  <c r="AI180" i="42" s="1"/>
  <c r="AK143" i="42"/>
  <c r="AL147" i="42" s="1"/>
  <c r="AL146" i="42"/>
  <c r="AL142" i="42" s="1"/>
  <c r="AG162" i="42"/>
  <c r="AH166" i="42" s="1"/>
  <c r="AH165" i="42"/>
  <c r="AH161" i="42" s="1"/>
  <c r="S157" i="9"/>
  <c r="S93" i="12" s="1"/>
  <c r="U79" i="9"/>
  <c r="U87" i="9" s="1"/>
  <c r="V82" i="9"/>
  <c r="V59" i="9"/>
  <c r="V60" i="9"/>
  <c r="T31" i="25"/>
  <c r="U86" i="9"/>
  <c r="U63" i="9"/>
  <c r="T106" i="9"/>
  <c r="T114" i="9" s="1"/>
  <c r="U109" i="9"/>
  <c r="T133" i="9"/>
  <c r="T155" i="9" a="1"/>
  <c r="T155" i="9" s="1"/>
  <c r="U136" i="9"/>
  <c r="T161" i="9" a="1"/>
  <c r="T161" i="9" s="1"/>
  <c r="T32" i="25" s="1"/>
  <c r="AN384" i="6"/>
  <c r="AN56" i="10" s="1"/>
  <c r="AO17" i="5"/>
  <c r="AN3" i="15"/>
  <c r="AN3" i="10"/>
  <c r="AN3" i="25"/>
  <c r="AN3" i="12"/>
  <c r="AN434" i="6"/>
  <c r="AN3" i="24"/>
  <c r="AN3" i="9"/>
  <c r="AN136" i="6"/>
  <c r="AN632" i="6"/>
  <c r="AN3" i="38"/>
  <c r="AN624" i="6"/>
  <c r="AN505" i="6"/>
  <c r="AN3" i="42"/>
  <c r="AN22" i="42" s="1"/>
  <c r="AN3" i="16"/>
  <c r="AN3" i="20"/>
  <c r="AN131" i="6"/>
  <c r="AN3" i="17"/>
  <c r="AN3" i="5"/>
  <c r="AN3" i="14"/>
  <c r="AN285" i="6" l="1"/>
  <c r="AN286" i="6" s="1"/>
  <c r="AO281" i="6"/>
  <c r="AP305" i="6"/>
  <c r="AO309" i="6"/>
  <c r="AO310" i="6" s="1"/>
  <c r="AN297" i="6"/>
  <c r="AN298" i="6" s="1"/>
  <c r="AO293" i="6"/>
  <c r="AM62" i="6"/>
  <c r="AM71" i="6"/>
  <c r="AM72" i="6" s="1"/>
  <c r="AO51" i="6"/>
  <c r="AN61" i="6"/>
  <c r="AN67" i="6"/>
  <c r="AL143" i="42"/>
  <c r="AM147" i="42" s="1"/>
  <c r="AM146" i="42"/>
  <c r="AM142" i="42" s="1"/>
  <c r="AI197" i="42" a="1"/>
  <c r="AI197" i="42" s="1"/>
  <c r="AJ184" i="42"/>
  <c r="AJ180" i="42" s="1"/>
  <c r="T162" i="9"/>
  <c r="AH162" i="42"/>
  <c r="AI166" i="42" s="1"/>
  <c r="AI165" i="42"/>
  <c r="AI161" i="42" s="1"/>
  <c r="AG198" i="42" a="1"/>
  <c r="AG198" i="42" s="1"/>
  <c r="AG199" i="42" s="1"/>
  <c r="AH185" i="42"/>
  <c r="AH181" i="42" s="1"/>
  <c r="T156" i="9" a="1"/>
  <c r="T156" i="9" s="1"/>
  <c r="T14" i="25" s="1"/>
  <c r="U137" i="9"/>
  <c r="V78" i="9"/>
  <c r="V83" i="9"/>
  <c r="T141" i="9"/>
  <c r="U105" i="9"/>
  <c r="U132" i="9"/>
  <c r="U140" i="9" s="1"/>
  <c r="U160" i="9" a="1"/>
  <c r="U160" i="9" s="1"/>
  <c r="V56" i="9"/>
  <c r="V64" i="9" s="1"/>
  <c r="S123" i="12"/>
  <c r="S198" i="12" s="1"/>
  <c r="S20" i="17" s="1"/>
  <c r="S106" i="12"/>
  <c r="S166" i="12"/>
  <c r="S181" i="12"/>
  <c r="S154" i="12"/>
  <c r="S135" i="12"/>
  <c r="U110" i="9"/>
  <c r="T13" i="25"/>
  <c r="V55" i="9"/>
  <c r="V63" i="9" s="1"/>
  <c r="AO384" i="6"/>
  <c r="AO56" i="10" s="1"/>
  <c r="AO3" i="5"/>
  <c r="AO3" i="14"/>
  <c r="AO632" i="6"/>
  <c r="AO3" i="24"/>
  <c r="AO3" i="9"/>
  <c r="AO3" i="16"/>
  <c r="AO3" i="10"/>
  <c r="AO131" i="6"/>
  <c r="AO3" i="20"/>
  <c r="AO434" i="6"/>
  <c r="AO3" i="17"/>
  <c r="AP17" i="5"/>
  <c r="AO136" i="6"/>
  <c r="AO3" i="15"/>
  <c r="AO505" i="6"/>
  <c r="AO3" i="25"/>
  <c r="AO3" i="12"/>
  <c r="AO624" i="6"/>
  <c r="AO3" i="42"/>
  <c r="AO22" i="42" s="1"/>
  <c r="AO3" i="38"/>
  <c r="AP309" i="6" l="1"/>
  <c r="AP310" i="6" s="1"/>
  <c r="AQ305" i="6"/>
  <c r="AO285" i="6"/>
  <c r="AO286" i="6" s="1"/>
  <c r="AP281" i="6"/>
  <c r="AN62" i="6"/>
  <c r="AN71" i="6"/>
  <c r="AN72" i="6" s="1"/>
  <c r="AO297" i="6"/>
  <c r="AO298" i="6" s="1"/>
  <c r="AP293" i="6"/>
  <c r="AO61" i="6"/>
  <c r="AP51" i="6"/>
  <c r="AO67" i="6"/>
  <c r="T15" i="25"/>
  <c r="AJ197" i="42" a="1"/>
  <c r="AJ197" i="42" s="1"/>
  <c r="AK184" i="42"/>
  <c r="AK180" i="42" s="1"/>
  <c r="AH198" i="42" a="1"/>
  <c r="AH198" i="42" s="1"/>
  <c r="AH199" i="42" s="1"/>
  <c r="AI185" i="42"/>
  <c r="AI181" i="42" s="1"/>
  <c r="AM143" i="42"/>
  <c r="AN147" i="42" s="1"/>
  <c r="AN146" i="42"/>
  <c r="AN142" i="42" s="1"/>
  <c r="AI162" i="42"/>
  <c r="AJ166" i="42" s="1"/>
  <c r="AJ165" i="42"/>
  <c r="AJ161" i="42" s="1"/>
  <c r="U161" i="9" a="1"/>
  <c r="U161" i="9" s="1"/>
  <c r="U32" i="25" s="1"/>
  <c r="U31" i="25"/>
  <c r="U133" i="9"/>
  <c r="U155" i="9" a="1"/>
  <c r="U155" i="9" s="1"/>
  <c r="V136" i="9"/>
  <c r="T157" i="9"/>
  <c r="T93" i="12" s="1"/>
  <c r="U106" i="9"/>
  <c r="V109" i="9"/>
  <c r="U113" i="9"/>
  <c r="V79" i="9"/>
  <c r="V87" i="9" s="1"/>
  <c r="W82" i="9"/>
  <c r="W59" i="9"/>
  <c r="V86" i="9"/>
  <c r="W60" i="9"/>
  <c r="AQ17" i="5"/>
  <c r="AP3" i="24"/>
  <c r="AP3" i="14"/>
  <c r="AP434" i="6"/>
  <c r="AP136" i="6"/>
  <c r="AP3" i="38"/>
  <c r="AP624" i="6"/>
  <c r="AP131" i="6"/>
  <c r="AP3" i="20"/>
  <c r="AP3" i="42"/>
  <c r="AP22" i="42" s="1"/>
  <c r="AP3" i="17"/>
  <c r="AP3" i="15"/>
  <c r="AP3" i="25"/>
  <c r="AP3" i="12"/>
  <c r="AP384" i="6"/>
  <c r="AP56" i="10" s="1"/>
  <c r="AP3" i="10"/>
  <c r="AP3" i="5"/>
  <c r="AP3" i="9"/>
  <c r="AP3" i="16"/>
  <c r="AP505" i="6"/>
  <c r="AP632" i="6"/>
  <c r="AP285" i="6" l="1"/>
  <c r="AP286" i="6" s="1"/>
  <c r="AQ281" i="6"/>
  <c r="AQ309" i="6"/>
  <c r="AQ310" i="6" s="1"/>
  <c r="AR305" i="6"/>
  <c r="AP61" i="6"/>
  <c r="AQ51" i="6"/>
  <c r="AP67" i="6"/>
  <c r="AO62" i="6"/>
  <c r="AO71" i="6"/>
  <c r="AO72" i="6" s="1"/>
  <c r="AP297" i="6"/>
  <c r="AP298" i="6" s="1"/>
  <c r="AQ293" i="6"/>
  <c r="U162" i="9"/>
  <c r="AI198" i="42" a="1"/>
  <c r="AI198" i="42" s="1"/>
  <c r="AI199" i="42" s="1"/>
  <c r="AJ185" i="42"/>
  <c r="AJ181" i="42" s="1"/>
  <c r="AK197" i="42" a="1"/>
  <c r="AK197" i="42" s="1"/>
  <c r="AL184" i="42"/>
  <c r="AL180" i="42" s="1"/>
  <c r="AJ162" i="42"/>
  <c r="AK166" i="42" s="1"/>
  <c r="AK165" i="42"/>
  <c r="AK161" i="42" s="1"/>
  <c r="AN143" i="42"/>
  <c r="AO147" i="42" s="1"/>
  <c r="AO146" i="42"/>
  <c r="AO142" i="42" s="1"/>
  <c r="W55" i="9"/>
  <c r="V105" i="9"/>
  <c r="V113" i="9" s="1"/>
  <c r="U13" i="25"/>
  <c r="W78" i="9"/>
  <c r="W86" i="9" s="1"/>
  <c r="U156" i="9" a="1"/>
  <c r="U156" i="9" s="1"/>
  <c r="U14" i="25" s="1"/>
  <c r="V137" i="9"/>
  <c r="V110" i="9"/>
  <c r="U114" i="9"/>
  <c r="W83" i="9"/>
  <c r="T123" i="12"/>
  <c r="T198" i="12" s="1"/>
  <c r="T20" i="17" s="1"/>
  <c r="T106" i="12"/>
  <c r="T135" i="12"/>
  <c r="T166" i="12"/>
  <c r="T154" i="12"/>
  <c r="T181" i="12"/>
  <c r="W56" i="9"/>
  <c r="V132" i="9"/>
  <c r="V160" i="9" a="1"/>
  <c r="V160" i="9" s="1"/>
  <c r="U141" i="9"/>
  <c r="AQ384" i="6"/>
  <c r="AQ56" i="10" s="1"/>
  <c r="AR17" i="5"/>
  <c r="AQ3" i="16"/>
  <c r="AQ624" i="6"/>
  <c r="AQ3" i="10"/>
  <c r="AQ3" i="38"/>
  <c r="AQ136" i="6"/>
  <c r="AQ131" i="6"/>
  <c r="AQ3" i="17"/>
  <c r="AQ434" i="6"/>
  <c r="AQ505" i="6"/>
  <c r="AQ3" i="42"/>
  <c r="AQ22" i="42" s="1"/>
  <c r="AQ3" i="15"/>
  <c r="AQ3" i="25"/>
  <c r="AQ3" i="12"/>
  <c r="AQ3" i="5"/>
  <c r="AQ3" i="14"/>
  <c r="AQ3" i="24"/>
  <c r="AQ3" i="9"/>
  <c r="AQ632" i="6"/>
  <c r="AQ3" i="20"/>
  <c r="AS305" i="6" l="1"/>
  <c r="AR309" i="6"/>
  <c r="AR310" i="6" s="1"/>
  <c r="AR281" i="6"/>
  <c r="AQ285" i="6"/>
  <c r="AQ286" i="6" s="1"/>
  <c r="AQ61" i="6"/>
  <c r="AR51" i="6"/>
  <c r="AQ67" i="6"/>
  <c r="AQ297" i="6"/>
  <c r="AQ298" i="6" s="1"/>
  <c r="AR293" i="6"/>
  <c r="AP62" i="6"/>
  <c r="AP71" i="6"/>
  <c r="AP72" i="6" s="1"/>
  <c r="U15" i="25"/>
  <c r="U157" i="9"/>
  <c r="U93" i="12" s="1"/>
  <c r="U106" i="12" s="1"/>
  <c r="AK162" i="42"/>
  <c r="AL166" i="42" s="1"/>
  <c r="AL165" i="42"/>
  <c r="AL161" i="42" s="1"/>
  <c r="AL197" i="42" a="1"/>
  <c r="AL197" i="42" s="1"/>
  <c r="AM184" i="42"/>
  <c r="AM180" i="42" s="1"/>
  <c r="AO143" i="42"/>
  <c r="AP147" i="42" s="1"/>
  <c r="AP146" i="42"/>
  <c r="AP142" i="42" s="1"/>
  <c r="AJ198" i="42" a="1"/>
  <c r="AJ198" i="42" s="1"/>
  <c r="AJ199" i="42" s="1"/>
  <c r="AK185" i="42"/>
  <c r="AK181" i="42" s="1"/>
  <c r="V155" i="9" a="1"/>
  <c r="V155" i="9" s="1"/>
  <c r="V133" i="9"/>
  <c r="V141" i="9" s="1"/>
  <c r="W136" i="9"/>
  <c r="X59" i="9"/>
  <c r="X60" i="9"/>
  <c r="V161" i="9" a="1"/>
  <c r="V161" i="9" s="1"/>
  <c r="V32" i="25" s="1"/>
  <c r="V106" i="9"/>
  <c r="V114" i="9" s="1"/>
  <c r="W109" i="9"/>
  <c r="W63" i="9"/>
  <c r="W64" i="9"/>
  <c r="V140" i="9"/>
  <c r="V31" i="25"/>
  <c r="W79" i="9"/>
  <c r="W87" i="9" s="1"/>
  <c r="X82" i="9"/>
  <c r="AR384" i="6"/>
  <c r="AR56" i="10" s="1"/>
  <c r="AR131" i="6"/>
  <c r="AR3" i="15"/>
  <c r="AR3" i="42"/>
  <c r="AR22" i="42" s="1"/>
  <c r="AR3" i="25"/>
  <c r="AR3" i="12"/>
  <c r="AR3" i="5"/>
  <c r="AR3" i="9"/>
  <c r="AR3" i="10"/>
  <c r="AR3" i="16"/>
  <c r="AR624" i="6"/>
  <c r="AR434" i="6"/>
  <c r="AR136" i="6"/>
  <c r="AR3" i="24"/>
  <c r="AR505" i="6"/>
  <c r="AR3" i="20"/>
  <c r="AR632" i="6"/>
  <c r="AR3" i="17"/>
  <c r="AR3" i="14"/>
  <c r="AS17" i="5"/>
  <c r="AR3" i="38"/>
  <c r="U166" i="12" l="1"/>
  <c r="U181" i="12"/>
  <c r="AR285" i="6"/>
  <c r="AR286" i="6" s="1"/>
  <c r="AS281" i="6"/>
  <c r="AS309" i="6"/>
  <c r="AS310" i="6" s="1"/>
  <c r="AT305" i="6"/>
  <c r="AR61" i="6"/>
  <c r="AS51" i="6"/>
  <c r="AR67" i="6"/>
  <c r="AQ62" i="6"/>
  <c r="AQ71" i="6"/>
  <c r="AQ72" i="6" s="1"/>
  <c r="U154" i="12"/>
  <c r="AS293" i="6"/>
  <c r="AR297" i="6"/>
  <c r="AR298" i="6" s="1"/>
  <c r="U123" i="12"/>
  <c r="U198" i="12" s="1"/>
  <c r="U20" i="17" s="1"/>
  <c r="U135" i="12"/>
  <c r="AM197" i="42" a="1"/>
  <c r="AM197" i="42" s="1"/>
  <c r="AN184" i="42"/>
  <c r="AN180" i="42" s="1"/>
  <c r="AK198" i="42" a="1"/>
  <c r="AK198" i="42" s="1"/>
  <c r="AK199" i="42" s="1"/>
  <c r="AL185" i="42"/>
  <c r="AL181" i="42" s="1"/>
  <c r="AL162" i="42"/>
  <c r="AM166" i="42" s="1"/>
  <c r="AM165" i="42"/>
  <c r="AM161" i="42" s="1"/>
  <c r="AP143" i="42"/>
  <c r="AQ147" i="42" s="1"/>
  <c r="AQ146" i="42"/>
  <c r="AQ142" i="42" s="1"/>
  <c r="V162" i="9"/>
  <c r="X78" i="9"/>
  <c r="X56" i="9"/>
  <c r="X64" i="9" s="1"/>
  <c r="W132" i="9"/>
  <c r="W140" i="9" s="1"/>
  <c r="W160" i="9" a="1"/>
  <c r="W160" i="9" s="1"/>
  <c r="W105" i="9"/>
  <c r="X83" i="9"/>
  <c r="V156" i="9" a="1"/>
  <c r="V156" i="9" s="1"/>
  <c r="V14" i="25" s="1"/>
  <c r="W137" i="9"/>
  <c r="W110" i="9"/>
  <c r="X55" i="9"/>
  <c r="X63" i="9" s="1"/>
  <c r="V13" i="25"/>
  <c r="AS384" i="6"/>
  <c r="AS56" i="10" s="1"/>
  <c r="AT17" i="5"/>
  <c r="AS505" i="6"/>
  <c r="AS3" i="25"/>
  <c r="AS3" i="12"/>
  <c r="AS632" i="6"/>
  <c r="AS3" i="5"/>
  <c r="AS3" i="14"/>
  <c r="AS3" i="24"/>
  <c r="AS624" i="6"/>
  <c r="AS131" i="6"/>
  <c r="AS3" i="16"/>
  <c r="AS3" i="20"/>
  <c r="AS434" i="6"/>
  <c r="AS3" i="17"/>
  <c r="AS3" i="10"/>
  <c r="AS136" i="6"/>
  <c r="AS3" i="15"/>
  <c r="AS3" i="42"/>
  <c r="AS22" i="42" s="1"/>
  <c r="AS3" i="9"/>
  <c r="AS3" i="38"/>
  <c r="AU305" i="6" l="1"/>
  <c r="AT309" i="6"/>
  <c r="AT310" i="6" s="1"/>
  <c r="AT281" i="6"/>
  <c r="AS285" i="6"/>
  <c r="AS286" i="6" s="1"/>
  <c r="AS297" i="6"/>
  <c r="AS298" i="6" s="1"/>
  <c r="AT293" i="6"/>
  <c r="AT51" i="6"/>
  <c r="AS61" i="6"/>
  <c r="AS67" i="6"/>
  <c r="AR62" i="6"/>
  <c r="AR71" i="6"/>
  <c r="AR72" i="6" s="1"/>
  <c r="AM162" i="42"/>
  <c r="AN166" i="42" s="1"/>
  <c r="AN165" i="42"/>
  <c r="AN161" i="42" s="1"/>
  <c r="V157" i="9"/>
  <c r="V93" i="12" s="1"/>
  <c r="V154" i="12" s="1"/>
  <c r="AL198" i="42" a="1"/>
  <c r="AL198" i="42" s="1"/>
  <c r="AL199" i="42" s="1"/>
  <c r="AM185" i="42"/>
  <c r="AM181" i="42" s="1"/>
  <c r="AN197" i="42" a="1"/>
  <c r="AN197" i="42" s="1"/>
  <c r="AO184" i="42"/>
  <c r="AO180" i="42" s="1"/>
  <c r="AQ143" i="42"/>
  <c r="AR147" i="42" s="1"/>
  <c r="AR146" i="42"/>
  <c r="AR142" i="42" s="1"/>
  <c r="W106" i="9"/>
  <c r="X109" i="9"/>
  <c r="X79" i="9"/>
  <c r="Y82" i="9"/>
  <c r="W113" i="9"/>
  <c r="X86" i="9"/>
  <c r="W161" i="9" a="1"/>
  <c r="W161" i="9" s="1"/>
  <c r="W32" i="25" s="1"/>
  <c r="V15" i="25"/>
  <c r="W31" i="25"/>
  <c r="W133" i="9"/>
  <c r="W155" i="9" a="1"/>
  <c r="W155" i="9" s="1"/>
  <c r="X136" i="9"/>
  <c r="Y59" i="9"/>
  <c r="Y60" i="9"/>
  <c r="AT384" i="6"/>
  <c r="AT56" i="10" s="1"/>
  <c r="AT3" i="20"/>
  <c r="AT131" i="6"/>
  <c r="AT3" i="15"/>
  <c r="AU17" i="5"/>
  <c r="AT3" i="5"/>
  <c r="AT3" i="14"/>
  <c r="AT434" i="6"/>
  <c r="AT3" i="24"/>
  <c r="AT3" i="9"/>
  <c r="AT3" i="38"/>
  <c r="AT624" i="6"/>
  <c r="AT136" i="6"/>
  <c r="AT632" i="6"/>
  <c r="AT3" i="16"/>
  <c r="AT505" i="6"/>
  <c r="AT3" i="42"/>
  <c r="AT22" i="42" s="1"/>
  <c r="AT3" i="17"/>
  <c r="AT3" i="10"/>
  <c r="AT3" i="12"/>
  <c r="AT3" i="25"/>
  <c r="V123" i="12" l="1"/>
  <c r="V198" i="12" s="1"/>
  <c r="V20" i="17" s="1"/>
  <c r="AU281" i="6"/>
  <c r="AT285" i="6"/>
  <c r="AT286" i="6" s="1"/>
  <c r="AU309" i="6"/>
  <c r="AU310" i="6" s="1"/>
  <c r="AV305" i="6"/>
  <c r="AT61" i="6"/>
  <c r="AU51" i="6"/>
  <c r="AT67" i="6"/>
  <c r="V135" i="12"/>
  <c r="V181" i="12"/>
  <c r="AT297" i="6"/>
  <c r="AT298" i="6" s="1"/>
  <c r="AU293" i="6"/>
  <c r="V166" i="12"/>
  <c r="V106" i="12"/>
  <c r="AS62" i="6"/>
  <c r="AS71" i="6"/>
  <c r="AS72" i="6" s="1"/>
  <c r="W162" i="9"/>
  <c r="AM198" i="42" a="1"/>
  <c r="AM198" i="42" s="1"/>
  <c r="AM199" i="42" s="1"/>
  <c r="AN185" i="42"/>
  <c r="AN181" i="42" s="1"/>
  <c r="AR143" i="42"/>
  <c r="AS147" i="42" s="1"/>
  <c r="AS146" i="42"/>
  <c r="AS142" i="42" s="1"/>
  <c r="AN162" i="42"/>
  <c r="AO166" i="42" s="1"/>
  <c r="AO165" i="42"/>
  <c r="AO161" i="42" s="1"/>
  <c r="AO197" i="42" a="1"/>
  <c r="AO197" i="42" s="1"/>
  <c r="AP184" i="42"/>
  <c r="AP180" i="42" s="1"/>
  <c r="X132" i="9"/>
  <c r="X140" i="9" s="1"/>
  <c r="X160" i="9" a="1"/>
  <c r="X160" i="9" s="1"/>
  <c r="W13" i="25"/>
  <c r="Y56" i="9"/>
  <c r="Y64" i="9" s="1"/>
  <c r="W156" i="9" a="1"/>
  <c r="W156" i="9" s="1"/>
  <c r="W14" i="25" s="1"/>
  <c r="X137" i="9"/>
  <c r="W141" i="9"/>
  <c r="Y83" i="9"/>
  <c r="X87" i="9"/>
  <c r="X105" i="9"/>
  <c r="X113" i="9" s="1"/>
  <c r="Y78" i="9"/>
  <c r="Y55" i="9"/>
  <c r="Y63" i="9" s="1"/>
  <c r="X110" i="9"/>
  <c r="W114" i="9"/>
  <c r="AV17" i="5"/>
  <c r="AU3" i="42"/>
  <c r="AU22" i="42" s="1"/>
  <c r="AU3" i="20"/>
  <c r="AU3" i="17"/>
  <c r="AU3" i="25"/>
  <c r="AU3" i="12"/>
  <c r="AU384" i="6"/>
  <c r="AU56" i="10" s="1"/>
  <c r="AU136" i="6"/>
  <c r="AU3" i="5"/>
  <c r="AU3" i="14"/>
  <c r="AU3" i="10"/>
  <c r="AU505" i="6"/>
  <c r="AU3" i="24"/>
  <c r="AU3" i="9"/>
  <c r="AU434" i="6"/>
  <c r="AU3" i="38"/>
  <c r="AU624" i="6"/>
  <c r="AU632" i="6"/>
  <c r="AU3" i="16"/>
  <c r="AU131" i="6"/>
  <c r="AU3" i="15"/>
  <c r="AW305" i="6" l="1"/>
  <c r="AV309" i="6"/>
  <c r="AV310" i="6" s="1"/>
  <c r="AU285" i="6"/>
  <c r="AU286" i="6" s="1"/>
  <c r="AV281" i="6"/>
  <c r="AV293" i="6"/>
  <c r="AU297" i="6"/>
  <c r="AU298" i="6" s="1"/>
  <c r="AU61" i="6"/>
  <c r="AV51" i="6"/>
  <c r="AU67" i="6"/>
  <c r="AT62" i="6"/>
  <c r="AT71" i="6"/>
  <c r="AT72" i="6" s="1"/>
  <c r="AO162" i="42"/>
  <c r="AP166" i="42" s="1"/>
  <c r="AP165" i="42"/>
  <c r="AP161" i="42" s="1"/>
  <c r="AS143" i="42"/>
  <c r="AT147" i="42" s="1"/>
  <c r="AT146" i="42"/>
  <c r="AT142" i="42" s="1"/>
  <c r="AN198" i="42" a="1"/>
  <c r="AN198" i="42" s="1"/>
  <c r="AN199" i="42" s="1"/>
  <c r="AO185" i="42"/>
  <c r="AO181" i="42" s="1"/>
  <c r="AP197" i="42" a="1"/>
  <c r="AP197" i="42" s="1"/>
  <c r="AQ184" i="42"/>
  <c r="AQ180" i="42" s="1"/>
  <c r="W157" i="9"/>
  <c r="W93" i="12" s="1"/>
  <c r="Y79" i="9"/>
  <c r="Y87" i="9" s="1"/>
  <c r="Z82" i="9"/>
  <c r="Y86" i="9"/>
  <c r="X106" i="9"/>
  <c r="X114" i="9" s="1"/>
  <c r="Y109" i="9"/>
  <c r="X31" i="25"/>
  <c r="Z60" i="9"/>
  <c r="X155" i="9" a="1"/>
  <c r="X155" i="9" s="1"/>
  <c r="X133" i="9"/>
  <c r="X141" i="9" s="1"/>
  <c r="Y136" i="9"/>
  <c r="X161" i="9" a="1"/>
  <c r="X161" i="9" s="1"/>
  <c r="X32" i="25" s="1"/>
  <c r="Z59" i="9"/>
  <c r="W15" i="25"/>
  <c r="AV384" i="6"/>
  <c r="AV56" i="10" s="1"/>
  <c r="AW17" i="5"/>
  <c r="AV3" i="10"/>
  <c r="AV434" i="6"/>
  <c r="AV136" i="6"/>
  <c r="AV3" i="25"/>
  <c r="AV3" i="12"/>
  <c r="AV505" i="6"/>
  <c r="AV3" i="24"/>
  <c r="AV3" i="14"/>
  <c r="AV3" i="42"/>
  <c r="AV22" i="42" s="1"/>
  <c r="AV3" i="38"/>
  <c r="AV624" i="6"/>
  <c r="AV3" i="16"/>
  <c r="AV131" i="6"/>
  <c r="AV3" i="20"/>
  <c r="AV3" i="17"/>
  <c r="AV3" i="15"/>
  <c r="AV3" i="5"/>
  <c r="AV3" i="9"/>
  <c r="AV632" i="6"/>
  <c r="AV285" i="6" l="1"/>
  <c r="AV286" i="6" s="1"/>
  <c r="AW281" i="6"/>
  <c r="AX305" i="6"/>
  <c r="AW309" i="6"/>
  <c r="AW310" i="6" s="1"/>
  <c r="AV297" i="6"/>
  <c r="AV298" i="6" s="1"/>
  <c r="AW293" i="6"/>
  <c r="AW51" i="6"/>
  <c r="AV61" i="6"/>
  <c r="AV67" i="6"/>
  <c r="AU62" i="6"/>
  <c r="AU71" i="6"/>
  <c r="AU72" i="6" s="1"/>
  <c r="AO198" i="42" a="1"/>
  <c r="AO198" i="42" s="1"/>
  <c r="AO199" i="42" s="1"/>
  <c r="AP185" i="42"/>
  <c r="AP181" i="42" s="1"/>
  <c r="X162" i="9"/>
  <c r="AT143" i="42"/>
  <c r="AU147" i="42" s="1"/>
  <c r="AU146" i="42"/>
  <c r="AU142" i="42" s="1"/>
  <c r="AP162" i="42"/>
  <c r="AQ166" i="42" s="1"/>
  <c r="AQ165" i="42"/>
  <c r="AQ161" i="42" s="1"/>
  <c r="AQ197" i="42" a="1"/>
  <c r="AQ197" i="42" s="1"/>
  <c r="AR184" i="42"/>
  <c r="AR180" i="42" s="1"/>
  <c r="Z56" i="9"/>
  <c r="Z78" i="9"/>
  <c r="X156" i="9" a="1"/>
  <c r="X156" i="9" s="1"/>
  <c r="X14" i="25" s="1"/>
  <c r="Y137" i="9"/>
  <c r="W123" i="12"/>
  <c r="W198" i="12" s="1"/>
  <c r="W20" i="17" s="1"/>
  <c r="W106" i="12"/>
  <c r="W181" i="12"/>
  <c r="W154" i="12"/>
  <c r="W135" i="12"/>
  <c r="W166" i="12"/>
  <c r="X13" i="25"/>
  <c r="Y105" i="9"/>
  <c r="Z83" i="9"/>
  <c r="Y132" i="9"/>
  <c r="Y140" i="9" s="1"/>
  <c r="Y160" i="9" a="1"/>
  <c r="Y160" i="9" s="1"/>
  <c r="Z55" i="9"/>
  <c r="Y110" i="9"/>
  <c r="AW384" i="6"/>
  <c r="AW56" i="10" s="1"/>
  <c r="AW131" i="6"/>
  <c r="AW3" i="24"/>
  <c r="AW3" i="14"/>
  <c r="AW3" i="38"/>
  <c r="AW3" i="9"/>
  <c r="AW3" i="10"/>
  <c r="AW434" i="6"/>
  <c r="AW3" i="16"/>
  <c r="AW136" i="6"/>
  <c r="AW3" i="20"/>
  <c r="AW505" i="6"/>
  <c r="AW632" i="6"/>
  <c r="AW3" i="17"/>
  <c r="AW3" i="42"/>
  <c r="AW22" i="42" s="1"/>
  <c r="AW3" i="15"/>
  <c r="AX17" i="5"/>
  <c r="AW3" i="25"/>
  <c r="AW3" i="12"/>
  <c r="AW624" i="6"/>
  <c r="AW3" i="5"/>
  <c r="AX309" i="6" l="1"/>
  <c r="AX310" i="6" s="1"/>
  <c r="AY305" i="6"/>
  <c r="X15" i="25"/>
  <c r="AW285" i="6"/>
  <c r="AW286" i="6" s="1"/>
  <c r="AX281" i="6"/>
  <c r="AV62" i="6"/>
  <c r="AV71" i="6"/>
  <c r="AV72" i="6" s="1"/>
  <c r="AX51" i="6"/>
  <c r="AW61" i="6"/>
  <c r="AW67" i="6"/>
  <c r="AW297" i="6"/>
  <c r="AW298" i="6" s="1"/>
  <c r="AX293" i="6"/>
  <c r="AQ162" i="42"/>
  <c r="AR166" i="42" s="1"/>
  <c r="AR165" i="42"/>
  <c r="AR161" i="42" s="1"/>
  <c r="AU143" i="42"/>
  <c r="AV147" i="42" s="1"/>
  <c r="AV146" i="42"/>
  <c r="AV142" i="42" s="1"/>
  <c r="X157" i="9"/>
  <c r="X93" i="12" s="1"/>
  <c r="X135" i="12" s="1"/>
  <c r="AR197" i="42" a="1"/>
  <c r="AR197" i="42" s="1"/>
  <c r="AS184" i="42"/>
  <c r="AS180" i="42" s="1"/>
  <c r="AP198" i="42" a="1"/>
  <c r="AP198" i="42" s="1"/>
  <c r="AP199" i="42" s="1"/>
  <c r="AQ185" i="42"/>
  <c r="AQ181" i="42" s="1"/>
  <c r="Y31" i="25"/>
  <c r="Y106" i="9"/>
  <c r="Y114" i="9" s="1"/>
  <c r="Z109" i="9"/>
  <c r="AA59" i="9"/>
  <c r="Y133" i="9"/>
  <c r="Y155" i="9" a="1"/>
  <c r="Y155" i="9" s="1"/>
  <c r="Z136" i="9"/>
  <c r="Y161" i="9" a="1"/>
  <c r="Y161" i="9" s="1"/>
  <c r="Y32" i="25" s="1"/>
  <c r="AA60" i="9"/>
  <c r="Z64" i="9"/>
  <c r="Z79" i="9"/>
  <c r="AA82" i="9"/>
  <c r="Z63" i="9"/>
  <c r="Y113" i="9"/>
  <c r="Z86" i="9"/>
  <c r="AY17" i="5"/>
  <c r="AX384" i="6"/>
  <c r="AX56" i="10" s="1"/>
  <c r="AX632" i="6"/>
  <c r="AX3" i="20"/>
  <c r="AX131" i="6"/>
  <c r="AX3" i="17"/>
  <c r="AX3" i="25"/>
  <c r="AX3" i="12"/>
  <c r="AX136" i="6"/>
  <c r="AX3" i="24"/>
  <c r="AX3" i="14"/>
  <c r="AX434" i="6"/>
  <c r="AX505" i="6"/>
  <c r="AX3" i="38"/>
  <c r="AX3" i="9"/>
  <c r="AX3" i="10"/>
  <c r="AX3" i="16"/>
  <c r="AX624" i="6"/>
  <c r="AX3" i="5"/>
  <c r="AX3" i="15"/>
  <c r="AX3" i="42"/>
  <c r="AX22" i="42" s="1"/>
  <c r="AY281" i="6" l="1"/>
  <c r="AX285" i="6"/>
  <c r="AX286" i="6" s="1"/>
  <c r="AY309" i="6"/>
  <c r="AY310" i="6" s="1"/>
  <c r="AZ305" i="6"/>
  <c r="AX297" i="6"/>
  <c r="AX298" i="6" s="1"/>
  <c r="AY293" i="6"/>
  <c r="AW62" i="6"/>
  <c r="AW71" i="6"/>
  <c r="AW72" i="6" s="1"/>
  <c r="AY51" i="6"/>
  <c r="AX61" i="6"/>
  <c r="AX67" i="6"/>
  <c r="X154" i="12"/>
  <c r="X166" i="12"/>
  <c r="X181" i="12"/>
  <c r="X123" i="12"/>
  <c r="X198" i="12" s="1"/>
  <c r="X20" i="17" s="1"/>
  <c r="AV143" i="42"/>
  <c r="AW147" i="42" s="1"/>
  <c r="AW146" i="42"/>
  <c r="AW142" i="42" s="1"/>
  <c r="X106" i="12"/>
  <c r="AQ198" i="42" a="1"/>
  <c r="AQ198" i="42" s="1"/>
  <c r="AQ199" i="42" s="1"/>
  <c r="AR185" i="42"/>
  <c r="AR181" i="42" s="1"/>
  <c r="AR162" i="42"/>
  <c r="AS166" i="42" s="1"/>
  <c r="AS165" i="42"/>
  <c r="AS161" i="42" s="1"/>
  <c r="AS197" i="42" a="1"/>
  <c r="AS197" i="42" s="1"/>
  <c r="AT184" i="42"/>
  <c r="AT180" i="42" s="1"/>
  <c r="Y13" i="25"/>
  <c r="Z105" i="9"/>
  <c r="AA83" i="9"/>
  <c r="Y156" i="9" a="1"/>
  <c r="Y156" i="9" s="1"/>
  <c r="Y14" i="25" s="1"/>
  <c r="Z137" i="9"/>
  <c r="AA78" i="9"/>
  <c r="Z87" i="9"/>
  <c r="AA55" i="9"/>
  <c r="AA63" i="9" s="1"/>
  <c r="Z110" i="9"/>
  <c r="Y162" i="9"/>
  <c r="AA56" i="9"/>
  <c r="Y141" i="9"/>
  <c r="Z132" i="9"/>
  <c r="Z140" i="9" s="1"/>
  <c r="Z160" i="9" a="1"/>
  <c r="Z160" i="9" s="1"/>
  <c r="AY384" i="6"/>
  <c r="AY56" i="10" s="1"/>
  <c r="AZ17" i="5"/>
  <c r="AY434" i="6"/>
  <c r="AY3" i="38"/>
  <c r="AY3" i="10"/>
  <c r="AY136" i="6"/>
  <c r="AY632" i="6"/>
  <c r="AY3" i="20"/>
  <c r="AY3" i="42"/>
  <c r="AY22" i="42" s="1"/>
  <c r="AY3" i="15"/>
  <c r="AY3" i="25"/>
  <c r="AY3" i="12"/>
  <c r="AY3" i="5"/>
  <c r="AY3" i="9"/>
  <c r="AY3" i="24"/>
  <c r="AY3" i="14"/>
  <c r="AY3" i="16"/>
  <c r="AY624" i="6"/>
  <c r="AY3" i="17"/>
  <c r="AY131" i="6"/>
  <c r="AY505" i="6"/>
  <c r="BA305" i="6" l="1"/>
  <c r="AZ309" i="6"/>
  <c r="AZ310" i="6" s="1"/>
  <c r="AY285" i="6"/>
  <c r="AY286" i="6" s="1"/>
  <c r="AZ281" i="6"/>
  <c r="AY61" i="6"/>
  <c r="AZ51" i="6"/>
  <c r="AY67" i="6"/>
  <c r="AY297" i="6"/>
  <c r="AY298" i="6" s="1"/>
  <c r="AZ293" i="6"/>
  <c r="AX62" i="6"/>
  <c r="AX71" i="6"/>
  <c r="AX72" i="6" s="1"/>
  <c r="AS162" i="42"/>
  <c r="AT166" i="42" s="1"/>
  <c r="AT165" i="42"/>
  <c r="AT161" i="42" s="1"/>
  <c r="AR198" i="42" a="1"/>
  <c r="AR198" i="42" s="1"/>
  <c r="AR199" i="42" s="1"/>
  <c r="AS185" i="42"/>
  <c r="AS181" i="42" s="1"/>
  <c r="AT197" i="42" a="1"/>
  <c r="AT197" i="42" s="1"/>
  <c r="AU184" i="42"/>
  <c r="AU180" i="42" s="1"/>
  <c r="AW143" i="42"/>
  <c r="AX147" i="42" s="1"/>
  <c r="AX146" i="42"/>
  <c r="AX142" i="42" s="1"/>
  <c r="Z31" i="25"/>
  <c r="Z106" i="9"/>
  <c r="Z114" i="9" s="1"/>
  <c r="AA109" i="9"/>
  <c r="K295" i="15"/>
  <c r="AB59" i="9"/>
  <c r="AA79" i="9"/>
  <c r="AA87" i="9" s="1"/>
  <c r="AB82" i="9"/>
  <c r="Z113" i="9"/>
  <c r="AB60" i="9"/>
  <c r="AA86" i="9"/>
  <c r="Y15" i="25"/>
  <c r="Z155" i="9" a="1"/>
  <c r="Z155" i="9" s="1"/>
  <c r="Z133" i="9"/>
  <c r="Z141" i="9" s="1"/>
  <c r="AA136" i="9"/>
  <c r="AA64" i="9"/>
  <c r="Z161" i="9" a="1"/>
  <c r="Z161" i="9" s="1"/>
  <c r="Z32" i="25" s="1"/>
  <c r="Y157" i="9"/>
  <c r="Y93" i="12" s="1"/>
  <c r="AZ131" i="6"/>
  <c r="AZ3" i="20"/>
  <c r="AZ384" i="6"/>
  <c r="AZ56" i="10" s="1"/>
  <c r="AZ3" i="42"/>
  <c r="AZ22" i="42" s="1"/>
  <c r="AZ3" i="17"/>
  <c r="BA17" i="5"/>
  <c r="AZ434" i="6"/>
  <c r="AZ505" i="6"/>
  <c r="AZ3" i="25"/>
  <c r="AZ3" i="12"/>
  <c r="AZ3" i="10"/>
  <c r="AZ3" i="38"/>
  <c r="AZ3" i="14"/>
  <c r="AZ3" i="5"/>
  <c r="AZ3" i="9"/>
  <c r="AZ3" i="24"/>
  <c r="AZ624" i="6"/>
  <c r="AZ632" i="6"/>
  <c r="AZ3" i="16"/>
  <c r="AZ136" i="6"/>
  <c r="AZ3" i="15"/>
  <c r="AZ285" i="6" l="1"/>
  <c r="AZ286" i="6" s="1"/>
  <c r="BA281" i="6"/>
  <c r="BB305" i="6"/>
  <c r="BA309" i="6"/>
  <c r="BA310" i="6" s="1"/>
  <c r="BA293" i="6"/>
  <c r="AZ297" i="6"/>
  <c r="AZ298" i="6" s="1"/>
  <c r="AZ61" i="6"/>
  <c r="BA51" i="6"/>
  <c r="AZ67" i="6"/>
  <c r="AY62" i="6"/>
  <c r="AY71" i="6"/>
  <c r="AY72" i="6" s="1"/>
  <c r="AU197" i="42" a="1"/>
  <c r="AU197" i="42" s="1"/>
  <c r="AV184" i="42"/>
  <c r="AV180" i="42" s="1"/>
  <c r="AS198" i="42" a="1"/>
  <c r="AS198" i="42" s="1"/>
  <c r="AS199" i="42" s="1"/>
  <c r="AT185" i="42"/>
  <c r="AT181" i="42" s="1"/>
  <c r="AT162" i="42"/>
  <c r="AU166" i="42" s="1"/>
  <c r="AU165" i="42"/>
  <c r="AU161" i="42" s="1"/>
  <c r="AX143" i="42"/>
  <c r="AY147" i="42" s="1"/>
  <c r="AY146" i="42"/>
  <c r="AY142" i="42" s="1"/>
  <c r="AB78" i="9"/>
  <c r="AA105" i="9"/>
  <c r="AA113" i="9" s="1"/>
  <c r="Z13" i="25"/>
  <c r="AB56" i="9"/>
  <c r="AB83" i="9"/>
  <c r="AB55" i="9"/>
  <c r="AB63" i="9" s="1"/>
  <c r="AA110" i="9"/>
  <c r="AA132" i="9"/>
  <c r="AA140" i="9" s="1"/>
  <c r="AA160" i="9" a="1"/>
  <c r="AA160" i="9" s="1"/>
  <c r="K306" i="15"/>
  <c r="K296" i="15"/>
  <c r="K28" i="16"/>
  <c r="K303" i="15"/>
  <c r="K312" i="15"/>
  <c r="Y123" i="12"/>
  <c r="Y198" i="12" s="1"/>
  <c r="Y20" i="17" s="1"/>
  <c r="Y106" i="12"/>
  <c r="Y181" i="12"/>
  <c r="Y166" i="12"/>
  <c r="Y135" i="12"/>
  <c r="Y154" i="12"/>
  <c r="Z156" i="9" a="1"/>
  <c r="Z156" i="9" s="1"/>
  <c r="Z14" i="25" s="1"/>
  <c r="AA137" i="9"/>
  <c r="Z162" i="9"/>
  <c r="BA384" i="6"/>
  <c r="BA56" i="10" s="1"/>
  <c r="BB17" i="5"/>
  <c r="BA434" i="6"/>
  <c r="BA136" i="6"/>
  <c r="BA632" i="6"/>
  <c r="BA3" i="5"/>
  <c r="BA3" i="9"/>
  <c r="BA505" i="6"/>
  <c r="BA3" i="42"/>
  <c r="BA22" i="42" s="1"/>
  <c r="BA3" i="24"/>
  <c r="BA624" i="6"/>
  <c r="BA131" i="6"/>
  <c r="BA3" i="20"/>
  <c r="BA3" i="17"/>
  <c r="BA3" i="15"/>
  <c r="BA3" i="25"/>
  <c r="BA3" i="12"/>
  <c r="BA3" i="10"/>
  <c r="BA3" i="38"/>
  <c r="BA3" i="14"/>
  <c r="BA3" i="16"/>
  <c r="BB309" i="6" l="1"/>
  <c r="BB310" i="6" s="1"/>
  <c r="BC305" i="6"/>
  <c r="BB281" i="6"/>
  <c r="BA285" i="6"/>
  <c r="BA286" i="6" s="1"/>
  <c r="BB51" i="6"/>
  <c r="BA61" i="6"/>
  <c r="BA67" i="6"/>
  <c r="AZ62" i="6"/>
  <c r="AZ71" i="6"/>
  <c r="AZ72" i="6" s="1"/>
  <c r="BA297" i="6"/>
  <c r="BA298" i="6" s="1"/>
  <c r="BB293" i="6"/>
  <c r="AU162" i="42"/>
  <c r="AV166" i="42" s="1"/>
  <c r="AV165" i="42"/>
  <c r="AV161" i="42" s="1"/>
  <c r="AT198" i="42" a="1"/>
  <c r="AT198" i="42" s="1"/>
  <c r="AT199" i="42" s="1"/>
  <c r="AU185" i="42"/>
  <c r="AU181" i="42" s="1"/>
  <c r="AV197" i="42" a="1"/>
  <c r="AV197" i="42" s="1"/>
  <c r="AW184" i="42"/>
  <c r="AW180" i="42" s="1"/>
  <c r="AY143" i="42"/>
  <c r="AZ147" i="42" s="1"/>
  <c r="AZ146" i="42"/>
  <c r="AZ142" i="42" s="1"/>
  <c r="AA106" i="9"/>
  <c r="AA114" i="9" s="1"/>
  <c r="AB109" i="9"/>
  <c r="K307" i="15"/>
  <c r="K39" i="17" s="1"/>
  <c r="AB79" i="9"/>
  <c r="AC82" i="9"/>
  <c r="AB86" i="9"/>
  <c r="AC60" i="9"/>
  <c r="AA161" i="9" a="1"/>
  <c r="AA161" i="9" s="1"/>
  <c r="AA32" i="25" s="1"/>
  <c r="AA31" i="25"/>
  <c r="AB64" i="9"/>
  <c r="AC59" i="9"/>
  <c r="Z15" i="25"/>
  <c r="AA133" i="9"/>
  <c r="AA155" i="9" a="1"/>
  <c r="AA155" i="9" s="1"/>
  <c r="AB136" i="9"/>
  <c r="Z157" i="9"/>
  <c r="Z93" i="12" s="1"/>
  <c r="BB384" i="6"/>
  <c r="BB56" i="10" s="1"/>
  <c r="BB434" i="6"/>
  <c r="BB3" i="5"/>
  <c r="BB624" i="6"/>
  <c r="BB136" i="6"/>
  <c r="BB3" i="16"/>
  <c r="BB3" i="20"/>
  <c r="BC17" i="5"/>
  <c r="BB632" i="6"/>
  <c r="BB3" i="15"/>
  <c r="BB3" i="42"/>
  <c r="BB22" i="42" s="1"/>
  <c r="BB3" i="25"/>
  <c r="BB3" i="12"/>
  <c r="BB3" i="24"/>
  <c r="BB3" i="14"/>
  <c r="BB131" i="6"/>
  <c r="BB3" i="38"/>
  <c r="BB3" i="9"/>
  <c r="BB505" i="6"/>
  <c r="BB3" i="10"/>
  <c r="BB3" i="17"/>
  <c r="BB285" i="6" l="1"/>
  <c r="BB286" i="6" s="1"/>
  <c r="BC281" i="6"/>
  <c r="BD305" i="6"/>
  <c r="BC309" i="6"/>
  <c r="BC310" i="6" s="1"/>
  <c r="BB297" i="6"/>
  <c r="BB298" i="6" s="1"/>
  <c r="BC293" i="6"/>
  <c r="BA62" i="6"/>
  <c r="BA71" i="6"/>
  <c r="BA72" i="6" s="1"/>
  <c r="BC51" i="6"/>
  <c r="BB61" i="6"/>
  <c r="BB67" i="6"/>
  <c r="AW197" i="42" a="1"/>
  <c r="AW197" i="42" s="1"/>
  <c r="AX184" i="42"/>
  <c r="AX180" i="42" s="1"/>
  <c r="AA162" i="9"/>
  <c r="AU198" i="42" a="1"/>
  <c r="AU198" i="42" s="1"/>
  <c r="AU199" i="42" s="1"/>
  <c r="AV185" i="42"/>
  <c r="AV181" i="42" s="1"/>
  <c r="AV162" i="42"/>
  <c r="AW166" i="42" s="1"/>
  <c r="AW165" i="42"/>
  <c r="AW161" i="42" s="1"/>
  <c r="AZ143" i="42"/>
  <c r="BA147" i="42" s="1"/>
  <c r="BA146" i="42"/>
  <c r="BA142" i="42" s="1"/>
  <c r="Z106" i="12"/>
  <c r="Z123" i="12"/>
  <c r="Z198" i="12" s="1"/>
  <c r="Z20" i="17" s="1"/>
  <c r="Z166" i="12"/>
  <c r="Z154" i="12"/>
  <c r="Z135" i="12"/>
  <c r="Z181" i="12"/>
  <c r="K308" i="15"/>
  <c r="K60" i="16" s="1"/>
  <c r="AB110" i="9"/>
  <c r="AC55" i="9"/>
  <c r="K40" i="16"/>
  <c r="K48" i="16" s="1"/>
  <c r="AC56" i="9"/>
  <c r="AC78" i="9"/>
  <c r="AA13" i="25"/>
  <c r="AB132" i="9"/>
  <c r="AB140" i="9" s="1"/>
  <c r="AB160" i="9" a="1"/>
  <c r="AB160" i="9" s="1"/>
  <c r="AA156" i="9" a="1"/>
  <c r="AA156" i="9" s="1"/>
  <c r="AA14" i="25" s="1"/>
  <c r="AB137" i="9"/>
  <c r="AC83" i="9"/>
  <c r="AA141" i="9"/>
  <c r="AB87" i="9"/>
  <c r="AB105" i="9"/>
  <c r="AB113" i="9" s="1"/>
  <c r="BD17" i="5"/>
  <c r="BC632" i="6"/>
  <c r="BC3" i="20"/>
  <c r="BC3" i="42"/>
  <c r="BC22" i="42" s="1"/>
  <c r="BC3" i="17"/>
  <c r="BC131" i="6"/>
  <c r="BC3" i="15"/>
  <c r="BC3" i="25"/>
  <c r="BC3" i="12"/>
  <c r="BC384" i="6"/>
  <c r="BC56" i="10" s="1"/>
  <c r="BC3" i="10"/>
  <c r="BC3" i="24"/>
  <c r="BC3" i="14"/>
  <c r="BC434" i="6"/>
  <c r="BC136" i="6"/>
  <c r="BC3" i="38"/>
  <c r="BC3" i="9"/>
  <c r="BC505" i="6"/>
  <c r="BC3" i="5"/>
  <c r="BC624" i="6"/>
  <c r="BC3" i="16"/>
  <c r="BD309" i="6" l="1"/>
  <c r="BD310" i="6" s="1"/>
  <c r="BE305" i="6"/>
  <c r="BC285" i="6"/>
  <c r="BC286" i="6" s="1"/>
  <c r="BD281" i="6"/>
  <c r="BB62" i="6"/>
  <c r="BB71" i="6"/>
  <c r="BB72" i="6" s="1"/>
  <c r="BD293" i="6"/>
  <c r="BC297" i="6"/>
  <c r="BC298" i="6" s="1"/>
  <c r="BD51" i="6"/>
  <c r="BC61" i="6"/>
  <c r="BC67" i="6"/>
  <c r="AV198" i="42" a="1"/>
  <c r="AV198" i="42" s="1"/>
  <c r="AV199" i="42" s="1"/>
  <c r="AW185" i="42"/>
  <c r="AW181" i="42" s="1"/>
  <c r="BA143" i="42"/>
  <c r="BB147" i="42" s="1"/>
  <c r="BB146" i="42"/>
  <c r="BB142" i="42" s="1"/>
  <c r="AX197" i="42" a="1"/>
  <c r="AX197" i="42" s="1"/>
  <c r="AY184" i="42"/>
  <c r="AY180" i="42" s="1"/>
  <c r="AW162" i="42"/>
  <c r="AX166" i="42" s="1"/>
  <c r="AX165" i="42"/>
  <c r="AX161" i="42" s="1"/>
  <c r="AB161" i="9" a="1"/>
  <c r="AB161" i="9" s="1"/>
  <c r="AB32" i="25" s="1"/>
  <c r="AA15" i="25"/>
  <c r="AB106" i="9"/>
  <c r="AB114" i="9" s="1"/>
  <c r="AC109" i="9"/>
  <c r="AA157" i="9"/>
  <c r="AA93" i="12" s="1"/>
  <c r="AC79" i="9"/>
  <c r="AC87" i="9" s="1"/>
  <c r="AD82" i="9"/>
  <c r="AD59" i="9"/>
  <c r="AB31" i="25"/>
  <c r="AC86" i="9"/>
  <c r="AC63" i="9"/>
  <c r="AD60" i="9"/>
  <c r="AB133" i="9"/>
  <c r="AB141" i="9" s="1"/>
  <c r="AB155" i="9" a="1"/>
  <c r="AB155" i="9" s="1"/>
  <c r="AC136" i="9"/>
  <c r="AC64" i="9"/>
  <c r="BD384" i="6"/>
  <c r="BD56" i="10" s="1"/>
  <c r="BE17" i="5"/>
  <c r="BD3" i="10"/>
  <c r="BD3" i="17"/>
  <c r="BD434" i="6"/>
  <c r="BD131" i="6"/>
  <c r="BD3" i="15"/>
  <c r="BD505" i="6"/>
  <c r="BD3" i="5"/>
  <c r="BD3" i="14"/>
  <c r="BD3" i="24"/>
  <c r="BD3" i="9"/>
  <c r="BD3" i="38"/>
  <c r="BD624" i="6"/>
  <c r="BD632" i="6"/>
  <c r="BD3" i="16"/>
  <c r="BD3" i="42"/>
  <c r="BD22" i="42" s="1"/>
  <c r="BD3" i="20"/>
  <c r="BD3" i="25"/>
  <c r="BD3" i="12"/>
  <c r="BD136" i="6"/>
  <c r="BD285" i="6" l="1"/>
  <c r="BD286" i="6" s="1"/>
  <c r="BE281" i="6"/>
  <c r="BF305" i="6"/>
  <c r="BE309" i="6"/>
  <c r="BE310" i="6" s="1"/>
  <c r="BC62" i="6"/>
  <c r="BC71" i="6"/>
  <c r="BC72" i="6" s="1"/>
  <c r="BD61" i="6"/>
  <c r="BE51" i="6"/>
  <c r="BD67" i="6"/>
  <c r="BD297" i="6"/>
  <c r="BD298" i="6" s="1"/>
  <c r="BE293" i="6"/>
  <c r="AY197" i="42" a="1"/>
  <c r="AY197" i="42" s="1"/>
  <c r="AZ184" i="42"/>
  <c r="AZ180" i="42" s="1"/>
  <c r="BB143" i="42"/>
  <c r="BC147" i="42" s="1"/>
  <c r="BC146" i="42"/>
  <c r="BC142" i="42" s="1"/>
  <c r="AW198" i="42" a="1"/>
  <c r="AW198" i="42" s="1"/>
  <c r="AW199" i="42" s="1"/>
  <c r="AX185" i="42"/>
  <c r="AX181" i="42" s="1"/>
  <c r="AX162" i="42"/>
  <c r="AY166" i="42" s="1"/>
  <c r="AY165" i="42"/>
  <c r="AY161" i="42" s="1"/>
  <c r="AB13" i="25"/>
  <c r="AD56" i="9"/>
  <c r="AD64" i="9" s="1"/>
  <c r="AB156" i="9" a="1"/>
  <c r="AB156" i="9" s="1"/>
  <c r="AB14" i="25" s="1"/>
  <c r="AC137" i="9"/>
  <c r="AD55" i="9"/>
  <c r="AC105" i="9"/>
  <c r="AC113" i="9" s="1"/>
  <c r="AD83" i="9"/>
  <c r="AA123" i="12"/>
  <c r="AA198" i="12" s="1"/>
  <c r="AA20" i="17" s="1"/>
  <c r="AA106" i="12"/>
  <c r="AA166" i="12"/>
  <c r="AA135" i="12"/>
  <c r="AA154" i="12"/>
  <c r="AA181" i="12"/>
  <c r="AC110" i="9"/>
  <c r="AB162" i="9"/>
  <c r="AD78" i="9"/>
  <c r="AD86" i="9" s="1"/>
  <c r="AC132" i="9"/>
  <c r="AC140" i="9" s="1"/>
  <c r="AC160" i="9" a="1"/>
  <c r="AC160" i="9" s="1"/>
  <c r="BE384" i="6"/>
  <c r="BE56" i="10" s="1"/>
  <c r="BF17" i="5"/>
  <c r="BE136" i="6"/>
  <c r="BE632" i="6"/>
  <c r="BE3" i="20"/>
  <c r="BE434" i="6"/>
  <c r="BE505" i="6"/>
  <c r="BE3" i="42"/>
  <c r="BE22" i="42" s="1"/>
  <c r="BE3" i="17"/>
  <c r="BE3" i="10"/>
  <c r="BE131" i="6"/>
  <c r="BE3" i="25"/>
  <c r="BE3" i="12"/>
  <c r="BE3" i="5"/>
  <c r="BE3" i="14"/>
  <c r="BE3" i="24"/>
  <c r="BE3" i="9"/>
  <c r="BE3" i="38"/>
  <c r="BE624" i="6"/>
  <c r="BE3" i="16"/>
  <c r="BE3" i="15"/>
  <c r="BF309" i="6" l="1"/>
  <c r="BF310" i="6" s="1"/>
  <c r="BG305" i="6"/>
  <c r="BF281" i="6"/>
  <c r="BE285" i="6"/>
  <c r="BE286" i="6" s="1"/>
  <c r="BE61" i="6"/>
  <c r="BF51" i="6"/>
  <c r="BE67" i="6"/>
  <c r="BD62" i="6"/>
  <c r="BD71" i="6"/>
  <c r="BD72" i="6" s="1"/>
  <c r="AB157" i="9"/>
  <c r="AB93" i="12" s="1"/>
  <c r="AB106" i="12" s="1"/>
  <c r="BE297" i="6"/>
  <c r="BE298" i="6" s="1"/>
  <c r="BF293" i="6"/>
  <c r="AB15" i="25"/>
  <c r="AX198" i="42" a="1"/>
  <c r="AX198" i="42" s="1"/>
  <c r="AX199" i="42" s="1"/>
  <c r="AY185" i="42"/>
  <c r="AY181" i="42" s="1"/>
  <c r="BC143" i="42"/>
  <c r="BD147" i="42" s="1"/>
  <c r="BD146" i="42"/>
  <c r="BD142" i="42" s="1"/>
  <c r="AZ197" i="42" a="1"/>
  <c r="AZ197" i="42" s="1"/>
  <c r="BA184" i="42"/>
  <c r="BA180" i="42" s="1"/>
  <c r="AY162" i="42"/>
  <c r="AZ166" i="42" s="1"/>
  <c r="AZ165" i="42"/>
  <c r="AZ161" i="42" s="1"/>
  <c r="AE59" i="9"/>
  <c r="AC31" i="25"/>
  <c r="AD63" i="9"/>
  <c r="AC133" i="9"/>
  <c r="AC141" i="9" s="1"/>
  <c r="AC155" i="9" a="1"/>
  <c r="AC155" i="9" s="1"/>
  <c r="AD136" i="9"/>
  <c r="AC106" i="9"/>
  <c r="AC114" i="9" s="1"/>
  <c r="AD109" i="9"/>
  <c r="AC161" i="9" a="1"/>
  <c r="AC161" i="9" s="1"/>
  <c r="AC32" i="25" s="1"/>
  <c r="AE60" i="9"/>
  <c r="AD79" i="9"/>
  <c r="AD87" i="9" s="1"/>
  <c r="AE82" i="9"/>
  <c r="BG17" i="5"/>
  <c r="BF3" i="15"/>
  <c r="BF384" i="6"/>
  <c r="BF56" i="10" s="1"/>
  <c r="BF434" i="6"/>
  <c r="BF136" i="6"/>
  <c r="BF3" i="25"/>
  <c r="BF3" i="12"/>
  <c r="BF3" i="24"/>
  <c r="BF3" i="9"/>
  <c r="BF632" i="6"/>
  <c r="BF3" i="38"/>
  <c r="BF624" i="6"/>
  <c r="BF131" i="6"/>
  <c r="BF3" i="16"/>
  <c r="BF3" i="10"/>
  <c r="BF3" i="42"/>
  <c r="BF22" i="42" s="1"/>
  <c r="BF3" i="20"/>
  <c r="BF3" i="17"/>
  <c r="BF505" i="6"/>
  <c r="BF3" i="5"/>
  <c r="BF3" i="14"/>
  <c r="AB154" i="12" l="1"/>
  <c r="AB181" i="12"/>
  <c r="AB135" i="12"/>
  <c r="AB166" i="12"/>
  <c r="BF285" i="6"/>
  <c r="BF286" i="6" s="1"/>
  <c r="BG281" i="6"/>
  <c r="AB123" i="12"/>
  <c r="AB198" i="12" s="1"/>
  <c r="AB20" i="17" s="1"/>
  <c r="BG309" i="6"/>
  <c r="BG310" i="6" s="1"/>
  <c r="BH305" i="6"/>
  <c r="BF297" i="6"/>
  <c r="BF298" i="6" s="1"/>
  <c r="BG293" i="6"/>
  <c r="BG51" i="6"/>
  <c r="BF61" i="6"/>
  <c r="BF67" i="6"/>
  <c r="BE62" i="6"/>
  <c r="BE71" i="6"/>
  <c r="BE72" i="6" s="1"/>
  <c r="BA197" i="42" a="1"/>
  <c r="BA197" i="42" s="1"/>
  <c r="BB184" i="42"/>
  <c r="BB180" i="42" s="1"/>
  <c r="BD143" i="42"/>
  <c r="BE147" i="42" s="1"/>
  <c r="BE146" i="42"/>
  <c r="BE142" i="42" s="1"/>
  <c r="AZ162" i="42"/>
  <c r="BA166" i="42" s="1"/>
  <c r="BA165" i="42"/>
  <c r="BA161" i="42" s="1"/>
  <c r="AY198" i="42" a="1"/>
  <c r="AY198" i="42" s="1"/>
  <c r="AY199" i="42" s="1"/>
  <c r="AZ185" i="42"/>
  <c r="AZ181" i="42" s="1"/>
  <c r="AC13" i="25"/>
  <c r="AD105" i="9"/>
  <c r="AD113" i="9" s="1"/>
  <c r="AC156" i="9" a="1"/>
  <c r="AC156" i="9" s="1"/>
  <c r="AC14" i="25" s="1"/>
  <c r="AD137" i="9"/>
  <c r="AC162" i="9"/>
  <c r="AE78" i="9"/>
  <c r="AE86" i="9" s="1"/>
  <c r="AE56" i="9"/>
  <c r="AE64" i="9" s="1"/>
  <c r="AD110" i="9"/>
  <c r="AD132" i="9"/>
  <c r="AD140" i="9" s="1"/>
  <c r="AD160" i="9" a="1"/>
  <c r="AD160" i="9" s="1"/>
  <c r="AE83" i="9"/>
  <c r="AE55" i="9"/>
  <c r="BG384" i="6"/>
  <c r="BG56" i="10" s="1"/>
  <c r="BH17" i="5"/>
  <c r="BG3" i="17"/>
  <c r="BG3" i="10"/>
  <c r="BG3" i="15"/>
  <c r="BG3" i="5"/>
  <c r="BG3" i="9"/>
  <c r="BG434" i="6"/>
  <c r="BG632" i="6"/>
  <c r="BG3" i="38"/>
  <c r="BG624" i="6"/>
  <c r="BG136" i="6"/>
  <c r="BG131" i="6"/>
  <c r="BG3" i="16"/>
  <c r="BG505" i="6"/>
  <c r="BG3" i="42"/>
  <c r="BG22" i="42" s="1"/>
  <c r="BG3" i="20"/>
  <c r="BG3" i="25"/>
  <c r="BG3" i="24"/>
  <c r="BG3" i="12"/>
  <c r="BG3" i="14"/>
  <c r="BH309" i="6" l="1"/>
  <c r="BH310" i="6" s="1"/>
  <c r="BI305" i="6"/>
  <c r="BG285" i="6"/>
  <c r="BG286" i="6" s="1"/>
  <c r="BH281" i="6"/>
  <c r="BH51" i="6"/>
  <c r="BG61" i="6"/>
  <c r="BG67" i="6"/>
  <c r="BG297" i="6"/>
  <c r="BG298" i="6" s="1"/>
  <c r="BH293" i="6"/>
  <c r="BF62" i="6"/>
  <c r="BF71" i="6"/>
  <c r="BF72" i="6" s="1"/>
  <c r="BA162" i="42"/>
  <c r="BB166" i="42" s="1"/>
  <c r="BB165" i="42"/>
  <c r="BB161" i="42" s="1"/>
  <c r="AC15" i="25"/>
  <c r="AC157" i="9"/>
  <c r="AC93" i="12" s="1"/>
  <c r="AC135" i="12" s="1"/>
  <c r="BE143" i="42"/>
  <c r="BF147" i="42" s="1"/>
  <c r="BF146" i="42"/>
  <c r="BF142" i="42" s="1"/>
  <c r="BB197" i="42" a="1"/>
  <c r="BB197" i="42" s="1"/>
  <c r="BC184" i="42"/>
  <c r="BC180" i="42" s="1"/>
  <c r="AZ198" i="42" a="1"/>
  <c r="AZ198" i="42" s="1"/>
  <c r="AZ199" i="42" s="1"/>
  <c r="BA185" i="42"/>
  <c r="BA181" i="42" s="1"/>
  <c r="AF59" i="9"/>
  <c r="AE63" i="9"/>
  <c r="AF60" i="9"/>
  <c r="AD155" i="9" a="1"/>
  <c r="AD155" i="9" s="1"/>
  <c r="AD133" i="9"/>
  <c r="AD141" i="9" s="1"/>
  <c r="AE136" i="9"/>
  <c r="AE79" i="9"/>
  <c r="AF82" i="9"/>
  <c r="AD161" i="9" a="1"/>
  <c r="AD161" i="9" s="1"/>
  <c r="AD32" i="25" s="1"/>
  <c r="AD106" i="9"/>
  <c r="AE109" i="9"/>
  <c r="AD31" i="25"/>
  <c r="BH3" i="42"/>
  <c r="BH22" i="42" s="1"/>
  <c r="BH3" i="24"/>
  <c r="BH624" i="6"/>
  <c r="BI17" i="5"/>
  <c r="BH3" i="10"/>
  <c r="BH434" i="6"/>
  <c r="BH505" i="6"/>
  <c r="BH632" i="6"/>
  <c r="BH3" i="5"/>
  <c r="BH384" i="6"/>
  <c r="BH56" i="10" s="1"/>
  <c r="BH131" i="6"/>
  <c r="BH3" i="16"/>
  <c r="BH3" i="20"/>
  <c r="BH3" i="17"/>
  <c r="BH3" i="15"/>
  <c r="BH3" i="12"/>
  <c r="BH136" i="6"/>
  <c r="BH3" i="38"/>
  <c r="BH3" i="9"/>
  <c r="BH3" i="25"/>
  <c r="BH3" i="14"/>
  <c r="AC106" i="12" l="1"/>
  <c r="AC123" i="12"/>
  <c r="AC198" i="12" s="1"/>
  <c r="AC20" i="17" s="1"/>
  <c r="BH285" i="6"/>
  <c r="BH286" i="6" s="1"/>
  <c r="BI281" i="6"/>
  <c r="BI309" i="6"/>
  <c r="BI310" i="6" s="1"/>
  <c r="BJ305" i="6"/>
  <c r="BI293" i="6"/>
  <c r="BH297" i="6"/>
  <c r="BH298" i="6" s="1"/>
  <c r="AC166" i="12"/>
  <c r="BG62" i="6"/>
  <c r="BG71" i="6"/>
  <c r="BG72" i="6" s="1"/>
  <c r="AC154" i="12"/>
  <c r="AC181" i="12"/>
  <c r="BI51" i="6"/>
  <c r="BH61" i="6"/>
  <c r="BH67" i="6"/>
  <c r="BF143" i="42"/>
  <c r="BG147" i="42" s="1"/>
  <c r="BG146" i="42"/>
  <c r="BG142" i="42" s="1"/>
  <c r="BA198" i="42" a="1"/>
  <c r="BA198" i="42" s="1"/>
  <c r="BA199" i="42" s="1"/>
  <c r="BB185" i="42"/>
  <c r="BB181" i="42" s="1"/>
  <c r="BB162" i="42"/>
  <c r="BC166" i="42" s="1"/>
  <c r="BC165" i="42"/>
  <c r="BC161" i="42" s="1"/>
  <c r="BC197" i="42" a="1"/>
  <c r="BC197" i="42" s="1"/>
  <c r="BD184" i="42"/>
  <c r="BD180" i="42" s="1"/>
  <c r="AE110" i="9"/>
  <c r="AF83" i="9"/>
  <c r="AF55" i="9"/>
  <c r="AF78" i="9"/>
  <c r="AE132" i="9"/>
  <c r="AE160" i="9" a="1"/>
  <c r="AE160" i="9" s="1"/>
  <c r="AF56" i="9"/>
  <c r="AD114" i="9"/>
  <c r="AE87" i="9"/>
  <c r="AD156" i="9" a="1"/>
  <c r="AD156" i="9" s="1"/>
  <c r="AD14" i="25" s="1"/>
  <c r="AE137" i="9"/>
  <c r="AD162" i="9"/>
  <c r="AD13" i="25"/>
  <c r="AE105" i="9"/>
  <c r="AE113" i="9" s="1"/>
  <c r="BI384" i="6"/>
  <c r="BI56" i="10" s="1"/>
  <c r="BJ17" i="5"/>
  <c r="BI632" i="6"/>
  <c r="BI3" i="38"/>
  <c r="BI3" i="9"/>
  <c r="BI3" i="10"/>
  <c r="BI3" i="20"/>
  <c r="BI131" i="6"/>
  <c r="BI3" i="17"/>
  <c r="BI3" i="15"/>
  <c r="BI3" i="12"/>
  <c r="BI3" i="25"/>
  <c r="BI3" i="14"/>
  <c r="BI434" i="6"/>
  <c r="BI136" i="6"/>
  <c r="BI3" i="5"/>
  <c r="BI624" i="6"/>
  <c r="BI3" i="42"/>
  <c r="BI22" i="42" s="1"/>
  <c r="BI3" i="16"/>
  <c r="BI505" i="6"/>
  <c r="BI3" i="24"/>
  <c r="BJ309" i="6" l="1"/>
  <c r="BJ310" i="6" s="1"/>
  <c r="BK305" i="6"/>
  <c r="BI285" i="6"/>
  <c r="BI286" i="6" s="1"/>
  <c r="BJ281" i="6"/>
  <c r="AD157" i="9"/>
  <c r="AD93" i="12" s="1"/>
  <c r="AD123" i="12" s="1"/>
  <c r="AD198" i="12" s="1"/>
  <c r="AD20" i="17" s="1"/>
  <c r="BH62" i="6"/>
  <c r="BH71" i="6"/>
  <c r="BH72" i="6" s="1"/>
  <c r="BI297" i="6"/>
  <c r="BI298" i="6" s="1"/>
  <c r="BJ293" i="6"/>
  <c r="BI61" i="6"/>
  <c r="BJ51" i="6"/>
  <c r="BI67" i="6"/>
  <c r="AD15" i="25"/>
  <c r="BC162" i="42"/>
  <c r="BD166" i="42" s="1"/>
  <c r="BD165" i="42"/>
  <c r="BD161" i="42" s="1"/>
  <c r="BB198" i="42" a="1"/>
  <c r="BB198" i="42" s="1"/>
  <c r="BB199" i="42" s="1"/>
  <c r="BC185" i="42"/>
  <c r="BC181" i="42" s="1"/>
  <c r="BG143" i="42"/>
  <c r="BH147" i="42" s="1"/>
  <c r="BH146" i="42"/>
  <c r="BH142" i="42" s="1"/>
  <c r="BD197" i="42" a="1"/>
  <c r="BD197" i="42" s="1"/>
  <c r="BE184" i="42"/>
  <c r="BE180" i="42" s="1"/>
  <c r="AE133" i="9"/>
  <c r="AE155" i="9" a="1"/>
  <c r="AE155" i="9" s="1"/>
  <c r="AF136" i="9"/>
  <c r="AF79" i="9"/>
  <c r="AF87" i="9" s="1"/>
  <c r="AG82" i="9"/>
  <c r="AG60" i="9"/>
  <c r="AF86" i="9"/>
  <c r="AE106" i="9"/>
  <c r="AE114" i="9" s="1"/>
  <c r="AF109" i="9"/>
  <c r="AF64" i="9"/>
  <c r="AG59" i="9"/>
  <c r="AE140" i="9"/>
  <c r="AF63" i="9"/>
  <c r="AE161" i="9" a="1"/>
  <c r="AE161" i="9" s="1"/>
  <c r="AE32" i="25" s="1"/>
  <c r="AE31" i="25"/>
  <c r="BJ384" i="6"/>
  <c r="BJ56" i="10" s="1"/>
  <c r="BK17" i="5"/>
  <c r="BJ505" i="6"/>
  <c r="BJ3" i="16"/>
  <c r="BJ3" i="10"/>
  <c r="BJ632" i="6"/>
  <c r="BJ3" i="17"/>
  <c r="BJ3" i="42"/>
  <c r="BJ22" i="42" s="1"/>
  <c r="BJ3" i="20"/>
  <c r="BJ3" i="15"/>
  <c r="BJ131" i="6"/>
  <c r="BJ3" i="25"/>
  <c r="BJ3" i="12"/>
  <c r="BJ3" i="5"/>
  <c r="BJ3" i="14"/>
  <c r="BJ136" i="6"/>
  <c r="BJ3" i="38"/>
  <c r="BJ624" i="6"/>
  <c r="BJ434" i="6"/>
  <c r="BJ3" i="24"/>
  <c r="BJ3" i="9"/>
  <c r="AD135" i="12" l="1"/>
  <c r="AD181" i="12"/>
  <c r="AD166" i="12"/>
  <c r="AE162" i="9"/>
  <c r="AD154" i="12"/>
  <c r="BJ285" i="6"/>
  <c r="BJ286" i="6" s="1"/>
  <c r="BK281" i="6"/>
  <c r="AD106" i="12"/>
  <c r="BL305" i="6"/>
  <c r="BK309" i="6"/>
  <c r="BK310" i="6" s="1"/>
  <c r="BJ61" i="6"/>
  <c r="BK51" i="6"/>
  <c r="BJ67" i="6"/>
  <c r="BI62" i="6"/>
  <c r="BI71" i="6"/>
  <c r="BI72" i="6" s="1"/>
  <c r="BJ297" i="6"/>
  <c r="BJ298" i="6" s="1"/>
  <c r="BK293" i="6"/>
  <c r="BH143" i="42"/>
  <c r="BI147" i="42" s="1"/>
  <c r="BI146" i="42"/>
  <c r="BI142" i="42" s="1"/>
  <c r="BC198" i="42" a="1"/>
  <c r="BC198" i="42" s="1"/>
  <c r="BC199" i="42" s="1"/>
  <c r="BD185" i="42"/>
  <c r="BD181" i="42" s="1"/>
  <c r="BD162" i="42"/>
  <c r="BE166" i="42" s="1"/>
  <c r="BE165" i="42"/>
  <c r="BE161" i="42" s="1"/>
  <c r="BE197" i="42" a="1"/>
  <c r="BE197" i="42" s="1"/>
  <c r="BF184" i="42"/>
  <c r="BF180" i="42" s="1"/>
  <c r="AE156" i="9" a="1"/>
  <c r="AE156" i="9" s="1"/>
  <c r="AE14" i="25" s="1"/>
  <c r="AF137" i="9"/>
  <c r="AG55" i="9"/>
  <c r="AF105" i="9"/>
  <c r="AF113" i="9" s="1"/>
  <c r="AG78" i="9"/>
  <c r="AG86" i="9" s="1"/>
  <c r="AE13" i="25"/>
  <c r="AG56" i="9"/>
  <c r="AF110" i="9"/>
  <c r="AG83" i="9"/>
  <c r="AE141" i="9"/>
  <c r="AF132" i="9"/>
  <c r="AF140" i="9" s="1"/>
  <c r="AF160" i="9" a="1"/>
  <c r="AF160" i="9" s="1"/>
  <c r="BL17" i="5"/>
  <c r="BK3" i="10"/>
  <c r="BK384" i="6"/>
  <c r="BK56" i="10" s="1"/>
  <c r="BK3" i="38"/>
  <c r="BK624" i="6"/>
  <c r="BK434" i="6"/>
  <c r="BK632" i="6"/>
  <c r="BK3" i="16"/>
  <c r="BK136" i="6"/>
  <c r="BK3" i="42"/>
  <c r="BK22" i="42" s="1"/>
  <c r="BK3" i="20"/>
  <c r="BK505" i="6"/>
  <c r="BK3" i="17"/>
  <c r="BK131" i="6"/>
  <c r="BK3" i="15"/>
  <c r="BK3" i="25"/>
  <c r="BK3" i="12"/>
  <c r="BK3" i="24"/>
  <c r="BK3" i="9"/>
  <c r="BK3" i="5"/>
  <c r="BK3" i="14"/>
  <c r="BM305" i="6" l="1"/>
  <c r="BL309" i="6"/>
  <c r="BL310" i="6" s="1"/>
  <c r="BK285" i="6"/>
  <c r="BK286" i="6" s="1"/>
  <c r="BL281" i="6"/>
  <c r="BL293" i="6"/>
  <c r="BK297" i="6"/>
  <c r="BK298" i="6" s="1"/>
  <c r="BK61" i="6"/>
  <c r="BL51" i="6"/>
  <c r="BK67" i="6"/>
  <c r="BJ62" i="6"/>
  <c r="BJ71" i="6"/>
  <c r="BJ72" i="6" s="1"/>
  <c r="BE162" i="42"/>
  <c r="BF166" i="42" s="1"/>
  <c r="BF165" i="42"/>
  <c r="BF161" i="42" s="1"/>
  <c r="BD198" i="42" a="1"/>
  <c r="BD198" i="42" s="1"/>
  <c r="BD199" i="42" s="1"/>
  <c r="BE185" i="42"/>
  <c r="BE181" i="42" s="1"/>
  <c r="BI143" i="42"/>
  <c r="BJ147" i="42" s="1"/>
  <c r="BJ146" i="42"/>
  <c r="BJ142" i="42" s="1"/>
  <c r="BF197" i="42" a="1"/>
  <c r="BF197" i="42" s="1"/>
  <c r="BG184" i="42"/>
  <c r="BG180" i="42" s="1"/>
  <c r="AH59" i="9"/>
  <c r="AG63" i="9"/>
  <c r="AG79" i="9"/>
  <c r="AG87" i="9" s="1"/>
  <c r="AH82" i="9"/>
  <c r="AF106" i="9"/>
  <c r="AF114" i="9" s="1"/>
  <c r="AG109" i="9"/>
  <c r="AF161" i="9" a="1"/>
  <c r="AF161" i="9" s="1"/>
  <c r="AF32" i="25" s="1"/>
  <c r="AH60" i="9"/>
  <c r="AG64" i="9"/>
  <c r="AF31" i="25"/>
  <c r="AE15" i="25"/>
  <c r="AF155" i="9" a="1"/>
  <c r="AF155" i="9" s="1"/>
  <c r="AF133" i="9"/>
  <c r="AG136" i="9"/>
  <c r="AE157" i="9"/>
  <c r="AE93" i="12" s="1"/>
  <c r="BL384" i="6"/>
  <c r="BL56" i="10" s="1"/>
  <c r="BM17" i="5"/>
  <c r="BL3" i="10"/>
  <c r="BL632" i="6"/>
  <c r="BL3" i="24"/>
  <c r="BL3" i="14"/>
  <c r="BL131" i="6"/>
  <c r="BL3" i="5"/>
  <c r="BL3" i="9"/>
  <c r="BL3" i="42"/>
  <c r="BL22" i="42" s="1"/>
  <c r="BL3" i="38"/>
  <c r="BL624" i="6"/>
  <c r="BL3" i="16"/>
  <c r="BL434" i="6"/>
  <c r="BL136" i="6"/>
  <c r="BL3" i="20"/>
  <c r="BL505" i="6"/>
  <c r="BL3" i="17"/>
  <c r="BL3" i="25"/>
  <c r="BL3" i="12"/>
  <c r="BL3" i="15"/>
  <c r="BM281" i="6" l="1"/>
  <c r="BL285" i="6"/>
  <c r="BL286" i="6" s="1"/>
  <c r="BM309" i="6"/>
  <c r="BM310" i="6" s="1"/>
  <c r="BN305" i="6"/>
  <c r="BM51" i="6"/>
  <c r="BL61" i="6"/>
  <c r="BL67" i="6"/>
  <c r="BK62" i="6"/>
  <c r="BK71" i="6"/>
  <c r="BK72" i="6" s="1"/>
  <c r="BL297" i="6"/>
  <c r="BL298" i="6" s="1"/>
  <c r="BM293" i="6"/>
  <c r="AF162" i="9"/>
  <c r="BJ143" i="42"/>
  <c r="BK147" i="42" s="1"/>
  <c r="BK146" i="42"/>
  <c r="BK142" i="42" s="1"/>
  <c r="BE198" i="42" a="1"/>
  <c r="BE198" i="42" s="1"/>
  <c r="BE199" i="42" s="1"/>
  <c r="BF185" i="42"/>
  <c r="BF181" i="42" s="1"/>
  <c r="BF162" i="42"/>
  <c r="BG166" i="42" s="1"/>
  <c r="BG165" i="42"/>
  <c r="BG161" i="42" s="1"/>
  <c r="BG197" i="42" a="1"/>
  <c r="BG197" i="42" s="1"/>
  <c r="BH184" i="42"/>
  <c r="BH180" i="42" s="1"/>
  <c r="AF156" i="9" a="1"/>
  <c r="AF156" i="9" s="1"/>
  <c r="AF14" i="25" s="1"/>
  <c r="AG137" i="9"/>
  <c r="AH83" i="9"/>
  <c r="AF13" i="25"/>
  <c r="AF141" i="9"/>
  <c r="AG105" i="9"/>
  <c r="AH56" i="9"/>
  <c r="AG110" i="9"/>
  <c r="AH55" i="9"/>
  <c r="AH63" i="9" s="1"/>
  <c r="AG132" i="9"/>
  <c r="AG140" i="9" s="1"/>
  <c r="AG160" i="9" a="1"/>
  <c r="AG160" i="9" s="1"/>
  <c r="AE123" i="12"/>
  <c r="AE198" i="12" s="1"/>
  <c r="AE20" i="17" s="1"/>
  <c r="AE106" i="12"/>
  <c r="AE135" i="12"/>
  <c r="AE166" i="12"/>
  <c r="AE154" i="12"/>
  <c r="AE181" i="12"/>
  <c r="AH78" i="9"/>
  <c r="AH86" i="9" s="1"/>
  <c r="BM384" i="6"/>
  <c r="BM56" i="10" s="1"/>
  <c r="BN17" i="5"/>
  <c r="BM3" i="10"/>
  <c r="BM434" i="6"/>
  <c r="BM136" i="6"/>
  <c r="BM3" i="16"/>
  <c r="BM505" i="6"/>
  <c r="BM131" i="6"/>
  <c r="BM3" i="20"/>
  <c r="BM3" i="17"/>
  <c r="BM3" i="15"/>
  <c r="BM3" i="25"/>
  <c r="BM3" i="12"/>
  <c r="BM3" i="24"/>
  <c r="BM3" i="14"/>
  <c r="BM3" i="42"/>
  <c r="BM22" i="42" s="1"/>
  <c r="BM3" i="5"/>
  <c r="BM624" i="6"/>
  <c r="BM3" i="38"/>
  <c r="BM3" i="9"/>
  <c r="BM632" i="6"/>
  <c r="BN309" i="6" l="1"/>
  <c r="BN310" i="6" s="1"/>
  <c r="BO305" i="6"/>
  <c r="BN281" i="6"/>
  <c r="BM285" i="6"/>
  <c r="BM286" i="6" s="1"/>
  <c r="BN293" i="6"/>
  <c r="BM297" i="6"/>
  <c r="BM298" i="6" s="1"/>
  <c r="BL62" i="6"/>
  <c r="BL71" i="6"/>
  <c r="BL72" i="6" s="1"/>
  <c r="BM61" i="6"/>
  <c r="BN51" i="6"/>
  <c r="BM67" i="6"/>
  <c r="AF15" i="25"/>
  <c r="AF157" i="9"/>
  <c r="AF93" i="12" s="1"/>
  <c r="AF166" i="12" s="1"/>
  <c r="BG162" i="42"/>
  <c r="BH166" i="42" s="1"/>
  <c r="BH165" i="42"/>
  <c r="BH161" i="42" s="1"/>
  <c r="BF198" i="42" a="1"/>
  <c r="BF198" i="42" s="1"/>
  <c r="BF199" i="42" s="1"/>
  <c r="BG185" i="42"/>
  <c r="BG181" i="42" s="1"/>
  <c r="BK143" i="42"/>
  <c r="BL147" i="42" s="1"/>
  <c r="BL146" i="42"/>
  <c r="BL142" i="42" s="1"/>
  <c r="BH197" i="42" a="1"/>
  <c r="BH197" i="42" s="1"/>
  <c r="BI184" i="42"/>
  <c r="BI180" i="42" s="1"/>
  <c r="AI59" i="9"/>
  <c r="AG106" i="9"/>
  <c r="AG114" i="9" s="1"/>
  <c r="AH109" i="9"/>
  <c r="AI60" i="9"/>
  <c r="AH79" i="9"/>
  <c r="AI82" i="9"/>
  <c r="AG31" i="25"/>
  <c r="AH64" i="9"/>
  <c r="AG161" i="9" a="1"/>
  <c r="AG161" i="9" s="1"/>
  <c r="AG32" i="25" s="1"/>
  <c r="AG133" i="9"/>
  <c r="AG141" i="9" s="1"/>
  <c r="AG155" i="9" a="1"/>
  <c r="AG155" i="9" s="1"/>
  <c r="AH136" i="9"/>
  <c r="AG113" i="9"/>
  <c r="BO17" i="5"/>
  <c r="BN3" i="10"/>
  <c r="BN3" i="16"/>
  <c r="BN624" i="6"/>
  <c r="BN3" i="5"/>
  <c r="BN384" i="6"/>
  <c r="BN56" i="10" s="1"/>
  <c r="BN434" i="6"/>
  <c r="BN3" i="20"/>
  <c r="BN136" i="6"/>
  <c r="BN3" i="17"/>
  <c r="BN505" i="6"/>
  <c r="BN632" i="6"/>
  <c r="BN3" i="15"/>
  <c r="BN131" i="6"/>
  <c r="BN3" i="25"/>
  <c r="BN3" i="12"/>
  <c r="BN3" i="38"/>
  <c r="BN3" i="9"/>
  <c r="BN3" i="24"/>
  <c r="BN3" i="14"/>
  <c r="BN3" i="42"/>
  <c r="BN22" i="42" s="1"/>
  <c r="AF154" i="12" l="1"/>
  <c r="AF181" i="12"/>
  <c r="BN285" i="6"/>
  <c r="BN286" i="6" s="1"/>
  <c r="BO281" i="6"/>
  <c r="BO309" i="6"/>
  <c r="BO310" i="6" s="1"/>
  <c r="BP305" i="6"/>
  <c r="AF135" i="12"/>
  <c r="BO51" i="6"/>
  <c r="BN61" i="6"/>
  <c r="BN67" i="6"/>
  <c r="BN297" i="6"/>
  <c r="BN298" i="6" s="1"/>
  <c r="BO293" i="6"/>
  <c r="AF123" i="12"/>
  <c r="AF198" i="12" s="1"/>
  <c r="AF20" i="17" s="1"/>
  <c r="BM62" i="6"/>
  <c r="BM71" i="6"/>
  <c r="BM72" i="6" s="1"/>
  <c r="AF106" i="12"/>
  <c r="BL143" i="42"/>
  <c r="BM147" i="42" s="1"/>
  <c r="BM146" i="42"/>
  <c r="BM142" i="42" s="1"/>
  <c r="BG198" i="42" a="1"/>
  <c r="BG198" i="42" s="1"/>
  <c r="BG199" i="42" s="1"/>
  <c r="BH185" i="42"/>
  <c r="BH181" i="42" s="1"/>
  <c r="BI197" i="42" a="1"/>
  <c r="BI197" i="42" s="1"/>
  <c r="BJ184" i="42"/>
  <c r="BJ180" i="42" s="1"/>
  <c r="BH162" i="42"/>
  <c r="BI166" i="42" s="1"/>
  <c r="BI165" i="42"/>
  <c r="BI161" i="42" s="1"/>
  <c r="AG13" i="25"/>
  <c r="AH110" i="9"/>
  <c r="AI83" i="9"/>
  <c r="AG156" i="9" a="1"/>
  <c r="AG156" i="9" s="1"/>
  <c r="AG14" i="25" s="1"/>
  <c r="AH137" i="9"/>
  <c r="AI55" i="9"/>
  <c r="AI63" i="9" s="1"/>
  <c r="AH105" i="9"/>
  <c r="AH113" i="9" s="1"/>
  <c r="AG162" i="9"/>
  <c r="AH87" i="9"/>
  <c r="AH132" i="9"/>
  <c r="AH140" i="9" s="1"/>
  <c r="AH160" i="9" a="1"/>
  <c r="AH160" i="9" s="1"/>
  <c r="AI78" i="9"/>
  <c r="AI86" i="9" s="1"/>
  <c r="AI56" i="9"/>
  <c r="AI64" i="9" s="1"/>
  <c r="BO384" i="6"/>
  <c r="BO56" i="10" s="1"/>
  <c r="BP17" i="5"/>
  <c r="BO3" i="10"/>
  <c r="BO131" i="6"/>
  <c r="BO3" i="20"/>
  <c r="BO3" i="42"/>
  <c r="BO22" i="42" s="1"/>
  <c r="BO3" i="17"/>
  <c r="BO3" i="15"/>
  <c r="BO3" i="25"/>
  <c r="BO3" i="12"/>
  <c r="BO434" i="6"/>
  <c r="BO3" i="5"/>
  <c r="BO3" i="9"/>
  <c r="BO136" i="6"/>
  <c r="BO3" i="24"/>
  <c r="BO3" i="14"/>
  <c r="BO632" i="6"/>
  <c r="BO3" i="16"/>
  <c r="BO3" i="38"/>
  <c r="BO624" i="6"/>
  <c r="BO505" i="6"/>
  <c r="BP309" i="6" l="1"/>
  <c r="BP310" i="6" s="1"/>
  <c r="BQ305" i="6"/>
  <c r="BO285" i="6"/>
  <c r="BO286" i="6" s="1"/>
  <c r="BP281" i="6"/>
  <c r="BO297" i="6"/>
  <c r="BO298" i="6" s="1"/>
  <c r="BP293" i="6"/>
  <c r="BN62" i="6"/>
  <c r="BN71" i="6"/>
  <c r="BN72" i="6" s="1"/>
  <c r="BO61" i="6"/>
  <c r="BP51" i="6"/>
  <c r="BO67" i="6"/>
  <c r="BJ197" i="42" a="1"/>
  <c r="BJ197" i="42" s="1"/>
  <c r="BK184" i="42"/>
  <c r="BK180" i="42" s="1"/>
  <c r="BH198" i="42" a="1"/>
  <c r="BH198" i="42" s="1"/>
  <c r="BH199" i="42" s="1"/>
  <c r="BI185" i="42"/>
  <c r="BI181" i="42" s="1"/>
  <c r="BM143" i="42"/>
  <c r="BN147" i="42" s="1"/>
  <c r="BN146" i="42"/>
  <c r="BN142" i="42" s="1"/>
  <c r="AG157" i="9"/>
  <c r="AG93" i="12" s="1"/>
  <c r="AG166" i="12" s="1"/>
  <c r="BI162" i="42"/>
  <c r="BJ166" i="42" s="1"/>
  <c r="BJ165" i="42"/>
  <c r="BJ161" i="42" s="1"/>
  <c r="AJ60" i="9"/>
  <c r="AJ59" i="9"/>
  <c r="AH161" i="9" a="1"/>
  <c r="AH161" i="9" s="1"/>
  <c r="AH32" i="25" s="1"/>
  <c r="AG15" i="25"/>
  <c r="AI79" i="9"/>
  <c r="AI87" i="9" s="1"/>
  <c r="AJ82" i="9"/>
  <c r="AH155" i="9" a="1"/>
  <c r="AH155" i="9" s="1"/>
  <c r="AH133" i="9"/>
  <c r="AI136" i="9"/>
  <c r="AH106" i="9"/>
  <c r="AH114" i="9" s="1"/>
  <c r="AI109" i="9"/>
  <c r="AH31" i="25"/>
  <c r="BP384" i="6"/>
  <c r="BP56" i="10" s="1"/>
  <c r="BP3" i="10"/>
  <c r="BQ17" i="5"/>
  <c r="BP632" i="6"/>
  <c r="BP3" i="17"/>
  <c r="BP136" i="6"/>
  <c r="BP131" i="6"/>
  <c r="BP3" i="15"/>
  <c r="BP434" i="6"/>
  <c r="BP505" i="6"/>
  <c r="BP3" i="42"/>
  <c r="BP22" i="42" s="1"/>
  <c r="BP3" i="25"/>
  <c r="BP3" i="12"/>
  <c r="BP3" i="38"/>
  <c r="BP3" i="14"/>
  <c r="BP3" i="5"/>
  <c r="BP3" i="9"/>
  <c r="BP3" i="16"/>
  <c r="BP624" i="6"/>
  <c r="BP3" i="20"/>
  <c r="BP3" i="24"/>
  <c r="BP285" i="6" l="1"/>
  <c r="BP286" i="6" s="1"/>
  <c r="BQ281" i="6"/>
  <c r="BR305" i="6"/>
  <c r="BQ309" i="6"/>
  <c r="BQ310" i="6" s="1"/>
  <c r="BQ51" i="6"/>
  <c r="BP61" i="6"/>
  <c r="BP67" i="6"/>
  <c r="BO62" i="6"/>
  <c r="BO71" i="6"/>
  <c r="BO72" i="6" s="1"/>
  <c r="BQ293" i="6"/>
  <c r="BP297" i="6"/>
  <c r="BP298" i="6" s="1"/>
  <c r="AG154" i="12"/>
  <c r="AG181" i="12"/>
  <c r="AG135" i="12"/>
  <c r="AG106" i="12"/>
  <c r="AG123" i="12"/>
  <c r="AG198" i="12" s="1"/>
  <c r="AG20" i="17" s="1"/>
  <c r="AH162" i="9"/>
  <c r="BN143" i="42"/>
  <c r="BO147" i="42" s="1"/>
  <c r="BO146" i="42"/>
  <c r="BO142" i="42" s="1"/>
  <c r="BI198" i="42" a="1"/>
  <c r="BI198" i="42" s="1"/>
  <c r="BI199" i="42" s="1"/>
  <c r="BJ185" i="42"/>
  <c r="BJ181" i="42" s="1"/>
  <c r="BJ162" i="42"/>
  <c r="BK166" i="42" s="1"/>
  <c r="BK165" i="42"/>
  <c r="BK161" i="42" s="1"/>
  <c r="BK197" i="42" a="1"/>
  <c r="BK197" i="42" s="1"/>
  <c r="BL184" i="42"/>
  <c r="BL180" i="42" s="1"/>
  <c r="AI132" i="9"/>
  <c r="AI160" i="9" a="1"/>
  <c r="AI160" i="9" s="1"/>
  <c r="AH156" i="9" a="1"/>
  <c r="AH156" i="9" s="1"/>
  <c r="AH14" i="25" s="1"/>
  <c r="AI137" i="9"/>
  <c r="AJ56" i="9"/>
  <c r="AJ64" i="9" s="1"/>
  <c r="AH13" i="25"/>
  <c r="AJ78" i="9"/>
  <c r="AJ86" i="9" s="1"/>
  <c r="AI105" i="9"/>
  <c r="AI113" i="9" s="1"/>
  <c r="AH141" i="9"/>
  <c r="AJ83" i="9"/>
  <c r="AJ55" i="9"/>
  <c r="AI110" i="9"/>
  <c r="BQ384" i="6"/>
  <c r="BQ56" i="10" s="1"/>
  <c r="BR17" i="5"/>
  <c r="BQ3" i="10"/>
  <c r="BQ136" i="6"/>
  <c r="BQ3" i="5"/>
  <c r="BQ3" i="14"/>
  <c r="BQ505" i="6"/>
  <c r="BQ3" i="16"/>
  <c r="BQ624" i="6"/>
  <c r="BQ632" i="6"/>
  <c r="BQ3" i="24"/>
  <c r="BQ3" i="42"/>
  <c r="BQ22" i="42" s="1"/>
  <c r="BQ3" i="20"/>
  <c r="BQ3" i="17"/>
  <c r="BQ131" i="6"/>
  <c r="BQ3" i="15"/>
  <c r="BQ434" i="6"/>
  <c r="BQ3" i="38"/>
  <c r="BQ3" i="9"/>
  <c r="BQ3" i="25"/>
  <c r="BQ3" i="12"/>
  <c r="BR309" i="6" l="1"/>
  <c r="BR310" i="6" s="1"/>
  <c r="BS305" i="6"/>
  <c r="BQ285" i="6"/>
  <c r="BQ286" i="6" s="1"/>
  <c r="BR281" i="6"/>
  <c r="BP62" i="6"/>
  <c r="BP71" i="6"/>
  <c r="BP72" i="6" s="1"/>
  <c r="BR51" i="6"/>
  <c r="BQ61" i="6"/>
  <c r="BQ67" i="6"/>
  <c r="BQ297" i="6"/>
  <c r="BQ298" i="6" s="1"/>
  <c r="BR293" i="6"/>
  <c r="BK162" i="42"/>
  <c r="BL166" i="42" s="1"/>
  <c r="BL165" i="42"/>
  <c r="BL161" i="42" s="1"/>
  <c r="BJ198" i="42" a="1"/>
  <c r="BJ198" i="42" s="1"/>
  <c r="BJ199" i="42" s="1"/>
  <c r="BK185" i="42"/>
  <c r="BK181" i="42" s="1"/>
  <c r="BO143" i="42"/>
  <c r="BP147" i="42" s="1"/>
  <c r="BP146" i="42"/>
  <c r="BP142" i="42" s="1"/>
  <c r="BL197" i="42" a="1"/>
  <c r="BL197" i="42" s="1"/>
  <c r="BM184" i="42"/>
  <c r="BM180" i="42" s="1"/>
  <c r="AJ79" i="9"/>
  <c r="AJ87" i="9" s="1"/>
  <c r="AK82" i="9"/>
  <c r="AI161" i="9" a="1"/>
  <c r="AI161" i="9" s="1"/>
  <c r="AI32" i="25" s="1"/>
  <c r="AI133" i="9"/>
  <c r="AI141" i="9" s="1"/>
  <c r="AI155" i="9" a="1"/>
  <c r="AI155" i="9" s="1"/>
  <c r="AJ136" i="9"/>
  <c r="AI31" i="25"/>
  <c r="AH15" i="25"/>
  <c r="AK60" i="9"/>
  <c r="AK59" i="9"/>
  <c r="AH157" i="9"/>
  <c r="AH93" i="12" s="1"/>
  <c r="AJ63" i="9"/>
  <c r="AI106" i="9"/>
  <c r="AI114" i="9" s="1"/>
  <c r="AJ109" i="9"/>
  <c r="AI140" i="9"/>
  <c r="BR384" i="6"/>
  <c r="BR56" i="10" s="1"/>
  <c r="BS17" i="5"/>
  <c r="BR3" i="42"/>
  <c r="BR22" i="42" s="1"/>
  <c r="BR3" i="17"/>
  <c r="BR3" i="20"/>
  <c r="BR131" i="6"/>
  <c r="BR3" i="15"/>
  <c r="BR434" i="6"/>
  <c r="BR3" i="25"/>
  <c r="BR3" i="12"/>
  <c r="BR3" i="10"/>
  <c r="BR3" i="24"/>
  <c r="BR3" i="14"/>
  <c r="BR136" i="6"/>
  <c r="BR3" i="38"/>
  <c r="BR3" i="9"/>
  <c r="BR632" i="6"/>
  <c r="BR3" i="16"/>
  <c r="BR505" i="6"/>
  <c r="BR3" i="5"/>
  <c r="BR624" i="6"/>
  <c r="BS281" i="6" l="1"/>
  <c r="BR285" i="6"/>
  <c r="BR286" i="6" s="1"/>
  <c r="BT305" i="6"/>
  <c r="BS309" i="6"/>
  <c r="BS310" i="6" s="1"/>
  <c r="BQ62" i="6"/>
  <c r="BQ71" i="6"/>
  <c r="BQ72" i="6" s="1"/>
  <c r="BR61" i="6"/>
  <c r="BS51" i="6"/>
  <c r="BR67" i="6"/>
  <c r="BR297" i="6"/>
  <c r="BR298" i="6" s="1"/>
  <c r="BS293" i="6"/>
  <c r="BK198" i="42" a="1"/>
  <c r="BK198" i="42" s="1"/>
  <c r="BK199" i="42" s="1"/>
  <c r="BL185" i="42"/>
  <c r="BL181" i="42" s="1"/>
  <c r="BM197" i="42" a="1"/>
  <c r="BM197" i="42" s="1"/>
  <c r="BN184" i="42"/>
  <c r="BN180" i="42" s="1"/>
  <c r="BL162" i="42"/>
  <c r="BM166" i="42" s="1"/>
  <c r="BM165" i="42"/>
  <c r="BM161" i="42" s="1"/>
  <c r="BP143" i="42"/>
  <c r="BQ147" i="42" s="1"/>
  <c r="BQ146" i="42"/>
  <c r="BQ142" i="42" s="1"/>
  <c r="AJ110" i="9"/>
  <c r="AK78" i="9"/>
  <c r="AK86" i="9" s="1"/>
  <c r="AI156" i="9" a="1"/>
  <c r="AI156" i="9" s="1"/>
  <c r="AI14" i="25" s="1"/>
  <c r="AJ137" i="9"/>
  <c r="AJ132" i="9"/>
  <c r="AJ140" i="9" s="1"/>
  <c r="AJ160" i="9" a="1"/>
  <c r="AJ160" i="9" s="1"/>
  <c r="AI162" i="9"/>
  <c r="AH123" i="12"/>
  <c r="AH198" i="12" s="1"/>
  <c r="AH20" i="17" s="1"/>
  <c r="AH106" i="12"/>
  <c r="AH135" i="12"/>
  <c r="AH154" i="12"/>
  <c r="AH181" i="12"/>
  <c r="AH166" i="12"/>
  <c r="AK56" i="9"/>
  <c r="AK83" i="9"/>
  <c r="AJ105" i="9"/>
  <c r="AK55" i="9"/>
  <c r="AK63" i="9" s="1"/>
  <c r="AI13" i="25"/>
  <c r="BT17" i="5"/>
  <c r="BS3" i="10"/>
  <c r="BS384" i="6"/>
  <c r="BS56" i="10" s="1"/>
  <c r="BS136" i="6"/>
  <c r="BS3" i="42"/>
  <c r="BS22" i="42" s="1"/>
  <c r="BS3" i="16"/>
  <c r="BS505" i="6"/>
  <c r="BS3" i="20"/>
  <c r="BS131" i="6"/>
  <c r="BS3" i="17"/>
  <c r="BS3" i="15"/>
  <c r="BS3" i="25"/>
  <c r="BS3" i="12"/>
  <c r="BS3" i="24"/>
  <c r="BS3" i="14"/>
  <c r="BS434" i="6"/>
  <c r="BS632" i="6"/>
  <c r="BS3" i="5"/>
  <c r="BS624" i="6"/>
  <c r="BS3" i="38"/>
  <c r="BS3" i="9"/>
  <c r="BT309" i="6" l="1"/>
  <c r="BT310" i="6" s="1"/>
  <c r="BU305" i="6"/>
  <c r="BS285" i="6"/>
  <c r="BS286" i="6" s="1"/>
  <c r="BT281" i="6"/>
  <c r="BS61" i="6"/>
  <c r="BT51" i="6"/>
  <c r="BS67" i="6"/>
  <c r="BR62" i="6"/>
  <c r="BR71" i="6"/>
  <c r="BR72" i="6" s="1"/>
  <c r="BS297" i="6"/>
  <c r="BS298" i="6" s="1"/>
  <c r="BT293" i="6"/>
  <c r="BM162" i="42"/>
  <c r="BN166" i="42" s="1"/>
  <c r="BN165" i="42"/>
  <c r="BN161" i="42" s="1"/>
  <c r="BN197" i="42" a="1"/>
  <c r="BN197" i="42" s="1"/>
  <c r="BO184" i="42"/>
  <c r="BO180" i="42" s="1"/>
  <c r="AI157" i="9"/>
  <c r="AI93" i="12" s="1"/>
  <c r="AI106" i="12" s="1"/>
  <c r="AI15" i="25"/>
  <c r="BQ143" i="42"/>
  <c r="BR147" i="42" s="1"/>
  <c r="BR146" i="42"/>
  <c r="BR142" i="42" s="1"/>
  <c r="BL198" i="42" a="1"/>
  <c r="BL198" i="42" s="1"/>
  <c r="BL199" i="42" s="1"/>
  <c r="BM185" i="42"/>
  <c r="BM181" i="42" s="1"/>
  <c r="AJ31" i="25"/>
  <c r="AJ155" i="9" a="1"/>
  <c r="AJ155" i="9" s="1"/>
  <c r="AJ133" i="9"/>
  <c r="AJ141" i="9" s="1"/>
  <c r="AK136" i="9"/>
  <c r="AJ106" i="9"/>
  <c r="AJ114" i="9" s="1"/>
  <c r="AK109" i="9"/>
  <c r="AJ113" i="9"/>
  <c r="AL60" i="9"/>
  <c r="AJ161" i="9" a="1"/>
  <c r="AJ161" i="9" s="1"/>
  <c r="AJ32" i="25" s="1"/>
  <c r="AK64" i="9"/>
  <c r="AK79" i="9"/>
  <c r="AL82" i="9"/>
  <c r="AL59" i="9"/>
  <c r="BT384" i="6"/>
  <c r="BT56" i="10" s="1"/>
  <c r="BU17" i="5"/>
  <c r="BT3" i="10"/>
  <c r="BT434" i="6"/>
  <c r="BT632" i="6"/>
  <c r="BT3" i="20"/>
  <c r="BT3" i="42"/>
  <c r="BT22" i="42" s="1"/>
  <c r="BT3" i="17"/>
  <c r="BT3" i="15"/>
  <c r="BT131" i="6"/>
  <c r="BT3" i="25"/>
  <c r="BT3" i="12"/>
  <c r="BT3" i="5"/>
  <c r="BT3" i="14"/>
  <c r="BT3" i="24"/>
  <c r="BT3" i="9"/>
  <c r="BT505" i="6"/>
  <c r="BT3" i="16"/>
  <c r="BT3" i="38"/>
  <c r="BT136" i="6"/>
  <c r="BT624" i="6"/>
  <c r="AI135" i="12" l="1"/>
  <c r="BT285" i="6"/>
  <c r="BT286" i="6" s="1"/>
  <c r="BU281" i="6"/>
  <c r="AI181" i="12"/>
  <c r="BV305" i="6"/>
  <c r="BU309" i="6"/>
  <c r="BU310" i="6" s="1"/>
  <c r="AI166" i="12"/>
  <c r="BT297" i="6"/>
  <c r="BT298" i="6" s="1"/>
  <c r="BU293" i="6"/>
  <c r="BT61" i="6"/>
  <c r="BU51" i="6"/>
  <c r="BT67" i="6"/>
  <c r="AI154" i="12"/>
  <c r="BS62" i="6"/>
  <c r="BS71" i="6"/>
  <c r="BS72" i="6" s="1"/>
  <c r="AI123" i="12"/>
  <c r="AI198" i="12" s="1"/>
  <c r="AI20" i="17" s="1"/>
  <c r="BO197" i="42" a="1"/>
  <c r="BO197" i="42" s="1"/>
  <c r="BP184" i="42"/>
  <c r="BP180" i="42" s="1"/>
  <c r="BM198" i="42" a="1"/>
  <c r="BM198" i="42" s="1"/>
  <c r="BM199" i="42" s="1"/>
  <c r="BN185" i="42"/>
  <c r="BN181" i="42" s="1"/>
  <c r="BR143" i="42"/>
  <c r="BS147" i="42" s="1"/>
  <c r="BS146" i="42"/>
  <c r="BS142" i="42" s="1"/>
  <c r="BN162" i="42"/>
  <c r="BO166" i="42" s="1"/>
  <c r="BO165" i="42"/>
  <c r="BO161" i="42" s="1"/>
  <c r="AL83" i="9"/>
  <c r="AK87" i="9"/>
  <c r="AJ13" i="25"/>
  <c r="AL55" i="9"/>
  <c r="AJ162" i="9"/>
  <c r="AJ156" i="9" a="1"/>
  <c r="AJ156" i="9" s="1"/>
  <c r="AJ14" i="25" s="1"/>
  <c r="AK137" i="9"/>
  <c r="AK105" i="9"/>
  <c r="AK132" i="9"/>
  <c r="AK140" i="9" s="1"/>
  <c r="AK160" i="9" a="1"/>
  <c r="AK160" i="9" s="1"/>
  <c r="AK110" i="9"/>
  <c r="AL78" i="9"/>
  <c r="AL56" i="9"/>
  <c r="BU384" i="6"/>
  <c r="BU56" i="10" s="1"/>
  <c r="BU3" i="10"/>
  <c r="BU3" i="42"/>
  <c r="BU22" i="42" s="1"/>
  <c r="BU3" i="20"/>
  <c r="BU3" i="17"/>
  <c r="BU434" i="6"/>
  <c r="BU136" i="6"/>
  <c r="BU131" i="6"/>
  <c r="BU3" i="15"/>
  <c r="BV17" i="5"/>
  <c r="BU505" i="6"/>
  <c r="BU3" i="25"/>
  <c r="BU3" i="12"/>
  <c r="BU3" i="5"/>
  <c r="BU3" i="14"/>
  <c r="BU3" i="24"/>
  <c r="BU3" i="9"/>
  <c r="BU632" i="6"/>
  <c r="BU3" i="16"/>
  <c r="BU3" i="38"/>
  <c r="BU624" i="6"/>
  <c r="BV309" i="6" l="1"/>
  <c r="BV310" i="6" s="1"/>
  <c r="BW305" i="6"/>
  <c r="BU285" i="6"/>
  <c r="BU286" i="6" s="1"/>
  <c r="BV281" i="6"/>
  <c r="BV51" i="6"/>
  <c r="BU61" i="6"/>
  <c r="BU67" i="6"/>
  <c r="BT62" i="6"/>
  <c r="BT71" i="6"/>
  <c r="BT72" i="6" s="1"/>
  <c r="BV293" i="6"/>
  <c r="BU297" i="6"/>
  <c r="BU298" i="6" s="1"/>
  <c r="BS143" i="42"/>
  <c r="BT147" i="42" s="1"/>
  <c r="BT146" i="42"/>
  <c r="BT142" i="42" s="1"/>
  <c r="BN198" i="42" a="1"/>
  <c r="BN198" i="42" s="1"/>
  <c r="BN199" i="42" s="1"/>
  <c r="BO185" i="42"/>
  <c r="BO181" i="42" s="1"/>
  <c r="BP197" i="42" a="1"/>
  <c r="BP197" i="42" s="1"/>
  <c r="BQ184" i="42"/>
  <c r="BQ180" i="42" s="1"/>
  <c r="BO162" i="42"/>
  <c r="BP166" i="42" s="1"/>
  <c r="BP165" i="42"/>
  <c r="BP161" i="42" s="1"/>
  <c r="AM60" i="9"/>
  <c r="AK133" i="9"/>
  <c r="AK141" i="9" s="1"/>
  <c r="AK155" i="9" a="1"/>
  <c r="AK155" i="9" s="1"/>
  <c r="AL136" i="9"/>
  <c r="AM59" i="9"/>
  <c r="AL64" i="9"/>
  <c r="AK106" i="9"/>
  <c r="AK114" i="9" s="1"/>
  <c r="AL109" i="9"/>
  <c r="AL63" i="9"/>
  <c r="AL79" i="9"/>
  <c r="AM82" i="9"/>
  <c r="AK113" i="9"/>
  <c r="AL86" i="9"/>
  <c r="AK161" i="9" a="1"/>
  <c r="AK161" i="9" s="1"/>
  <c r="AK32" i="25" s="1"/>
  <c r="AJ15" i="25"/>
  <c r="AK31" i="25"/>
  <c r="AJ157" i="9"/>
  <c r="AJ93" i="12" s="1"/>
  <c r="BW17" i="5"/>
  <c r="BV384" i="6"/>
  <c r="BV56" i="10" s="1"/>
  <c r="BV3" i="10"/>
  <c r="BV3" i="20"/>
  <c r="BV3" i="17"/>
  <c r="BV434" i="6"/>
  <c r="BV136" i="6"/>
  <c r="BV632" i="6"/>
  <c r="BV3" i="15"/>
  <c r="BV505" i="6"/>
  <c r="BV131" i="6"/>
  <c r="BV3" i="25"/>
  <c r="BV3" i="12"/>
  <c r="BV3" i="42"/>
  <c r="BV22" i="42" s="1"/>
  <c r="BV3" i="5"/>
  <c r="BV3" i="14"/>
  <c r="BV3" i="24"/>
  <c r="BV3" i="9"/>
  <c r="BV3" i="16"/>
  <c r="BV624" i="6"/>
  <c r="BV3" i="38"/>
  <c r="BV285" i="6" l="1"/>
  <c r="BV286" i="6" s="1"/>
  <c r="BW281" i="6"/>
  <c r="BX305" i="6"/>
  <c r="BW309" i="6"/>
  <c r="BW310" i="6" s="1"/>
  <c r="BU62" i="6"/>
  <c r="BU71" i="6"/>
  <c r="BU72" i="6" s="1"/>
  <c r="BW51" i="6"/>
  <c r="BV61" i="6"/>
  <c r="BV67" i="6"/>
  <c r="BV297" i="6"/>
  <c r="BV298" i="6" s="1"/>
  <c r="BW293" i="6"/>
  <c r="BQ197" i="42" a="1"/>
  <c r="BQ197" i="42" s="1"/>
  <c r="BR184" i="42"/>
  <c r="BR180" i="42" s="1"/>
  <c r="AK162" i="9"/>
  <c r="BO198" i="42" a="1"/>
  <c r="BO198" i="42" s="1"/>
  <c r="BO199" i="42" s="1"/>
  <c r="BP185" i="42"/>
  <c r="BP181" i="42" s="1"/>
  <c r="BT143" i="42"/>
  <c r="BU147" i="42" s="1"/>
  <c r="BU146" i="42"/>
  <c r="BU142" i="42" s="1"/>
  <c r="BP162" i="42"/>
  <c r="BQ166" i="42" s="1"/>
  <c r="BQ165" i="42"/>
  <c r="BQ161" i="42" s="1"/>
  <c r="AM55" i="9"/>
  <c r="AM63" i="9" s="1"/>
  <c r="AM78" i="9"/>
  <c r="AM86" i="9" s="1"/>
  <c r="AL132" i="9"/>
  <c r="AL160" i="9" a="1"/>
  <c r="AL160" i="9" s="1"/>
  <c r="AL105" i="9"/>
  <c r="AL113" i="9" s="1"/>
  <c r="AM83" i="9"/>
  <c r="AK13" i="25"/>
  <c r="AJ106" i="12"/>
  <c r="AJ123" i="12"/>
  <c r="AJ198" i="12" s="1"/>
  <c r="AJ20" i="17" s="1"/>
  <c r="AJ154" i="12"/>
  <c r="AJ135" i="12"/>
  <c r="AJ166" i="12"/>
  <c r="AJ181" i="12"/>
  <c r="AL110" i="9"/>
  <c r="AK156" i="9" a="1"/>
  <c r="AK156" i="9" s="1"/>
  <c r="AK14" i="25" s="1"/>
  <c r="AL137" i="9"/>
  <c r="AM56" i="9"/>
  <c r="AM64" i="9" s="1"/>
  <c r="AL87" i="9"/>
  <c r="BW384" i="6"/>
  <c r="BW56" i="10" s="1"/>
  <c r="BX17" i="5"/>
  <c r="BW3" i="10"/>
  <c r="BW3" i="17"/>
  <c r="BW3" i="15"/>
  <c r="BW3" i="25"/>
  <c r="BW3" i="12"/>
  <c r="BW434" i="6"/>
  <c r="BW632" i="6"/>
  <c r="BW3" i="5"/>
  <c r="BW3" i="9"/>
  <c r="BW131" i="6"/>
  <c r="BW3" i="24"/>
  <c r="BW3" i="14"/>
  <c r="BW136" i="6"/>
  <c r="BW3" i="42"/>
  <c r="BW22" i="42" s="1"/>
  <c r="BW3" i="38"/>
  <c r="BW624" i="6"/>
  <c r="BW3" i="20"/>
  <c r="BW505" i="6"/>
  <c r="BW3" i="16"/>
  <c r="BX309" i="6" l="1"/>
  <c r="BX310" i="6" s="1"/>
  <c r="BY305" i="6"/>
  <c r="BX281" i="6"/>
  <c r="BW285" i="6"/>
  <c r="BW286" i="6" s="1"/>
  <c r="BV62" i="6"/>
  <c r="BV71" i="6"/>
  <c r="BV72" i="6" s="1"/>
  <c r="BW61" i="6"/>
  <c r="BX51" i="6"/>
  <c r="BW67" i="6"/>
  <c r="BW297" i="6"/>
  <c r="BW298" i="6" s="1"/>
  <c r="BX293" i="6"/>
  <c r="BP198" i="42" a="1"/>
  <c r="BP198" i="42" s="1"/>
  <c r="BP199" i="42" s="1"/>
  <c r="BQ185" i="42"/>
  <c r="BQ181" i="42" s="1"/>
  <c r="BQ162" i="42"/>
  <c r="BR166" i="42" s="1"/>
  <c r="BR165" i="42"/>
  <c r="BR161" i="42" s="1"/>
  <c r="BR197" i="42" a="1"/>
  <c r="BR197" i="42" s="1"/>
  <c r="BS184" i="42"/>
  <c r="BS180" i="42" s="1"/>
  <c r="BU143" i="42"/>
  <c r="BV147" i="42" s="1"/>
  <c r="BV146" i="42"/>
  <c r="BV142" i="42" s="1"/>
  <c r="AL155" i="9" a="1"/>
  <c r="AL155" i="9" s="1"/>
  <c r="AL133" i="9"/>
  <c r="AL141" i="9" s="1"/>
  <c r="AM136" i="9"/>
  <c r="AL161" i="9" a="1"/>
  <c r="AL161" i="9" s="1"/>
  <c r="AL32" i="25" s="1"/>
  <c r="AM79" i="9"/>
  <c r="AM87" i="9" s="1"/>
  <c r="AN82" i="9"/>
  <c r="AL106" i="9"/>
  <c r="AL114" i="9" s="1"/>
  <c r="AM109" i="9"/>
  <c r="AK15" i="25"/>
  <c r="AK157" i="9"/>
  <c r="AK93" i="12" s="1"/>
  <c r="AL31" i="25"/>
  <c r="AN60" i="9"/>
  <c r="AL140" i="9"/>
  <c r="AN59" i="9"/>
  <c r="BX384" i="6"/>
  <c r="BX56" i="10" s="1"/>
  <c r="BY17" i="5"/>
  <c r="BX505" i="6"/>
  <c r="BX131" i="6"/>
  <c r="BX3" i="20"/>
  <c r="BX3" i="42"/>
  <c r="BX22" i="42" s="1"/>
  <c r="BX3" i="17"/>
  <c r="BX3" i="15"/>
  <c r="BX3" i="25"/>
  <c r="BX3" i="12"/>
  <c r="BX3" i="38"/>
  <c r="BX3" i="14"/>
  <c r="BX3" i="5"/>
  <c r="BX3" i="9"/>
  <c r="BX3" i="10"/>
  <c r="BX434" i="6"/>
  <c r="BX136" i="6"/>
  <c r="BX632" i="6"/>
  <c r="BX3" i="24"/>
  <c r="BX3" i="16"/>
  <c r="BX624" i="6"/>
  <c r="BX285" i="6" l="1"/>
  <c r="BX286" i="6" s="1"/>
  <c r="BY281" i="6"/>
  <c r="BY309" i="6"/>
  <c r="BY310" i="6" s="1"/>
  <c r="BZ305" i="6"/>
  <c r="AL162" i="9"/>
  <c r="BY293" i="6"/>
  <c r="BX297" i="6"/>
  <c r="BX298" i="6" s="1"/>
  <c r="BY51" i="6"/>
  <c r="BX61" i="6"/>
  <c r="BX67" i="6"/>
  <c r="BW62" i="6"/>
  <c r="BW71" i="6"/>
  <c r="BW72" i="6" s="1"/>
  <c r="BR162" i="42"/>
  <c r="BS166" i="42" s="1"/>
  <c r="BS165" i="42"/>
  <c r="BS161" i="42" s="1"/>
  <c r="BV143" i="42"/>
  <c r="BW147" i="42" s="1"/>
  <c r="BW146" i="42"/>
  <c r="BW142" i="42" s="1"/>
  <c r="BS197" i="42" a="1"/>
  <c r="BS197" i="42" s="1"/>
  <c r="BT184" i="42"/>
  <c r="BT180" i="42" s="1"/>
  <c r="BQ198" i="42" a="1"/>
  <c r="BQ198" i="42" s="1"/>
  <c r="BQ199" i="42" s="1"/>
  <c r="BR185" i="42"/>
  <c r="BR181" i="42" s="1"/>
  <c r="AK123" i="12"/>
  <c r="AK198" i="12" s="1"/>
  <c r="AK20" i="17" s="1"/>
  <c r="AK106" i="12"/>
  <c r="AK154" i="12"/>
  <c r="AK181" i="12"/>
  <c r="AK135" i="12"/>
  <c r="AK166" i="12"/>
  <c r="AM105" i="9"/>
  <c r="AM113" i="9" s="1"/>
  <c r="AM132" i="9"/>
  <c r="AM140" i="9" s="1"/>
  <c r="AM160" i="9" a="1"/>
  <c r="AM160" i="9" s="1"/>
  <c r="AN55" i="9"/>
  <c r="AN56" i="9"/>
  <c r="AN78" i="9"/>
  <c r="AN86" i="9" s="1"/>
  <c r="AM110" i="9"/>
  <c r="AL156" i="9" a="1"/>
  <c r="AL156" i="9" s="1"/>
  <c r="AL14" i="25" s="1"/>
  <c r="AM137" i="9"/>
  <c r="AN83" i="9"/>
  <c r="AL13" i="25"/>
  <c r="BY384" i="6"/>
  <c r="BY56" i="10" s="1"/>
  <c r="BZ17" i="5"/>
  <c r="BY3" i="10"/>
  <c r="BY136" i="6"/>
  <c r="BY3" i="38"/>
  <c r="BY3" i="9"/>
  <c r="BY505" i="6"/>
  <c r="BY632" i="6"/>
  <c r="BY3" i="24"/>
  <c r="BY624" i="6"/>
  <c r="BY3" i="42"/>
  <c r="BY22" i="42" s="1"/>
  <c r="BY3" i="16"/>
  <c r="BY3" i="20"/>
  <c r="BY131" i="6"/>
  <c r="BY3" i="17"/>
  <c r="BY3" i="15"/>
  <c r="BY434" i="6"/>
  <c r="BY3" i="5"/>
  <c r="BY3" i="14"/>
  <c r="BY3" i="12"/>
  <c r="BY3" i="25"/>
  <c r="CA305" i="6" l="1"/>
  <c r="BZ309" i="6"/>
  <c r="BZ310" i="6" s="1"/>
  <c r="BY285" i="6"/>
  <c r="BY286" i="6" s="1"/>
  <c r="BZ281" i="6"/>
  <c r="BX62" i="6"/>
  <c r="BX71" i="6"/>
  <c r="BX72" i="6" s="1"/>
  <c r="BZ51" i="6"/>
  <c r="BY61" i="6"/>
  <c r="BY67" i="6"/>
  <c r="BY297" i="6"/>
  <c r="BY298" i="6" s="1"/>
  <c r="BZ293" i="6"/>
  <c r="AL15" i="25"/>
  <c r="BW143" i="42"/>
  <c r="BX147" i="42" s="1"/>
  <c r="BX146" i="42"/>
  <c r="BX142" i="42" s="1"/>
  <c r="BR198" i="42" a="1"/>
  <c r="BR198" i="42" s="1"/>
  <c r="BR199" i="42" s="1"/>
  <c r="BS185" i="42"/>
  <c r="BS181" i="42" s="1"/>
  <c r="BS162" i="42"/>
  <c r="BT166" i="42" s="1"/>
  <c r="BT165" i="42"/>
  <c r="BT161" i="42" s="1"/>
  <c r="BT197" i="42" a="1"/>
  <c r="BT197" i="42" s="1"/>
  <c r="BU184" i="42"/>
  <c r="BU180" i="42" s="1"/>
  <c r="AM161" i="9" a="1"/>
  <c r="AM161" i="9" s="1"/>
  <c r="AM32" i="25" s="1"/>
  <c r="AM106" i="9"/>
  <c r="AN109" i="9"/>
  <c r="AM31" i="25"/>
  <c r="AL157" i="9"/>
  <c r="AL93" i="12" s="1"/>
  <c r="AO60" i="9"/>
  <c r="AM133" i="9"/>
  <c r="AM155" i="9" a="1"/>
  <c r="AM155" i="9" s="1"/>
  <c r="AN136" i="9"/>
  <c r="AN64" i="9"/>
  <c r="AN79" i="9"/>
  <c r="AN87" i="9" s="1"/>
  <c r="AO82" i="9"/>
  <c r="AO59" i="9"/>
  <c r="AN63" i="9"/>
  <c r="BZ384" i="6"/>
  <c r="BZ56" i="10" s="1"/>
  <c r="BZ3" i="10"/>
  <c r="CA17" i="5"/>
  <c r="BZ3" i="42"/>
  <c r="BZ22" i="42" s="1"/>
  <c r="BZ3" i="17"/>
  <c r="BZ3" i="15"/>
  <c r="BZ131" i="6"/>
  <c r="BZ3" i="25"/>
  <c r="BZ3" i="12"/>
  <c r="BZ434" i="6"/>
  <c r="BZ3" i="5"/>
  <c r="BZ3" i="9"/>
  <c r="BZ3" i="24"/>
  <c r="BZ3" i="14"/>
  <c r="BZ3" i="38"/>
  <c r="BZ624" i="6"/>
  <c r="BZ505" i="6"/>
  <c r="BZ632" i="6"/>
  <c r="BZ3" i="20"/>
  <c r="BZ3" i="16"/>
  <c r="BZ136" i="6"/>
  <c r="BZ285" i="6" l="1"/>
  <c r="BZ286" i="6" s="1"/>
  <c r="CA281" i="6"/>
  <c r="CA309" i="6"/>
  <c r="CA310" i="6" s="1"/>
  <c r="CB305" i="6"/>
  <c r="BY62" i="6"/>
  <c r="BY71" i="6"/>
  <c r="BY72" i="6" s="1"/>
  <c r="CA51" i="6"/>
  <c r="BZ61" i="6"/>
  <c r="BZ67" i="6"/>
  <c r="BZ297" i="6"/>
  <c r="BZ298" i="6" s="1"/>
  <c r="CA293" i="6"/>
  <c r="AM162" i="9"/>
  <c r="BT162" i="42"/>
  <c r="BU166" i="42" s="1"/>
  <c r="BU165" i="42"/>
  <c r="BU161" i="42" s="1"/>
  <c r="BS198" i="42" a="1"/>
  <c r="BS198" i="42" s="1"/>
  <c r="BS199" i="42" s="1"/>
  <c r="BT185" i="42"/>
  <c r="BT181" i="42" s="1"/>
  <c r="BX143" i="42"/>
  <c r="BY147" i="42" s="1"/>
  <c r="BY146" i="42"/>
  <c r="BY142" i="42" s="1"/>
  <c r="BU197" i="42" a="1"/>
  <c r="BU197" i="42" s="1"/>
  <c r="BV184" i="42"/>
  <c r="BV180" i="42" s="1"/>
  <c r="AN110" i="9"/>
  <c r="AL106" i="12"/>
  <c r="AL123" i="12"/>
  <c r="AL198" i="12" s="1"/>
  <c r="AL20" i="17" s="1"/>
  <c r="AL181" i="12"/>
  <c r="AL154" i="12"/>
  <c r="AL135" i="12"/>
  <c r="AL166" i="12"/>
  <c r="AO78" i="9"/>
  <c r="AN132" i="9"/>
  <c r="AN140" i="9" s="1"/>
  <c r="AN160" i="9" a="1"/>
  <c r="AN160" i="9" s="1"/>
  <c r="AM114" i="9"/>
  <c r="AO55" i="9"/>
  <c r="AO83" i="9"/>
  <c r="AM13" i="25"/>
  <c r="AM156" i="9" a="1"/>
  <c r="AM156" i="9" s="1"/>
  <c r="AM14" i="25" s="1"/>
  <c r="AN137" i="9"/>
  <c r="AO56" i="9"/>
  <c r="AO64" i="9" s="1"/>
  <c r="AN105" i="9"/>
  <c r="AN113" i="9" s="1"/>
  <c r="AM141" i="9"/>
  <c r="CB17" i="5"/>
  <c r="CA384" i="6"/>
  <c r="CA56" i="10" s="1"/>
  <c r="CA3" i="10"/>
  <c r="CA3" i="24"/>
  <c r="CA3" i="14"/>
  <c r="CA3" i="5"/>
  <c r="CA3" i="9"/>
  <c r="CA136" i="6"/>
  <c r="CA632" i="6"/>
  <c r="CA3" i="38"/>
  <c r="CA624" i="6"/>
  <c r="CA505" i="6"/>
  <c r="CA131" i="6"/>
  <c r="CA3" i="16"/>
  <c r="CA3" i="42"/>
  <c r="CA22" i="42" s="1"/>
  <c r="CA3" i="20"/>
  <c r="CA3" i="17"/>
  <c r="CA434" i="6"/>
  <c r="CA3" i="25"/>
  <c r="CA3" i="12"/>
  <c r="CA3" i="15"/>
  <c r="CB309" i="6" l="1"/>
  <c r="CB310" i="6" s="1"/>
  <c r="CC305" i="6"/>
  <c r="CA285" i="6"/>
  <c r="CA286" i="6" s="1"/>
  <c r="CB281" i="6"/>
  <c r="BZ62" i="6"/>
  <c r="BZ71" i="6"/>
  <c r="BZ72" i="6" s="1"/>
  <c r="CB51" i="6"/>
  <c r="CA61" i="6"/>
  <c r="CA67" i="6"/>
  <c r="CA297" i="6"/>
  <c r="CA298" i="6" s="1"/>
  <c r="CB293" i="6"/>
  <c r="AM157" i="9"/>
  <c r="AM93" i="12" s="1"/>
  <c r="AM106" i="12" s="1"/>
  <c r="BY143" i="42"/>
  <c r="BZ147" i="42" s="1"/>
  <c r="BZ146" i="42"/>
  <c r="BZ142" i="42" s="1"/>
  <c r="BT198" i="42" a="1"/>
  <c r="BT198" i="42" s="1"/>
  <c r="BT199" i="42" s="1"/>
  <c r="BU185" i="42"/>
  <c r="BU181" i="42" s="1"/>
  <c r="BU162" i="42"/>
  <c r="BV166" i="42" s="1"/>
  <c r="BV165" i="42"/>
  <c r="BV161" i="42" s="1"/>
  <c r="BV197" i="42" a="1"/>
  <c r="BV197" i="42" s="1"/>
  <c r="BW184" i="42"/>
  <c r="BW180" i="42" s="1"/>
  <c r="AN31" i="25"/>
  <c r="AP59" i="9"/>
  <c r="AN155" i="9" a="1"/>
  <c r="AN155" i="9" s="1"/>
  <c r="AN133" i="9"/>
  <c r="AN141" i="9" s="1"/>
  <c r="AO136" i="9"/>
  <c r="AO63" i="9"/>
  <c r="AO79" i="9"/>
  <c r="AO87" i="9" s="1"/>
  <c r="AP82" i="9"/>
  <c r="AO86" i="9"/>
  <c r="AN106" i="9"/>
  <c r="AN114" i="9" s="1"/>
  <c r="AO109" i="9"/>
  <c r="AN161" i="9" a="1"/>
  <c r="AN161" i="9" s="1"/>
  <c r="AN32" i="25" s="1"/>
  <c r="AP60" i="9"/>
  <c r="AM15" i="25"/>
  <c r="CB384" i="6"/>
  <c r="CB56" i="10" s="1"/>
  <c r="CC17" i="5"/>
  <c r="CB3" i="10"/>
  <c r="CB3" i="42"/>
  <c r="CB22" i="42" s="1"/>
  <c r="CB3" i="20"/>
  <c r="CB3" i="17"/>
  <c r="CB131" i="6"/>
  <c r="CB3" i="15"/>
  <c r="CB434" i="6"/>
  <c r="CB3" i="25"/>
  <c r="CB3" i="12"/>
  <c r="CB136" i="6"/>
  <c r="CB3" i="24"/>
  <c r="CB3" i="14"/>
  <c r="CB505" i="6"/>
  <c r="CB3" i="38"/>
  <c r="CB3" i="9"/>
  <c r="CB632" i="6"/>
  <c r="CB3" i="16"/>
  <c r="CB3" i="5"/>
  <c r="CB624" i="6"/>
  <c r="CB285" i="6" l="1"/>
  <c r="CB286" i="6" s="1"/>
  <c r="CC281" i="6"/>
  <c r="AM166" i="12"/>
  <c r="CC309" i="6"/>
  <c r="CC310" i="6" s="1"/>
  <c r="CD305" i="6"/>
  <c r="AM123" i="12"/>
  <c r="AM198" i="12" s="1"/>
  <c r="AM20" i="17" s="1"/>
  <c r="CA62" i="6"/>
  <c r="CA71" i="6"/>
  <c r="CA72" i="6" s="1"/>
  <c r="AM135" i="12"/>
  <c r="CC51" i="6"/>
  <c r="CB61" i="6"/>
  <c r="CB67" i="6"/>
  <c r="AM154" i="12"/>
  <c r="CB297" i="6"/>
  <c r="CB298" i="6" s="1"/>
  <c r="CC293" i="6"/>
  <c r="AM181" i="12"/>
  <c r="BV162" i="42"/>
  <c r="BW166" i="42" s="1"/>
  <c r="BW165" i="42"/>
  <c r="BW161" i="42" s="1"/>
  <c r="BU198" i="42" a="1"/>
  <c r="BU198" i="42" s="1"/>
  <c r="BU199" i="42" s="1"/>
  <c r="BV185" i="42"/>
  <c r="BV181" i="42" s="1"/>
  <c r="BW197" i="42" a="1"/>
  <c r="BW197" i="42" s="1"/>
  <c r="BX184" i="42"/>
  <c r="BX180" i="42" s="1"/>
  <c r="BZ143" i="42"/>
  <c r="CA147" i="42" s="1"/>
  <c r="CA146" i="42"/>
  <c r="CA142" i="42" s="1"/>
  <c r="AN162" i="9"/>
  <c r="AP56" i="9"/>
  <c r="AP55" i="9"/>
  <c r="AP63" i="9" s="1"/>
  <c r="AO105" i="9"/>
  <c r="AO113" i="9" s="1"/>
  <c r="AP78" i="9"/>
  <c r="AP86" i="9" s="1"/>
  <c r="AN13" i="25"/>
  <c r="AO110" i="9"/>
  <c r="AO132" i="9"/>
  <c r="AO140" i="9" s="1"/>
  <c r="AO160" i="9" a="1"/>
  <c r="AO160" i="9" s="1"/>
  <c r="AP83" i="9"/>
  <c r="AN156" i="9" a="1"/>
  <c r="AN156" i="9" s="1"/>
  <c r="AN14" i="25" s="1"/>
  <c r="AO137" i="9"/>
  <c r="CC384" i="6"/>
  <c r="CC56" i="10" s="1"/>
  <c r="CC3" i="10"/>
  <c r="CD17" i="5"/>
  <c r="CC131" i="6"/>
  <c r="CC3" i="38"/>
  <c r="CC3" i="9"/>
  <c r="CC136" i="6"/>
  <c r="CC3" i="5"/>
  <c r="CC624" i="6"/>
  <c r="CC434" i="6"/>
  <c r="CC505" i="6"/>
  <c r="CC3" i="16"/>
  <c r="CC3" i="20"/>
  <c r="CC3" i="17"/>
  <c r="CC632" i="6"/>
  <c r="CC3" i="15"/>
  <c r="CC3" i="24"/>
  <c r="CC3" i="14"/>
  <c r="CC3" i="25"/>
  <c r="CC3" i="12"/>
  <c r="CC3" i="42"/>
  <c r="CC22" i="42" s="1"/>
  <c r="CD309" i="6" l="1"/>
  <c r="CD310" i="6" s="1"/>
  <c r="CE305" i="6"/>
  <c r="CC285" i="6"/>
  <c r="CC286" i="6" s="1"/>
  <c r="CD281" i="6"/>
  <c r="CD293" i="6"/>
  <c r="CC297" i="6"/>
  <c r="CC298" i="6" s="1"/>
  <c r="CB62" i="6"/>
  <c r="CB71" i="6"/>
  <c r="CB72" i="6" s="1"/>
  <c r="CD51" i="6"/>
  <c r="CC61" i="6"/>
  <c r="CC67" i="6"/>
  <c r="BX197" i="42" a="1"/>
  <c r="BX197" i="42" s="1"/>
  <c r="BY184" i="42"/>
  <c r="BY180" i="42" s="1"/>
  <c r="BV198" i="42" a="1"/>
  <c r="BV198" i="42" s="1"/>
  <c r="BV199" i="42" s="1"/>
  <c r="BW185" i="42"/>
  <c r="BW181" i="42" s="1"/>
  <c r="BW162" i="42"/>
  <c r="BX166" i="42" s="1"/>
  <c r="BX165" i="42"/>
  <c r="BX161" i="42" s="1"/>
  <c r="CA143" i="42"/>
  <c r="CB147" i="42" s="1"/>
  <c r="CB146" i="42"/>
  <c r="CB142" i="42" s="1"/>
  <c r="AP79" i="9"/>
  <c r="AP87" i="9" s="1"/>
  <c r="AQ82" i="9"/>
  <c r="AO161" i="9" a="1"/>
  <c r="AO161" i="9" s="1"/>
  <c r="AO32" i="25" s="1"/>
  <c r="AQ60" i="9"/>
  <c r="AN15" i="25"/>
  <c r="AP64" i="9"/>
  <c r="AN157" i="9"/>
  <c r="AN93" i="12" s="1"/>
  <c r="AO106" i="9"/>
  <c r="AP109" i="9"/>
  <c r="AO31" i="25"/>
  <c r="AO133" i="9"/>
  <c r="AO141" i="9" s="1"/>
  <c r="AO155" i="9" a="1"/>
  <c r="AO155" i="9" s="1"/>
  <c r="AP136" i="9"/>
  <c r="AQ59" i="9"/>
  <c r="CE17" i="5"/>
  <c r="CD384" i="6"/>
  <c r="CD56" i="10" s="1"/>
  <c r="CD3" i="10"/>
  <c r="CD3" i="38"/>
  <c r="CD624" i="6"/>
  <c r="CD3" i="16"/>
  <c r="CD632" i="6"/>
  <c r="CD3" i="20"/>
  <c r="CD3" i="42"/>
  <c r="CD22" i="42" s="1"/>
  <c r="CD3" i="17"/>
  <c r="CD3" i="15"/>
  <c r="CD131" i="6"/>
  <c r="CD3" i="25"/>
  <c r="CD3" i="12"/>
  <c r="CD434" i="6"/>
  <c r="CD505" i="6"/>
  <c r="CD3" i="24"/>
  <c r="CD3" i="9"/>
  <c r="CD3" i="5"/>
  <c r="CD3" i="14"/>
  <c r="CD136" i="6"/>
  <c r="CE281" i="6" l="1"/>
  <c r="CD285" i="6"/>
  <c r="CD286" i="6" s="1"/>
  <c r="CE309" i="6"/>
  <c r="CE310" i="6" s="1"/>
  <c r="CF305" i="6"/>
  <c r="CC62" i="6"/>
  <c r="CC71" i="6"/>
  <c r="CC72" i="6" s="1"/>
  <c r="CE51" i="6"/>
  <c r="CD61" i="6"/>
  <c r="CD67" i="6"/>
  <c r="CD297" i="6"/>
  <c r="CD298" i="6" s="1"/>
  <c r="CE293" i="6"/>
  <c r="BX162" i="42"/>
  <c r="BY166" i="42" s="1"/>
  <c r="BY165" i="42"/>
  <c r="BY161" i="42" s="1"/>
  <c r="BW198" i="42" a="1"/>
  <c r="BW198" i="42" s="1"/>
  <c r="BW199" i="42" s="1"/>
  <c r="BX185" i="42"/>
  <c r="BX181" i="42" s="1"/>
  <c r="BY197" i="42" a="1"/>
  <c r="BY197" i="42" s="1"/>
  <c r="BZ184" i="42"/>
  <c r="BZ180" i="42" s="1"/>
  <c r="CB143" i="42"/>
  <c r="CC147" i="42" s="1"/>
  <c r="CC146" i="42"/>
  <c r="CC142" i="42" s="1"/>
  <c r="AO13" i="25"/>
  <c r="AO156" i="9" a="1"/>
  <c r="AO156" i="9" s="1"/>
  <c r="AO14" i="25" s="1"/>
  <c r="AP137" i="9"/>
  <c r="AO162" i="9"/>
  <c r="AP110" i="9"/>
  <c r="AQ56" i="9"/>
  <c r="AQ78" i="9"/>
  <c r="AQ86" i="9" s="1"/>
  <c r="AQ83" i="9"/>
  <c r="AQ55" i="9"/>
  <c r="AQ63" i="9" s="1"/>
  <c r="AP132" i="9"/>
  <c r="AP140" i="9" s="1"/>
  <c r="AP160" i="9" a="1"/>
  <c r="AP160" i="9" s="1"/>
  <c r="AO114" i="9"/>
  <c r="AN106" i="12"/>
  <c r="AN123" i="12"/>
  <c r="AN198" i="12" s="1"/>
  <c r="AN20" i="17" s="1"/>
  <c r="AN181" i="12"/>
  <c r="AN135" i="12"/>
  <c r="AN166" i="12"/>
  <c r="AN154" i="12"/>
  <c r="AP105" i="9"/>
  <c r="CE384" i="6"/>
  <c r="CE56" i="10" s="1"/>
  <c r="CF17" i="5"/>
  <c r="CE3" i="10"/>
  <c r="CE3" i="38"/>
  <c r="CE624" i="6"/>
  <c r="CE632" i="6"/>
  <c r="CE3" i="16"/>
  <c r="CE131" i="6"/>
  <c r="CE3" i="20"/>
  <c r="CE434" i="6"/>
  <c r="CE136" i="6"/>
  <c r="CE3" i="42"/>
  <c r="CE22" i="42" s="1"/>
  <c r="CE3" i="17"/>
  <c r="CE505" i="6"/>
  <c r="CE3" i="15"/>
  <c r="CE3" i="25"/>
  <c r="CE3" i="12"/>
  <c r="CE3" i="24"/>
  <c r="CE3" i="14"/>
  <c r="CE3" i="5"/>
  <c r="CE3" i="9"/>
  <c r="CF309" i="6" l="1"/>
  <c r="CF310" i="6" s="1"/>
  <c r="CG305" i="6"/>
  <c r="CE285" i="6"/>
  <c r="CE286" i="6" s="1"/>
  <c r="CF281" i="6"/>
  <c r="CD62" i="6"/>
  <c r="CD71" i="6"/>
  <c r="CD72" i="6" s="1"/>
  <c r="CE61" i="6"/>
  <c r="CF51" i="6"/>
  <c r="CE67" i="6"/>
  <c r="CE297" i="6"/>
  <c r="CE298" i="6" s="1"/>
  <c r="CF293" i="6"/>
  <c r="BZ197" i="42" a="1"/>
  <c r="BZ197" i="42" s="1"/>
  <c r="CA184" i="42"/>
  <c r="CA180" i="42" s="1"/>
  <c r="BX198" i="42" a="1"/>
  <c r="BX198" i="42" s="1"/>
  <c r="BX199" i="42" s="1"/>
  <c r="BY185" i="42"/>
  <c r="BY181" i="42" s="1"/>
  <c r="AO15" i="25"/>
  <c r="BY162" i="42"/>
  <c r="BZ166" i="42" s="1"/>
  <c r="BZ165" i="42"/>
  <c r="BZ161" i="42" s="1"/>
  <c r="CC143" i="42"/>
  <c r="CD147" i="42" s="1"/>
  <c r="CD146" i="42"/>
  <c r="CD142" i="42" s="1"/>
  <c r="AR60" i="9"/>
  <c r="AQ64" i="9"/>
  <c r="AP106" i="9"/>
  <c r="AQ109" i="9"/>
  <c r="AP31" i="25"/>
  <c r="AQ79" i="9"/>
  <c r="AQ87" i="9" s="1"/>
  <c r="AR82" i="9"/>
  <c r="AP113" i="9"/>
  <c r="AP161" i="9" a="1"/>
  <c r="AP161" i="9" s="1"/>
  <c r="AP32" i="25" s="1"/>
  <c r="AP155" i="9" a="1"/>
  <c r="AP155" i="9" s="1"/>
  <c r="AP133" i="9"/>
  <c r="AP141" i="9" s="1"/>
  <c r="AQ136" i="9"/>
  <c r="AR59" i="9"/>
  <c r="AO157" i="9"/>
  <c r="AO93" i="12" s="1"/>
  <c r="CF384" i="6"/>
  <c r="CF56" i="10" s="1"/>
  <c r="CG17" i="5"/>
  <c r="CF3" i="25"/>
  <c r="CF3" i="12"/>
  <c r="CF434" i="6"/>
  <c r="CF136" i="6"/>
  <c r="CF3" i="38"/>
  <c r="CF3" i="14"/>
  <c r="CF3" i="10"/>
  <c r="CF505" i="6"/>
  <c r="CF3" i="5"/>
  <c r="CF3" i="9"/>
  <c r="CF3" i="24"/>
  <c r="CF624" i="6"/>
  <c r="CF632" i="6"/>
  <c r="CF3" i="16"/>
  <c r="CF131" i="6"/>
  <c r="CF3" i="20"/>
  <c r="CF3" i="15"/>
  <c r="CF3" i="42"/>
  <c r="CF22" i="42" s="1"/>
  <c r="CF3" i="17"/>
  <c r="CG281" i="6" l="1"/>
  <c r="CF285" i="6"/>
  <c r="CF286" i="6" s="1"/>
  <c r="CH305" i="6"/>
  <c r="CG309" i="6"/>
  <c r="CG310" i="6" s="1"/>
  <c r="CG293" i="6"/>
  <c r="CF297" i="6"/>
  <c r="CF298" i="6" s="1"/>
  <c r="CF61" i="6"/>
  <c r="CG51" i="6"/>
  <c r="CF67" i="6"/>
  <c r="CE62" i="6"/>
  <c r="CE71" i="6"/>
  <c r="CE72" i="6" s="1"/>
  <c r="BY198" i="42" a="1"/>
  <c r="BY198" i="42" s="1"/>
  <c r="BY199" i="42" s="1"/>
  <c r="BZ185" i="42"/>
  <c r="BZ181" i="42" s="1"/>
  <c r="CD143" i="42"/>
  <c r="CE147" i="42" s="1"/>
  <c r="CE146" i="42"/>
  <c r="CE142" i="42" s="1"/>
  <c r="CA197" i="42" a="1"/>
  <c r="CA197" i="42" s="1"/>
  <c r="CB184" i="42"/>
  <c r="CB180" i="42" s="1"/>
  <c r="BZ162" i="42"/>
  <c r="CA166" i="42" s="1"/>
  <c r="CA165" i="42"/>
  <c r="CA161" i="42" s="1"/>
  <c r="AR83" i="9"/>
  <c r="AQ105" i="9"/>
  <c r="AQ113" i="9" s="1"/>
  <c r="AQ110" i="9"/>
  <c r="AQ132" i="9"/>
  <c r="AQ140" i="9" s="1"/>
  <c r="AQ160" i="9" a="1"/>
  <c r="AQ160" i="9" s="1"/>
  <c r="AP114" i="9"/>
  <c r="AR56" i="9"/>
  <c r="AR55" i="9"/>
  <c r="AP156" i="9" a="1"/>
  <c r="AP156" i="9" s="1"/>
  <c r="AP14" i="25" s="1"/>
  <c r="AQ137" i="9"/>
  <c r="AP162" i="9"/>
  <c r="AO123" i="12"/>
  <c r="AO198" i="12" s="1"/>
  <c r="AO20" i="17" s="1"/>
  <c r="AO106" i="12"/>
  <c r="AO166" i="12"/>
  <c r="AO154" i="12"/>
  <c r="AO135" i="12"/>
  <c r="AO181" i="12"/>
  <c r="AP13" i="25"/>
  <c r="AR78" i="9"/>
  <c r="AR86" i="9" s="1"/>
  <c r="CG384" i="6"/>
  <c r="CG56" i="10" s="1"/>
  <c r="CH17" i="5"/>
  <c r="CG3" i="10"/>
  <c r="CG136" i="6"/>
  <c r="CG3" i="20"/>
  <c r="CG505" i="6"/>
  <c r="CG131" i="6"/>
  <c r="CG3" i="17"/>
  <c r="CG3" i="15"/>
  <c r="CG3" i="25"/>
  <c r="CG3" i="12"/>
  <c r="CG3" i="38"/>
  <c r="CG3" i="14"/>
  <c r="CG3" i="5"/>
  <c r="CG3" i="9"/>
  <c r="CG3" i="42"/>
  <c r="CG22" i="42" s="1"/>
  <c r="CG3" i="16"/>
  <c r="CG632" i="6"/>
  <c r="CG434" i="6"/>
  <c r="CG3" i="24"/>
  <c r="CG624" i="6"/>
  <c r="CH309" i="6" l="1"/>
  <c r="CH310" i="6" s="1"/>
  <c r="CI305" i="6"/>
  <c r="CG285" i="6"/>
  <c r="CG286" i="6" s="1"/>
  <c r="CH281" i="6"/>
  <c r="CG61" i="6"/>
  <c r="CH51" i="6"/>
  <c r="CG67" i="6"/>
  <c r="CF62" i="6"/>
  <c r="CF71" i="6"/>
  <c r="CF72" i="6" s="1"/>
  <c r="CG297" i="6"/>
  <c r="CG298" i="6" s="1"/>
  <c r="CH293" i="6"/>
  <c r="CB197" i="42" a="1"/>
  <c r="CB197" i="42" s="1"/>
  <c r="CC184" i="42"/>
  <c r="CC180" i="42" s="1"/>
  <c r="CE143" i="42"/>
  <c r="CF147" i="42" s="1"/>
  <c r="CF146" i="42"/>
  <c r="CF142" i="42" s="1"/>
  <c r="BZ198" i="42" a="1"/>
  <c r="BZ198" i="42" s="1"/>
  <c r="BZ199" i="42" s="1"/>
  <c r="CA185" i="42"/>
  <c r="CA181" i="42" s="1"/>
  <c r="CA162" i="42"/>
  <c r="CB166" i="42" s="1"/>
  <c r="CB165" i="42"/>
  <c r="CB161" i="42" s="1"/>
  <c r="AS59" i="9"/>
  <c r="AR63" i="9"/>
  <c r="AP15" i="25"/>
  <c r="AS60" i="9"/>
  <c r="AQ31" i="25"/>
  <c r="AR79" i="9"/>
  <c r="AR87" i="9" s="1"/>
  <c r="AS82" i="9"/>
  <c r="AP157" i="9"/>
  <c r="AP93" i="12" s="1"/>
  <c r="AR64" i="9"/>
  <c r="AQ133" i="9"/>
  <c r="AQ155" i="9" a="1"/>
  <c r="AQ155" i="9" s="1"/>
  <c r="AR136" i="9"/>
  <c r="AQ161" i="9" a="1"/>
  <c r="AQ161" i="9" s="1"/>
  <c r="AQ32" i="25" s="1"/>
  <c r="AQ106" i="9"/>
  <c r="AQ114" i="9" s="1"/>
  <c r="AR109" i="9"/>
  <c r="CH384" i="6"/>
  <c r="CH56" i="10" s="1"/>
  <c r="CI17" i="5"/>
  <c r="CH3" i="10"/>
  <c r="CH505" i="6"/>
  <c r="CH3" i="20"/>
  <c r="CH3" i="17"/>
  <c r="CH3" i="15"/>
  <c r="CH3" i="25"/>
  <c r="CH3" i="12"/>
  <c r="CH632" i="6"/>
  <c r="CH3" i="5"/>
  <c r="CH3" i="14"/>
  <c r="CH3" i="42"/>
  <c r="CH22" i="42" s="1"/>
  <c r="CH3" i="24"/>
  <c r="CH3" i="9"/>
  <c r="CH136" i="6"/>
  <c r="CH131" i="6"/>
  <c r="CH3" i="16"/>
  <c r="CH3" i="38"/>
  <c r="CH434" i="6"/>
  <c r="CH624" i="6"/>
  <c r="CI281" i="6" l="1"/>
  <c r="CH285" i="6"/>
  <c r="CH286" i="6" s="1"/>
  <c r="CJ305" i="6"/>
  <c r="CI309" i="6"/>
  <c r="CI310" i="6" s="1"/>
  <c r="CH297" i="6"/>
  <c r="CH298" i="6" s="1"/>
  <c r="CI293" i="6"/>
  <c r="CI51" i="6"/>
  <c r="CH61" i="6"/>
  <c r="CH67" i="6"/>
  <c r="CG62" i="6"/>
  <c r="CG71" i="6"/>
  <c r="CG72" i="6" s="1"/>
  <c r="CA198" i="42" a="1"/>
  <c r="CA198" i="42" s="1"/>
  <c r="CA199" i="42" s="1"/>
  <c r="CB185" i="42"/>
  <c r="CB181" i="42" s="1"/>
  <c r="CF143" i="42"/>
  <c r="CG147" i="42" s="1"/>
  <c r="CG146" i="42"/>
  <c r="CG142" i="42" s="1"/>
  <c r="CC197" i="42" a="1"/>
  <c r="CC197" i="42" s="1"/>
  <c r="CD184" i="42"/>
  <c r="CD180" i="42" s="1"/>
  <c r="CB162" i="42"/>
  <c r="CC166" i="42" s="1"/>
  <c r="CC165" i="42"/>
  <c r="CC161" i="42" s="1"/>
  <c r="AQ156" i="9" a="1"/>
  <c r="AQ156" i="9" s="1"/>
  <c r="AQ14" i="25" s="1"/>
  <c r="AR137" i="9"/>
  <c r="AQ141" i="9"/>
  <c r="AP106" i="12"/>
  <c r="AP123" i="12"/>
  <c r="AP198" i="12" s="1"/>
  <c r="AP20" i="17" s="1"/>
  <c r="AP154" i="12"/>
  <c r="AP181" i="12"/>
  <c r="AP166" i="12"/>
  <c r="AP135" i="12"/>
  <c r="AQ162" i="9"/>
  <c r="AR110" i="9"/>
  <c r="AS78" i="9"/>
  <c r="AS86" i="9" s="1"/>
  <c r="AR132" i="9"/>
  <c r="AR140" i="9" s="1"/>
  <c r="AR160" i="9" a="1"/>
  <c r="AR160" i="9" s="1"/>
  <c r="AS56" i="9"/>
  <c r="AS83" i="9"/>
  <c r="AS55" i="9"/>
  <c r="AR105" i="9"/>
  <c r="AQ13" i="25"/>
  <c r="CJ17" i="5"/>
  <c r="CI384" i="6"/>
  <c r="CI56" i="10" s="1"/>
  <c r="CI3" i="10"/>
  <c r="CI3" i="25"/>
  <c r="CI3" i="12"/>
  <c r="CI632" i="6"/>
  <c r="CI3" i="24"/>
  <c r="CI3" i="14"/>
  <c r="CI3" i="42"/>
  <c r="CI22" i="42" s="1"/>
  <c r="CI3" i="5"/>
  <c r="CI3" i="9"/>
  <c r="CI3" i="38"/>
  <c r="CI624" i="6"/>
  <c r="CI131" i="6"/>
  <c r="CI3" i="16"/>
  <c r="CI3" i="20"/>
  <c r="CI434" i="6"/>
  <c r="CI505" i="6"/>
  <c r="CI3" i="15"/>
  <c r="CI3" i="17"/>
  <c r="CI136" i="6"/>
  <c r="CK305" i="6" l="1"/>
  <c r="CK309" i="6" s="1"/>
  <c r="CK310" i="6" s="1"/>
  <c r="CJ309" i="6"/>
  <c r="CJ310" i="6" s="1"/>
  <c r="A309" i="6"/>
  <c r="N14" i="29" s="1"/>
  <c r="CJ281" i="6"/>
  <c r="CI285" i="6"/>
  <c r="CI286" i="6" s="1"/>
  <c r="CH62" i="6"/>
  <c r="CH71" i="6"/>
  <c r="CH72" i="6" s="1"/>
  <c r="CI61" i="6"/>
  <c r="CJ51" i="6"/>
  <c r="CI67" i="6"/>
  <c r="CI297" i="6"/>
  <c r="CI298" i="6" s="1"/>
  <c r="CJ293" i="6"/>
  <c r="CD197" i="42" a="1"/>
  <c r="CD197" i="42" s="1"/>
  <c r="CE184" i="42"/>
  <c r="CE180" i="42" s="1"/>
  <c r="CG143" i="42"/>
  <c r="CH147" i="42" s="1"/>
  <c r="CH146" i="42"/>
  <c r="CH142" i="42" s="1"/>
  <c r="CB198" i="42" a="1"/>
  <c r="CB198" i="42" s="1"/>
  <c r="CB199" i="42" s="1"/>
  <c r="CC185" i="42"/>
  <c r="CC181" i="42" s="1"/>
  <c r="AQ15" i="25"/>
  <c r="CC162" i="42"/>
  <c r="CD166" i="42" s="1"/>
  <c r="CD165" i="42"/>
  <c r="CD161" i="42" s="1"/>
  <c r="AR31" i="25"/>
  <c r="AR161" i="9" a="1"/>
  <c r="AR161" i="9" s="1"/>
  <c r="AR32" i="25" s="1"/>
  <c r="AR106" i="9"/>
  <c r="AR114" i="9" s="1"/>
  <c r="AS109" i="9"/>
  <c r="AR155" i="9" a="1"/>
  <c r="AR155" i="9" s="1"/>
  <c r="AR133" i="9"/>
  <c r="AS136" i="9"/>
  <c r="AR113" i="9"/>
  <c r="AT59" i="9"/>
  <c r="AS63" i="9"/>
  <c r="AT60" i="9"/>
  <c r="AQ157" i="9"/>
  <c r="AQ93" i="12" s="1"/>
  <c r="AS64" i="9"/>
  <c r="AS79" i="9"/>
  <c r="AT82" i="9"/>
  <c r="CJ384" i="6"/>
  <c r="CJ56" i="10" s="1"/>
  <c r="CK17" i="5"/>
  <c r="CJ3" i="10"/>
  <c r="CJ434" i="6"/>
  <c r="CJ3" i="25"/>
  <c r="CJ3" i="12"/>
  <c r="CJ136" i="6"/>
  <c r="CJ3" i="24"/>
  <c r="CJ3" i="14"/>
  <c r="CJ505" i="6"/>
  <c r="CJ3" i="38"/>
  <c r="CJ3" i="9"/>
  <c r="CJ632" i="6"/>
  <c r="CJ3" i="5"/>
  <c r="CJ624" i="6"/>
  <c r="CJ3" i="42"/>
  <c r="CJ22" i="42" s="1"/>
  <c r="CJ3" i="16"/>
  <c r="CJ3" i="20"/>
  <c r="CJ3" i="15"/>
  <c r="CJ131" i="6"/>
  <c r="CJ3" i="17"/>
  <c r="CJ285" i="6" l="1"/>
  <c r="CJ286" i="6" s="1"/>
  <c r="CK281" i="6"/>
  <c r="CK285" i="6" s="1"/>
  <c r="CK286" i="6" s="1"/>
  <c r="G310" i="6"/>
  <c r="CJ297" i="6"/>
  <c r="CJ298" i="6" s="1"/>
  <c r="CK293" i="6"/>
  <c r="CK297" i="6" s="1"/>
  <c r="CK298" i="6" s="1"/>
  <c r="CJ61" i="6"/>
  <c r="CK51" i="6"/>
  <c r="CJ67" i="6"/>
  <c r="CI62" i="6"/>
  <c r="CI71" i="6"/>
  <c r="CI72" i="6" s="1"/>
  <c r="CC198" i="42" a="1"/>
  <c r="CC198" i="42" s="1"/>
  <c r="CC199" i="42" s="1"/>
  <c r="CD185" i="42"/>
  <c r="CD181" i="42" s="1"/>
  <c r="CH143" i="42"/>
  <c r="CI147" i="42" s="1"/>
  <c r="CI146" i="42"/>
  <c r="CI142" i="42" s="1"/>
  <c r="CD162" i="42"/>
  <c r="CE166" i="42" s="1"/>
  <c r="CE165" i="42"/>
  <c r="CE161" i="42" s="1"/>
  <c r="CE197" i="42" a="1"/>
  <c r="CE197" i="42" s="1"/>
  <c r="CF184" i="42"/>
  <c r="CF180" i="42" s="1"/>
  <c r="AT83" i="9"/>
  <c r="AT55" i="9"/>
  <c r="AR13" i="25"/>
  <c r="AT56" i="9"/>
  <c r="AS105" i="9"/>
  <c r="AS113" i="9" s="1"/>
  <c r="AR162" i="9"/>
  <c r="AS132" i="9"/>
  <c r="AS140" i="9" s="1"/>
  <c r="AS160" i="9" a="1"/>
  <c r="AS160" i="9" s="1"/>
  <c r="AT78" i="9"/>
  <c r="AT86" i="9" s="1"/>
  <c r="AQ106" i="12"/>
  <c r="AQ123" i="12"/>
  <c r="AQ198" i="12" s="1"/>
  <c r="AQ20" i="17" s="1"/>
  <c r="AQ135" i="12"/>
  <c r="AQ154" i="12"/>
  <c r="AQ181" i="12"/>
  <c r="AQ166" i="12"/>
  <c r="AS110" i="9"/>
  <c r="AS87" i="9"/>
  <c r="AR156" i="9" a="1"/>
  <c r="AR156" i="9" s="1"/>
  <c r="AR14" i="25" s="1"/>
  <c r="AS137" i="9"/>
  <c r="AR141" i="9"/>
  <c r="CK384" i="6"/>
  <c r="CK56" i="10" s="1"/>
  <c r="CK3" i="10"/>
  <c r="CK123" i="10" s="1"/>
  <c r="CK164" i="10" s="1"/>
  <c r="CK131" i="6"/>
  <c r="CK3" i="25"/>
  <c r="CK3" i="12"/>
  <c r="CK3" i="24"/>
  <c r="CK3" i="14"/>
  <c r="CK3" i="38"/>
  <c r="CK3" i="9"/>
  <c r="CK3" i="5"/>
  <c r="CK624" i="6"/>
  <c r="CK3" i="16"/>
  <c r="CK632" i="6"/>
  <c r="CK3" i="20"/>
  <c r="CK505" i="6"/>
  <c r="CK3" i="15"/>
  <c r="CK3" i="42"/>
  <c r="CK22" i="42" s="1"/>
  <c r="CK434" i="6"/>
  <c r="CK136" i="6"/>
  <c r="CK3" i="17"/>
  <c r="G17" i="5"/>
  <c r="CH123" i="10"/>
  <c r="CH164" i="10" s="1"/>
  <c r="CG123" i="10"/>
  <c r="CG164" i="10" s="1"/>
  <c r="CI123" i="10"/>
  <c r="CI164" i="10" s="1"/>
  <c r="G298" i="6" l="1"/>
  <c r="G318" i="6" s="1" a="1"/>
  <c r="G318" i="6" s="1"/>
  <c r="G344" i="6" s="1"/>
  <c r="G13" i="10" s="1"/>
  <c r="G286" i="6"/>
  <c r="CK61" i="6"/>
  <c r="CK67" i="6"/>
  <c r="CJ62" i="6"/>
  <c r="CJ71" i="6"/>
  <c r="CJ72" i="6" s="1"/>
  <c r="G319" i="6" a="1"/>
  <c r="G319" i="6" s="1"/>
  <c r="G345" i="6" s="1"/>
  <c r="G14" i="10" s="1"/>
  <c r="G332" i="6" a="1"/>
  <c r="G332" i="6" s="1"/>
  <c r="G358" i="6" s="1"/>
  <c r="G27" i="10" s="1"/>
  <c r="G336" i="6" a="1"/>
  <c r="G336" i="6" s="1"/>
  <c r="G362" i="6" s="1"/>
  <c r="G31" i="10" s="1"/>
  <c r="G327" i="6" a="1"/>
  <c r="G327" i="6" s="1"/>
  <c r="G353" i="6" s="1"/>
  <c r="G22" i="10" s="1"/>
  <c r="G329" i="6" a="1"/>
  <c r="G329" i="6" s="1"/>
  <c r="G355" i="6" s="1"/>
  <c r="G24" i="10" s="1"/>
  <c r="CE162" i="42"/>
  <c r="CF166" i="42" s="1"/>
  <c r="CF165" i="42"/>
  <c r="CF161" i="42" s="1"/>
  <c r="CI143" i="42"/>
  <c r="CJ147" i="42" s="1"/>
  <c r="CJ146" i="42"/>
  <c r="CJ142" i="42" s="1"/>
  <c r="CD198" i="42" a="1"/>
  <c r="CD198" i="42" s="1"/>
  <c r="CD199" i="42" s="1"/>
  <c r="CE185" i="42"/>
  <c r="CE181" i="42" s="1"/>
  <c r="CF197" i="42" a="1"/>
  <c r="CF197" i="42" s="1"/>
  <c r="CG184" i="42"/>
  <c r="CG180" i="42" s="1"/>
  <c r="AS161" i="9" a="1"/>
  <c r="AS161" i="9" s="1"/>
  <c r="AS32" i="25" s="1"/>
  <c r="AU60" i="9"/>
  <c r="AT64" i="9"/>
  <c r="AS31" i="25"/>
  <c r="AS106" i="9"/>
  <c r="AT109" i="9"/>
  <c r="AR15" i="25"/>
  <c r="AR157" i="9"/>
  <c r="AR93" i="12" s="1"/>
  <c r="AS133" i="9"/>
  <c r="AS155" i="9" a="1"/>
  <c r="AS155" i="9" s="1"/>
  <c r="AT136" i="9"/>
  <c r="AU59" i="9"/>
  <c r="AT79" i="9"/>
  <c r="AU82" i="9"/>
  <c r="AT63" i="9"/>
  <c r="J123" i="10"/>
  <c r="J164" i="10" s="1"/>
  <c r="J166" i="10" s="1"/>
  <c r="K163" i="10" s="1"/>
  <c r="K123" i="10"/>
  <c r="K164" i="10" s="1"/>
  <c r="L123" i="10"/>
  <c r="L164" i="10" s="1"/>
  <c r="M123" i="10"/>
  <c r="M164" i="10" s="1"/>
  <c r="N123" i="10"/>
  <c r="N164" i="10" s="1"/>
  <c r="O123" i="10"/>
  <c r="O164" i="10" s="1"/>
  <c r="P123" i="10"/>
  <c r="P164" i="10" s="1"/>
  <c r="R123" i="10"/>
  <c r="R164" i="10" s="1"/>
  <c r="Q123" i="10"/>
  <c r="Q164" i="10" s="1"/>
  <c r="S123" i="10"/>
  <c r="S164" i="10" s="1"/>
  <c r="T123" i="10"/>
  <c r="T164" i="10" s="1"/>
  <c r="U123" i="10"/>
  <c r="U164" i="10" s="1"/>
  <c r="Y123" i="10"/>
  <c r="Y164" i="10" s="1"/>
  <c r="V123" i="10"/>
  <c r="V164" i="10" s="1"/>
  <c r="X123" i="10"/>
  <c r="X164" i="10" s="1"/>
  <c r="AA123" i="10"/>
  <c r="AA164" i="10" s="1"/>
  <c r="W123" i="10"/>
  <c r="W164" i="10" s="1"/>
  <c r="Z123" i="10"/>
  <c r="Z164" i="10" s="1"/>
  <c r="AB123" i="10"/>
  <c r="AB164" i="10" s="1"/>
  <c r="AD123" i="10"/>
  <c r="AD164" i="10" s="1"/>
  <c r="AC123" i="10"/>
  <c r="AC164" i="10" s="1"/>
  <c r="AE123" i="10"/>
  <c r="AE164" i="10" s="1"/>
  <c r="AG123" i="10"/>
  <c r="AG164" i="10" s="1"/>
  <c r="AF123" i="10"/>
  <c r="AF164" i="10" s="1"/>
  <c r="AI123" i="10"/>
  <c r="AI164" i="10" s="1"/>
  <c r="AH123" i="10"/>
  <c r="AH164" i="10" s="1"/>
  <c r="AJ123" i="10"/>
  <c r="AJ164" i="10" s="1"/>
  <c r="AK123" i="10"/>
  <c r="AK164" i="10" s="1"/>
  <c r="AM123" i="10"/>
  <c r="AM164" i="10" s="1"/>
  <c r="AL123" i="10"/>
  <c r="AL164" i="10" s="1"/>
  <c r="AN123" i="10"/>
  <c r="AN164" i="10" s="1"/>
  <c r="AO123" i="10"/>
  <c r="AO164" i="10" s="1"/>
  <c r="AP123" i="10"/>
  <c r="AP164" i="10" s="1"/>
  <c r="AQ123" i="10"/>
  <c r="AQ164" i="10" s="1"/>
  <c r="AS123" i="10"/>
  <c r="AS164" i="10" s="1"/>
  <c r="AR123" i="10"/>
  <c r="AR164" i="10" s="1"/>
  <c r="AW123" i="10"/>
  <c r="AW164" i="10" s="1"/>
  <c r="AU123" i="10"/>
  <c r="AU164" i="10" s="1"/>
  <c r="AT123" i="10"/>
  <c r="AT164" i="10" s="1"/>
  <c r="AV123" i="10"/>
  <c r="AV164" i="10" s="1"/>
  <c r="AX123" i="10"/>
  <c r="AX164" i="10" s="1"/>
  <c r="AZ123" i="10"/>
  <c r="AZ164" i="10" s="1"/>
  <c r="AY123" i="10"/>
  <c r="AY164" i="10" s="1"/>
  <c r="BA123" i="10"/>
  <c r="BA164" i="10" s="1"/>
  <c r="BB123" i="10"/>
  <c r="BB164" i="10" s="1"/>
  <c r="BC123" i="10"/>
  <c r="BC164" i="10" s="1"/>
  <c r="BD123" i="10"/>
  <c r="BD164" i="10" s="1"/>
  <c r="BE123" i="10"/>
  <c r="BE164" i="10" s="1"/>
  <c r="BF123" i="10"/>
  <c r="BF164" i="10" s="1"/>
  <c r="BI123" i="10"/>
  <c r="BI164" i="10" s="1"/>
  <c r="BH123" i="10"/>
  <c r="BH164" i="10" s="1"/>
  <c r="BG123" i="10"/>
  <c r="BG164" i="10" s="1"/>
  <c r="BJ123" i="10"/>
  <c r="BJ164" i="10" s="1"/>
  <c r="BK123" i="10"/>
  <c r="BK164" i="10" s="1"/>
  <c r="BM123" i="10"/>
  <c r="BM164" i="10" s="1"/>
  <c r="BL123" i="10"/>
  <c r="BL164" i="10" s="1"/>
  <c r="BQ123" i="10"/>
  <c r="BQ164" i="10" s="1"/>
  <c r="BO123" i="10"/>
  <c r="BO164" i="10" s="1"/>
  <c r="BN123" i="10"/>
  <c r="BN164" i="10" s="1"/>
  <c r="BS123" i="10"/>
  <c r="BS164" i="10" s="1"/>
  <c r="BP123" i="10"/>
  <c r="BP164" i="10" s="1"/>
  <c r="BT123" i="10"/>
  <c r="BT164" i="10" s="1"/>
  <c r="BR123" i="10"/>
  <c r="BR164" i="10" s="1"/>
  <c r="BU123" i="10"/>
  <c r="BU164" i="10" s="1"/>
  <c r="BV123" i="10"/>
  <c r="BV164" i="10" s="1"/>
  <c r="BW123" i="10"/>
  <c r="BW164" i="10" s="1"/>
  <c r="BZ123" i="10"/>
  <c r="BZ164" i="10" s="1"/>
  <c r="BX123" i="10"/>
  <c r="BX164" i="10" s="1"/>
  <c r="BY123" i="10"/>
  <c r="BY164" i="10" s="1"/>
  <c r="CA123" i="10"/>
  <c r="CA164" i="10" s="1"/>
  <c r="CC123" i="10"/>
  <c r="CC164" i="10" s="1"/>
  <c r="CB123" i="10"/>
  <c r="CB164" i="10" s="1"/>
  <c r="CF123" i="10"/>
  <c r="CF164" i="10" s="1"/>
  <c r="CE123" i="10"/>
  <c r="CE164" i="10" s="1"/>
  <c r="CD123" i="10"/>
  <c r="CD164" i="10" s="1"/>
  <c r="CJ123" i="10"/>
  <c r="CJ164" i="10" s="1"/>
  <c r="G326" i="6" l="1" a="1"/>
  <c r="G326" i="6" s="1"/>
  <c r="G352" i="6" s="1"/>
  <c r="G21" i="10" s="1"/>
  <c r="G331" i="6" a="1"/>
  <c r="G331" i="6" s="1"/>
  <c r="G357" i="6" s="1"/>
  <c r="G26" i="10" s="1"/>
  <c r="G317" i="6" a="1"/>
  <c r="G317" i="6" s="1"/>
  <c r="G343" i="6" s="1"/>
  <c r="G12" i="10" s="1"/>
  <c r="G324" i="6" a="1"/>
  <c r="G324" i="6" s="1"/>
  <c r="G350" i="6" s="1"/>
  <c r="G316" i="6" a="1"/>
  <c r="G316" i="6" s="1"/>
  <c r="G342" i="6" s="1"/>
  <c r="G320" i="6" a="1"/>
  <c r="G320" i="6" s="1"/>
  <c r="G346" i="6" s="1"/>
  <c r="G15" i="10" s="1"/>
  <c r="G330" i="6" a="1"/>
  <c r="G330" i="6" s="1"/>
  <c r="G356" i="6" s="1"/>
  <c r="G25" i="10" s="1"/>
  <c r="G325" i="6" a="1"/>
  <c r="G325" i="6" s="1"/>
  <c r="G351" i="6" s="1"/>
  <c r="G20" i="10" s="1"/>
  <c r="G328" i="6" a="1"/>
  <c r="G328" i="6" s="1"/>
  <c r="G354" i="6" s="1"/>
  <c r="G23" i="10" s="1"/>
  <c r="K166" i="10"/>
  <c r="L163" i="10" s="1"/>
  <c r="L166" i="10" s="1"/>
  <c r="M163" i="10" s="1"/>
  <c r="M166" i="10" s="1"/>
  <c r="N163" i="10" s="1"/>
  <c r="N166" i="10" s="1"/>
  <c r="O163" i="10" s="1"/>
  <c r="O166" i="10" s="1"/>
  <c r="P163" i="10" s="1"/>
  <c r="P166" i="10" s="1"/>
  <c r="Q163" i="10" s="1"/>
  <c r="Q166" i="10" s="1"/>
  <c r="R163" i="10" s="1"/>
  <c r="R166" i="10" s="1"/>
  <c r="S163" i="10" s="1"/>
  <c r="S166" i="10" s="1"/>
  <c r="T163" i="10" s="1"/>
  <c r="T166" i="10" s="1"/>
  <c r="U163" i="10" s="1"/>
  <c r="U166" i="10" s="1"/>
  <c r="V163" i="10" s="1"/>
  <c r="V166" i="10" s="1"/>
  <c r="W163" i="10" s="1"/>
  <c r="W166" i="10" s="1"/>
  <c r="X163" i="10" s="1"/>
  <c r="X166" i="10" s="1"/>
  <c r="Y163" i="10" s="1"/>
  <c r="Y166" i="10" s="1"/>
  <c r="Z163" i="10" s="1"/>
  <c r="Z166" i="10" s="1"/>
  <c r="AA163" i="10" s="1"/>
  <c r="AA166" i="10" s="1"/>
  <c r="AB163" i="10" s="1"/>
  <c r="AB166" i="10" s="1"/>
  <c r="AC163" i="10" s="1"/>
  <c r="AC166" i="10" s="1"/>
  <c r="AD163" i="10" s="1"/>
  <c r="AD166" i="10" s="1"/>
  <c r="AE163" i="10" s="1"/>
  <c r="AE166" i="10" s="1"/>
  <c r="AF163" i="10" s="1"/>
  <c r="AF166" i="10" s="1"/>
  <c r="AG163" i="10" s="1"/>
  <c r="AG166" i="10" s="1"/>
  <c r="AH163" i="10" s="1"/>
  <c r="AH166" i="10" s="1"/>
  <c r="AI163" i="10" s="1"/>
  <c r="AI166" i="10" s="1"/>
  <c r="AJ163" i="10" s="1"/>
  <c r="AJ166" i="10" s="1"/>
  <c r="AK163" i="10" s="1"/>
  <c r="AK166" i="10" s="1"/>
  <c r="AL163" i="10" s="1"/>
  <c r="AL166" i="10" s="1"/>
  <c r="AM163" i="10" s="1"/>
  <c r="AM166" i="10" s="1"/>
  <c r="AN163" i="10" s="1"/>
  <c r="AN166" i="10" s="1"/>
  <c r="AO163" i="10" s="1"/>
  <c r="AO166" i="10" s="1"/>
  <c r="AP163" i="10" s="1"/>
  <c r="AP166" i="10" s="1"/>
  <c r="AQ163" i="10" s="1"/>
  <c r="AQ166" i="10" s="1"/>
  <c r="AR163" i="10" s="1"/>
  <c r="AR166" i="10" s="1"/>
  <c r="AS163" i="10" s="1"/>
  <c r="AS166" i="10" s="1"/>
  <c r="AT163" i="10" s="1"/>
  <c r="AT166" i="10" s="1"/>
  <c r="AU163" i="10" s="1"/>
  <c r="AU166" i="10" s="1"/>
  <c r="AV163" i="10" s="1"/>
  <c r="AV166" i="10" s="1"/>
  <c r="AW163" i="10" s="1"/>
  <c r="AW166" i="10" s="1"/>
  <c r="AX163" i="10" s="1"/>
  <c r="AX166" i="10" s="1"/>
  <c r="AY163" i="10" s="1"/>
  <c r="AY166" i="10" s="1"/>
  <c r="AZ163" i="10" s="1"/>
  <c r="AZ166" i="10" s="1"/>
  <c r="BA163" i="10" s="1"/>
  <c r="BA166" i="10" s="1"/>
  <c r="BB163" i="10" s="1"/>
  <c r="BB166" i="10" s="1"/>
  <c r="BC163" i="10" s="1"/>
  <c r="BC166" i="10" s="1"/>
  <c r="BD163" i="10" s="1"/>
  <c r="BD166" i="10" s="1"/>
  <c r="BE163" i="10" s="1"/>
  <c r="BE166" i="10" s="1"/>
  <c r="BF163" i="10" s="1"/>
  <c r="BF166" i="10" s="1"/>
  <c r="BG163" i="10" s="1"/>
  <c r="BG166" i="10" s="1"/>
  <c r="BH163" i="10" s="1"/>
  <c r="BH166" i="10" s="1"/>
  <c r="BI163" i="10" s="1"/>
  <c r="BI166" i="10" s="1"/>
  <c r="BJ163" i="10" s="1"/>
  <c r="BJ166" i="10" s="1"/>
  <c r="BK163" i="10" s="1"/>
  <c r="BK166" i="10" s="1"/>
  <c r="BL163" i="10" s="1"/>
  <c r="BL166" i="10" s="1"/>
  <c r="BM163" i="10" s="1"/>
  <c r="BM166" i="10" s="1"/>
  <c r="BN163" i="10" s="1"/>
  <c r="BN166" i="10" s="1"/>
  <c r="BO163" i="10" s="1"/>
  <c r="BO166" i="10" s="1"/>
  <c r="BP163" i="10" s="1"/>
  <c r="BP166" i="10" s="1"/>
  <c r="BQ163" i="10" s="1"/>
  <c r="BQ166" i="10" s="1"/>
  <c r="BR163" i="10" s="1"/>
  <c r="BR166" i="10" s="1"/>
  <c r="BS163" i="10" s="1"/>
  <c r="BS166" i="10" s="1"/>
  <c r="BT163" i="10" s="1"/>
  <c r="BT166" i="10" s="1"/>
  <c r="BU163" i="10" s="1"/>
  <c r="BU166" i="10" s="1"/>
  <c r="BV163" i="10" s="1"/>
  <c r="BV166" i="10" s="1"/>
  <c r="BW163" i="10" s="1"/>
  <c r="BW166" i="10" s="1"/>
  <c r="BX163" i="10" s="1"/>
  <c r="BX166" i="10" s="1"/>
  <c r="BY163" i="10" s="1"/>
  <c r="BY166" i="10" s="1"/>
  <c r="BZ163" i="10" s="1"/>
  <c r="BZ166" i="10" s="1"/>
  <c r="CA163" i="10" s="1"/>
  <c r="CA166" i="10" s="1"/>
  <c r="CB163" i="10" s="1"/>
  <c r="CB166" i="10" s="1"/>
  <c r="CC163" i="10" s="1"/>
  <c r="CC166" i="10" s="1"/>
  <c r="CD163" i="10" s="1"/>
  <c r="CD166" i="10" s="1"/>
  <c r="CE163" i="10" s="1"/>
  <c r="CE166" i="10" s="1"/>
  <c r="CF163" i="10" s="1"/>
  <c r="CF166" i="10" s="1"/>
  <c r="CG163" i="10" s="1"/>
  <c r="CG166" i="10" s="1"/>
  <c r="CH163" i="10" s="1"/>
  <c r="CH166" i="10" s="1"/>
  <c r="CI163" i="10" s="1"/>
  <c r="CI166" i="10" s="1"/>
  <c r="CJ163" i="10" s="1"/>
  <c r="CJ166" i="10" s="1"/>
  <c r="CK163" i="10" s="1"/>
  <c r="CK166" i="10" s="1"/>
  <c r="CK62" i="6"/>
  <c r="G62" i="6" s="1"/>
  <c r="G77" i="6" s="1"/>
  <c r="CK71" i="6"/>
  <c r="CK72" i="6" s="1"/>
  <c r="G72" i="6" s="1"/>
  <c r="A61" i="6"/>
  <c r="G321" i="6"/>
  <c r="CE198" i="42" a="1"/>
  <c r="CE198" i="42" s="1"/>
  <c r="CE199" i="42" s="1"/>
  <c r="CF185" i="42"/>
  <c r="CF181" i="42" s="1"/>
  <c r="CJ143" i="42"/>
  <c r="CK147" i="42" s="1"/>
  <c r="CK146" i="42"/>
  <c r="CK142" i="42" s="1"/>
  <c r="CF162" i="42"/>
  <c r="CG166" i="42" s="1"/>
  <c r="CG165" i="42"/>
  <c r="CG161" i="42" s="1"/>
  <c r="CG197" i="42" a="1"/>
  <c r="CG197" i="42" s="1"/>
  <c r="CH184" i="42"/>
  <c r="CH180" i="42" s="1"/>
  <c r="AS162" i="9"/>
  <c r="AS156" i="9" a="1"/>
  <c r="AS156" i="9" s="1"/>
  <c r="AS14" i="25" s="1"/>
  <c r="AT137" i="9"/>
  <c r="AU55" i="9"/>
  <c r="AT105" i="9"/>
  <c r="AT113" i="9" s="1"/>
  <c r="AR106" i="12"/>
  <c r="AR123" i="12"/>
  <c r="AR198" i="12" s="1"/>
  <c r="AR20" i="17" s="1"/>
  <c r="AR154" i="12"/>
  <c r="AR166" i="12"/>
  <c r="AR135" i="12"/>
  <c r="AR181" i="12"/>
  <c r="AT110" i="9"/>
  <c r="AS114" i="9"/>
  <c r="AU78" i="9"/>
  <c r="AU86" i="9" s="1"/>
  <c r="AT132" i="9"/>
  <c r="AT140" i="9" s="1"/>
  <c r="AT160" i="9" a="1"/>
  <c r="AT160" i="9" s="1"/>
  <c r="AU83" i="9"/>
  <c r="AT87" i="9"/>
  <c r="AS141" i="9"/>
  <c r="AS13" i="25"/>
  <c r="AS15" i="25" s="1"/>
  <c r="AU56" i="9"/>
  <c r="AU64" i="9" s="1"/>
  <c r="G333" i="6" l="1"/>
  <c r="G11" i="10"/>
  <c r="G16" i="10" s="1"/>
  <c r="G347" i="6"/>
  <c r="N10" i="29"/>
  <c r="N9" i="29" s="1"/>
  <c r="A4" i="6"/>
  <c r="G80" i="6"/>
  <c r="G86" i="6" s="1"/>
  <c r="G79" i="6"/>
  <c r="G85" i="6" s="1"/>
  <c r="G19" i="10"/>
  <c r="G28" i="10" s="1"/>
  <c r="G359" i="6"/>
  <c r="AS157" i="9"/>
  <c r="AS93" i="12" s="1"/>
  <c r="AS123" i="12" s="1"/>
  <c r="AS198" i="12" s="1"/>
  <c r="AS20" i="17" s="1"/>
  <c r="CG162" i="42"/>
  <c r="CH166" i="42" s="1"/>
  <c r="CH165" i="42"/>
  <c r="CH161" i="42" s="1"/>
  <c r="CK143" i="42"/>
  <c r="G143" i="42" s="1"/>
  <c r="G142" i="42"/>
  <c r="CF198" i="42" a="1"/>
  <c r="CF198" i="42" s="1"/>
  <c r="CF199" i="42" s="1"/>
  <c r="CG185" i="42"/>
  <c r="CG181" i="42" s="1"/>
  <c r="CH197" i="42" a="1"/>
  <c r="CH197" i="42" s="1"/>
  <c r="CI184" i="42"/>
  <c r="CI180" i="42" s="1"/>
  <c r="AU79" i="9"/>
  <c r="AU87" i="9" s="1"/>
  <c r="AV82" i="9"/>
  <c r="AT161" i="9" a="1"/>
  <c r="AT161" i="9" s="1"/>
  <c r="AT32" i="25" s="1"/>
  <c r="AT31" i="25"/>
  <c r="AT155" i="9" a="1"/>
  <c r="AT155" i="9" s="1"/>
  <c r="AT133" i="9"/>
  <c r="AU136" i="9"/>
  <c r="AT106" i="9"/>
  <c r="AU109" i="9"/>
  <c r="AV59" i="9"/>
  <c r="AV60" i="9"/>
  <c r="AU63" i="9"/>
  <c r="AS166" i="12" l="1"/>
  <c r="AS154" i="12"/>
  <c r="G10" i="9"/>
  <c r="G66" i="42"/>
  <c r="AS135" i="12"/>
  <c r="G11" i="9"/>
  <c r="AT118" i="9" s="1"/>
  <c r="G67" i="42"/>
  <c r="AS181" i="12"/>
  <c r="AS106" i="12"/>
  <c r="G364" i="6"/>
  <c r="G100" i="10"/>
  <c r="CG198" i="42" a="1"/>
  <c r="CG198" i="42" s="1"/>
  <c r="CG199" i="42" s="1"/>
  <c r="CH185" i="42"/>
  <c r="CH181" i="42" s="1"/>
  <c r="CH162" i="42"/>
  <c r="CI166" i="42" s="1"/>
  <c r="CI165" i="42"/>
  <c r="CI161" i="42" s="1"/>
  <c r="CI197" i="42" a="1"/>
  <c r="CI197" i="42" s="1"/>
  <c r="CJ184" i="42"/>
  <c r="CJ180" i="42" s="1"/>
  <c r="AT156" i="9" a="1"/>
  <c r="AT156" i="9" s="1"/>
  <c r="AT14" i="25" s="1"/>
  <c r="AU137" i="9"/>
  <c r="AU110" i="9"/>
  <c r="AT13" i="25"/>
  <c r="AV55" i="9"/>
  <c r="AV63" i="9" s="1"/>
  <c r="AV78" i="9"/>
  <c r="AT162" i="9"/>
  <c r="AT114" i="9"/>
  <c r="AU132" i="9"/>
  <c r="AU140" i="9" s="1"/>
  <c r="AU160" i="9" a="1"/>
  <c r="AU160" i="9" s="1"/>
  <c r="AV83" i="9"/>
  <c r="AV56" i="9"/>
  <c r="AV64" i="9" s="1"/>
  <c r="AU105" i="9"/>
  <c r="AT141" i="9"/>
  <c r="J68" i="9" l="1"/>
  <c r="J91" i="9"/>
  <c r="K68" i="9"/>
  <c r="J145" i="9"/>
  <c r="J166" i="9" s="1" a="1"/>
  <c r="J166" i="9" s="1"/>
  <c r="K91" i="9"/>
  <c r="J118" i="9"/>
  <c r="L68" i="9"/>
  <c r="L91" i="9"/>
  <c r="K145" i="9"/>
  <c r="K166" i="9" s="1" a="1"/>
  <c r="K166" i="9" s="1"/>
  <c r="K118" i="9"/>
  <c r="M68" i="9"/>
  <c r="L145" i="9"/>
  <c r="L166" i="9" s="1" a="1"/>
  <c r="L166" i="9" s="1"/>
  <c r="L118" i="9"/>
  <c r="M91" i="9"/>
  <c r="N68" i="9"/>
  <c r="M145" i="9"/>
  <c r="M166" i="9" s="1" a="1"/>
  <c r="M166" i="9" s="1"/>
  <c r="M118" i="9"/>
  <c r="N91" i="9"/>
  <c r="O68" i="9"/>
  <c r="N145" i="9"/>
  <c r="N166" i="9" s="1" a="1"/>
  <c r="N166" i="9" s="1"/>
  <c r="O91" i="9"/>
  <c r="N118" i="9"/>
  <c r="P68" i="9"/>
  <c r="P91" i="9"/>
  <c r="O118" i="9"/>
  <c r="O145" i="9"/>
  <c r="O166" i="9" s="1" a="1"/>
  <c r="O166" i="9" s="1"/>
  <c r="Q68" i="9"/>
  <c r="P118" i="9"/>
  <c r="Q91" i="9"/>
  <c r="P145" i="9"/>
  <c r="P166" i="9" s="1" a="1"/>
  <c r="P166" i="9" s="1"/>
  <c r="R68" i="9"/>
  <c r="Q118" i="9"/>
  <c r="R91" i="9"/>
  <c r="Q145" i="9"/>
  <c r="Q166" i="9" s="1" a="1"/>
  <c r="Q166" i="9" s="1"/>
  <c r="S68" i="9"/>
  <c r="R118" i="9"/>
  <c r="R145" i="9"/>
  <c r="R166" i="9" s="1" a="1"/>
  <c r="R166" i="9" s="1"/>
  <c r="S91" i="9"/>
  <c r="T68" i="9"/>
  <c r="S145" i="9"/>
  <c r="S166" i="9" s="1" a="1"/>
  <c r="S166" i="9" s="1"/>
  <c r="S118" i="9"/>
  <c r="T91" i="9"/>
  <c r="U68" i="9"/>
  <c r="T145" i="9"/>
  <c r="T166" i="9" s="1" a="1"/>
  <c r="T166" i="9" s="1"/>
  <c r="T118" i="9"/>
  <c r="U91" i="9"/>
  <c r="V68" i="9"/>
  <c r="U118" i="9"/>
  <c r="U145" i="9"/>
  <c r="U166" i="9" s="1" a="1"/>
  <c r="U166" i="9" s="1"/>
  <c r="V91" i="9"/>
  <c r="W68" i="9"/>
  <c r="V118" i="9"/>
  <c r="W91" i="9"/>
  <c r="V145" i="9"/>
  <c r="V166" i="9" s="1" a="1"/>
  <c r="V166" i="9" s="1"/>
  <c r="X68" i="9"/>
  <c r="W145" i="9"/>
  <c r="W166" i="9" s="1" a="1"/>
  <c r="W166" i="9" s="1"/>
  <c r="W118" i="9"/>
  <c r="X91" i="9"/>
  <c r="Y68" i="9"/>
  <c r="X145" i="9"/>
  <c r="X166" i="9" s="1" a="1"/>
  <c r="X166" i="9" s="1"/>
  <c r="Y91" i="9"/>
  <c r="X118" i="9"/>
  <c r="Z68" i="9"/>
  <c r="Y145" i="9"/>
  <c r="Y166" i="9" s="1" a="1"/>
  <c r="Y166" i="9" s="1"/>
  <c r="Z91" i="9"/>
  <c r="Y118" i="9"/>
  <c r="AA68" i="9"/>
  <c r="AA91" i="9"/>
  <c r="Z145" i="9"/>
  <c r="Z166" i="9" s="1" a="1"/>
  <c r="Z166" i="9" s="1"/>
  <c r="Z118" i="9"/>
  <c r="AB68" i="9"/>
  <c r="AB91" i="9"/>
  <c r="AA145" i="9"/>
  <c r="AA166" i="9" s="1" a="1"/>
  <c r="AA166" i="9" s="1"/>
  <c r="AA118" i="9"/>
  <c r="AC68" i="9"/>
  <c r="AB118" i="9"/>
  <c r="AC91" i="9"/>
  <c r="AB145" i="9"/>
  <c r="AB166" i="9" s="1" a="1"/>
  <c r="AB166" i="9" s="1"/>
  <c r="AD68" i="9"/>
  <c r="AC145" i="9"/>
  <c r="AC166" i="9" s="1" a="1"/>
  <c r="AC166" i="9" s="1"/>
  <c r="AC118" i="9"/>
  <c r="AD91" i="9"/>
  <c r="AE68" i="9"/>
  <c r="AD145" i="9"/>
  <c r="AD166" i="9" s="1" a="1"/>
  <c r="AD166" i="9" s="1"/>
  <c r="AD118" i="9"/>
  <c r="AE91" i="9"/>
  <c r="AF68" i="9"/>
  <c r="AE118" i="9"/>
  <c r="AF91" i="9"/>
  <c r="AE145" i="9"/>
  <c r="AE166" i="9" s="1" a="1"/>
  <c r="AE166" i="9" s="1"/>
  <c r="AG68" i="9"/>
  <c r="AF118" i="9"/>
  <c r="AF145" i="9"/>
  <c r="AF166" i="9" s="1" a="1"/>
  <c r="AF166" i="9" s="1"/>
  <c r="AG91" i="9"/>
  <c r="AH68" i="9"/>
  <c r="AG118" i="9"/>
  <c r="AH91" i="9"/>
  <c r="AG145" i="9"/>
  <c r="AG166" i="9" s="1" a="1"/>
  <c r="AG166" i="9" s="1"/>
  <c r="AI68" i="9"/>
  <c r="AI91" i="9"/>
  <c r="AH118" i="9"/>
  <c r="AH145" i="9"/>
  <c r="AH166" i="9" s="1" a="1"/>
  <c r="AH166" i="9" s="1"/>
  <c r="AJ68" i="9"/>
  <c r="AJ91" i="9"/>
  <c r="AI118" i="9"/>
  <c r="AI145" i="9"/>
  <c r="AI166" i="9" s="1" a="1"/>
  <c r="AI166" i="9" s="1"/>
  <c r="AK68" i="9"/>
  <c r="AJ118" i="9"/>
  <c r="AJ145" i="9"/>
  <c r="AJ166" i="9" s="1" a="1"/>
  <c r="AJ166" i="9" s="1"/>
  <c r="AK91" i="9"/>
  <c r="AL68" i="9"/>
  <c r="AK118" i="9"/>
  <c r="AL91" i="9"/>
  <c r="AK145" i="9"/>
  <c r="AK166" i="9" s="1" a="1"/>
  <c r="AK166" i="9" s="1"/>
  <c r="AM68" i="9"/>
  <c r="AL118" i="9"/>
  <c r="AL145" i="9"/>
  <c r="AL166" i="9" s="1" a="1"/>
  <c r="AL166" i="9" s="1"/>
  <c r="AM91" i="9"/>
  <c r="AN68" i="9"/>
  <c r="AM118" i="9"/>
  <c r="AN91" i="9"/>
  <c r="AM145" i="9"/>
  <c r="AM166" i="9" s="1" a="1"/>
  <c r="AM166" i="9" s="1"/>
  <c r="AO68" i="9"/>
  <c r="AN118" i="9"/>
  <c r="AO91" i="9"/>
  <c r="AN145" i="9"/>
  <c r="AN166" i="9" s="1" a="1"/>
  <c r="AN166" i="9" s="1"/>
  <c r="AP68" i="9"/>
  <c r="AO118" i="9"/>
  <c r="AP91" i="9"/>
  <c r="AO145" i="9"/>
  <c r="AO166" i="9" s="1" a="1"/>
  <c r="AO166" i="9" s="1"/>
  <c r="AQ68" i="9"/>
  <c r="AP118" i="9"/>
  <c r="AP145" i="9"/>
  <c r="AP166" i="9" s="1" a="1"/>
  <c r="AP166" i="9" s="1"/>
  <c r="AQ91" i="9"/>
  <c r="AR68" i="9"/>
  <c r="AQ118" i="9"/>
  <c r="AQ145" i="9"/>
  <c r="AQ166" i="9" s="1" a="1"/>
  <c r="AQ166" i="9" s="1"/>
  <c r="AR91" i="9"/>
  <c r="AS68" i="9"/>
  <c r="AR145" i="9"/>
  <c r="AR166" i="9" s="1" a="1"/>
  <c r="AR166" i="9" s="1"/>
  <c r="AR118" i="9"/>
  <c r="AS91" i="9"/>
  <c r="AT68" i="9"/>
  <c r="AS145" i="9"/>
  <c r="AS166" i="9" s="1" a="1"/>
  <c r="AS166" i="9" s="1"/>
  <c r="AS118" i="9"/>
  <c r="AT91" i="9"/>
  <c r="AU68" i="9"/>
  <c r="AB104" i="10"/>
  <c r="BH104" i="10"/>
  <c r="M104" i="10"/>
  <c r="R104" i="10"/>
  <c r="S104" i="10"/>
  <c r="BI104" i="10"/>
  <c r="CI104" i="10"/>
  <c r="AP104" i="10"/>
  <c r="CK104" i="10"/>
  <c r="AH104" i="10"/>
  <c r="N104" i="10"/>
  <c r="AK104" i="10"/>
  <c r="AF104" i="10"/>
  <c r="BL104" i="10"/>
  <c r="V104" i="10"/>
  <c r="AA104" i="10"/>
  <c r="AM104" i="10"/>
  <c r="BN104" i="10"/>
  <c r="U104" i="10"/>
  <c r="AU104" i="10"/>
  <c r="W104" i="10"/>
  <c r="AW104" i="10"/>
  <c r="AJ104" i="10"/>
  <c r="BP104" i="10"/>
  <c r="AE104" i="10"/>
  <c r="BC104" i="10"/>
  <c r="CC104" i="10"/>
  <c r="Z104" i="10"/>
  <c r="BZ104" i="10"/>
  <c r="BM104" i="10"/>
  <c r="AX104" i="10"/>
  <c r="BE104" i="10"/>
  <c r="AQ104" i="10"/>
  <c r="AO104" i="10"/>
  <c r="AL104" i="10"/>
  <c r="CH104" i="10"/>
  <c r="AN104" i="10"/>
  <c r="BT104" i="10"/>
  <c r="AS104" i="10"/>
  <c r="BR104" i="10"/>
  <c r="J104" i="10"/>
  <c r="CE104" i="10"/>
  <c r="CG104" i="10"/>
  <c r="CJ104" i="10"/>
  <c r="AC104" i="10"/>
  <c r="L104" i="10"/>
  <c r="AR104" i="10"/>
  <c r="BX104" i="10"/>
  <c r="BB104" i="10"/>
  <c r="BG104" i="10"/>
  <c r="BW104" i="10"/>
  <c r="O104" i="10"/>
  <c r="BJ104" i="10"/>
  <c r="Q104" i="10"/>
  <c r="BQ104" i="10"/>
  <c r="P104" i="10"/>
  <c r="AV104" i="10"/>
  <c r="CB104" i="10"/>
  <c r="BK104" i="10"/>
  <c r="BU104" i="10"/>
  <c r="Y104" i="10"/>
  <c r="AT104" i="10"/>
  <c r="BO104" i="10"/>
  <c r="AG104" i="10"/>
  <c r="BV104" i="10"/>
  <c r="T104" i="10"/>
  <c r="CF104" i="10"/>
  <c r="BY104" i="10"/>
  <c r="CD104" i="10"/>
  <c r="AD104" i="10"/>
  <c r="AY104" i="10"/>
  <c r="BA104" i="10"/>
  <c r="CA104" i="10"/>
  <c r="AZ104" i="10"/>
  <c r="K104" i="10"/>
  <c r="X104" i="10"/>
  <c r="AI104" i="10"/>
  <c r="BF104" i="10"/>
  <c r="BD104" i="10"/>
  <c r="BS104" i="10"/>
  <c r="J90" i="9"/>
  <c r="J67" i="9"/>
  <c r="J117" i="9"/>
  <c r="J144" i="9"/>
  <c r="J165" i="9" s="1" a="1"/>
  <c r="J165" i="9" s="1"/>
  <c r="K90" i="9"/>
  <c r="K67" i="9"/>
  <c r="K117" i="9"/>
  <c r="K144" i="9"/>
  <c r="K165" i="9" s="1" a="1"/>
  <c r="K165" i="9" s="1"/>
  <c r="L90" i="9"/>
  <c r="L67" i="9"/>
  <c r="M67" i="9"/>
  <c r="L117" i="9"/>
  <c r="M90" i="9"/>
  <c r="L144" i="9"/>
  <c r="L165" i="9" s="1" a="1"/>
  <c r="L165" i="9" s="1"/>
  <c r="N67" i="9"/>
  <c r="N90" i="9"/>
  <c r="M144" i="9"/>
  <c r="M165" i="9" s="1" a="1"/>
  <c r="M165" i="9" s="1"/>
  <c r="M117" i="9"/>
  <c r="N117" i="9"/>
  <c r="O90" i="9"/>
  <c r="O67" i="9"/>
  <c r="N144" i="9"/>
  <c r="N165" i="9" s="1" a="1"/>
  <c r="N165" i="9" s="1"/>
  <c r="P90" i="9"/>
  <c r="O117" i="9"/>
  <c r="P67" i="9"/>
  <c r="O144" i="9"/>
  <c r="O165" i="9" s="1" a="1"/>
  <c r="O165" i="9" s="1"/>
  <c r="P144" i="9"/>
  <c r="P165" i="9" s="1" a="1"/>
  <c r="P165" i="9" s="1"/>
  <c r="Q67" i="9"/>
  <c r="Q90" i="9"/>
  <c r="P117" i="9"/>
  <c r="R67" i="9"/>
  <c r="R90" i="9"/>
  <c r="Q117" i="9"/>
  <c r="Q144" i="9"/>
  <c r="Q165" i="9" s="1" a="1"/>
  <c r="Q165" i="9" s="1"/>
  <c r="R144" i="9"/>
  <c r="R165" i="9" s="1" a="1"/>
  <c r="R165" i="9" s="1"/>
  <c r="S67" i="9"/>
  <c r="R117" i="9"/>
  <c r="S90" i="9"/>
  <c r="S117" i="9"/>
  <c r="T67" i="9"/>
  <c r="T90" i="9"/>
  <c r="S144" i="9"/>
  <c r="S165" i="9" s="1" a="1"/>
  <c r="S165" i="9" s="1"/>
  <c r="U90" i="9"/>
  <c r="T144" i="9"/>
  <c r="T165" i="9" s="1" a="1"/>
  <c r="T165" i="9" s="1"/>
  <c r="U67" i="9"/>
  <c r="T117" i="9"/>
  <c r="V90" i="9"/>
  <c r="V67" i="9"/>
  <c r="U144" i="9"/>
  <c r="U165" i="9" s="1" a="1"/>
  <c r="U165" i="9" s="1"/>
  <c r="U117" i="9"/>
  <c r="W67" i="9"/>
  <c r="V117" i="9"/>
  <c r="V144" i="9"/>
  <c r="V165" i="9" s="1" a="1"/>
  <c r="V165" i="9" s="1"/>
  <c r="W90" i="9"/>
  <c r="X67" i="9"/>
  <c r="X90" i="9"/>
  <c r="W117" i="9"/>
  <c r="W144" i="9"/>
  <c r="W165" i="9" s="1" a="1"/>
  <c r="W165" i="9" s="1"/>
  <c r="X144" i="9"/>
  <c r="X165" i="9" s="1" a="1"/>
  <c r="X165" i="9" s="1"/>
  <c r="X117" i="9"/>
  <c r="Y67" i="9"/>
  <c r="Y90" i="9"/>
  <c r="Y144" i="9"/>
  <c r="Y165" i="9" s="1" a="1"/>
  <c r="Y165" i="9" s="1"/>
  <c r="Z67" i="9"/>
  <c r="Z90" i="9"/>
  <c r="Y117" i="9"/>
  <c r="Z144" i="9"/>
  <c r="Z165" i="9" s="1" a="1"/>
  <c r="Z165" i="9" s="1"/>
  <c r="Z117" i="9"/>
  <c r="AA67" i="9"/>
  <c r="AA90" i="9"/>
  <c r="AA117" i="9"/>
  <c r="AB67" i="9"/>
  <c r="AA144" i="9"/>
  <c r="AA165" i="9" s="1" a="1"/>
  <c r="AA165" i="9" s="1"/>
  <c r="AB90" i="9"/>
  <c r="AB144" i="9"/>
  <c r="AB165" i="9" s="1" a="1"/>
  <c r="AB165" i="9" s="1"/>
  <c r="AC67" i="9"/>
  <c r="AC90" i="9"/>
  <c r="AB117" i="9"/>
  <c r="AC117" i="9"/>
  <c r="AD90" i="9"/>
  <c r="AD67" i="9"/>
  <c r="AC144" i="9"/>
  <c r="AC165" i="9" s="1" a="1"/>
  <c r="AC165" i="9" s="1"/>
  <c r="AD144" i="9"/>
  <c r="AD165" i="9" s="1" a="1"/>
  <c r="AD165" i="9" s="1"/>
  <c r="AD117" i="9"/>
  <c r="AE90" i="9"/>
  <c r="AE67" i="9"/>
  <c r="AE144" i="9"/>
  <c r="AE165" i="9" s="1" a="1"/>
  <c r="AE165" i="9" s="1"/>
  <c r="AF67" i="9"/>
  <c r="AE117" i="9"/>
  <c r="AF90" i="9"/>
  <c r="AG90" i="9"/>
  <c r="AF117" i="9"/>
  <c r="AG67" i="9"/>
  <c r="AF144" i="9"/>
  <c r="AF165" i="9" s="1" a="1"/>
  <c r="AF165" i="9" s="1"/>
  <c r="AH67" i="9"/>
  <c r="AG144" i="9"/>
  <c r="AG165" i="9" s="1" a="1"/>
  <c r="AG165" i="9" s="1"/>
  <c r="AG117" i="9"/>
  <c r="AH90" i="9"/>
  <c r="AI67" i="9"/>
  <c r="AH144" i="9"/>
  <c r="AH165" i="9" s="1" a="1"/>
  <c r="AH165" i="9" s="1"/>
  <c r="AI90" i="9"/>
  <c r="AH117" i="9"/>
  <c r="AJ67" i="9"/>
  <c r="AI117" i="9"/>
  <c r="AI144" i="9"/>
  <c r="AI165" i="9" s="1" a="1"/>
  <c r="AI165" i="9" s="1"/>
  <c r="AJ90" i="9"/>
  <c r="AK67" i="9"/>
  <c r="AK90" i="9"/>
  <c r="AJ144" i="9"/>
  <c r="AJ165" i="9" s="1" a="1"/>
  <c r="AJ165" i="9" s="1"/>
  <c r="AJ117" i="9"/>
  <c r="AL90" i="9"/>
  <c r="AK117" i="9"/>
  <c r="AK144" i="9"/>
  <c r="AK165" i="9" s="1" a="1"/>
  <c r="AK165" i="9" s="1"/>
  <c r="AL67" i="9"/>
  <c r="AL117" i="9"/>
  <c r="AM90" i="9"/>
  <c r="AM67" i="9"/>
  <c r="AL144" i="9"/>
  <c r="AL165" i="9" s="1" a="1"/>
  <c r="AL165" i="9" s="1"/>
  <c r="AM144" i="9"/>
  <c r="AM165" i="9" s="1" a="1"/>
  <c r="AM165" i="9" s="1"/>
  <c r="AN90" i="9"/>
  <c r="AN67" i="9"/>
  <c r="AM117" i="9"/>
  <c r="AO90" i="9"/>
  <c r="AN117" i="9"/>
  <c r="AN144" i="9"/>
  <c r="AN165" i="9" s="1" a="1"/>
  <c r="AN165" i="9" s="1"/>
  <c r="AO67" i="9"/>
  <c r="AO117" i="9"/>
  <c r="AP67" i="9"/>
  <c r="AO144" i="9"/>
  <c r="AO165" i="9" s="1" a="1"/>
  <c r="AO165" i="9" s="1"/>
  <c r="AP90" i="9"/>
  <c r="AP117" i="9"/>
  <c r="AQ90" i="9"/>
  <c r="AP144" i="9"/>
  <c r="AP165" i="9" s="1" a="1"/>
  <c r="AP165" i="9" s="1"/>
  <c r="AQ67" i="9"/>
  <c r="AR67" i="9"/>
  <c r="AR90" i="9"/>
  <c r="AQ117" i="9"/>
  <c r="AQ144" i="9"/>
  <c r="AQ165" i="9" s="1" a="1"/>
  <c r="AQ165" i="9" s="1"/>
  <c r="AR117" i="9"/>
  <c r="AS67" i="9"/>
  <c r="AS90" i="9"/>
  <c r="AR144" i="9"/>
  <c r="AR165" i="9" s="1" a="1"/>
  <c r="AR165" i="9" s="1"/>
  <c r="AS144" i="9"/>
  <c r="AS165" i="9" s="1" a="1"/>
  <c r="AS165" i="9" s="1"/>
  <c r="AT67" i="9"/>
  <c r="AS117" i="9"/>
  <c r="AT90" i="9"/>
  <c r="AU90" i="9"/>
  <c r="AT117" i="9"/>
  <c r="AT144" i="9"/>
  <c r="AT165" i="9" s="1" a="1"/>
  <c r="AT165" i="9" s="1"/>
  <c r="AU67" i="9"/>
  <c r="AT145" i="9"/>
  <c r="AT166" i="9" s="1" a="1"/>
  <c r="AT166" i="9" s="1"/>
  <c r="AT11" i="17" s="1"/>
  <c r="AU91" i="9"/>
  <c r="CJ197" i="42" a="1"/>
  <c r="CJ197" i="42" s="1"/>
  <c r="CK184" i="42"/>
  <c r="CK180" i="42" s="1"/>
  <c r="CI162" i="42"/>
  <c r="CJ166" i="42" s="1"/>
  <c r="CJ165" i="42"/>
  <c r="CJ161" i="42" s="1"/>
  <c r="CH198" i="42" a="1"/>
  <c r="CH198" i="42" s="1"/>
  <c r="CH199" i="42" s="1"/>
  <c r="CI185" i="42"/>
  <c r="CI181" i="42" s="1"/>
  <c r="AU106" i="9"/>
  <c r="AU114" i="9" s="1"/>
  <c r="AU117" i="9"/>
  <c r="AV109" i="9"/>
  <c r="AV67" i="9"/>
  <c r="AW59" i="9"/>
  <c r="AU161" i="9" a="1"/>
  <c r="AU161" i="9" s="1"/>
  <c r="AU32" i="25" s="1"/>
  <c r="AV79" i="9"/>
  <c r="AV87" i="9" s="1"/>
  <c r="AV90" i="9"/>
  <c r="AW82" i="9"/>
  <c r="AT15" i="25"/>
  <c r="AV86" i="9"/>
  <c r="AT157" i="9"/>
  <c r="AT93" i="12" s="1"/>
  <c r="AV68" i="9"/>
  <c r="AW60" i="9"/>
  <c r="AU133" i="9"/>
  <c r="AU141" i="9" s="1"/>
  <c r="AU155" i="9" a="1"/>
  <c r="AU155" i="9" s="1"/>
  <c r="AU144" i="9"/>
  <c r="AU165" i="9" s="1" a="1"/>
  <c r="AU165" i="9" s="1"/>
  <c r="AV136" i="9"/>
  <c r="AU113" i="9"/>
  <c r="AU31" i="25"/>
  <c r="AT20" i="14" l="1"/>
  <c r="AT167" i="9"/>
  <c r="AT11" i="16" s="1"/>
  <c r="AT24" i="25"/>
  <c r="AT92" i="10"/>
  <c r="AT12" i="12"/>
  <c r="AH19" i="14"/>
  <c r="AH91" i="10"/>
  <c r="AH10" i="17"/>
  <c r="AH23" i="25"/>
  <c r="AH11" i="12"/>
  <c r="T11" i="12"/>
  <c r="T10" i="17"/>
  <c r="T19" i="14"/>
  <c r="T91" i="10"/>
  <c r="T23" i="25"/>
  <c r="T167" i="9"/>
  <c r="T11" i="16" s="1"/>
  <c r="J19" i="14"/>
  <c r="J91" i="10"/>
  <c r="J10" i="17"/>
  <c r="J11" i="12"/>
  <c r="J23" i="25"/>
  <c r="X112" i="10"/>
  <c r="X189" i="10" s="1"/>
  <c r="X22" i="15"/>
  <c r="X151" i="15" s="1"/>
  <c r="BY112" i="10"/>
  <c r="BY189" i="10" s="1"/>
  <c r="BY22" i="15"/>
  <c r="BY151" i="15" s="1"/>
  <c r="BY249" i="15" s="1"/>
  <c r="BU22" i="15"/>
  <c r="BU151" i="15" s="1"/>
  <c r="BU249" i="15" s="1"/>
  <c r="BU112" i="10"/>
  <c r="BU189" i="10" s="1"/>
  <c r="O112" i="10"/>
  <c r="O189" i="10" s="1"/>
  <c r="O22" i="15"/>
  <c r="O151" i="15" s="1"/>
  <c r="O249" i="15" s="1"/>
  <c r="CJ112" i="10"/>
  <c r="CJ189" i="10" s="1"/>
  <c r="CJ22" i="15"/>
  <c r="CJ151" i="15" s="1"/>
  <c r="CJ249" i="15" s="1"/>
  <c r="CH112" i="10"/>
  <c r="CH189" i="10" s="1"/>
  <c r="CH22" i="15"/>
  <c r="CH151" i="15" s="1"/>
  <c r="CH249" i="15" s="1"/>
  <c r="Z112" i="10"/>
  <c r="Z189" i="10" s="1"/>
  <c r="Z22" i="15"/>
  <c r="Z151" i="15" s="1"/>
  <c r="Z249" i="15" s="1"/>
  <c r="AU22" i="15"/>
  <c r="AU151" i="15" s="1"/>
  <c r="AU249" i="15" s="1"/>
  <c r="AU112" i="10"/>
  <c r="AU189" i="10" s="1"/>
  <c r="AK22" i="15"/>
  <c r="AK151" i="15" s="1"/>
  <c r="AK249" i="15" s="1"/>
  <c r="AK112" i="10"/>
  <c r="AK189" i="10" s="1"/>
  <c r="R112" i="10"/>
  <c r="R189" i="10" s="1"/>
  <c r="R22" i="15"/>
  <c r="R151" i="15" s="1"/>
  <c r="R249" i="15" s="1"/>
  <c r="AS11" i="17"/>
  <c r="AS12" i="12"/>
  <c r="AS24" i="25"/>
  <c r="AS92" i="10"/>
  <c r="AS20" i="14"/>
  <c r="AC167" i="9"/>
  <c r="AC11" i="16" s="1"/>
  <c r="AC12" i="12"/>
  <c r="AC24" i="25"/>
  <c r="AC92" i="10"/>
  <c r="AC20" i="14"/>
  <c r="AC11" i="17"/>
  <c r="Y24" i="25"/>
  <c r="Y11" i="17"/>
  <c r="Y92" i="10"/>
  <c r="Y20" i="14"/>
  <c r="Y12" i="12"/>
  <c r="W167" i="9"/>
  <c r="W11" i="16" s="1"/>
  <c r="W20" i="14"/>
  <c r="W12" i="12"/>
  <c r="W11" i="17"/>
  <c r="W92" i="10"/>
  <c r="W24" i="25"/>
  <c r="S92" i="10"/>
  <c r="S20" i="14"/>
  <c r="S24" i="25"/>
  <c r="S12" i="12"/>
  <c r="S11" i="17"/>
  <c r="M167" i="9"/>
  <c r="M11" i="16" s="1"/>
  <c r="M11" i="17"/>
  <c r="M24" i="25"/>
  <c r="M12" i="12"/>
  <c r="M92" i="10"/>
  <c r="M20" i="14"/>
  <c r="AD11" i="12"/>
  <c r="AD10" i="17"/>
  <c r="AD23" i="25"/>
  <c r="AD91" i="10"/>
  <c r="AD19" i="14"/>
  <c r="AB19" i="14"/>
  <c r="AB167" i="9"/>
  <c r="AB11" i="16" s="1"/>
  <c r="AB23" i="25"/>
  <c r="AB11" i="12"/>
  <c r="AB10" i="17"/>
  <c r="AB91" i="10"/>
  <c r="Z91" i="10"/>
  <c r="Z11" i="12"/>
  <c r="Z23" i="25"/>
  <c r="Z19" i="14"/>
  <c r="Z10" i="17"/>
  <c r="X19" i="14"/>
  <c r="X10" i="17"/>
  <c r="X167" i="9"/>
  <c r="X11" i="16" s="1"/>
  <c r="X11" i="12"/>
  <c r="X23" i="25"/>
  <c r="X91" i="10"/>
  <c r="R10" i="17"/>
  <c r="R23" i="25"/>
  <c r="R91" i="10"/>
  <c r="R11" i="12"/>
  <c r="R19" i="14"/>
  <c r="R167" i="9"/>
  <c r="R11" i="16" s="1"/>
  <c r="P10" i="17"/>
  <c r="P91" i="10"/>
  <c r="P11" i="12"/>
  <c r="P19" i="14"/>
  <c r="P23" i="25"/>
  <c r="P167" i="9"/>
  <c r="P11" i="16" s="1"/>
  <c r="K112" i="10"/>
  <c r="K189" i="10" s="1"/>
  <c r="K22" i="15"/>
  <c r="K151" i="15" s="1"/>
  <c r="K249" i="15" s="1"/>
  <c r="CF112" i="10"/>
  <c r="CF189" i="10" s="1"/>
  <c r="CF22" i="15"/>
  <c r="CF151" i="15" s="1"/>
  <c r="CF249" i="15" s="1"/>
  <c r="BK22" i="15"/>
  <c r="BK151" i="15" s="1"/>
  <c r="BK249" i="15" s="1"/>
  <c r="BK112" i="10"/>
  <c r="BK189" i="10" s="1"/>
  <c r="BW22" i="15"/>
  <c r="BW151" i="15" s="1"/>
  <c r="BW249" i="15" s="1"/>
  <c r="BW112" i="10"/>
  <c r="BW189" i="10" s="1"/>
  <c r="CG112" i="10"/>
  <c r="CG189" i="10" s="1"/>
  <c r="CG22" i="15"/>
  <c r="CG151" i="15" s="1"/>
  <c r="CG249" i="15" s="1"/>
  <c r="AL112" i="10"/>
  <c r="AL189" i="10" s="1"/>
  <c r="AL22" i="15"/>
  <c r="AL151" i="15" s="1"/>
  <c r="AL249" i="15" s="1"/>
  <c r="CC112" i="10"/>
  <c r="CC189" i="10" s="1"/>
  <c r="CC22" i="15"/>
  <c r="CC151" i="15" s="1"/>
  <c r="CC249" i="15" s="1"/>
  <c r="U112" i="10"/>
  <c r="U189" i="10" s="1"/>
  <c r="U22" i="15"/>
  <c r="U151" i="15" s="1"/>
  <c r="U249" i="15" s="1"/>
  <c r="N112" i="10"/>
  <c r="N189" i="10" s="1"/>
  <c r="N22" i="15"/>
  <c r="N151" i="15" s="1"/>
  <c r="M22" i="15"/>
  <c r="M151" i="15" s="1"/>
  <c r="M249" i="15" s="1"/>
  <c r="M112" i="10"/>
  <c r="M189" i="10" s="1"/>
  <c r="AQ91" i="10"/>
  <c r="AQ19" i="14"/>
  <c r="AQ11" i="12"/>
  <c r="AQ10" i="17"/>
  <c r="AQ23" i="25"/>
  <c r="AC10" i="17"/>
  <c r="AC11" i="12"/>
  <c r="AC19" i="14"/>
  <c r="AC23" i="25"/>
  <c r="AC91" i="10"/>
  <c r="W91" i="10"/>
  <c r="W11" i="12"/>
  <c r="W23" i="25"/>
  <c r="W10" i="17"/>
  <c r="W19" i="14"/>
  <c r="S19" i="14"/>
  <c r="S23" i="25"/>
  <c r="S10" i="17"/>
  <c r="S12" i="17" s="1"/>
  <c r="S91" i="10"/>
  <c r="S11" i="12"/>
  <c r="S167" i="9"/>
  <c r="S11" i="16" s="1"/>
  <c r="Q23" i="25"/>
  <c r="Q11" i="12"/>
  <c r="Q19" i="14"/>
  <c r="Q10" i="17"/>
  <c r="Q91" i="10"/>
  <c r="Q167" i="9"/>
  <c r="Q11" i="16" s="1"/>
  <c r="O11" i="12"/>
  <c r="O19" i="14"/>
  <c r="O91" i="10"/>
  <c r="O10" i="17"/>
  <c r="O23" i="25"/>
  <c r="O167" i="9"/>
  <c r="O11" i="16" s="1"/>
  <c r="AZ112" i="10"/>
  <c r="AZ189" i="10" s="1"/>
  <c r="AZ22" i="15"/>
  <c r="AZ151" i="15" s="1"/>
  <c r="T112" i="10"/>
  <c r="T189" i="10" s="1"/>
  <c r="T22" i="15"/>
  <c r="T151" i="15" s="1"/>
  <c r="T249" i="15" s="1"/>
  <c r="CB112" i="10"/>
  <c r="CB189" i="10" s="1"/>
  <c r="CB22" i="15"/>
  <c r="CB151" i="15" s="1"/>
  <c r="CB249" i="15" s="1"/>
  <c r="BG112" i="10"/>
  <c r="BG189" i="10" s="1"/>
  <c r="BG22" i="15"/>
  <c r="BG151" i="15" s="1"/>
  <c r="BG249" i="15" s="1"/>
  <c r="CE22" i="15"/>
  <c r="CE151" i="15" s="1"/>
  <c r="CE249" i="15" s="1"/>
  <c r="CE112" i="10"/>
  <c r="CE189" i="10" s="1"/>
  <c r="AO112" i="10"/>
  <c r="AO189" i="10" s="1"/>
  <c r="AO22" i="15"/>
  <c r="AO151" i="15" s="1"/>
  <c r="AO249" i="15" s="1"/>
  <c r="BC22" i="15"/>
  <c r="BC151" i="15" s="1"/>
  <c r="BC249" i="15" s="1"/>
  <c r="BC112" i="10"/>
  <c r="BC189" i="10" s="1"/>
  <c r="BN112" i="10"/>
  <c r="BN189" i="10" s="1"/>
  <c r="BN22" i="15"/>
  <c r="BN151" i="15" s="1"/>
  <c r="BN249" i="15" s="1"/>
  <c r="AH112" i="10"/>
  <c r="AH189" i="10" s="1"/>
  <c r="AH22" i="15"/>
  <c r="AH151" i="15" s="1"/>
  <c r="BH22" i="15"/>
  <c r="BH151" i="15" s="1"/>
  <c r="BH249" i="15" s="1"/>
  <c r="BH112" i="10"/>
  <c r="BH189" i="10" s="1"/>
  <c r="AN167" i="9"/>
  <c r="AN11" i="16" s="1"/>
  <c r="AN24" i="25"/>
  <c r="AN12" i="12"/>
  <c r="AN20" i="14"/>
  <c r="AN11" i="17"/>
  <c r="AN92" i="10"/>
  <c r="AH167" i="9"/>
  <c r="AH11" i="16" s="1"/>
  <c r="AH20" i="14"/>
  <c r="AH21" i="14" s="1"/>
  <c r="AH41" i="14" s="1"/>
  <c r="AH47" i="14" s="1"/>
  <c r="AH11" i="17"/>
  <c r="AH24" i="25"/>
  <c r="AH25" i="25" s="1"/>
  <c r="AH12" i="12"/>
  <c r="AH13" i="12" s="1"/>
  <c r="AH109" i="12" s="1"/>
  <c r="AH193" i="12" s="1"/>
  <c r="AH92" i="10"/>
  <c r="AB12" i="12"/>
  <c r="AB24" i="25"/>
  <c r="AB11" i="17"/>
  <c r="AB12" i="17" s="1"/>
  <c r="AB20" i="14"/>
  <c r="AB92" i="10"/>
  <c r="V167" i="9"/>
  <c r="V11" i="16" s="1"/>
  <c r="V24" i="25"/>
  <c r="V11" i="17"/>
  <c r="V92" i="10"/>
  <c r="V20" i="14"/>
  <c r="V12" i="12"/>
  <c r="P20" i="14"/>
  <c r="P21" i="14" s="1"/>
  <c r="P41" i="14" s="1"/>
  <c r="P47" i="14" s="1"/>
  <c r="P12" i="12"/>
  <c r="P92" i="10"/>
  <c r="P11" i="17"/>
  <c r="P24" i="25"/>
  <c r="AO23" i="25"/>
  <c r="AO11" i="12"/>
  <c r="AO91" i="10"/>
  <c r="AO10" i="17"/>
  <c r="AO19" i="14"/>
  <c r="AK91" i="10"/>
  <c r="AK11" i="12"/>
  <c r="AK19" i="14"/>
  <c r="AK10" i="17"/>
  <c r="AK23" i="25"/>
  <c r="AK167" i="9"/>
  <c r="AK11" i="16" s="1"/>
  <c r="AI91" i="10"/>
  <c r="AI10" i="17"/>
  <c r="AI19" i="14"/>
  <c r="AI23" i="25"/>
  <c r="AI11" i="12"/>
  <c r="AA19" i="14"/>
  <c r="AA91" i="10"/>
  <c r="AA11" i="12"/>
  <c r="AA23" i="25"/>
  <c r="AA10" i="17"/>
  <c r="AA167" i="9"/>
  <c r="AA11" i="16" s="1"/>
  <c r="U91" i="10"/>
  <c r="U11" i="12"/>
  <c r="U10" i="17"/>
  <c r="U23" i="25"/>
  <c r="U19" i="14"/>
  <c r="M11" i="12"/>
  <c r="M19" i="14"/>
  <c r="M91" i="10"/>
  <c r="M10" i="17"/>
  <c r="M23" i="25"/>
  <c r="CA22" i="15"/>
  <c r="CA151" i="15" s="1"/>
  <c r="CA249" i="15" s="1"/>
  <c r="CA112" i="10"/>
  <c r="CA189" i="10" s="1"/>
  <c r="BV112" i="10"/>
  <c r="BV189" i="10" s="1"/>
  <c r="BV22" i="15"/>
  <c r="BV151" i="15" s="1"/>
  <c r="BV249" i="15" s="1"/>
  <c r="AV112" i="10"/>
  <c r="AV189" i="10" s="1"/>
  <c r="AV22" i="15"/>
  <c r="AV151" i="15" s="1"/>
  <c r="AV249" i="15" s="1"/>
  <c r="BB112" i="10"/>
  <c r="BB189" i="10" s="1"/>
  <c r="BB22" i="15"/>
  <c r="BB151" i="15" s="1"/>
  <c r="G104" i="10"/>
  <c r="J112" i="10"/>
  <c r="J189" i="10" s="1"/>
  <c r="J22" i="15"/>
  <c r="J151" i="15" s="1"/>
  <c r="AQ112" i="10"/>
  <c r="AQ189" i="10" s="1"/>
  <c r="AQ22" i="15"/>
  <c r="AQ151" i="15" s="1"/>
  <c r="AQ249" i="15" s="1"/>
  <c r="AE112" i="10"/>
  <c r="AE189" i="10" s="1"/>
  <c r="AE22" i="15"/>
  <c r="AE151" i="15" s="1"/>
  <c r="AE249" i="15" s="1"/>
  <c r="AM112" i="10"/>
  <c r="AM189" i="10" s="1"/>
  <c r="AM22" i="15"/>
  <c r="AM151" i="15" s="1"/>
  <c r="AM249" i="15" s="1"/>
  <c r="CK112" i="10"/>
  <c r="CK189" i="10" s="1"/>
  <c r="CK22" i="15"/>
  <c r="CK151" i="15" s="1"/>
  <c r="CK249" i="15" s="1"/>
  <c r="AB112" i="10"/>
  <c r="AB189" i="10" s="1"/>
  <c r="AB22" i="15"/>
  <c r="AB151" i="15" s="1"/>
  <c r="AB249" i="15" s="1"/>
  <c r="AP167" i="9"/>
  <c r="AP11" i="16" s="1"/>
  <c r="AP20" i="14"/>
  <c r="AP11" i="17"/>
  <c r="AP24" i="25"/>
  <c r="AP12" i="12"/>
  <c r="AP92" i="10"/>
  <c r="AL12" i="12"/>
  <c r="AL11" i="17"/>
  <c r="AL20" i="14"/>
  <c r="AL92" i="10"/>
  <c r="AL24" i="25"/>
  <c r="AJ167" i="9"/>
  <c r="AJ11" i="16" s="1"/>
  <c r="AJ20" i="14"/>
  <c r="AJ92" i="10"/>
  <c r="AJ11" i="17"/>
  <c r="AJ24" i="25"/>
  <c r="AJ12" i="12"/>
  <c r="AF12" i="12"/>
  <c r="AF20" i="14"/>
  <c r="AF11" i="17"/>
  <c r="AF92" i="10"/>
  <c r="AF24" i="25"/>
  <c r="Z167" i="9"/>
  <c r="Z11" i="16" s="1"/>
  <c r="Z20" i="14"/>
  <c r="Z11" i="17"/>
  <c r="Z12" i="17" s="1"/>
  <c r="Z24" i="25"/>
  <c r="Z25" i="25" s="1"/>
  <c r="Z92" i="10"/>
  <c r="Z93" i="10" s="1"/>
  <c r="Z12" i="12"/>
  <c r="R20" i="14"/>
  <c r="R92" i="10"/>
  <c r="R24" i="25"/>
  <c r="R25" i="25" s="1"/>
  <c r="R12" i="12"/>
  <c r="R13" i="12" s="1"/>
  <c r="R109" i="12" s="1"/>
  <c r="R193" i="12" s="1"/>
  <c r="R11" i="17"/>
  <c r="AG11" i="12"/>
  <c r="AG91" i="10"/>
  <c r="AG10" i="17"/>
  <c r="AG19" i="14"/>
  <c r="AG23" i="25"/>
  <c r="K23" i="25"/>
  <c r="K10" i="17"/>
  <c r="K11" i="12"/>
  <c r="K19" i="14"/>
  <c r="K91" i="10"/>
  <c r="BS112" i="10"/>
  <c r="BS189" i="10" s="1"/>
  <c r="BS22" i="15"/>
  <c r="BS151" i="15" s="1"/>
  <c r="BS249" i="15" s="1"/>
  <c r="BA22" i="15"/>
  <c r="BA151" i="15" s="1"/>
  <c r="BA249" i="15" s="1"/>
  <c r="BA112" i="10"/>
  <c r="BA189" i="10" s="1"/>
  <c r="AG22" i="15"/>
  <c r="AG151" i="15" s="1"/>
  <c r="AG249" i="15" s="1"/>
  <c r="AG112" i="10"/>
  <c r="AG189" i="10" s="1"/>
  <c r="P112" i="10"/>
  <c r="P189" i="10" s="1"/>
  <c r="P22" i="15"/>
  <c r="P151" i="15" s="1"/>
  <c r="P249" i="15" s="1"/>
  <c r="BX112" i="10"/>
  <c r="BX189" i="10" s="1"/>
  <c r="BX22" i="15"/>
  <c r="BX151" i="15" s="1"/>
  <c r="BX249" i="15" s="1"/>
  <c r="BR112" i="10"/>
  <c r="BR189" i="10" s="1"/>
  <c r="BR22" i="15"/>
  <c r="BR151" i="15" s="1"/>
  <c r="BR249" i="15" s="1"/>
  <c r="BE112" i="10"/>
  <c r="BE189" i="10" s="1"/>
  <c r="BE22" i="15"/>
  <c r="BE151" i="15" s="1"/>
  <c r="BE249" i="15" s="1"/>
  <c r="BP22" i="15"/>
  <c r="BP151" i="15" s="1"/>
  <c r="BP249" i="15" s="1"/>
  <c r="BP112" i="10"/>
  <c r="BP189" i="10" s="1"/>
  <c r="AA22" i="15"/>
  <c r="AA151" i="15" s="1"/>
  <c r="AA249" i="15" s="1"/>
  <c r="AA112" i="10"/>
  <c r="AA189" i="10" s="1"/>
  <c r="AP112" i="10"/>
  <c r="AP189" i="10" s="1"/>
  <c r="AP22" i="15"/>
  <c r="AP151" i="15" s="1"/>
  <c r="AR20" i="14"/>
  <c r="AR92" i="10"/>
  <c r="AR11" i="17"/>
  <c r="AR12" i="12"/>
  <c r="AR24" i="25"/>
  <c r="AD167" i="9"/>
  <c r="AD11" i="16" s="1"/>
  <c r="AD12" i="12"/>
  <c r="AD24" i="25"/>
  <c r="AD25" i="25" s="1"/>
  <c r="AD92" i="10"/>
  <c r="AD93" i="10" s="1"/>
  <c r="AD11" i="17"/>
  <c r="AD12" i="17" s="1"/>
  <c r="AD20" i="14"/>
  <c r="X12" i="12"/>
  <c r="X24" i="25"/>
  <c r="X20" i="14"/>
  <c r="X21" i="14" s="1"/>
  <c r="X41" i="14" s="1"/>
  <c r="X47" i="14" s="1"/>
  <c r="X11" i="17"/>
  <c r="X92" i="10"/>
  <c r="T92" i="10"/>
  <c r="T20" i="14"/>
  <c r="T12" i="12"/>
  <c r="T11" i="17"/>
  <c r="T24" i="25"/>
  <c r="N92" i="10"/>
  <c r="N12" i="12"/>
  <c r="N20" i="14"/>
  <c r="N11" i="17"/>
  <c r="N24" i="25"/>
  <c r="L11" i="17"/>
  <c r="L24" i="25"/>
  <c r="L12" i="12"/>
  <c r="L92" i="10"/>
  <c r="L20" i="14"/>
  <c r="J167" i="9"/>
  <c r="J11" i="16" s="1"/>
  <c r="J11" i="17"/>
  <c r="J92" i="10"/>
  <c r="J24" i="25"/>
  <c r="J25" i="25" s="1"/>
  <c r="J12" i="12"/>
  <c r="J20" i="14"/>
  <c r="J21" i="14" s="1"/>
  <c r="J41" i="14" s="1"/>
  <c r="J47" i="14" s="1"/>
  <c r="AS91" i="10"/>
  <c r="AS10" i="17"/>
  <c r="AS12" i="17" s="1"/>
  <c r="AS19" i="14"/>
  <c r="AS23" i="25"/>
  <c r="AS11" i="12"/>
  <c r="AS167" i="9"/>
  <c r="AS11" i="16" s="1"/>
  <c r="AM11" i="12"/>
  <c r="AM23" i="25"/>
  <c r="AM19" i="14"/>
  <c r="AM10" i="17"/>
  <c r="AM91" i="10"/>
  <c r="AM167" i="9"/>
  <c r="AM11" i="16" s="1"/>
  <c r="AE23" i="25"/>
  <c r="AE11" i="12"/>
  <c r="AE91" i="10"/>
  <c r="AE10" i="17"/>
  <c r="AE19" i="14"/>
  <c r="Y19" i="14"/>
  <c r="Y91" i="10"/>
  <c r="Y11" i="12"/>
  <c r="Y23" i="25"/>
  <c r="Y10" i="17"/>
  <c r="Y167" i="9"/>
  <c r="Y11" i="16" s="1"/>
  <c r="BD112" i="10"/>
  <c r="BD189" i="10" s="1"/>
  <c r="BD22" i="15"/>
  <c r="BD151" i="15" s="1"/>
  <c r="BD249" i="15" s="1"/>
  <c r="AY112" i="10"/>
  <c r="AY189" i="10" s="1"/>
  <c r="AY22" i="15"/>
  <c r="AY151" i="15" s="1"/>
  <c r="AY249" i="15" s="1"/>
  <c r="BO22" i="15"/>
  <c r="BO151" i="15" s="1"/>
  <c r="BO249" i="15" s="1"/>
  <c r="BO112" i="10"/>
  <c r="BO189" i="10" s="1"/>
  <c r="BQ22" i="15"/>
  <c r="BQ151" i="15" s="1"/>
  <c r="BQ249" i="15" s="1"/>
  <c r="BQ112" i="10"/>
  <c r="BQ189" i="10" s="1"/>
  <c r="AR22" i="15"/>
  <c r="AR151" i="15" s="1"/>
  <c r="AR112" i="10"/>
  <c r="AR189" i="10" s="1"/>
  <c r="AS22" i="15"/>
  <c r="AS151" i="15" s="1"/>
  <c r="AS249" i="15" s="1"/>
  <c r="AS112" i="10"/>
  <c r="AS189" i="10" s="1"/>
  <c r="AX112" i="10"/>
  <c r="AX189" i="10" s="1"/>
  <c r="AX22" i="15"/>
  <c r="AX151" i="15" s="1"/>
  <c r="AX249" i="15" s="1"/>
  <c r="AJ112" i="10"/>
  <c r="AJ189" i="10" s="1"/>
  <c r="AJ22" i="15"/>
  <c r="AJ151" i="15" s="1"/>
  <c r="AJ249" i="15" s="1"/>
  <c r="V112" i="10"/>
  <c r="V189" i="10" s="1"/>
  <c r="V22" i="15"/>
  <c r="V151" i="15" s="1"/>
  <c r="CI22" i="15"/>
  <c r="CI151" i="15" s="1"/>
  <c r="CI249" i="15" s="1"/>
  <c r="CI112" i="10"/>
  <c r="CI189" i="10" s="1"/>
  <c r="AR19" i="14"/>
  <c r="AR11" i="12"/>
  <c r="AR23" i="25"/>
  <c r="AR91" i="10"/>
  <c r="AR10" i="17"/>
  <c r="AR167" i="9"/>
  <c r="AR11" i="16" s="1"/>
  <c r="AL10" i="17"/>
  <c r="AL91" i="10"/>
  <c r="AL19" i="14"/>
  <c r="AL23" i="25"/>
  <c r="AL11" i="12"/>
  <c r="AL167" i="9"/>
  <c r="AL11" i="16" s="1"/>
  <c r="AF10" i="17"/>
  <c r="AF11" i="12"/>
  <c r="AF23" i="25"/>
  <c r="AF19" i="14"/>
  <c r="AF167" i="9"/>
  <c r="AF11" i="16" s="1"/>
  <c r="AF91" i="10"/>
  <c r="N91" i="10"/>
  <c r="N19" i="14"/>
  <c r="N11" i="12"/>
  <c r="N10" i="17"/>
  <c r="N23" i="25"/>
  <c r="N167" i="9"/>
  <c r="N11" i="16" s="1"/>
  <c r="L23" i="25"/>
  <c r="L19" i="14"/>
  <c r="L10" i="17"/>
  <c r="L12" i="17" s="1"/>
  <c r="L167" i="9"/>
  <c r="L11" i="16" s="1"/>
  <c r="L91" i="10"/>
  <c r="L11" i="12"/>
  <c r="BF22" i="15"/>
  <c r="BF151" i="15" s="1"/>
  <c r="BF249" i="15" s="1"/>
  <c r="BF112" i="10"/>
  <c r="BF189" i="10" s="1"/>
  <c r="AD112" i="10"/>
  <c r="AD189" i="10" s="1"/>
  <c r="AD22" i="15"/>
  <c r="AD151" i="15" s="1"/>
  <c r="AD249" i="15" s="1"/>
  <c r="AT112" i="10"/>
  <c r="AT189" i="10" s="1"/>
  <c r="AT22" i="15"/>
  <c r="AT151" i="15" s="1"/>
  <c r="AT249" i="15" s="1"/>
  <c r="Q22" i="15"/>
  <c r="Q151" i="15" s="1"/>
  <c r="Q249" i="15" s="1"/>
  <c r="Q112" i="10"/>
  <c r="Q189" i="10" s="1"/>
  <c r="L112" i="10"/>
  <c r="L189" i="10" s="1"/>
  <c r="L22" i="15"/>
  <c r="L151" i="15" s="1"/>
  <c r="BT112" i="10"/>
  <c r="BT189" i="10" s="1"/>
  <c r="BT22" i="15"/>
  <c r="BT151" i="15" s="1"/>
  <c r="BT249" i="15" s="1"/>
  <c r="BM22" i="15"/>
  <c r="BM151" i="15" s="1"/>
  <c r="BM249" i="15" s="1"/>
  <c r="BM112" i="10"/>
  <c r="BM189" i="10" s="1"/>
  <c r="AW112" i="10"/>
  <c r="AW189" i="10" s="1"/>
  <c r="AW22" i="15"/>
  <c r="AW151" i="15" s="1"/>
  <c r="AW249" i="15" s="1"/>
  <c r="BL112" i="10"/>
  <c r="BL189" i="10" s="1"/>
  <c r="BL22" i="15"/>
  <c r="BL151" i="15" s="1"/>
  <c r="BI22" i="15"/>
  <c r="BI151" i="15" s="1"/>
  <c r="BI249" i="15" s="1"/>
  <c r="BI112" i="10"/>
  <c r="BI189" i="10" s="1"/>
  <c r="AO167" i="9"/>
  <c r="AO11" i="16" s="1"/>
  <c r="AO92" i="10"/>
  <c r="AO93" i="10" s="1"/>
  <c r="AF130" i="10" s="1"/>
  <c r="AO11" i="17"/>
  <c r="AO20" i="14"/>
  <c r="AO21" i="14" s="1"/>
  <c r="AO41" i="14" s="1"/>
  <c r="AO47" i="14" s="1"/>
  <c r="AO12" i="12"/>
  <c r="AO24" i="25"/>
  <c r="AO25" i="25" s="1"/>
  <c r="AM12" i="12"/>
  <c r="AM20" i="14"/>
  <c r="AM92" i="10"/>
  <c r="AM11" i="17"/>
  <c r="AM24" i="25"/>
  <c r="AK92" i="10"/>
  <c r="AK20" i="14"/>
  <c r="AK11" i="17"/>
  <c r="AK24" i="25"/>
  <c r="AK12" i="12"/>
  <c r="AI167" i="9"/>
  <c r="AI11" i="16" s="1"/>
  <c r="AI12" i="12"/>
  <c r="AI92" i="10"/>
  <c r="AI24" i="25"/>
  <c r="AI20" i="14"/>
  <c r="AI11" i="17"/>
  <c r="AG167" i="9"/>
  <c r="AG11" i="16" s="1"/>
  <c r="AG11" i="17"/>
  <c r="AG12" i="12"/>
  <c r="AG24" i="25"/>
  <c r="AG92" i="10"/>
  <c r="AG20" i="14"/>
  <c r="AE167" i="9"/>
  <c r="AE11" i="16" s="1"/>
  <c r="AE24" i="25"/>
  <c r="AE11" i="17"/>
  <c r="AE20" i="14"/>
  <c r="AE92" i="10"/>
  <c r="AE12" i="12"/>
  <c r="Q12" i="12"/>
  <c r="Q11" i="17"/>
  <c r="Q92" i="10"/>
  <c r="Q93" i="10" s="1"/>
  <c r="Q24" i="25"/>
  <c r="Q25" i="25" s="1"/>
  <c r="Q20" i="14"/>
  <c r="O20" i="14"/>
  <c r="O24" i="25"/>
  <c r="O25" i="25" s="1"/>
  <c r="O12" i="12"/>
  <c r="O92" i="10"/>
  <c r="O11" i="17"/>
  <c r="AT91" i="10"/>
  <c r="AT93" i="10" s="1"/>
  <c r="AT19" i="14"/>
  <c r="AT21" i="14" s="1"/>
  <c r="AT41" i="14" s="1"/>
  <c r="AT47" i="14" s="1"/>
  <c r="AT11" i="12"/>
  <c r="AT13" i="12" s="1"/>
  <c r="AT109" i="12" s="1"/>
  <c r="AT193" i="12" s="1"/>
  <c r="AT23" i="25"/>
  <c r="AT25" i="25" s="1"/>
  <c r="AT10" i="17"/>
  <c r="AT12" i="17" s="1"/>
  <c r="AP10" i="17"/>
  <c r="AP19" i="14"/>
  <c r="AP11" i="12"/>
  <c r="AP23" i="25"/>
  <c r="AP91" i="10"/>
  <c r="AN10" i="17"/>
  <c r="AN91" i="10"/>
  <c r="AN23" i="25"/>
  <c r="AN19" i="14"/>
  <c r="AN11" i="12"/>
  <c r="AJ10" i="17"/>
  <c r="AJ23" i="25"/>
  <c r="AJ11" i="12"/>
  <c r="AJ19" i="14"/>
  <c r="AJ91" i="10"/>
  <c r="V23" i="25"/>
  <c r="V91" i="10"/>
  <c r="V10" i="17"/>
  <c r="V19" i="14"/>
  <c r="V11" i="12"/>
  <c r="AI112" i="10"/>
  <c r="AI189" i="10" s="1"/>
  <c r="AI22" i="15"/>
  <c r="AI151" i="15" s="1"/>
  <c r="AI249" i="15" s="1"/>
  <c r="CD22" i="15"/>
  <c r="CD151" i="15" s="1"/>
  <c r="CD249" i="15" s="1"/>
  <c r="CD112" i="10"/>
  <c r="CD189" i="10" s="1"/>
  <c r="Y22" i="15"/>
  <c r="Y151" i="15" s="1"/>
  <c r="Y249" i="15" s="1"/>
  <c r="Y112" i="10"/>
  <c r="Y189" i="10" s="1"/>
  <c r="BJ112" i="10"/>
  <c r="BJ189" i="10" s="1"/>
  <c r="BJ22" i="15"/>
  <c r="BJ151" i="15" s="1"/>
  <c r="AC22" i="15"/>
  <c r="AC151" i="15" s="1"/>
  <c r="AC249" i="15" s="1"/>
  <c r="AC112" i="10"/>
  <c r="AC189" i="10" s="1"/>
  <c r="AN112" i="10"/>
  <c r="AN189" i="10" s="1"/>
  <c r="AN22" i="15"/>
  <c r="AN151" i="15" s="1"/>
  <c r="AN249" i="15" s="1"/>
  <c r="BZ112" i="10"/>
  <c r="BZ189" i="10" s="1"/>
  <c r="BZ22" i="15"/>
  <c r="BZ151" i="15" s="1"/>
  <c r="BZ249" i="15" s="1"/>
  <c r="W112" i="10"/>
  <c r="W189" i="10" s="1"/>
  <c r="W22" i="15"/>
  <c r="W151" i="15" s="1"/>
  <c r="W249" i="15" s="1"/>
  <c r="AF112" i="10"/>
  <c r="AF189" i="10" s="1"/>
  <c r="AF22" i="15"/>
  <c r="AF151" i="15" s="1"/>
  <c r="S22" i="15"/>
  <c r="S151" i="15" s="1"/>
  <c r="S249" i="15" s="1"/>
  <c r="S112" i="10"/>
  <c r="S189" i="10" s="1"/>
  <c r="AQ167" i="9"/>
  <c r="AQ11" i="16" s="1"/>
  <c r="AQ11" i="17"/>
  <c r="AQ12" i="17" s="1"/>
  <c r="AQ12" i="12"/>
  <c r="AQ13" i="12" s="1"/>
  <c r="AQ109" i="12" s="1"/>
  <c r="AQ193" i="12" s="1"/>
  <c r="AQ92" i="10"/>
  <c r="AQ24" i="25"/>
  <c r="AQ25" i="25" s="1"/>
  <c r="AQ20" i="14"/>
  <c r="AQ21" i="14" s="1"/>
  <c r="AQ41" i="14" s="1"/>
  <c r="AQ47" i="14" s="1"/>
  <c r="AA11" i="17"/>
  <c r="AA12" i="17" s="1"/>
  <c r="AA12" i="12"/>
  <c r="AA13" i="12" s="1"/>
  <c r="AA109" i="12" s="1"/>
  <c r="AA193" i="12" s="1"/>
  <c r="AA92" i="10"/>
  <c r="AA24" i="25"/>
  <c r="AA20" i="14"/>
  <c r="AA21" i="14" s="1"/>
  <c r="AA41" i="14" s="1"/>
  <c r="AA47" i="14" s="1"/>
  <c r="U167" i="9"/>
  <c r="U11" i="16" s="1"/>
  <c r="U12" i="12"/>
  <c r="U20" i="14"/>
  <c r="U21" i="14" s="1"/>
  <c r="U41" i="14" s="1"/>
  <c r="U47" i="14" s="1"/>
  <c r="U24" i="25"/>
  <c r="U11" i="17"/>
  <c r="U92" i="10"/>
  <c r="K167" i="9"/>
  <c r="K11" i="16" s="1"/>
  <c r="K92" i="10"/>
  <c r="K11" i="17"/>
  <c r="K24" i="25"/>
  <c r="K20" i="14"/>
  <c r="K12" i="12"/>
  <c r="CI198" i="42" a="1"/>
  <c r="CI198" i="42" s="1"/>
  <c r="CI199" i="42" s="1"/>
  <c r="CJ185" i="42"/>
  <c r="CJ181" i="42" s="1"/>
  <c r="CJ162" i="42"/>
  <c r="CK166" i="42" s="1"/>
  <c r="CK165" i="42"/>
  <c r="CK161" i="42" s="1"/>
  <c r="CK197" i="42" a="1"/>
  <c r="CK197" i="42" s="1"/>
  <c r="G180" i="42"/>
  <c r="AT15" i="17"/>
  <c r="AT106" i="12"/>
  <c r="AT123" i="12"/>
  <c r="AT198" i="12" s="1"/>
  <c r="AT20" i="17" s="1"/>
  <c r="AT181" i="12"/>
  <c r="AT154" i="12"/>
  <c r="AT135" i="12"/>
  <c r="AT166" i="12"/>
  <c r="AV132" i="9"/>
  <c r="AV140" i="9" s="1"/>
  <c r="AV160" i="9" a="1"/>
  <c r="AV160" i="9" s="1"/>
  <c r="AW55" i="9"/>
  <c r="AU91" i="10"/>
  <c r="AU10" i="17"/>
  <c r="AU19" i="14"/>
  <c r="AU11" i="12"/>
  <c r="AU23" i="25"/>
  <c r="AW78" i="9"/>
  <c r="AW86" i="9" s="1"/>
  <c r="AU13" i="25"/>
  <c r="AV105" i="9"/>
  <c r="AV113" i="9" s="1"/>
  <c r="AU162" i="9"/>
  <c r="AU156" i="9" a="1"/>
  <c r="AU156" i="9" s="1"/>
  <c r="AU14" i="25" s="1"/>
  <c r="AU145" i="9"/>
  <c r="AU166" i="9" s="1" a="1"/>
  <c r="AU166" i="9" s="1"/>
  <c r="AU167" i="9" s="1"/>
  <c r="AU11" i="16" s="1"/>
  <c r="AV137" i="9"/>
  <c r="AW56" i="9"/>
  <c r="AV91" i="9"/>
  <c r="AW83" i="9"/>
  <c r="AU118" i="9"/>
  <c r="AV110" i="9"/>
  <c r="O21" i="14" l="1"/>
  <c r="O41" i="14" s="1"/>
  <c r="O47" i="14" s="1"/>
  <c r="AL12" i="17"/>
  <c r="AA25" i="25"/>
  <c r="AO12" i="17"/>
  <c r="AI12" i="17"/>
  <c r="T21" i="14"/>
  <c r="T41" i="14" s="1"/>
  <c r="T47" i="14" s="1"/>
  <c r="T93" i="10"/>
  <c r="AS21" i="14"/>
  <c r="AS41" i="14" s="1"/>
  <c r="AS47" i="14" s="1"/>
  <c r="R21" i="14"/>
  <c r="R41" i="14" s="1"/>
  <c r="R47" i="14" s="1"/>
  <c r="O93" i="10"/>
  <c r="X13" i="12"/>
  <c r="X109" i="12" s="1"/>
  <c r="X193" i="12" s="1"/>
  <c r="AE93" i="10"/>
  <c r="V130" i="10" s="1"/>
  <c r="V58" i="15" s="1"/>
  <c r="V191" i="15" s="1"/>
  <c r="V238" i="15" s="1"/>
  <c r="V249" i="15" s="1"/>
  <c r="U13" i="12"/>
  <c r="U109" i="12" s="1"/>
  <c r="U193" i="12" s="1"/>
  <c r="AK12" i="17"/>
  <c r="K12" i="17"/>
  <c r="X12" i="17"/>
  <c r="AI93" i="10"/>
  <c r="K25" i="25"/>
  <c r="AG21" i="14"/>
  <c r="AG41" i="14" s="1"/>
  <c r="AG47" i="14" s="1"/>
  <c r="AG25" i="25"/>
  <c r="AD21" i="14"/>
  <c r="AD41" i="14" s="1"/>
  <c r="AD47" i="14" s="1"/>
  <c r="Q13" i="12"/>
  <c r="Q109" i="12" s="1"/>
  <c r="Q193" i="12" s="1"/>
  <c r="R12" i="17"/>
  <c r="M93" i="10"/>
  <c r="Z21" i="14"/>
  <c r="Z41" i="14" s="1"/>
  <c r="Z47" i="14" s="1"/>
  <c r="Z17" i="20" s="1"/>
  <c r="AQ93" i="10"/>
  <c r="Q12" i="17"/>
  <c r="P12" i="17"/>
  <c r="AE12" i="17"/>
  <c r="AJ13" i="12"/>
  <c r="AJ109" i="12" s="1"/>
  <c r="AJ193" i="12" s="1"/>
  <c r="AJ15" i="17" s="1"/>
  <c r="Y93" i="10"/>
  <c r="AI21" i="14"/>
  <c r="AI41" i="14" s="1"/>
  <c r="AI47" i="14" s="1"/>
  <c r="AI17" i="20" s="1"/>
  <c r="AI25" i="25"/>
  <c r="AK93" i="10"/>
  <c r="X25" i="25"/>
  <c r="Z13" i="12"/>
  <c r="Z109" i="12" s="1"/>
  <c r="Z193" i="12" s="1"/>
  <c r="Z15" i="17" s="1"/>
  <c r="U93" i="10"/>
  <c r="L130" i="10" s="1"/>
  <c r="L58" i="15" s="1"/>
  <c r="L191" i="15" s="1"/>
  <c r="L238" i="15" s="1"/>
  <c r="L249" i="15" s="1"/>
  <c r="AE13" i="12"/>
  <c r="AE109" i="12" s="1"/>
  <c r="AE193" i="12" s="1"/>
  <c r="AE15" i="17" s="1"/>
  <c r="AH93" i="10"/>
  <c r="AK13" i="12"/>
  <c r="AK109" i="12" s="1"/>
  <c r="AK193" i="12" s="1"/>
  <c r="AL25" i="25"/>
  <c r="AR13" i="12"/>
  <c r="AR109" i="12" s="1"/>
  <c r="AR193" i="12" s="1"/>
  <c r="P93" i="10"/>
  <c r="K21" i="14"/>
  <c r="K41" i="14" s="1"/>
  <c r="K47" i="14" s="1"/>
  <c r="K17" i="20" s="1"/>
  <c r="Q21" i="14"/>
  <c r="Q41" i="14" s="1"/>
  <c r="Q47" i="14" s="1"/>
  <c r="Q12" i="16" s="1"/>
  <c r="Q41" i="16" s="1"/>
  <c r="AM13" i="12"/>
  <c r="AM109" i="12" s="1"/>
  <c r="AM193" i="12" s="1"/>
  <c r="AM15" i="17" s="1"/>
  <c r="P13" i="12"/>
  <c r="P109" i="12" s="1"/>
  <c r="P193" i="12" s="1"/>
  <c r="P15" i="17" s="1"/>
  <c r="AH12" i="17"/>
  <c r="X93" i="10"/>
  <c r="AB21" i="14"/>
  <c r="AB41" i="14" s="1"/>
  <c r="AB47" i="14" s="1"/>
  <c r="AB17" i="20" s="1"/>
  <c r="AK21" i="14"/>
  <c r="AK41" i="14" s="1"/>
  <c r="AK47" i="14" s="1"/>
  <c r="AK17" i="20" s="1"/>
  <c r="V12" i="17"/>
  <c r="N25" i="25"/>
  <c r="AB13" i="12"/>
  <c r="AB109" i="12" s="1"/>
  <c r="AB193" i="12" s="1"/>
  <c r="AB15" i="17" s="1"/>
  <c r="AA93" i="10"/>
  <c r="P25" i="25"/>
  <c r="T13" i="12"/>
  <c r="T109" i="12" s="1"/>
  <c r="T193" i="12" s="1"/>
  <c r="T15" i="17" s="1"/>
  <c r="U25" i="25"/>
  <c r="AE21" i="14"/>
  <c r="AE41" i="14" s="1"/>
  <c r="AE47" i="14" s="1"/>
  <c r="AM21" i="14"/>
  <c r="AM41" i="14" s="1"/>
  <c r="AM47" i="14" s="1"/>
  <c r="AM17" i="20" s="1"/>
  <c r="AK25" i="25"/>
  <c r="J12" i="17"/>
  <c r="AO13" i="12"/>
  <c r="AO109" i="12" s="1"/>
  <c r="AO193" i="12" s="1"/>
  <c r="AO15" i="17" s="1"/>
  <c r="AD13" i="12"/>
  <c r="AD109" i="12" s="1"/>
  <c r="AD193" i="12" s="1"/>
  <c r="AD15" i="17" s="1"/>
  <c r="R93" i="10"/>
  <c r="N13" i="12"/>
  <c r="N109" i="12" s="1"/>
  <c r="N193" i="12" s="1"/>
  <c r="N15" i="17" s="1"/>
  <c r="AC12" i="17"/>
  <c r="L93" i="10"/>
  <c r="W21" i="14"/>
  <c r="W41" i="14" s="1"/>
  <c r="W47" i="14" s="1"/>
  <c r="X12" i="16" s="1"/>
  <c r="X41" i="16" s="1"/>
  <c r="L13" i="12"/>
  <c r="L109" i="12" s="1"/>
  <c r="L193" i="12" s="1"/>
  <c r="L15" i="17" s="1"/>
  <c r="W12" i="17"/>
  <c r="AT12" i="16"/>
  <c r="AT41" i="16" s="1"/>
  <c r="AT17" i="20"/>
  <c r="BZ20" i="12"/>
  <c r="BZ19" i="16"/>
  <c r="Y25" i="16"/>
  <c r="Y58" i="16" s="1"/>
  <c r="Y263" i="15"/>
  <c r="AF180" i="10"/>
  <c r="AF194" i="10" s="1"/>
  <c r="AF58" i="15"/>
  <c r="AF191" i="15" s="1"/>
  <c r="AF238" i="15" s="1"/>
  <c r="AF249" i="15" s="1"/>
  <c r="BM20" i="12"/>
  <c r="BM19" i="16"/>
  <c r="AT263" i="15"/>
  <c r="AT25" i="16"/>
  <c r="AT58" i="16" s="1"/>
  <c r="AJ263" i="15"/>
  <c r="AJ25" i="16"/>
  <c r="AJ58" i="16" s="1"/>
  <c r="BQ20" i="12"/>
  <c r="BQ19" i="16"/>
  <c r="L21" i="14"/>
  <c r="L41" i="14" s="1"/>
  <c r="L47" i="14" s="1"/>
  <c r="AP19" i="16"/>
  <c r="AP52" i="16" s="1"/>
  <c r="AP20" i="12"/>
  <c r="BR20" i="12"/>
  <c r="BR19" i="16"/>
  <c r="BA263" i="15"/>
  <c r="BA25" i="16"/>
  <c r="BA58" i="16" s="1"/>
  <c r="AF25" i="25"/>
  <c r="AJ93" i="10"/>
  <c r="AP93" i="10"/>
  <c r="CK263" i="15"/>
  <c r="CK25" i="16"/>
  <c r="CK58" i="16" s="1"/>
  <c r="BV25" i="16"/>
  <c r="BV58" i="16" s="1"/>
  <c r="BV263" i="15"/>
  <c r="P17" i="20"/>
  <c r="P12" i="16"/>
  <c r="P41" i="16" s="1"/>
  <c r="AH17" i="20"/>
  <c r="AH12" i="16"/>
  <c r="AH41" i="16" s="1"/>
  <c r="BH19" i="16"/>
  <c r="BH20" i="12"/>
  <c r="AO263" i="15"/>
  <c r="AO25" i="16"/>
  <c r="AO58" i="16" s="1"/>
  <c r="T25" i="16"/>
  <c r="T58" i="16" s="1"/>
  <c r="T263" i="15"/>
  <c r="N19" i="16"/>
  <c r="N52" i="16" s="1"/>
  <c r="N20" i="12"/>
  <c r="CG19" i="16"/>
  <c r="CG20" i="12"/>
  <c r="K20" i="12"/>
  <c r="K19" i="16"/>
  <c r="Y25" i="25"/>
  <c r="AS93" i="10"/>
  <c r="AU20" i="12"/>
  <c r="AU19" i="16"/>
  <c r="O263" i="15"/>
  <c r="O25" i="16"/>
  <c r="O58" i="16" s="1"/>
  <c r="AA15" i="17"/>
  <c r="S20" i="12"/>
  <c r="S19" i="16"/>
  <c r="AN263" i="15"/>
  <c r="AN25" i="16"/>
  <c r="AN58" i="16" s="1"/>
  <c r="CD20" i="12"/>
  <c r="CD19" i="16"/>
  <c r="BM263" i="15"/>
  <c r="BM25" i="16"/>
  <c r="BM58" i="16" s="1"/>
  <c r="AT20" i="12"/>
  <c r="AT19" i="16"/>
  <c r="AJ19" i="16"/>
  <c r="AJ20" i="12"/>
  <c r="BQ263" i="15"/>
  <c r="BQ25" i="16"/>
  <c r="BQ58" i="16" s="1"/>
  <c r="N93" i="10"/>
  <c r="X17" i="20"/>
  <c r="AA20" i="12"/>
  <c r="AA19" i="16"/>
  <c r="BX25" i="16"/>
  <c r="BX58" i="16" s="1"/>
  <c r="BX263" i="15"/>
  <c r="BS263" i="15"/>
  <c r="BS25" i="16"/>
  <c r="BS58" i="16" s="1"/>
  <c r="R17" i="20"/>
  <c r="AF93" i="10"/>
  <c r="AJ21" i="14"/>
  <c r="AJ41" i="14" s="1"/>
  <c r="AJ47" i="14" s="1"/>
  <c r="AP13" i="12"/>
  <c r="AP109" i="12" s="1"/>
  <c r="AP193" i="12" s="1"/>
  <c r="CK19" i="16"/>
  <c r="CK20" i="12"/>
  <c r="J156" i="15"/>
  <c r="J253" i="15" s="1"/>
  <c r="G151" i="15"/>
  <c r="J249" i="15"/>
  <c r="BV20" i="12"/>
  <c r="BV19" i="16"/>
  <c r="V13" i="12"/>
  <c r="V109" i="12" s="1"/>
  <c r="V193" i="12" s="1"/>
  <c r="BH263" i="15"/>
  <c r="BH25" i="16"/>
  <c r="BH58" i="16" s="1"/>
  <c r="AO20" i="12"/>
  <c r="AO19" i="16"/>
  <c r="T19" i="16"/>
  <c r="T20" i="12"/>
  <c r="O13" i="12"/>
  <c r="O109" i="12" s="1"/>
  <c r="O193" i="12" s="1"/>
  <c r="U25" i="16"/>
  <c r="U58" i="16" s="1"/>
  <c r="U263" i="15"/>
  <c r="BW20" i="12"/>
  <c r="BW19" i="16"/>
  <c r="W13" i="12"/>
  <c r="W109" i="12" s="1"/>
  <c r="W193" i="12" s="1"/>
  <c r="AS25" i="25"/>
  <c r="AU25" i="16"/>
  <c r="AU58" i="16" s="1"/>
  <c r="AU263" i="15"/>
  <c r="O19" i="16"/>
  <c r="O20" i="12"/>
  <c r="J13" i="12"/>
  <c r="J109" i="12" s="1"/>
  <c r="J193" i="12" s="1"/>
  <c r="T12" i="17"/>
  <c r="S263" i="15"/>
  <c r="S25" i="16"/>
  <c r="S58" i="16" s="1"/>
  <c r="AN20" i="12"/>
  <c r="AN19" i="16"/>
  <c r="CD263" i="15"/>
  <c r="CD25" i="16"/>
  <c r="CD58" i="16" s="1"/>
  <c r="O17" i="20"/>
  <c r="AE17" i="20"/>
  <c r="AK15" i="17"/>
  <c r="BI20" i="12"/>
  <c r="BI19" i="16"/>
  <c r="BT25" i="16"/>
  <c r="BT58" i="16" s="1"/>
  <c r="BT263" i="15"/>
  <c r="AD263" i="15"/>
  <c r="AD25" i="16"/>
  <c r="AD58" i="16" s="1"/>
  <c r="AR15" i="17"/>
  <c r="AX263" i="15"/>
  <c r="AX25" i="16"/>
  <c r="AX58" i="16" s="1"/>
  <c r="BO20" i="12"/>
  <c r="BO19" i="16"/>
  <c r="J12" i="16"/>
  <c r="J41" i="16" s="1"/>
  <c r="J17" i="20"/>
  <c r="AR25" i="25"/>
  <c r="AA25" i="16"/>
  <c r="AA58" i="16" s="1"/>
  <c r="AA263" i="15"/>
  <c r="BX20" i="12"/>
  <c r="BX19" i="16"/>
  <c r="BS19" i="16"/>
  <c r="BS20" i="12"/>
  <c r="AG12" i="17"/>
  <c r="AF12" i="17"/>
  <c r="AP25" i="25"/>
  <c r="AM263" i="15"/>
  <c r="AM25" i="16"/>
  <c r="AM58" i="16" s="1"/>
  <c r="J20" i="12"/>
  <c r="J19" i="16"/>
  <c r="CA20" i="12"/>
  <c r="CA19" i="16"/>
  <c r="V21" i="14"/>
  <c r="V41" i="14" s="1"/>
  <c r="V47" i="14" s="1"/>
  <c r="AN93" i="10"/>
  <c r="CE19" i="16"/>
  <c r="CE20" i="12"/>
  <c r="U20" i="12"/>
  <c r="U19" i="16"/>
  <c r="BW263" i="15"/>
  <c r="BW25" i="16"/>
  <c r="BW58" i="16" s="1"/>
  <c r="S13" i="12"/>
  <c r="S109" i="12" s="1"/>
  <c r="S193" i="12" s="1"/>
  <c r="AC21" i="14"/>
  <c r="AC41" i="14" s="1"/>
  <c r="AC47" i="14" s="1"/>
  <c r="AS13" i="12"/>
  <c r="AS109" i="12" s="1"/>
  <c r="AS193" i="12" s="1"/>
  <c r="Z263" i="15"/>
  <c r="Z25" i="16"/>
  <c r="Z58" i="16" s="1"/>
  <c r="BU20" i="12"/>
  <c r="BU19" i="16"/>
  <c r="U17" i="20"/>
  <c r="U12" i="16"/>
  <c r="U41" i="16" s="1"/>
  <c r="AQ17" i="20"/>
  <c r="AC20" i="12"/>
  <c r="AC19" i="16"/>
  <c r="AI25" i="16"/>
  <c r="AI58" i="16" s="1"/>
  <c r="AI263" i="15"/>
  <c r="BI263" i="15"/>
  <c r="BI25" i="16"/>
  <c r="BI58" i="16" s="1"/>
  <c r="BT20" i="12"/>
  <c r="BT19" i="16"/>
  <c r="AD20" i="12"/>
  <c r="AD19" i="16"/>
  <c r="AX20" i="12"/>
  <c r="AX19" i="16"/>
  <c r="BO263" i="15"/>
  <c r="BO25" i="16"/>
  <c r="BO58" i="16" s="1"/>
  <c r="L25" i="25"/>
  <c r="X15" i="17"/>
  <c r="BP19" i="16"/>
  <c r="BP20" i="12"/>
  <c r="P263" i="15"/>
  <c r="P25" i="16"/>
  <c r="P58" i="16" s="1"/>
  <c r="K93" i="10"/>
  <c r="AG93" i="10"/>
  <c r="AF21" i="14"/>
  <c r="AF41" i="14" s="1"/>
  <c r="AF47" i="14" s="1"/>
  <c r="AG12" i="16" s="1"/>
  <c r="AG41" i="16" s="1"/>
  <c r="AP12" i="17"/>
  <c r="AM20" i="12"/>
  <c r="AM19" i="16"/>
  <c r="G22" i="15"/>
  <c r="G37" i="25"/>
  <c r="G41" i="25" s="1"/>
  <c r="G42" i="25" s="1"/>
  <c r="G59" i="25"/>
  <c r="BI45" i="36" s="1"/>
  <c r="J113" i="10"/>
  <c r="CA263" i="15"/>
  <c r="CA25" i="16"/>
  <c r="CA58" i="16" s="1"/>
  <c r="U12" i="17"/>
  <c r="V93" i="10"/>
  <c r="AN12" i="17"/>
  <c r="AH20" i="12"/>
  <c r="AH19" i="16"/>
  <c r="AH52" i="16" s="1"/>
  <c r="CE263" i="15"/>
  <c r="CE25" i="16"/>
  <c r="CE58" i="16" s="1"/>
  <c r="AZ20" i="12"/>
  <c r="AZ19" i="16"/>
  <c r="AZ52" i="16" s="1"/>
  <c r="CC263" i="15"/>
  <c r="CC25" i="16"/>
  <c r="CC58" i="16" s="1"/>
  <c r="BK19" i="16"/>
  <c r="BK20" i="12"/>
  <c r="AB25" i="25"/>
  <c r="M21" i="14"/>
  <c r="M41" i="14" s="1"/>
  <c r="M47" i="14" s="1"/>
  <c r="S25" i="25"/>
  <c r="AC93" i="10"/>
  <c r="Z20" i="12"/>
  <c r="Z19" i="16"/>
  <c r="BU263" i="15"/>
  <c r="BU25" i="16"/>
  <c r="BU58" i="16" s="1"/>
  <c r="J93" i="10"/>
  <c r="U15" i="17"/>
  <c r="AF20" i="12"/>
  <c r="AF19" i="16"/>
  <c r="AF52" i="16" s="1"/>
  <c r="AC263" i="15"/>
  <c r="AC25" i="16"/>
  <c r="AC58" i="16" s="1"/>
  <c r="AI20" i="12"/>
  <c r="AI19" i="16"/>
  <c r="AE25" i="25"/>
  <c r="BF19" i="16"/>
  <c r="BF20" i="12"/>
  <c r="CI19" i="16"/>
  <c r="CI20" i="12"/>
  <c r="AS20" i="12"/>
  <c r="AS19" i="16"/>
  <c r="AY263" i="15"/>
  <c r="AY25" i="16"/>
  <c r="AY58" i="16" s="1"/>
  <c r="AM93" i="10"/>
  <c r="AS17" i="20"/>
  <c r="AD17" i="20"/>
  <c r="AR12" i="17"/>
  <c r="BP263" i="15"/>
  <c r="BP25" i="16"/>
  <c r="BP58" i="16" s="1"/>
  <c r="P20" i="12"/>
  <c r="P19" i="16"/>
  <c r="AG13" i="12"/>
  <c r="AG109" i="12" s="1"/>
  <c r="AG193" i="12" s="1"/>
  <c r="AF13" i="12"/>
  <c r="AF109" i="12" s="1"/>
  <c r="AF193" i="12" s="1"/>
  <c r="AL93" i="10"/>
  <c r="AP21" i="14"/>
  <c r="AP41" i="14" s="1"/>
  <c r="AP47" i="14" s="1"/>
  <c r="AE263" i="15"/>
  <c r="AE25" i="16"/>
  <c r="AE58" i="16" s="1"/>
  <c r="AI13" i="12"/>
  <c r="AI109" i="12" s="1"/>
  <c r="AI193" i="12" s="1"/>
  <c r="AN21" i="14"/>
  <c r="AN41" i="14" s="1"/>
  <c r="AN47" i="14" s="1"/>
  <c r="AO12" i="16" s="1"/>
  <c r="AO41" i="16" s="1"/>
  <c r="BN263" i="15"/>
  <c r="BN25" i="16"/>
  <c r="BN58" i="16" s="1"/>
  <c r="BG263" i="15"/>
  <c r="BG25" i="16"/>
  <c r="BG58" i="16" s="1"/>
  <c r="CC19" i="16"/>
  <c r="CC20" i="12"/>
  <c r="BK25" i="16"/>
  <c r="BK58" i="16" s="1"/>
  <c r="BK263" i="15"/>
  <c r="S21" i="14"/>
  <c r="S41" i="14" s="1"/>
  <c r="S47" i="14" s="1"/>
  <c r="T12" i="16" s="1"/>
  <c r="T41" i="16" s="1"/>
  <c r="Y13" i="12"/>
  <c r="Y109" i="12" s="1"/>
  <c r="Y193" i="12" s="1"/>
  <c r="AC25" i="25"/>
  <c r="R263" i="15"/>
  <c r="R25" i="16"/>
  <c r="R58" i="16" s="1"/>
  <c r="CH263" i="15"/>
  <c r="CH25" i="16"/>
  <c r="CH58" i="16" s="1"/>
  <c r="BY25" i="16"/>
  <c r="BY58" i="16" s="1"/>
  <c r="BY263" i="15"/>
  <c r="W263" i="15"/>
  <c r="W25" i="16"/>
  <c r="W58" i="16" s="1"/>
  <c r="BL20" i="12"/>
  <c r="BL19" i="16"/>
  <c r="BL52" i="16" s="1"/>
  <c r="L20" i="12"/>
  <c r="L19" i="16"/>
  <c r="BF25" i="16"/>
  <c r="BF58" i="16" s="1"/>
  <c r="BF263" i="15"/>
  <c r="CI263" i="15"/>
  <c r="CI25" i="16"/>
  <c r="CI58" i="16" s="1"/>
  <c r="AS25" i="16"/>
  <c r="AS58" i="16" s="1"/>
  <c r="AS263" i="15"/>
  <c r="AY20" i="12"/>
  <c r="AY19" i="16"/>
  <c r="AM12" i="17"/>
  <c r="T17" i="20"/>
  <c r="AR93" i="10"/>
  <c r="BE25" i="16"/>
  <c r="BE58" i="16" s="1"/>
  <c r="BE263" i="15"/>
  <c r="AG19" i="16"/>
  <c r="AG20" i="12"/>
  <c r="K13" i="12"/>
  <c r="K109" i="12" s="1"/>
  <c r="K193" i="12" s="1"/>
  <c r="AL21" i="14"/>
  <c r="AL41" i="14" s="1"/>
  <c r="AL47" i="14" s="1"/>
  <c r="AE20" i="12"/>
  <c r="AE19" i="16"/>
  <c r="BB20" i="12"/>
  <c r="BB19" i="16"/>
  <c r="BB52" i="16" s="1"/>
  <c r="V25" i="25"/>
  <c r="AH15" i="17"/>
  <c r="AN13" i="12"/>
  <c r="AN109" i="12" s="1"/>
  <c r="AN193" i="12" s="1"/>
  <c r="BN20" i="12"/>
  <c r="BN19" i="16"/>
  <c r="BG20" i="12"/>
  <c r="BG19" i="16"/>
  <c r="M20" i="12"/>
  <c r="M19" i="16"/>
  <c r="AL263" i="15"/>
  <c r="AL25" i="16"/>
  <c r="AL58" i="16" s="1"/>
  <c r="CF263" i="15"/>
  <c r="CF25" i="16"/>
  <c r="CF58" i="16" s="1"/>
  <c r="M13" i="12"/>
  <c r="M109" i="12" s="1"/>
  <c r="M193" i="12" s="1"/>
  <c r="S93" i="10"/>
  <c r="Y21" i="14"/>
  <c r="Y41" i="14" s="1"/>
  <c r="Y47" i="14" s="1"/>
  <c r="AC13" i="12"/>
  <c r="AC109" i="12" s="1"/>
  <c r="AC193" i="12" s="1"/>
  <c r="R20" i="12"/>
  <c r="R19" i="16"/>
  <c r="CH19" i="16"/>
  <c r="CH20" i="12"/>
  <c r="BY20" i="12"/>
  <c r="BY19" i="16"/>
  <c r="AA17" i="20"/>
  <c r="AA12" i="16"/>
  <c r="AA41" i="16" s="1"/>
  <c r="AQ15" i="17"/>
  <c r="W20" i="12"/>
  <c r="W19" i="16"/>
  <c r="BJ20" i="12"/>
  <c r="BJ19" i="16"/>
  <c r="BJ52" i="16" s="1"/>
  <c r="AG17" i="20"/>
  <c r="AO17" i="20"/>
  <c r="AW263" i="15"/>
  <c r="AW25" i="16"/>
  <c r="AW58" i="16" s="1"/>
  <c r="Q20" i="12"/>
  <c r="Q19" i="16"/>
  <c r="AR19" i="16"/>
  <c r="AR52" i="16" s="1"/>
  <c r="AR20" i="12"/>
  <c r="BD263" i="15"/>
  <c r="BD25" i="16"/>
  <c r="BD58" i="16" s="1"/>
  <c r="N12" i="17"/>
  <c r="AR21" i="14"/>
  <c r="AR41" i="14" s="1"/>
  <c r="AR47" i="14" s="1"/>
  <c r="BE19" i="16"/>
  <c r="BE20" i="12"/>
  <c r="AG263" i="15"/>
  <c r="AG25" i="16"/>
  <c r="AG58" i="16" s="1"/>
  <c r="R15" i="17"/>
  <c r="AJ25" i="25"/>
  <c r="AB263" i="15"/>
  <c r="AB25" i="16"/>
  <c r="AB58" i="16" s="1"/>
  <c r="AQ263" i="15"/>
  <c r="AQ25" i="16"/>
  <c r="AQ58" i="16" s="1"/>
  <c r="AV263" i="15"/>
  <c r="AV25" i="16"/>
  <c r="AV58" i="16" s="1"/>
  <c r="AN25" i="25"/>
  <c r="BC19" i="16"/>
  <c r="BC20" i="12"/>
  <c r="CB263" i="15"/>
  <c r="CB25" i="16"/>
  <c r="CB58" i="16" s="1"/>
  <c r="O12" i="17"/>
  <c r="M263" i="15"/>
  <c r="M25" i="16"/>
  <c r="M58" i="16" s="1"/>
  <c r="AL20" i="12"/>
  <c r="AL19" i="16"/>
  <c r="CF20" i="12"/>
  <c r="CF19" i="16"/>
  <c r="M25" i="25"/>
  <c r="W25" i="25"/>
  <c r="AK20" i="12"/>
  <c r="AK19" i="16"/>
  <c r="CJ263" i="15"/>
  <c r="CJ25" i="16"/>
  <c r="CJ58" i="16" s="1"/>
  <c r="T25" i="25"/>
  <c r="BZ263" i="15"/>
  <c r="BZ25" i="16"/>
  <c r="BZ58" i="16" s="1"/>
  <c r="Y19" i="16"/>
  <c r="Y20" i="12"/>
  <c r="Q15" i="17"/>
  <c r="AW20" i="12"/>
  <c r="AW19" i="16"/>
  <c r="Q263" i="15"/>
  <c r="Q25" i="16"/>
  <c r="Q58" i="16" s="1"/>
  <c r="V20" i="12"/>
  <c r="V19" i="16"/>
  <c r="BD20" i="12"/>
  <c r="BD19" i="16"/>
  <c r="AM25" i="25"/>
  <c r="N21" i="14"/>
  <c r="N41" i="14" s="1"/>
  <c r="N47" i="14" s="1"/>
  <c r="BR25" i="16"/>
  <c r="BR58" i="16" s="1"/>
  <c r="BR263" i="15"/>
  <c r="BA20" i="12"/>
  <c r="BA19" i="16"/>
  <c r="AJ12" i="17"/>
  <c r="AL13" i="12"/>
  <c r="AL109" i="12" s="1"/>
  <c r="AL193" i="12" s="1"/>
  <c r="AB20" i="12"/>
  <c r="AB19" i="16"/>
  <c r="AQ20" i="12"/>
  <c r="AQ19" i="16"/>
  <c r="AV20" i="12"/>
  <c r="AV19" i="16"/>
  <c r="AB93" i="10"/>
  <c r="BC263" i="15"/>
  <c r="BC25" i="16"/>
  <c r="BC58" i="16" s="1"/>
  <c r="CB19" i="16"/>
  <c r="CB20" i="12"/>
  <c r="CG263" i="15"/>
  <c r="CG25" i="16"/>
  <c r="CG58" i="16" s="1"/>
  <c r="K263" i="15"/>
  <c r="K25" i="16"/>
  <c r="K58" i="16" s="1"/>
  <c r="M12" i="17"/>
  <c r="W93" i="10"/>
  <c r="Y12" i="17"/>
  <c r="AK25" i="16"/>
  <c r="AK58" i="16" s="1"/>
  <c r="AK263" i="15"/>
  <c r="CJ20" i="12"/>
  <c r="CJ19" i="16"/>
  <c r="X19" i="16"/>
  <c r="X52" i="16" s="1"/>
  <c r="X20" i="12"/>
  <c r="G205" i="42"/>
  <c r="G197" i="42"/>
  <c r="CK162" i="42"/>
  <c r="G162" i="42" s="1"/>
  <c r="G161" i="42"/>
  <c r="CJ198" i="42" a="1"/>
  <c r="CJ198" i="42" s="1"/>
  <c r="CJ199" i="42" s="1"/>
  <c r="CK185" i="42"/>
  <c r="CK181" i="42" s="1"/>
  <c r="AV161" i="9" a="1"/>
  <c r="AV161" i="9" s="1"/>
  <c r="AV32" i="25" s="1"/>
  <c r="AW67" i="9"/>
  <c r="AX59" i="9"/>
  <c r="AW79" i="9"/>
  <c r="AW90" i="9"/>
  <c r="AX82" i="9"/>
  <c r="AV106" i="9"/>
  <c r="AV117" i="9"/>
  <c r="AW109" i="9"/>
  <c r="AW63" i="9"/>
  <c r="AW68" i="9"/>
  <c r="AX60" i="9"/>
  <c r="AU15" i="25"/>
  <c r="AV31" i="25"/>
  <c r="AU92" i="10"/>
  <c r="AU93" i="10" s="1"/>
  <c r="AU11" i="17"/>
  <c r="AU12" i="17" s="1"/>
  <c r="AU12" i="12"/>
  <c r="AU13" i="12" s="1"/>
  <c r="AU109" i="12" s="1"/>
  <c r="AU193" i="12" s="1"/>
  <c r="AU20" i="14"/>
  <c r="AU21" i="14" s="1"/>
  <c r="AU41" i="14" s="1"/>
  <c r="AU47" i="14" s="1"/>
  <c r="AU24" i="25"/>
  <c r="AU25" i="25" s="1"/>
  <c r="AW64" i="9"/>
  <c r="AU157" i="9"/>
  <c r="AU93" i="12" s="1"/>
  <c r="AV155" i="9" a="1"/>
  <c r="AV155" i="9" s="1"/>
  <c r="AV133" i="9"/>
  <c r="AV141" i="9" s="1"/>
  <c r="AV144" i="9"/>
  <c r="AV165" i="9" s="1" a="1"/>
  <c r="AV165" i="9" s="1"/>
  <c r="AW136" i="9"/>
  <c r="V180" i="10" l="1"/>
  <c r="V194" i="10" s="1"/>
  <c r="AE12" i="16"/>
  <c r="AE41" i="16" s="1"/>
  <c r="AI12" i="16"/>
  <c r="AI41" i="16" s="1"/>
  <c r="AD12" i="16"/>
  <c r="AD41" i="16" s="1"/>
  <c r="Z12" i="16"/>
  <c r="Z41" i="16" s="1"/>
  <c r="K12" i="16"/>
  <c r="K41" i="16" s="1"/>
  <c r="AK12" i="16"/>
  <c r="AK41" i="16" s="1"/>
  <c r="W17" i="20"/>
  <c r="M177" i="10"/>
  <c r="M91" i="15" s="1"/>
  <c r="M231" i="15" s="1"/>
  <c r="M239" i="15" s="1"/>
  <c r="Q17" i="20"/>
  <c r="W12" i="16"/>
  <c r="W41" i="16" s="1"/>
  <c r="R12" i="16"/>
  <c r="R41" i="16" s="1"/>
  <c r="L180" i="10"/>
  <c r="L194" i="10" s="1"/>
  <c r="L177" i="10"/>
  <c r="L181" i="10" s="1"/>
  <c r="L195" i="10" s="1"/>
  <c r="L28" i="17" s="1"/>
  <c r="AB12" i="16"/>
  <c r="AB41" i="16" s="1"/>
  <c r="AH130" i="10"/>
  <c r="AO177" i="10" s="1"/>
  <c r="AO91" i="15" s="1"/>
  <c r="AO231" i="15" s="1"/>
  <c r="AO239" i="15" s="1"/>
  <c r="N130" i="10"/>
  <c r="R177" i="10" s="1"/>
  <c r="R181" i="10" s="1"/>
  <c r="R195" i="10" s="1"/>
  <c r="R28" i="17" s="1"/>
  <c r="V52" i="16"/>
  <c r="AR17" i="20"/>
  <c r="AR12" i="16"/>
  <c r="AR41" i="16" s="1"/>
  <c r="M15" i="17"/>
  <c r="CC52" i="16"/>
  <c r="CC54" i="16" s="1"/>
  <c r="CC21" i="16"/>
  <c r="BF52" i="16"/>
  <c r="BF54" i="16" s="1"/>
  <c r="BF21" i="16"/>
  <c r="BK52" i="16"/>
  <c r="BK54" i="16" s="1"/>
  <c r="BK21" i="16"/>
  <c r="AF12" i="16"/>
  <c r="AF41" i="16" s="1"/>
  <c r="AF17" i="20"/>
  <c r="BT52" i="16"/>
  <c r="BT54" i="16" s="1"/>
  <c r="BT21" i="16"/>
  <c r="BS52" i="16"/>
  <c r="BS54" i="16" s="1"/>
  <c r="BS21" i="16"/>
  <c r="AN52" i="16"/>
  <c r="AN54" i="16" s="1"/>
  <c r="AN21" i="16"/>
  <c r="O15" i="17"/>
  <c r="BV52" i="16"/>
  <c r="BV54" i="16" s="1"/>
  <c r="BV21" i="16"/>
  <c r="AP15" i="17"/>
  <c r="CD52" i="16"/>
  <c r="CD54" i="16" s="1"/>
  <c r="CD21" i="16"/>
  <c r="BM52" i="16"/>
  <c r="BM54" i="16" s="1"/>
  <c r="BM21" i="16"/>
  <c r="BZ52" i="16"/>
  <c r="BZ54" i="16" s="1"/>
  <c r="BZ21" i="16"/>
  <c r="CB52" i="16"/>
  <c r="CB54" i="16" s="1"/>
  <c r="CB21" i="16"/>
  <c r="AQ52" i="16"/>
  <c r="AQ54" i="16" s="1"/>
  <c r="AQ21" i="16"/>
  <c r="Y52" i="16"/>
  <c r="Y54" i="16" s="1"/>
  <c r="Y21" i="16"/>
  <c r="AK52" i="16"/>
  <c r="AK54" i="16" s="1"/>
  <c r="AK21" i="16"/>
  <c r="W52" i="16"/>
  <c r="W54" i="16" s="1"/>
  <c r="W21" i="16"/>
  <c r="BN52" i="16"/>
  <c r="BN54" i="16" s="1"/>
  <c r="BN21" i="16"/>
  <c r="AE52" i="16"/>
  <c r="AE54" i="16" s="1"/>
  <c r="AE21" i="16"/>
  <c r="AP12" i="16"/>
  <c r="AP41" i="16" s="1"/>
  <c r="AP17" i="20"/>
  <c r="L263" i="15"/>
  <c r="L25" i="16"/>
  <c r="L58" i="16" s="1"/>
  <c r="Z52" i="16"/>
  <c r="Z54" i="16" s="1"/>
  <c r="Z21" i="16"/>
  <c r="J190" i="10"/>
  <c r="J114" i="10"/>
  <c r="K111" i="10" s="1"/>
  <c r="X130" i="10"/>
  <c r="BU52" i="16"/>
  <c r="BU54" i="16" s="1"/>
  <c r="BU21" i="16"/>
  <c r="S15" i="17"/>
  <c r="BX52" i="16"/>
  <c r="BX54" i="16" s="1"/>
  <c r="BX21" i="16"/>
  <c r="AJ17" i="20"/>
  <c r="AJ12" i="16"/>
  <c r="AJ41" i="16" s="1"/>
  <c r="AA52" i="16"/>
  <c r="AA54" i="16" s="1"/>
  <c r="AA21" i="16"/>
  <c r="AJ52" i="16"/>
  <c r="AJ54" i="16" s="1"/>
  <c r="AJ21" i="16"/>
  <c r="CG52" i="16"/>
  <c r="CG54" i="16" s="1"/>
  <c r="CG21" i="16"/>
  <c r="BH52" i="16"/>
  <c r="BH54" i="16" s="1"/>
  <c r="BH21" i="16"/>
  <c r="BR52" i="16"/>
  <c r="BR54" i="16" s="1"/>
  <c r="BR21" i="16"/>
  <c r="L12" i="16"/>
  <c r="L41" i="16" s="1"/>
  <c r="L17" i="20"/>
  <c r="CH52" i="16"/>
  <c r="CH54" i="16" s="1"/>
  <c r="CH21" i="16"/>
  <c r="AC52" i="16"/>
  <c r="AC54" i="16" s="1"/>
  <c r="AC21" i="16"/>
  <c r="V17" i="20"/>
  <c r="V12" i="16"/>
  <c r="V41" i="16" s="1"/>
  <c r="BO52" i="16"/>
  <c r="BO54" i="16" s="1"/>
  <c r="BO21" i="16"/>
  <c r="T52" i="16"/>
  <c r="T54" i="16" s="1"/>
  <c r="T21" i="16"/>
  <c r="J263" i="15"/>
  <c r="J25" i="16"/>
  <c r="J58" i="16" s="1"/>
  <c r="AT52" i="16"/>
  <c r="AT54" i="16" s="1"/>
  <c r="AT21" i="16"/>
  <c r="AU52" i="16"/>
  <c r="AU54" i="16" s="1"/>
  <c r="AU21" i="16"/>
  <c r="BQ52" i="16"/>
  <c r="BQ54" i="16" s="1"/>
  <c r="BQ21" i="16"/>
  <c r="L243" i="15"/>
  <c r="AB52" i="16"/>
  <c r="AB54" i="16" s="1"/>
  <c r="AB21" i="16"/>
  <c r="N12" i="16"/>
  <c r="N41" i="16" s="1"/>
  <c r="N17" i="20"/>
  <c r="R52" i="16"/>
  <c r="R54" i="16" s="1"/>
  <c r="R21" i="16"/>
  <c r="AN15" i="17"/>
  <c r="AL17" i="20"/>
  <c r="AL12" i="16"/>
  <c r="AL41" i="16" s="1"/>
  <c r="Y15" i="17"/>
  <c r="AF15" i="17"/>
  <c r="AS52" i="16"/>
  <c r="AS54" i="16" s="1"/>
  <c r="AS21" i="16"/>
  <c r="CA52" i="16"/>
  <c r="CA54" i="16" s="1"/>
  <c r="CA21" i="16"/>
  <c r="W15" i="17"/>
  <c r="AO52" i="16"/>
  <c r="AO54" i="16" s="1"/>
  <c r="AO21" i="16"/>
  <c r="AF20" i="16"/>
  <c r="AF21" i="16" s="1"/>
  <c r="AF53" i="16"/>
  <c r="AF54" i="16" s="1"/>
  <c r="AW52" i="16"/>
  <c r="AW54" i="16" s="1"/>
  <c r="AW21" i="16"/>
  <c r="K15" i="17"/>
  <c r="S12" i="16"/>
  <c r="S41" i="16" s="1"/>
  <c r="S17" i="20"/>
  <c r="AG15" i="17"/>
  <c r="AX52" i="16"/>
  <c r="AX54" i="16" s="1"/>
  <c r="AX21" i="16"/>
  <c r="AF263" i="15"/>
  <c r="AF25" i="16"/>
  <c r="AF58" i="16" s="1"/>
  <c r="U52" i="16"/>
  <c r="U54" i="16" s="1"/>
  <c r="U21" i="16"/>
  <c r="BI52" i="16"/>
  <c r="BI54" i="16" s="1"/>
  <c r="BI21" i="16"/>
  <c r="BW52" i="16"/>
  <c r="BW54" i="16" s="1"/>
  <c r="BW21" i="16"/>
  <c r="J152" i="15"/>
  <c r="S52" i="16"/>
  <c r="S54" i="16" s="1"/>
  <c r="S21" i="16"/>
  <c r="CJ52" i="16"/>
  <c r="CJ54" i="16" s="1"/>
  <c r="CJ21" i="16"/>
  <c r="AL15" i="17"/>
  <c r="CF52" i="16"/>
  <c r="CF54" i="16" s="1"/>
  <c r="CF21" i="16"/>
  <c r="AC15" i="17"/>
  <c r="M52" i="16"/>
  <c r="M54" i="16" s="1"/>
  <c r="M21" i="16"/>
  <c r="AY52" i="16"/>
  <c r="AY54" i="16" s="1"/>
  <c r="AY21" i="16"/>
  <c r="L52" i="16"/>
  <c r="AN17" i="20"/>
  <c r="AN12" i="16"/>
  <c r="AN41" i="16" s="1"/>
  <c r="P52" i="16"/>
  <c r="P54" i="16" s="1"/>
  <c r="P21" i="16"/>
  <c r="AI52" i="16"/>
  <c r="AI54" i="16" s="1"/>
  <c r="AI21" i="16"/>
  <c r="M12" i="16"/>
  <c r="M41" i="16" s="1"/>
  <c r="M17" i="20"/>
  <c r="AM52" i="16"/>
  <c r="AM54" i="16" s="1"/>
  <c r="AM21" i="16"/>
  <c r="AS15" i="17"/>
  <c r="O12" i="16"/>
  <c r="O41" i="16" s="1"/>
  <c r="J15" i="17"/>
  <c r="J15" i="16"/>
  <c r="J34" i="17"/>
  <c r="J39" i="16" s="1"/>
  <c r="BD52" i="16"/>
  <c r="BD54" i="16" s="1"/>
  <c r="BD21" i="16"/>
  <c r="V263" i="15"/>
  <c r="V25" i="16"/>
  <c r="V58" i="16" s="1"/>
  <c r="Y12" i="16"/>
  <c r="Y41" i="16" s="1"/>
  <c r="Y17" i="20"/>
  <c r="AG52" i="16"/>
  <c r="AG54" i="16" s="1"/>
  <c r="AG21" i="16"/>
  <c r="AI15" i="17"/>
  <c r="AS12" i="16"/>
  <c r="AS41" i="16" s="1"/>
  <c r="CI52" i="16"/>
  <c r="CI54" i="16" s="1"/>
  <c r="CI21" i="16"/>
  <c r="BP52" i="16"/>
  <c r="BP54" i="16" s="1"/>
  <c r="BP21" i="16"/>
  <c r="AD52" i="16"/>
  <c r="AD54" i="16" s="1"/>
  <c r="AD21" i="16"/>
  <c r="AQ12" i="16"/>
  <c r="AQ41" i="16" s="1"/>
  <c r="AC12" i="16"/>
  <c r="AC41" i="16" s="1"/>
  <c r="AC17" i="20"/>
  <c r="G19" i="16"/>
  <c r="J52" i="16"/>
  <c r="J21" i="16"/>
  <c r="AM12" i="16"/>
  <c r="AM41" i="16" s="1"/>
  <c r="V53" i="16"/>
  <c r="V20" i="16"/>
  <c r="V21" i="16" s="1"/>
  <c r="K52" i="16"/>
  <c r="K54" i="16" s="1"/>
  <c r="K21" i="16"/>
  <c r="AV52" i="16"/>
  <c r="AV54" i="16" s="1"/>
  <c r="AV21" i="16"/>
  <c r="BA52" i="16"/>
  <c r="BA54" i="16" s="1"/>
  <c r="BA21" i="16"/>
  <c r="AL52" i="16"/>
  <c r="AL54" i="16" s="1"/>
  <c r="AL21" i="16"/>
  <c r="BC52" i="16"/>
  <c r="BC54" i="16" s="1"/>
  <c r="BC21" i="16"/>
  <c r="BE52" i="16"/>
  <c r="BE54" i="16" s="1"/>
  <c r="BE21" i="16"/>
  <c r="Q52" i="16"/>
  <c r="Q54" i="16" s="1"/>
  <c r="Q21" i="16"/>
  <c r="BY52" i="16"/>
  <c r="BY54" i="16" s="1"/>
  <c r="BY21" i="16"/>
  <c r="BG52" i="16"/>
  <c r="BG54" i="16" s="1"/>
  <c r="BG21" i="16"/>
  <c r="CE52" i="16"/>
  <c r="CE54" i="16" s="1"/>
  <c r="CE21" i="16"/>
  <c r="G20" i="12"/>
  <c r="O52" i="16"/>
  <c r="O54" i="16" s="1"/>
  <c r="O21" i="16"/>
  <c r="V15" i="17"/>
  <c r="CK52" i="16"/>
  <c r="CK54" i="16" s="1"/>
  <c r="CK21" i="16"/>
  <c r="CK198" i="42" a="1"/>
  <c r="CK198" i="42" s="1"/>
  <c r="G181" i="42"/>
  <c r="AV162" i="9"/>
  <c r="AU17" i="20"/>
  <c r="AU12" i="16"/>
  <c r="AU41" i="16" s="1"/>
  <c r="AV13" i="25"/>
  <c r="AV118" i="9"/>
  <c r="AW110" i="9"/>
  <c r="AU15" i="17"/>
  <c r="AX78" i="9"/>
  <c r="AW91" i="9"/>
  <c r="AX83" i="9"/>
  <c r="AW87" i="9"/>
  <c r="AW132" i="9"/>
  <c r="AW140" i="9" s="1"/>
  <c r="AW160" i="9" a="1"/>
  <c r="AW160" i="9" s="1"/>
  <c r="AX56" i="9"/>
  <c r="AX64" i="9" s="1"/>
  <c r="AV91" i="10"/>
  <c r="AV19" i="14"/>
  <c r="AV10" i="17"/>
  <c r="AV11" i="12"/>
  <c r="AV23" i="25"/>
  <c r="AW105" i="9"/>
  <c r="AW113" i="9" s="1"/>
  <c r="AU123" i="12"/>
  <c r="AU198" i="12" s="1"/>
  <c r="AU20" i="17" s="1"/>
  <c r="AU106" i="12"/>
  <c r="AU135" i="12"/>
  <c r="AU154" i="12"/>
  <c r="AU166" i="12"/>
  <c r="AU181" i="12"/>
  <c r="AV156" i="9" a="1"/>
  <c r="AV156" i="9" s="1"/>
  <c r="AV14" i="25" s="1"/>
  <c r="AV145" i="9"/>
  <c r="AV166" i="9" s="1" a="1"/>
  <c r="AV166" i="9" s="1"/>
  <c r="AW137" i="9"/>
  <c r="AX55" i="9"/>
  <c r="AX63" i="9" s="1"/>
  <c r="AV114" i="9"/>
  <c r="M181" i="10" l="1"/>
  <c r="M195" i="10" s="1"/>
  <c r="M28" i="17" s="1"/>
  <c r="Q177" i="10"/>
  <c r="Q181" i="10" s="1"/>
  <c r="Q195" i="10" s="1"/>
  <c r="Q28" i="17" s="1"/>
  <c r="P177" i="10"/>
  <c r="P181" i="10" s="1"/>
  <c r="P195" i="10" s="1"/>
  <c r="P28" i="17" s="1"/>
  <c r="S177" i="10"/>
  <c r="W177" i="10"/>
  <c r="W181" i="10" s="1"/>
  <c r="W195" i="10" s="1"/>
  <c r="W28" i="17" s="1"/>
  <c r="AH180" i="10"/>
  <c r="AH194" i="10" s="1"/>
  <c r="AH20" i="16" s="1"/>
  <c r="AH21" i="16" s="1"/>
  <c r="AJ177" i="10"/>
  <c r="AJ181" i="10" s="1"/>
  <c r="AJ195" i="10" s="1"/>
  <c r="AJ28" i="17" s="1"/>
  <c r="AH58" i="15"/>
  <c r="AH191" i="15" s="1"/>
  <c r="AH238" i="15" s="1"/>
  <c r="AH249" i="15" s="1"/>
  <c r="AH263" i="15" s="1"/>
  <c r="AK177" i="10"/>
  <c r="AK91" i="15" s="1"/>
  <c r="AK231" i="15" s="1"/>
  <c r="AK239" i="15" s="1"/>
  <c r="AN177" i="10"/>
  <c r="AN91" i="15" s="1"/>
  <c r="AN231" i="15" s="1"/>
  <c r="AN239" i="15" s="1"/>
  <c r="AH177" i="10"/>
  <c r="AH91" i="15" s="1"/>
  <c r="AH231" i="15" s="1"/>
  <c r="AH239" i="15" s="1"/>
  <c r="AM177" i="10"/>
  <c r="AM91" i="15" s="1"/>
  <c r="AM231" i="15" s="1"/>
  <c r="AM239" i="15" s="1"/>
  <c r="AL177" i="10"/>
  <c r="AL181" i="10" s="1"/>
  <c r="AL195" i="10" s="1"/>
  <c r="AL28" i="17" s="1"/>
  <c r="AI177" i="10"/>
  <c r="AI181" i="10" s="1"/>
  <c r="AI195" i="10" s="1"/>
  <c r="AI28" i="17" s="1"/>
  <c r="AO181" i="10"/>
  <c r="AO195" i="10" s="1"/>
  <c r="AO28" i="17" s="1"/>
  <c r="L91" i="15"/>
  <c r="L231" i="15" s="1"/>
  <c r="L239" i="15" s="1"/>
  <c r="L240" i="15" s="1"/>
  <c r="M237" i="15" s="1"/>
  <c r="M243" i="15" s="1"/>
  <c r="T177" i="10"/>
  <c r="T181" i="10" s="1"/>
  <c r="T195" i="10" s="1"/>
  <c r="T28" i="17" s="1"/>
  <c r="V177" i="10"/>
  <c r="V91" i="15" s="1"/>
  <c r="V231" i="15" s="1"/>
  <c r="V239" i="15" s="1"/>
  <c r="O177" i="10"/>
  <c r="O91" i="15" s="1"/>
  <c r="O231" i="15" s="1"/>
  <c r="O239" i="15" s="1"/>
  <c r="N180" i="10"/>
  <c r="N194" i="10" s="1"/>
  <c r="N53" i="16" s="1"/>
  <c r="N54" i="16" s="1"/>
  <c r="N58" i="15"/>
  <c r="N191" i="15" s="1"/>
  <c r="N238" i="15" s="1"/>
  <c r="N249" i="15" s="1"/>
  <c r="N25" i="16" s="1"/>
  <c r="N58" i="16" s="1"/>
  <c r="U177" i="10"/>
  <c r="U91" i="15" s="1"/>
  <c r="U231" i="15" s="1"/>
  <c r="U239" i="15" s="1"/>
  <c r="N177" i="10"/>
  <c r="N91" i="15" s="1"/>
  <c r="N231" i="15" s="1"/>
  <c r="N239" i="15" s="1"/>
  <c r="R91" i="15"/>
  <c r="R231" i="15" s="1"/>
  <c r="R239" i="15" s="1"/>
  <c r="AU112" i="12"/>
  <c r="AU194" i="12" s="1"/>
  <c r="AU16" i="17" s="1"/>
  <c r="AU22" i="17" s="1"/>
  <c r="AU24" i="17" s="1"/>
  <c r="V14" i="24"/>
  <c r="V259" i="15"/>
  <c r="L53" i="16"/>
  <c r="L54" i="16" s="1"/>
  <c r="L20" i="16"/>
  <c r="L21" i="16" s="1"/>
  <c r="L196" i="10"/>
  <c r="L13" i="20" s="1"/>
  <c r="AX259" i="15"/>
  <c r="AX14" i="24"/>
  <c r="T14" i="24"/>
  <c r="T259" i="15"/>
  <c r="CG14" i="24"/>
  <c r="CG259" i="15"/>
  <c r="X180" i="10"/>
  <c r="X194" i="10" s="1"/>
  <c r="X58" i="15"/>
  <c r="X191" i="15" s="1"/>
  <c r="X238" i="15" s="1"/>
  <c r="X249" i="15" s="1"/>
  <c r="AG177" i="10"/>
  <c r="AF177" i="10"/>
  <c r="AA177" i="10"/>
  <c r="AD177" i="10"/>
  <c r="X177" i="10"/>
  <c r="AB177" i="10"/>
  <c r="Y177" i="10"/>
  <c r="Z177" i="10"/>
  <c r="AC177" i="10"/>
  <c r="AE177" i="10"/>
  <c r="BK259" i="15"/>
  <c r="BK14" i="24"/>
  <c r="Q259" i="15"/>
  <c r="Q14" i="24"/>
  <c r="K14" i="24"/>
  <c r="K259" i="15"/>
  <c r="CI14" i="24"/>
  <c r="CI259" i="15"/>
  <c r="AI259" i="15"/>
  <c r="AI14" i="24"/>
  <c r="CF14" i="24"/>
  <c r="CF259" i="15"/>
  <c r="AF259" i="15"/>
  <c r="AF14" i="24"/>
  <c r="AS259" i="15"/>
  <c r="AS14" i="24"/>
  <c r="AB14" i="24"/>
  <c r="AB259" i="15"/>
  <c r="AU259" i="15"/>
  <c r="AU14" i="24"/>
  <c r="K188" i="10"/>
  <c r="K113" i="10"/>
  <c r="AH53" i="16"/>
  <c r="AH54" i="16" s="1"/>
  <c r="AK14" i="24"/>
  <c r="AK259" i="15"/>
  <c r="BS14" i="24"/>
  <c r="BS259" i="15"/>
  <c r="J143" i="12"/>
  <c r="J112" i="12"/>
  <c r="J194" i="12" s="1"/>
  <c r="K143" i="12"/>
  <c r="K112" i="12"/>
  <c r="K194" i="12" s="1"/>
  <c r="L112" i="12"/>
  <c r="L194" i="12" s="1"/>
  <c r="L143" i="12"/>
  <c r="M143" i="12"/>
  <c r="M112" i="12"/>
  <c r="M194" i="12" s="1"/>
  <c r="N143" i="12"/>
  <c r="N112" i="12"/>
  <c r="N194" i="12" s="1"/>
  <c r="O112" i="12"/>
  <c r="O194" i="12" s="1"/>
  <c r="O143" i="12"/>
  <c r="P143" i="12"/>
  <c r="P112" i="12"/>
  <c r="P194" i="12" s="1"/>
  <c r="Q112" i="12"/>
  <c r="Q194" i="12" s="1"/>
  <c r="Q143" i="12"/>
  <c r="R143" i="12"/>
  <c r="R112" i="12"/>
  <c r="R194" i="12" s="1"/>
  <c r="S112" i="12"/>
  <c r="S194" i="12" s="1"/>
  <c r="S143" i="12"/>
  <c r="T143" i="12"/>
  <c r="T112" i="12"/>
  <c r="T194" i="12" s="1"/>
  <c r="U112" i="12"/>
  <c r="U194" i="12" s="1"/>
  <c r="U143" i="12"/>
  <c r="V143" i="12"/>
  <c r="V112" i="12"/>
  <c r="V194" i="12" s="1"/>
  <c r="W143" i="12"/>
  <c r="W112" i="12"/>
  <c r="W194" i="12" s="1"/>
  <c r="X143" i="12"/>
  <c r="X112" i="12"/>
  <c r="X194" i="12" s="1"/>
  <c r="Y112" i="12"/>
  <c r="Y194" i="12" s="1"/>
  <c r="Y143" i="12"/>
  <c r="Z143" i="12"/>
  <c r="Z112" i="12"/>
  <c r="Z194" i="12" s="1"/>
  <c r="AA112" i="12"/>
  <c r="AA194" i="12" s="1"/>
  <c r="AA143" i="12"/>
  <c r="AB112" i="12"/>
  <c r="AB194" i="12" s="1"/>
  <c r="AB143" i="12"/>
  <c r="AC112" i="12"/>
  <c r="AC194" i="12" s="1"/>
  <c r="AC143" i="12"/>
  <c r="AD143" i="12"/>
  <c r="AD112" i="12"/>
  <c r="AD194" i="12" s="1"/>
  <c r="AE143" i="12"/>
  <c r="AE112" i="12"/>
  <c r="AE194" i="12" s="1"/>
  <c r="AF112" i="12"/>
  <c r="AF194" i="12" s="1"/>
  <c r="AF143" i="12"/>
  <c r="AG143" i="12"/>
  <c r="AG112" i="12"/>
  <c r="AG194" i="12" s="1"/>
  <c r="AH143" i="12"/>
  <c r="AH112" i="12"/>
  <c r="AH194" i="12" s="1"/>
  <c r="AI143" i="12"/>
  <c r="AI112" i="12"/>
  <c r="AI194" i="12" s="1"/>
  <c r="AJ112" i="12"/>
  <c r="AJ194" i="12" s="1"/>
  <c r="AJ143" i="12"/>
  <c r="AK112" i="12"/>
  <c r="AK194" i="12" s="1"/>
  <c r="AK143" i="12"/>
  <c r="AL112" i="12"/>
  <c r="AL194" i="12" s="1"/>
  <c r="AL143" i="12"/>
  <c r="AM112" i="12"/>
  <c r="AM194" i="12" s="1"/>
  <c r="AM143" i="12"/>
  <c r="AN112" i="12"/>
  <c r="AN194" i="12" s="1"/>
  <c r="AN143" i="12"/>
  <c r="AO143" i="12"/>
  <c r="AO112" i="12"/>
  <c r="AO194" i="12" s="1"/>
  <c r="AP112" i="12"/>
  <c r="AP194" i="12" s="1"/>
  <c r="AP143" i="12"/>
  <c r="AQ143" i="12"/>
  <c r="AQ112" i="12"/>
  <c r="AQ194" i="12" s="1"/>
  <c r="AR143" i="12"/>
  <c r="AR112" i="12"/>
  <c r="AR194" i="12" s="1"/>
  <c r="AS143" i="12"/>
  <c r="AS112" i="12"/>
  <c r="AS194" i="12" s="1"/>
  <c r="AT143" i="12"/>
  <c r="AT112" i="12"/>
  <c r="AT194" i="12" s="1"/>
  <c r="BA14" i="24"/>
  <c r="BA259" i="15"/>
  <c r="AY259" i="15"/>
  <c r="AY14" i="24"/>
  <c r="BI259" i="15"/>
  <c r="BI14" i="24"/>
  <c r="BO259" i="15"/>
  <c r="BO14" i="24"/>
  <c r="AJ14" i="24"/>
  <c r="AJ259" i="15"/>
  <c r="BX259" i="15"/>
  <c r="BX14" i="24"/>
  <c r="J27" i="17"/>
  <c r="J29" i="17" s="1"/>
  <c r="J38" i="16" s="1"/>
  <c r="J12" i="24" s="1"/>
  <c r="J191" i="10"/>
  <c r="J12" i="20" s="1"/>
  <c r="J14" i="20" s="1"/>
  <c r="BZ14" i="24"/>
  <c r="BZ259" i="15"/>
  <c r="BV259" i="15"/>
  <c r="BV14" i="24"/>
  <c r="BF14" i="24"/>
  <c r="BF259" i="15"/>
  <c r="CE259" i="15"/>
  <c r="CE14" i="24"/>
  <c r="BE259" i="15"/>
  <c r="BE14" i="24"/>
  <c r="S259" i="15"/>
  <c r="S14" i="24"/>
  <c r="AW14" i="24"/>
  <c r="AW259" i="15"/>
  <c r="AO14" i="24"/>
  <c r="AO259" i="15"/>
  <c r="AT14" i="24"/>
  <c r="AT259" i="15"/>
  <c r="CH259" i="15"/>
  <c r="CH14" i="24"/>
  <c r="Z259" i="15"/>
  <c r="Z14" i="24"/>
  <c r="AE259" i="15"/>
  <c r="AE14" i="24"/>
  <c r="Y14" i="24"/>
  <c r="Y259" i="15"/>
  <c r="BT259" i="15"/>
  <c r="BT14" i="24"/>
  <c r="V54" i="16"/>
  <c r="AV259" i="15"/>
  <c r="AV14" i="24"/>
  <c r="BD14" i="24"/>
  <c r="BD259" i="15"/>
  <c r="J13" i="24"/>
  <c r="J47" i="16"/>
  <c r="P14" i="24"/>
  <c r="P259" i="15"/>
  <c r="U14" i="24"/>
  <c r="U259" i="15"/>
  <c r="R14" i="24"/>
  <c r="R259" i="15"/>
  <c r="BR14" i="24"/>
  <c r="BR259" i="15"/>
  <c r="AA14" i="24"/>
  <c r="AA259" i="15"/>
  <c r="BM259" i="15"/>
  <c r="BM14" i="24"/>
  <c r="CC14" i="24"/>
  <c r="CC259" i="15"/>
  <c r="BG259" i="15"/>
  <c r="BG14" i="24"/>
  <c r="BC14" i="24"/>
  <c r="BC259" i="15"/>
  <c r="AD14" i="24"/>
  <c r="AD259" i="15"/>
  <c r="AM14" i="24"/>
  <c r="AM259" i="15"/>
  <c r="M259" i="15"/>
  <c r="M14" i="24"/>
  <c r="CJ259" i="15"/>
  <c r="CJ14" i="24"/>
  <c r="BN259" i="15"/>
  <c r="BN14" i="24"/>
  <c r="AQ259" i="15"/>
  <c r="AQ14" i="24"/>
  <c r="O14" i="24"/>
  <c r="O259" i="15"/>
  <c r="S181" i="10"/>
  <c r="S195" i="10" s="1"/>
  <c r="S28" i="17" s="1"/>
  <c r="S91" i="15"/>
  <c r="S231" i="15" s="1"/>
  <c r="S239" i="15" s="1"/>
  <c r="J14" i="24"/>
  <c r="J259" i="15"/>
  <c r="AG259" i="15"/>
  <c r="AG14" i="24"/>
  <c r="J250" i="15"/>
  <c r="J153" i="15"/>
  <c r="K150" i="15" s="1"/>
  <c r="AC259" i="15"/>
  <c r="AC14" i="24"/>
  <c r="BH14" i="24"/>
  <c r="BH259" i="15"/>
  <c r="BU14" i="24"/>
  <c r="BU259" i="15"/>
  <c r="CD259" i="15"/>
  <c r="CD14" i="24"/>
  <c r="AN259" i="15"/>
  <c r="AN14" i="24"/>
  <c r="CK259" i="15"/>
  <c r="CK14" i="24"/>
  <c r="AU143" i="12"/>
  <c r="BY259" i="15"/>
  <c r="BY14" i="24"/>
  <c r="AL14" i="24"/>
  <c r="AL259" i="15"/>
  <c r="G52" i="16"/>
  <c r="J54" i="16"/>
  <c r="BP259" i="15"/>
  <c r="BP14" i="24"/>
  <c r="L182" i="10"/>
  <c r="M179" i="10" s="1"/>
  <c r="BW259" i="15"/>
  <c r="BW14" i="24"/>
  <c r="CA14" i="24"/>
  <c r="CA259" i="15"/>
  <c r="BQ259" i="15"/>
  <c r="BQ14" i="24"/>
  <c r="N20" i="16"/>
  <c r="N21" i="16" s="1"/>
  <c r="W259" i="15"/>
  <c r="W14" i="24"/>
  <c r="CB259" i="15"/>
  <c r="CB14" i="24"/>
  <c r="G206" i="42"/>
  <c r="G198" i="42"/>
  <c r="CK199" i="42"/>
  <c r="G199" i="42" s="1"/>
  <c r="AW31" i="25"/>
  <c r="AW133" i="9"/>
  <c r="AW155" i="9" a="1"/>
  <c r="AW155" i="9" s="1"/>
  <c r="AW144" i="9"/>
  <c r="AW165" i="9" s="1" a="1"/>
  <c r="AW165" i="9" s="1"/>
  <c r="AX136" i="9"/>
  <c r="AV15" i="25"/>
  <c r="AW161" i="9" a="1"/>
  <c r="AW161" i="9" s="1"/>
  <c r="AW32" i="25" s="1"/>
  <c r="AV157" i="9"/>
  <c r="AV93" i="12" s="1"/>
  <c r="AW106" i="9"/>
  <c r="AW114" i="9" s="1"/>
  <c r="AW117" i="9"/>
  <c r="AX109" i="9"/>
  <c r="AV11" i="17"/>
  <c r="AV12" i="17" s="1"/>
  <c r="AV12" i="12"/>
  <c r="AV13" i="12" s="1"/>
  <c r="AV109" i="12" s="1"/>
  <c r="AV193" i="12" s="1"/>
  <c r="AV20" i="14"/>
  <c r="AV21" i="14" s="1"/>
  <c r="AV41" i="14" s="1"/>
  <c r="AV47" i="14" s="1"/>
  <c r="AV92" i="10"/>
  <c r="AV93" i="10" s="1"/>
  <c r="AV24" i="25"/>
  <c r="AV25" i="25" s="1"/>
  <c r="AV167" i="9"/>
  <c r="AV11" i="16" s="1"/>
  <c r="AX79" i="9"/>
  <c r="AX87" i="9" s="1"/>
  <c r="AX90" i="9"/>
  <c r="AY82" i="9"/>
  <c r="AX67" i="9"/>
  <c r="AY59" i="9"/>
  <c r="AX68" i="9"/>
  <c r="AY60" i="9"/>
  <c r="AX86" i="9"/>
  <c r="AM181" i="10" l="1"/>
  <c r="AM195" i="10" s="1"/>
  <c r="AM28" i="17" s="1"/>
  <c r="AL91" i="15"/>
  <c r="AL231" i="15" s="1"/>
  <c r="AL239" i="15" s="1"/>
  <c r="W91" i="15"/>
  <c r="W231" i="15" s="1"/>
  <c r="W239" i="15" s="1"/>
  <c r="AU200" i="12"/>
  <c r="AU13" i="16" s="1"/>
  <c r="AI91" i="15"/>
  <c r="AI231" i="15" s="1"/>
  <c r="AI239" i="15" s="1"/>
  <c r="Q91" i="15"/>
  <c r="Q231" i="15" s="1"/>
  <c r="Q239" i="15" s="1"/>
  <c r="AJ91" i="15"/>
  <c r="AJ231" i="15" s="1"/>
  <c r="AJ239" i="15" s="1"/>
  <c r="AK181" i="10"/>
  <c r="AK195" i="10" s="1"/>
  <c r="AK28" i="17" s="1"/>
  <c r="P91" i="15"/>
  <c r="P231" i="15" s="1"/>
  <c r="P239" i="15" s="1"/>
  <c r="V181" i="10"/>
  <c r="V195" i="10" s="1"/>
  <c r="V28" i="17" s="1"/>
  <c r="AN181" i="10"/>
  <c r="AN195" i="10" s="1"/>
  <c r="AN28" i="17" s="1"/>
  <c r="AH181" i="10"/>
  <c r="AH195" i="10" s="1"/>
  <c r="AH28" i="17" s="1"/>
  <c r="AH25" i="16"/>
  <c r="AH58" i="16" s="1"/>
  <c r="M240" i="15"/>
  <c r="N237" i="15" s="1"/>
  <c r="N243" i="15" s="1"/>
  <c r="N263" i="15"/>
  <c r="N181" i="10"/>
  <c r="N195" i="10" s="1"/>
  <c r="N28" i="17" s="1"/>
  <c r="U181" i="10"/>
  <c r="U195" i="10" s="1"/>
  <c r="U28" i="17" s="1"/>
  <c r="O181" i="10"/>
  <c r="O195" i="10" s="1"/>
  <c r="O28" i="17" s="1"/>
  <c r="T91" i="15"/>
  <c r="T231" i="15" s="1"/>
  <c r="T239" i="15" s="1"/>
  <c r="M193" i="10"/>
  <c r="M196" i="10" s="1"/>
  <c r="M13" i="20" s="1"/>
  <c r="M182" i="10"/>
  <c r="N179" i="10" s="1"/>
  <c r="AT16" i="17"/>
  <c r="AT22" i="17" s="1"/>
  <c r="AT24" i="17" s="1"/>
  <c r="AT48" i="17" s="1"/>
  <c r="AT112" i="25" s="1"/>
  <c r="AT200" i="12"/>
  <c r="AH16" i="17"/>
  <c r="AH22" i="17" s="1"/>
  <c r="AH24" i="17" s="1"/>
  <c r="AH200" i="12"/>
  <c r="AD16" i="17"/>
  <c r="AD22" i="17" s="1"/>
  <c r="AD24" i="17" s="1"/>
  <c r="AD200" i="12"/>
  <c r="Z16" i="17"/>
  <c r="Z22" i="17" s="1"/>
  <c r="Z24" i="17" s="1"/>
  <c r="Z200" i="12"/>
  <c r="V16" i="17"/>
  <c r="V22" i="17" s="1"/>
  <c r="V24" i="17" s="1"/>
  <c r="V200" i="12"/>
  <c r="R16" i="17"/>
  <c r="R22" i="17" s="1"/>
  <c r="R24" i="17" s="1"/>
  <c r="R200" i="12"/>
  <c r="N16" i="17"/>
  <c r="N22" i="17" s="1"/>
  <c r="N24" i="17" s="1"/>
  <c r="N200" i="12"/>
  <c r="J16" i="17"/>
  <c r="J22" i="17" s="1"/>
  <c r="J24" i="17" s="1"/>
  <c r="J200" i="12"/>
  <c r="AA91" i="15"/>
  <c r="AA231" i="15" s="1"/>
  <c r="AA239" i="15" s="1"/>
  <c r="AA181" i="10"/>
  <c r="AA195" i="10" s="1"/>
  <c r="AA28" i="17" s="1"/>
  <c r="AP16" i="17"/>
  <c r="AP22" i="17" s="1"/>
  <c r="AP24" i="17" s="1"/>
  <c r="AP48" i="17" s="1"/>
  <c r="AP112" i="25" s="1"/>
  <c r="AP200" i="12"/>
  <c r="AL16" i="17"/>
  <c r="AL22" i="17" s="1"/>
  <c r="AL24" i="17" s="1"/>
  <c r="AL200" i="12"/>
  <c r="AE181" i="10"/>
  <c r="AE195" i="10" s="1"/>
  <c r="AE28" i="17" s="1"/>
  <c r="AE91" i="15"/>
  <c r="AE231" i="15" s="1"/>
  <c r="AE239" i="15" s="1"/>
  <c r="AF91" i="15"/>
  <c r="AF231" i="15" s="1"/>
  <c r="AF239" i="15" s="1"/>
  <c r="AF181" i="10"/>
  <c r="AF195" i="10" s="1"/>
  <c r="AF28" i="17" s="1"/>
  <c r="K156" i="15"/>
  <c r="K253" i="15" s="1"/>
  <c r="K248" i="15"/>
  <c r="K152" i="15"/>
  <c r="K250" i="15" s="1"/>
  <c r="AS16" i="17"/>
  <c r="AS22" i="17" s="1"/>
  <c r="AS24" i="17" s="1"/>
  <c r="AS48" i="17" s="1"/>
  <c r="AS112" i="25" s="1"/>
  <c r="AS200" i="12"/>
  <c r="AO16" i="17"/>
  <c r="AO22" i="17" s="1"/>
  <c r="AO24" i="17" s="1"/>
  <c r="AO200" i="12"/>
  <c r="AG16" i="17"/>
  <c r="AG22" i="17" s="1"/>
  <c r="AG24" i="17" s="1"/>
  <c r="AG200" i="12"/>
  <c r="M16" i="17"/>
  <c r="M22" i="17" s="1"/>
  <c r="M24" i="17" s="1"/>
  <c r="M200" i="12"/>
  <c r="AH14" i="24"/>
  <c r="AH259" i="15"/>
  <c r="AC181" i="10"/>
  <c r="AC195" i="10" s="1"/>
  <c r="AC28" i="17" s="1"/>
  <c r="AC91" i="15"/>
  <c r="AC231" i="15" s="1"/>
  <c r="AC239" i="15" s="1"/>
  <c r="AG181" i="10"/>
  <c r="AG195" i="10" s="1"/>
  <c r="AG28" i="17" s="1"/>
  <c r="AG91" i="15"/>
  <c r="AG231" i="15" s="1"/>
  <c r="AG239" i="15" s="1"/>
  <c r="J26" i="16"/>
  <c r="J59" i="16" s="1"/>
  <c r="J264" i="15"/>
  <c r="J251" i="15"/>
  <c r="J32" i="20" s="1"/>
  <c r="AK16" i="17"/>
  <c r="AK22" i="17" s="1"/>
  <c r="AK24" i="17" s="1"/>
  <c r="AK200" i="12"/>
  <c r="AC16" i="17"/>
  <c r="AC22" i="17" s="1"/>
  <c r="AC24" i="17" s="1"/>
  <c r="AC200" i="12"/>
  <c r="Y16" i="17"/>
  <c r="Y22" i="17" s="1"/>
  <c r="Y24" i="17" s="1"/>
  <c r="Y200" i="12"/>
  <c r="U16" i="17"/>
  <c r="U22" i="17" s="1"/>
  <c r="U24" i="17" s="1"/>
  <c r="U200" i="12"/>
  <c r="Q16" i="17"/>
  <c r="Q22" i="17" s="1"/>
  <c r="Q24" i="17" s="1"/>
  <c r="Q200" i="12"/>
  <c r="K114" i="10"/>
  <c r="L111" i="10" s="1"/>
  <c r="K190" i="10"/>
  <c r="Z91" i="15"/>
  <c r="Z231" i="15" s="1"/>
  <c r="Z239" i="15" s="1"/>
  <c r="Z181" i="10"/>
  <c r="Z195" i="10" s="1"/>
  <c r="Z28" i="17" s="1"/>
  <c r="X263" i="15"/>
  <c r="X25" i="16"/>
  <c r="X58" i="16" s="1"/>
  <c r="AR16" i="17"/>
  <c r="AR22" i="17" s="1"/>
  <c r="AR24" i="17" s="1"/>
  <c r="AR48" i="17" s="1"/>
  <c r="AR112" i="25" s="1"/>
  <c r="AR200" i="12"/>
  <c r="X16" i="17"/>
  <c r="X22" i="17" s="1"/>
  <c r="X24" i="17" s="1"/>
  <c r="X200" i="12"/>
  <c r="T16" i="17"/>
  <c r="T22" i="17" s="1"/>
  <c r="T24" i="17" s="1"/>
  <c r="T200" i="12"/>
  <c r="P16" i="17"/>
  <c r="P22" i="17" s="1"/>
  <c r="P24" i="17" s="1"/>
  <c r="P200" i="12"/>
  <c r="Y181" i="10"/>
  <c r="Y195" i="10" s="1"/>
  <c r="Y28" i="17" s="1"/>
  <c r="Y91" i="15"/>
  <c r="Y231" i="15" s="1"/>
  <c r="Y239" i="15" s="1"/>
  <c r="X20" i="16"/>
  <c r="X21" i="16" s="1"/>
  <c r="X53" i="16"/>
  <c r="X54" i="16" s="1"/>
  <c r="N259" i="15"/>
  <c r="N14" i="24"/>
  <c r="AN16" i="17"/>
  <c r="AN22" i="17" s="1"/>
  <c r="AN24" i="17" s="1"/>
  <c r="AN200" i="12"/>
  <c r="AJ16" i="17"/>
  <c r="AJ22" i="17" s="1"/>
  <c r="AJ24" i="17" s="1"/>
  <c r="AJ200" i="12"/>
  <c r="AF16" i="17"/>
  <c r="AF22" i="17" s="1"/>
  <c r="AF24" i="17" s="1"/>
  <c r="AF200" i="12"/>
  <c r="AB16" i="17"/>
  <c r="AB22" i="17" s="1"/>
  <c r="AB24" i="17" s="1"/>
  <c r="AB200" i="12"/>
  <c r="L16" i="17"/>
  <c r="L22" i="17" s="1"/>
  <c r="L24" i="17" s="1"/>
  <c r="L200" i="12"/>
  <c r="AB181" i="10"/>
  <c r="AB195" i="10" s="1"/>
  <c r="AB28" i="17" s="1"/>
  <c r="AB91" i="15"/>
  <c r="AB231" i="15" s="1"/>
  <c r="AB239" i="15" s="1"/>
  <c r="AQ16" i="17"/>
  <c r="AQ22" i="17" s="1"/>
  <c r="AQ24" i="17" s="1"/>
  <c r="AQ48" i="17" s="1"/>
  <c r="AQ112" i="25" s="1"/>
  <c r="AQ200" i="12"/>
  <c r="AI16" i="17"/>
  <c r="AI22" i="17" s="1"/>
  <c r="AI24" i="17" s="1"/>
  <c r="AI200" i="12"/>
  <c r="AE16" i="17"/>
  <c r="AE22" i="17" s="1"/>
  <c r="AE24" i="17" s="1"/>
  <c r="AE200" i="12"/>
  <c r="W16" i="17"/>
  <c r="W22" i="17" s="1"/>
  <c r="W24" i="17" s="1"/>
  <c r="W200" i="12"/>
  <c r="K16" i="17"/>
  <c r="K22" i="17" s="1"/>
  <c r="K24" i="17" s="1"/>
  <c r="K200" i="12"/>
  <c r="X91" i="15"/>
  <c r="X231" i="15" s="1"/>
  <c r="X239" i="15" s="1"/>
  <c r="X181" i="10"/>
  <c r="X195" i="10" s="1"/>
  <c r="X28" i="17" s="1"/>
  <c r="AM16" i="17"/>
  <c r="AM22" i="17" s="1"/>
  <c r="AM24" i="17" s="1"/>
  <c r="AM200" i="12"/>
  <c r="AA16" i="17"/>
  <c r="AA22" i="17" s="1"/>
  <c r="AA24" i="17" s="1"/>
  <c r="AA200" i="12"/>
  <c r="S16" i="17"/>
  <c r="S22" i="17" s="1"/>
  <c r="S24" i="17" s="1"/>
  <c r="S200" i="12"/>
  <c r="O16" i="17"/>
  <c r="O22" i="17" s="1"/>
  <c r="O24" i="17" s="1"/>
  <c r="O200" i="12"/>
  <c r="AD181" i="10"/>
  <c r="AD195" i="10" s="1"/>
  <c r="AD28" i="17" s="1"/>
  <c r="AD91" i="15"/>
  <c r="AD231" i="15" s="1"/>
  <c r="AD239" i="15" s="1"/>
  <c r="L14" i="24"/>
  <c r="L259" i="15"/>
  <c r="AU26" i="14"/>
  <c r="AU42" i="14" s="1"/>
  <c r="AU48" i="14" s="1"/>
  <c r="AU35" i="20" s="1"/>
  <c r="G207" i="42"/>
  <c r="G210" i="42" s="1"/>
  <c r="AV12" i="16"/>
  <c r="AV41" i="16" s="1"/>
  <c r="AV17" i="20"/>
  <c r="AV15" i="17"/>
  <c r="AX132" i="9"/>
  <c r="AX140" i="9" s="1"/>
  <c r="AX160" i="9" a="1"/>
  <c r="AX160" i="9" s="1"/>
  <c r="AW91" i="10"/>
  <c r="AW11" i="12"/>
  <c r="AW10" i="17"/>
  <c r="AW19" i="14"/>
  <c r="AW23" i="25"/>
  <c r="AW13" i="25"/>
  <c r="AY78" i="9"/>
  <c r="AW156" i="9" a="1"/>
  <c r="AW156" i="9" s="1"/>
  <c r="AW14" i="25" s="1"/>
  <c r="AW145" i="9"/>
  <c r="AW166" i="9" s="1" a="1"/>
  <c r="AW166" i="9" s="1"/>
  <c r="AW167" i="9" s="1"/>
  <c r="AW11" i="16" s="1"/>
  <c r="AX137" i="9"/>
  <c r="AY55" i="9"/>
  <c r="AX105" i="9"/>
  <c r="AX113" i="9" s="1"/>
  <c r="AX91" i="9"/>
  <c r="AY83" i="9"/>
  <c r="AY56" i="9"/>
  <c r="AW118" i="9"/>
  <c r="AX110" i="9"/>
  <c r="AW141" i="9"/>
  <c r="AV123" i="12"/>
  <c r="AV198" i="12" s="1"/>
  <c r="AV20" i="17" s="1"/>
  <c r="AV106" i="12"/>
  <c r="AV112" i="12" s="1"/>
  <c r="AV194" i="12" s="1"/>
  <c r="AV16" i="17" s="1"/>
  <c r="AV135" i="12"/>
  <c r="AV143" i="12" s="1"/>
  <c r="AV166" i="12"/>
  <c r="AV181" i="12"/>
  <c r="AV154" i="12"/>
  <c r="AU48" i="17"/>
  <c r="AU112" i="25" s="1"/>
  <c r="AW162" i="9"/>
  <c r="N240" i="15" l="1"/>
  <c r="O237" i="15" s="1"/>
  <c r="O243" i="15" s="1"/>
  <c r="S48" i="17"/>
  <c r="S112" i="25" s="1"/>
  <c r="W48" i="17"/>
  <c r="W112" i="25" s="1"/>
  <c r="AB26" i="14"/>
  <c r="AB42" i="14" s="1"/>
  <c r="AB48" i="14" s="1"/>
  <c r="AB13" i="16"/>
  <c r="T13" i="16"/>
  <c r="T26" i="14"/>
  <c r="T42" i="14" s="1"/>
  <c r="T48" i="14" s="1"/>
  <c r="L188" i="10"/>
  <c r="L113" i="10"/>
  <c r="L190" i="10" s="1"/>
  <c r="L27" i="17" s="1"/>
  <c r="L29" i="17" s="1"/>
  <c r="L38" i="16" s="1"/>
  <c r="L12" i="24" s="1"/>
  <c r="AC48" i="17"/>
  <c r="AC112" i="25" s="1"/>
  <c r="AO13" i="16"/>
  <c r="AO26" i="14"/>
  <c r="AO42" i="14" s="1"/>
  <c r="AO48" i="14" s="1"/>
  <c r="AL48" i="17"/>
  <c r="AL112" i="25" s="1"/>
  <c r="V13" i="16"/>
  <c r="V26" i="14"/>
  <c r="V42" i="14" s="1"/>
  <c r="V48" i="14" s="1"/>
  <c r="AT26" i="14"/>
  <c r="AT42" i="14" s="1"/>
  <c r="AT48" i="14" s="1"/>
  <c r="AT13" i="16"/>
  <c r="AA26" i="14"/>
  <c r="AA42" i="14" s="1"/>
  <c r="AA48" i="14" s="1"/>
  <c r="AA13" i="16"/>
  <c r="AE13" i="16"/>
  <c r="AE26" i="14"/>
  <c r="AE42" i="14" s="1"/>
  <c r="AE48" i="14" s="1"/>
  <c r="AB48" i="17"/>
  <c r="AB112" i="25" s="1"/>
  <c r="T48" i="17"/>
  <c r="T112" i="25" s="1"/>
  <c r="Q13" i="16"/>
  <c r="Q26" i="14"/>
  <c r="Q42" i="14" s="1"/>
  <c r="Q48" i="14" s="1"/>
  <c r="AK26" i="14"/>
  <c r="AK42" i="14" s="1"/>
  <c r="AK48" i="14" s="1"/>
  <c r="AK13" i="16"/>
  <c r="AO48" i="17"/>
  <c r="AO112" i="25" s="1"/>
  <c r="AP13" i="16"/>
  <c r="AP26" i="14"/>
  <c r="AP42" i="14" s="1"/>
  <c r="AP48" i="14" s="1"/>
  <c r="V48" i="17"/>
  <c r="V112" i="25" s="1"/>
  <c r="AA48" i="17"/>
  <c r="AA112" i="25" s="1"/>
  <c r="AE48" i="17"/>
  <c r="AE112" i="25" s="1"/>
  <c r="AF26" i="14"/>
  <c r="AF42" i="14" s="1"/>
  <c r="AF48" i="14" s="1"/>
  <c r="AF13" i="16"/>
  <c r="X26" i="14"/>
  <c r="X42" i="14" s="1"/>
  <c r="X48" i="14" s="1"/>
  <c r="X13" i="16"/>
  <c r="Q48" i="17"/>
  <c r="Q112" i="25" s="1"/>
  <c r="AK48" i="17"/>
  <c r="AK112" i="25" s="1"/>
  <c r="AS13" i="16"/>
  <c r="AS26" i="14"/>
  <c r="AS42" i="14" s="1"/>
  <c r="AS48" i="14" s="1"/>
  <c r="J13" i="16"/>
  <c r="J26" i="14"/>
  <c r="J42" i="14" s="1"/>
  <c r="J48" i="14" s="1"/>
  <c r="Z13" i="16"/>
  <c r="Z26" i="14"/>
  <c r="Z42" i="14" s="1"/>
  <c r="Z48" i="14" s="1"/>
  <c r="AM26" i="14"/>
  <c r="AM42" i="14" s="1"/>
  <c r="AM48" i="14" s="1"/>
  <c r="AM13" i="16"/>
  <c r="AI13" i="16"/>
  <c r="AI26" i="14"/>
  <c r="AI42" i="14" s="1"/>
  <c r="AI48" i="14" s="1"/>
  <c r="AF48" i="17"/>
  <c r="AF112" i="25" s="1"/>
  <c r="X259" i="15"/>
  <c r="X14" i="24"/>
  <c r="X48" i="17"/>
  <c r="X112" i="25" s="1"/>
  <c r="U26" i="14"/>
  <c r="U42" i="14" s="1"/>
  <c r="U48" i="14" s="1"/>
  <c r="U13" i="16"/>
  <c r="J48" i="17"/>
  <c r="J112" i="25" s="1"/>
  <c r="J31" i="17"/>
  <c r="Z48" i="17"/>
  <c r="Z112" i="25" s="1"/>
  <c r="AM48" i="17"/>
  <c r="AM112" i="25" s="1"/>
  <c r="AI48" i="17"/>
  <c r="AI112" i="25" s="1"/>
  <c r="AJ13" i="16"/>
  <c r="AJ26" i="14"/>
  <c r="AJ42" i="14" s="1"/>
  <c r="AJ48" i="14" s="1"/>
  <c r="AR13" i="16"/>
  <c r="AR26" i="14"/>
  <c r="AR42" i="14" s="1"/>
  <c r="AR48" i="14" s="1"/>
  <c r="U48" i="17"/>
  <c r="U112" i="25" s="1"/>
  <c r="M13" i="16"/>
  <c r="M26" i="14"/>
  <c r="M42" i="14" s="1"/>
  <c r="M48" i="14" s="1"/>
  <c r="K264" i="15"/>
  <c r="K26" i="16"/>
  <c r="K59" i="16" s="1"/>
  <c r="N13" i="16"/>
  <c r="N26" i="14"/>
  <c r="N42" i="14" s="1"/>
  <c r="N48" i="14" s="1"/>
  <c r="AD26" i="14"/>
  <c r="AD42" i="14" s="1"/>
  <c r="AD48" i="14" s="1"/>
  <c r="AD13" i="16"/>
  <c r="O26" i="14"/>
  <c r="O42" i="14" s="1"/>
  <c r="O48" i="14" s="1"/>
  <c r="O13" i="16"/>
  <c r="K26" i="14"/>
  <c r="K42" i="14" s="1"/>
  <c r="K48" i="14" s="1"/>
  <c r="K13" i="16"/>
  <c r="AQ26" i="14"/>
  <c r="AQ42" i="14" s="1"/>
  <c r="AQ48" i="14" s="1"/>
  <c r="AQ13" i="16"/>
  <c r="AJ48" i="17"/>
  <c r="AJ112" i="25" s="1"/>
  <c r="Y13" i="16"/>
  <c r="Y26" i="14"/>
  <c r="Y42" i="14" s="1"/>
  <c r="Y48" i="14" s="1"/>
  <c r="M48" i="17"/>
  <c r="M112" i="25" s="1"/>
  <c r="K251" i="15"/>
  <c r="K32" i="20" s="1"/>
  <c r="N48" i="17"/>
  <c r="N112" i="25" s="1"/>
  <c r="AD48" i="17"/>
  <c r="AD112" i="25" s="1"/>
  <c r="O48" i="17"/>
  <c r="O112" i="25" s="1"/>
  <c r="K48" i="17"/>
  <c r="K112" i="25" s="1"/>
  <c r="L13" i="16"/>
  <c r="L26" i="14"/>
  <c r="L42" i="14" s="1"/>
  <c r="L48" i="14" s="1"/>
  <c r="AN26" i="14"/>
  <c r="AN42" i="14" s="1"/>
  <c r="AN48" i="14" s="1"/>
  <c r="AN13" i="16"/>
  <c r="P13" i="16"/>
  <c r="P26" i="14"/>
  <c r="P42" i="14" s="1"/>
  <c r="P48" i="14" s="1"/>
  <c r="Y48" i="17"/>
  <c r="Y112" i="25" s="1"/>
  <c r="AG13" i="16"/>
  <c r="AG26" i="14"/>
  <c r="AG42" i="14" s="1"/>
  <c r="AG48" i="14" s="1"/>
  <c r="K153" i="15"/>
  <c r="L150" i="15" s="1"/>
  <c r="R26" i="14"/>
  <c r="R42" i="14" s="1"/>
  <c r="R48" i="14" s="1"/>
  <c r="R13" i="16"/>
  <c r="AH26" i="14"/>
  <c r="AH42" i="14" s="1"/>
  <c r="AH48" i="14" s="1"/>
  <c r="AH13" i="16"/>
  <c r="N193" i="10"/>
  <c r="N196" i="10" s="1"/>
  <c r="N13" i="20" s="1"/>
  <c r="N182" i="10"/>
  <c r="O179" i="10" s="1"/>
  <c r="S13" i="16"/>
  <c r="S26" i="14"/>
  <c r="S42" i="14" s="1"/>
  <c r="S48" i="14" s="1"/>
  <c r="W13" i="16"/>
  <c r="W26" i="14"/>
  <c r="W42" i="14" s="1"/>
  <c r="W48" i="14" s="1"/>
  <c r="L48" i="17"/>
  <c r="L112" i="25" s="1"/>
  <c r="AN48" i="17"/>
  <c r="AN112" i="25" s="1"/>
  <c r="P48" i="17"/>
  <c r="P112" i="25" s="1"/>
  <c r="K191" i="10"/>
  <c r="K12" i="20" s="1"/>
  <c r="K14" i="20" s="1"/>
  <c r="K27" i="17"/>
  <c r="K29" i="17" s="1"/>
  <c r="K38" i="16" s="1"/>
  <c r="K12" i="24" s="1"/>
  <c r="AC26" i="14"/>
  <c r="AC42" i="14" s="1"/>
  <c r="AC48" i="14" s="1"/>
  <c r="AC13" i="16"/>
  <c r="AG48" i="17"/>
  <c r="AG112" i="25" s="1"/>
  <c r="K34" i="17"/>
  <c r="K39" i="16" s="1"/>
  <c r="K15" i="16"/>
  <c r="AL26" i="14"/>
  <c r="AL42" i="14" s="1"/>
  <c r="AL48" i="14" s="1"/>
  <c r="AL13" i="16"/>
  <c r="R48" i="17"/>
  <c r="R112" i="25" s="1"/>
  <c r="AH48" i="17"/>
  <c r="AH112" i="25" s="1"/>
  <c r="AV22" i="17"/>
  <c r="AV24" i="17" s="1"/>
  <c r="AV48" i="17" s="1"/>
  <c r="AV112" i="25" s="1"/>
  <c r="AW15" i="25"/>
  <c r="AW157" i="9"/>
  <c r="AW93" i="12" s="1"/>
  <c r="AW123" i="12" s="1"/>
  <c r="AW198" i="12" s="1"/>
  <c r="AW20" i="17" s="1"/>
  <c r="G219" i="42"/>
  <c r="G211" i="42"/>
  <c r="G220" i="42" s="1"/>
  <c r="G227" i="42" s="1"/>
  <c r="AY79" i="9"/>
  <c r="AY87" i="9" s="1"/>
  <c r="AY90" i="9"/>
  <c r="AZ82" i="9"/>
  <c r="AX155" i="9" a="1"/>
  <c r="AX155" i="9" s="1"/>
  <c r="AX133" i="9"/>
  <c r="AX141" i="9" s="1"/>
  <c r="AX144" i="9"/>
  <c r="AX165" i="9" s="1" a="1"/>
  <c r="AX165" i="9" s="1"/>
  <c r="AY136" i="9"/>
  <c r="AY86" i="9"/>
  <c r="AY68" i="9"/>
  <c r="AZ60" i="9"/>
  <c r="AX161" i="9" a="1"/>
  <c r="AX161" i="9" s="1"/>
  <c r="AX32" i="25" s="1"/>
  <c r="AV200" i="12"/>
  <c r="AY64" i="9"/>
  <c r="AX106" i="9"/>
  <c r="AX114" i="9" s="1"/>
  <c r="AX117" i="9"/>
  <c r="AY109" i="9"/>
  <c r="AW11" i="17"/>
  <c r="AW12" i="17" s="1"/>
  <c r="AW92" i="10"/>
  <c r="AW93" i="10" s="1"/>
  <c r="AW12" i="12"/>
  <c r="AW13" i="12" s="1"/>
  <c r="AW109" i="12" s="1"/>
  <c r="AW193" i="12" s="1"/>
  <c r="AW20" i="14"/>
  <c r="AW21" i="14" s="1"/>
  <c r="AW41" i="14" s="1"/>
  <c r="AW47" i="14" s="1"/>
  <c r="AW24" i="25"/>
  <c r="AW25" i="25" s="1"/>
  <c r="AY67" i="9"/>
  <c r="AZ59" i="9"/>
  <c r="AY63" i="9"/>
  <c r="AX31" i="25"/>
  <c r="O240" i="15" l="1"/>
  <c r="P237" i="15" s="1"/>
  <c r="L31" i="17"/>
  <c r="L49" i="17" s="1"/>
  <c r="L113" i="25" s="1"/>
  <c r="AW181" i="12"/>
  <c r="P35" i="20"/>
  <c r="P14" i="16"/>
  <c r="P42" i="16" s="1"/>
  <c r="P15" i="24" s="1"/>
  <c r="N14" i="16"/>
  <c r="N42" i="16" s="1"/>
  <c r="N15" i="24" s="1"/>
  <c r="N35" i="20"/>
  <c r="U14" i="16"/>
  <c r="U42" i="16" s="1"/>
  <c r="U15" i="24" s="1"/>
  <c r="U35" i="20"/>
  <c r="AI14" i="16"/>
  <c r="AI42" i="16" s="1"/>
  <c r="AI15" i="24" s="1"/>
  <c r="AI35" i="20"/>
  <c r="AT14" i="16"/>
  <c r="AT42" i="16" s="1"/>
  <c r="AT15" i="24" s="1"/>
  <c r="AT35" i="20"/>
  <c r="AU14" i="16"/>
  <c r="AU42" i="16" s="1"/>
  <c r="AU15" i="24" s="1"/>
  <c r="L156" i="15"/>
  <c r="L253" i="15" s="1"/>
  <c r="L248" i="15"/>
  <c r="L152" i="15"/>
  <c r="AQ35" i="20"/>
  <c r="AQ14" i="16"/>
  <c r="AQ42" i="16" s="1"/>
  <c r="AQ15" i="24" s="1"/>
  <c r="AR14" i="16"/>
  <c r="AR42" i="16" s="1"/>
  <c r="AR15" i="24" s="1"/>
  <c r="AR35" i="20"/>
  <c r="X35" i="20"/>
  <c r="X14" i="16"/>
  <c r="X42" i="16" s="1"/>
  <c r="X15" i="24" s="1"/>
  <c r="V35" i="20"/>
  <c r="V14" i="16"/>
  <c r="V42" i="16" s="1"/>
  <c r="V15" i="24" s="1"/>
  <c r="P243" i="15"/>
  <c r="P240" i="15"/>
  <c r="Q237" i="15" s="1"/>
  <c r="O193" i="10"/>
  <c r="O196" i="10" s="1"/>
  <c r="O13" i="20" s="1"/>
  <c r="O182" i="10"/>
  <c r="P179" i="10" s="1"/>
  <c r="AG14" i="16"/>
  <c r="AG42" i="16" s="1"/>
  <c r="AG15" i="24" s="1"/>
  <c r="AG35" i="20"/>
  <c r="Y14" i="16"/>
  <c r="Y42" i="16" s="1"/>
  <c r="Y15" i="24" s="1"/>
  <c r="Y35" i="20"/>
  <c r="AS14" i="16"/>
  <c r="AS42" i="16" s="1"/>
  <c r="AS15" i="24" s="1"/>
  <c r="AS35" i="20"/>
  <c r="AK35" i="20"/>
  <c r="AK14" i="16"/>
  <c r="AK42" i="16" s="1"/>
  <c r="AK15" i="24" s="1"/>
  <c r="AE35" i="20"/>
  <c r="AE14" i="16"/>
  <c r="AE42" i="16" s="1"/>
  <c r="AE15" i="24" s="1"/>
  <c r="AN14" i="16"/>
  <c r="AN42" i="16" s="1"/>
  <c r="AN15" i="24" s="1"/>
  <c r="AN35" i="20"/>
  <c r="K35" i="20"/>
  <c r="K14" i="16"/>
  <c r="K42" i="16" s="1"/>
  <c r="K15" i="24" s="1"/>
  <c r="AM35" i="20"/>
  <c r="AM14" i="16"/>
  <c r="AM42" i="16" s="1"/>
  <c r="AM15" i="24" s="1"/>
  <c r="AF14" i="16"/>
  <c r="AF42" i="16" s="1"/>
  <c r="AF15" i="24" s="1"/>
  <c r="AF35" i="20"/>
  <c r="Q35" i="20"/>
  <c r="Q14" i="16"/>
  <c r="Q42" i="16" s="1"/>
  <c r="Q15" i="24" s="1"/>
  <c r="AB14" i="16"/>
  <c r="AB42" i="16" s="1"/>
  <c r="AB15" i="24" s="1"/>
  <c r="AB35" i="20"/>
  <c r="AC35" i="20"/>
  <c r="AC14" i="16"/>
  <c r="AC42" i="16" s="1"/>
  <c r="AC15" i="24" s="1"/>
  <c r="L35" i="20"/>
  <c r="L14" i="16"/>
  <c r="L42" i="16" s="1"/>
  <c r="L15" i="24" s="1"/>
  <c r="AJ35" i="20"/>
  <c r="AJ14" i="16"/>
  <c r="AJ42" i="16" s="1"/>
  <c r="AJ15" i="24" s="1"/>
  <c r="J36" i="17"/>
  <c r="J49" i="17"/>
  <c r="J113" i="25" s="1"/>
  <c r="AP14" i="16"/>
  <c r="AP42" i="16" s="1"/>
  <c r="AP15" i="24" s="1"/>
  <c r="AP35" i="20"/>
  <c r="L114" i="10"/>
  <c r="M111" i="10" s="1"/>
  <c r="AH14" i="16"/>
  <c r="AH42" i="16" s="1"/>
  <c r="AH15" i="24" s="1"/>
  <c r="AH35" i="20"/>
  <c r="O35" i="20"/>
  <c r="O14" i="16"/>
  <c r="O42" i="16" s="1"/>
  <c r="O15" i="24" s="1"/>
  <c r="M14" i="16"/>
  <c r="M42" i="16" s="1"/>
  <c r="M15" i="24" s="1"/>
  <c r="M35" i="20"/>
  <c r="Z35" i="20"/>
  <c r="Z14" i="16"/>
  <c r="Z42" i="16" s="1"/>
  <c r="Z15" i="24" s="1"/>
  <c r="L191" i="10"/>
  <c r="L12" i="20" s="1"/>
  <c r="L14" i="20" s="1"/>
  <c r="AL14" i="16"/>
  <c r="AL42" i="16" s="1"/>
  <c r="AL15" i="24" s="1"/>
  <c r="AL35" i="20"/>
  <c r="W14" i="16"/>
  <c r="W42" i="16" s="1"/>
  <c r="W15" i="24" s="1"/>
  <c r="W35" i="20"/>
  <c r="K31" i="17"/>
  <c r="AA14" i="16"/>
  <c r="AA42" i="16" s="1"/>
  <c r="AA15" i="24" s="1"/>
  <c r="AA35" i="20"/>
  <c r="AO35" i="20"/>
  <c r="AO14" i="16"/>
  <c r="AO42" i="16" s="1"/>
  <c r="AO15" i="24" s="1"/>
  <c r="T35" i="20"/>
  <c r="T14" i="16"/>
  <c r="T42" i="16" s="1"/>
  <c r="T15" i="24" s="1"/>
  <c r="K13" i="24"/>
  <c r="K47" i="16"/>
  <c r="S14" i="16"/>
  <c r="S42" i="16" s="1"/>
  <c r="S15" i="24" s="1"/>
  <c r="S35" i="20"/>
  <c r="R14" i="16"/>
  <c r="R42" i="16" s="1"/>
  <c r="R15" i="24" s="1"/>
  <c r="R35" i="20"/>
  <c r="AD14" i="16"/>
  <c r="AD42" i="16" s="1"/>
  <c r="AD15" i="24" s="1"/>
  <c r="AD35" i="20"/>
  <c r="J14" i="16"/>
  <c r="J42" i="16" s="1"/>
  <c r="J15" i="24" s="1"/>
  <c r="J35" i="20"/>
  <c r="AW106" i="12"/>
  <c r="AW112" i="12" s="1"/>
  <c r="AW194" i="12" s="1"/>
  <c r="AW16" i="17" s="1"/>
  <c r="AW154" i="12"/>
  <c r="AW166" i="12"/>
  <c r="AW135" i="12"/>
  <c r="AW143" i="12" s="1"/>
  <c r="G240" i="42"/>
  <c r="G231" i="42"/>
  <c r="G244" i="42" s="1"/>
  <c r="G212" i="42"/>
  <c r="G221" i="42"/>
  <c r="G226" i="42"/>
  <c r="AW17" i="20"/>
  <c r="AW12" i="16"/>
  <c r="AW41" i="16" s="1"/>
  <c r="AZ78" i="9"/>
  <c r="AZ55" i="9"/>
  <c r="AV13" i="16"/>
  <c r="AV26" i="14"/>
  <c r="AV42" i="14" s="1"/>
  <c r="AV48" i="14" s="1"/>
  <c r="AY105" i="9"/>
  <c r="AY113" i="9" s="1"/>
  <c r="AZ56" i="9"/>
  <c r="AW15" i="17"/>
  <c r="AY91" i="9"/>
  <c r="AZ83" i="9"/>
  <c r="AY132" i="9"/>
  <c r="AY140" i="9" s="1"/>
  <c r="AY160" i="9" a="1"/>
  <c r="AY160" i="9" s="1"/>
  <c r="AX118" i="9"/>
  <c r="AY110" i="9"/>
  <c r="AX91" i="10"/>
  <c r="AX19" i="14"/>
  <c r="AX10" i="17"/>
  <c r="AX11" i="12"/>
  <c r="AX23" i="25"/>
  <c r="AX162" i="9"/>
  <c r="AX156" i="9" a="1"/>
  <c r="AX156" i="9" s="1"/>
  <c r="AX14" i="25" s="1"/>
  <c r="AX145" i="9"/>
  <c r="AX166" i="9" s="1" a="1"/>
  <c r="AX166" i="9" s="1"/>
  <c r="AX167" i="9" s="1"/>
  <c r="AX11" i="16" s="1"/>
  <c r="AY137" i="9"/>
  <c r="AX13" i="25"/>
  <c r="L153" i="15" l="1"/>
  <c r="M150" i="15" s="1"/>
  <c r="L250" i="15"/>
  <c r="L251" i="15" s="1"/>
  <c r="L32" i="20" s="1"/>
  <c r="L15" i="16"/>
  <c r="L16" i="16" s="1"/>
  <c r="L258" i="15" s="1"/>
  <c r="L260" i="15" s="1"/>
  <c r="L262" i="15" s="1"/>
  <c r="L34" i="17"/>
  <c r="J50" i="17"/>
  <c r="J114" i="25" s="1"/>
  <c r="J41" i="17"/>
  <c r="J284" i="15"/>
  <c r="P193" i="10"/>
  <c r="P196" i="10" s="1"/>
  <c r="P13" i="20" s="1"/>
  <c r="P182" i="10"/>
  <c r="Q179" i="10" s="1"/>
  <c r="K36" i="17"/>
  <c r="K49" i="17"/>
  <c r="K113" i="25" s="1"/>
  <c r="AW200" i="12"/>
  <c r="AW26" i="14" s="1"/>
  <c r="AW42" i="14" s="1"/>
  <c r="AW48" i="14" s="1"/>
  <c r="Q243" i="15"/>
  <c r="Q240" i="15"/>
  <c r="R237" i="15" s="1"/>
  <c r="AW22" i="17"/>
  <c r="AW24" i="17" s="1"/>
  <c r="AW48" i="17" s="1"/>
  <c r="AW112" i="25" s="1"/>
  <c r="M188" i="10"/>
  <c r="M113" i="10"/>
  <c r="M190" i="10" s="1"/>
  <c r="K16" i="16"/>
  <c r="K258" i="15" s="1"/>
  <c r="K260" i="15" s="1"/>
  <c r="K262" i="15" s="1"/>
  <c r="K265" i="15" s="1"/>
  <c r="J16" i="16"/>
  <c r="J258" i="15" s="1"/>
  <c r="J260" i="15" s="1"/>
  <c r="J262" i="15" s="1"/>
  <c r="J265" i="15" s="1"/>
  <c r="AX15" i="25"/>
  <c r="AX157" i="9"/>
  <c r="AX93" i="12" s="1"/>
  <c r="AX166" i="12" s="1"/>
  <c r="G228" i="42"/>
  <c r="G239" i="42"/>
  <c r="G241" i="42" s="1"/>
  <c r="G230" i="42"/>
  <c r="AV14" i="16"/>
  <c r="AV42" i="16" s="1"/>
  <c r="AV15" i="24" s="1"/>
  <c r="AV35" i="20"/>
  <c r="AZ67" i="9"/>
  <c r="BA59" i="9"/>
  <c r="AY161" i="9" a="1"/>
  <c r="AY161" i="9" s="1"/>
  <c r="AY32" i="25" s="1"/>
  <c r="AY31" i="25"/>
  <c r="AZ63" i="9"/>
  <c r="AX92" i="10"/>
  <c r="AX93" i="10" s="1"/>
  <c r="AX11" i="17"/>
  <c r="AX12" i="17" s="1"/>
  <c r="AX20" i="14"/>
  <c r="AX21" i="14" s="1"/>
  <c r="AX41" i="14" s="1"/>
  <c r="AX47" i="14" s="1"/>
  <c r="AX12" i="12"/>
  <c r="AX13" i="12" s="1"/>
  <c r="AX109" i="12" s="1"/>
  <c r="AX193" i="12" s="1"/>
  <c r="AX24" i="25"/>
  <c r="AX25" i="25" s="1"/>
  <c r="AZ68" i="9"/>
  <c r="BA60" i="9"/>
  <c r="AZ79" i="9"/>
  <c r="AZ90" i="9"/>
  <c r="BA82" i="9"/>
  <c r="AY133" i="9"/>
  <c r="AY155" i="9" a="1"/>
  <c r="AY155" i="9" s="1"/>
  <c r="AY144" i="9"/>
  <c r="AY165" i="9" s="1" a="1"/>
  <c r="AY165" i="9" s="1"/>
  <c r="AZ136" i="9"/>
  <c r="AZ64" i="9"/>
  <c r="AZ86" i="9"/>
  <c r="AY106" i="9"/>
  <c r="AY114" i="9" s="1"/>
  <c r="AY117" i="9"/>
  <c r="AZ109" i="9"/>
  <c r="AX154" i="12" l="1"/>
  <c r="AX106" i="12"/>
  <c r="AX112" i="12" s="1"/>
  <c r="AX194" i="12" s="1"/>
  <c r="AX16" i="17" s="1"/>
  <c r="AX123" i="12"/>
  <c r="AX198" i="12" s="1"/>
  <c r="AX20" i="17" s="1"/>
  <c r="AX135" i="12"/>
  <c r="AX143" i="12" s="1"/>
  <c r="AW13" i="16"/>
  <c r="R243" i="15"/>
  <c r="R240" i="15"/>
  <c r="S237" i="15" s="1"/>
  <c r="J311" i="15"/>
  <c r="J313" i="15" s="1"/>
  <c r="J286" i="15"/>
  <c r="J51" i="17"/>
  <c r="J115" i="25" s="1"/>
  <c r="J37" i="16"/>
  <c r="L39" i="16"/>
  <c r="L36" i="17"/>
  <c r="M191" i="10"/>
  <c r="M12" i="20" s="1"/>
  <c r="M14" i="20" s="1"/>
  <c r="M27" i="17"/>
  <c r="M29" i="17" s="1"/>
  <c r="J268" i="15"/>
  <c r="J300" i="15"/>
  <c r="K300" i="15"/>
  <c r="K268" i="15"/>
  <c r="M114" i="10"/>
  <c r="N111" i="10" s="1"/>
  <c r="K50" i="17"/>
  <c r="K114" i="25" s="1"/>
  <c r="K284" i="15"/>
  <c r="K311" i="15" s="1"/>
  <c r="K41" i="17"/>
  <c r="Q193" i="10"/>
  <c r="Q196" i="10" s="1"/>
  <c r="Q13" i="20" s="1"/>
  <c r="Q182" i="10"/>
  <c r="R179" i="10" s="1"/>
  <c r="L26" i="16"/>
  <c r="L59" i="16" s="1"/>
  <c r="L264" i="15"/>
  <c r="L265" i="15" s="1"/>
  <c r="AY162" i="9"/>
  <c r="M156" i="15"/>
  <c r="M253" i="15" s="1"/>
  <c r="M248" i="15"/>
  <c r="M152" i="15"/>
  <c r="M250" i="15" s="1"/>
  <c r="AX181" i="12"/>
  <c r="G232" i="42"/>
  <c r="G243" i="42"/>
  <c r="G245" i="42" s="1"/>
  <c r="AZ91" i="9"/>
  <c r="BA83" i="9"/>
  <c r="AX15" i="17"/>
  <c r="AX22" i="17" s="1"/>
  <c r="AX24" i="17" s="1"/>
  <c r="AX200" i="12"/>
  <c r="AZ87" i="9"/>
  <c r="AZ132" i="9"/>
  <c r="AZ160" i="9" a="1"/>
  <c r="AZ160" i="9" s="1"/>
  <c r="BA56" i="9"/>
  <c r="AY23" i="25"/>
  <c r="AY91" i="10"/>
  <c r="AY19" i="14"/>
  <c r="AY11" i="12"/>
  <c r="AY10" i="17"/>
  <c r="AY13" i="25"/>
  <c r="AY156" i="9" a="1"/>
  <c r="AY156" i="9" s="1"/>
  <c r="AY14" i="25" s="1"/>
  <c r="AY145" i="9"/>
  <c r="AY166" i="9" s="1" a="1"/>
  <c r="AY166" i="9" s="1"/>
  <c r="AZ137" i="9"/>
  <c r="AY141" i="9"/>
  <c r="BA55" i="9"/>
  <c r="AZ105" i="9"/>
  <c r="AZ113" i="9" s="1"/>
  <c r="AX17" i="20"/>
  <c r="AX12" i="16"/>
  <c r="AX41" i="16" s="1"/>
  <c r="BA78" i="9"/>
  <c r="BA86" i="9" s="1"/>
  <c r="AW14" i="16"/>
  <c r="AW42" i="16" s="1"/>
  <c r="AW15" i="24" s="1"/>
  <c r="AW35" i="20"/>
  <c r="AY118" i="9"/>
  <c r="AZ110" i="9"/>
  <c r="J11" i="24" l="1"/>
  <c r="J16" i="24" s="1"/>
  <c r="J43" i="16"/>
  <c r="J46" i="16" s="1"/>
  <c r="J49" i="16" s="1"/>
  <c r="J269" i="15"/>
  <c r="J273" i="15"/>
  <c r="J274" i="15" s="1"/>
  <c r="K51" i="17"/>
  <c r="K115" i="25" s="1"/>
  <c r="K37" i="16"/>
  <c r="L268" i="15"/>
  <c r="L300" i="15"/>
  <c r="R193" i="10"/>
  <c r="R196" i="10" s="1"/>
  <c r="R13" i="20" s="1"/>
  <c r="R182" i="10"/>
  <c r="S179" i="10" s="1"/>
  <c r="M15" i="16"/>
  <c r="M16" i="16" s="1"/>
  <c r="M258" i="15" s="1"/>
  <c r="M260" i="15" s="1"/>
  <c r="M262" i="15" s="1"/>
  <c r="M34" i="17"/>
  <c r="M39" i="16" s="1"/>
  <c r="M38" i="16"/>
  <c r="M12" i="24" s="1"/>
  <c r="M31" i="17"/>
  <c r="J27" i="20"/>
  <c r="J283" i="15" s="1"/>
  <c r="K286" i="15" s="1"/>
  <c r="J297" i="15"/>
  <c r="K310" i="15"/>
  <c r="K313" i="15" s="1"/>
  <c r="S243" i="15"/>
  <c r="S240" i="15"/>
  <c r="T237" i="15" s="1"/>
  <c r="M26" i="16"/>
  <c r="M59" i="16" s="1"/>
  <c r="M264" i="15"/>
  <c r="M251" i="15"/>
  <c r="M32" i="20" s="1"/>
  <c r="N188" i="10"/>
  <c r="N113" i="10"/>
  <c r="N190" i="10" s="1"/>
  <c r="N27" i="17" s="1"/>
  <c r="N29" i="17" s="1"/>
  <c r="L284" i="15"/>
  <c r="L311" i="15" s="1"/>
  <c r="L50" i="17"/>
  <c r="L114" i="25" s="1"/>
  <c r="M153" i="15"/>
  <c r="N150" i="15" s="1"/>
  <c r="L47" i="16"/>
  <c r="L13" i="24"/>
  <c r="AX48" i="17"/>
  <c r="AX112" i="25" s="1"/>
  <c r="AY92" i="10"/>
  <c r="AY93" i="10" s="1"/>
  <c r="AP130" i="10" s="1"/>
  <c r="AY11" i="17"/>
  <c r="AY12" i="17" s="1"/>
  <c r="AY20" i="14"/>
  <c r="AY21" i="14" s="1"/>
  <c r="AY41" i="14" s="1"/>
  <c r="AY47" i="14" s="1"/>
  <c r="AY12" i="12"/>
  <c r="AY13" i="12" s="1"/>
  <c r="AY109" i="12" s="1"/>
  <c r="AY193" i="12" s="1"/>
  <c r="AY24" i="25"/>
  <c r="AY25" i="25" s="1"/>
  <c r="AZ31" i="25"/>
  <c r="AZ155" i="9" a="1"/>
  <c r="AZ155" i="9" s="1"/>
  <c r="AZ133" i="9"/>
  <c r="AZ144" i="9"/>
  <c r="AZ165" i="9" s="1" a="1"/>
  <c r="AZ165" i="9" s="1"/>
  <c r="BA136" i="9"/>
  <c r="AY15" i="25"/>
  <c r="AX13" i="16"/>
  <c r="AX26" i="14"/>
  <c r="AX42" i="14" s="1"/>
  <c r="AX48" i="14" s="1"/>
  <c r="BA67" i="9"/>
  <c r="BB59" i="9"/>
  <c r="AY157" i="9"/>
  <c r="AY93" i="12" s="1"/>
  <c r="AY167" i="9"/>
  <c r="AY11" i="16" s="1"/>
  <c r="BA63" i="9"/>
  <c r="BA68" i="9"/>
  <c r="BB60" i="9"/>
  <c r="AZ106" i="9"/>
  <c r="AZ114" i="9" s="1"/>
  <c r="AZ117" i="9"/>
  <c r="BA109" i="9"/>
  <c r="BA64" i="9"/>
  <c r="BA79" i="9"/>
  <c r="BA90" i="9"/>
  <c r="BB82" i="9"/>
  <c r="AZ161" i="9" a="1"/>
  <c r="AZ161" i="9" s="1"/>
  <c r="AZ32" i="25" s="1"/>
  <c r="AZ140" i="9"/>
  <c r="N191" i="10" l="1"/>
  <c r="N12" i="20" s="1"/>
  <c r="N14" i="20" s="1"/>
  <c r="N156" i="15"/>
  <c r="N253" i="15" s="1"/>
  <c r="N248" i="15"/>
  <c r="N152" i="15"/>
  <c r="N250" i="15" s="1"/>
  <c r="M49" i="17"/>
  <c r="M113" i="25" s="1"/>
  <c r="M36" i="17"/>
  <c r="K43" i="16"/>
  <c r="K46" i="16" s="1"/>
  <c r="K49" i="16" s="1"/>
  <c r="K11" i="24"/>
  <c r="K16" i="24" s="1"/>
  <c r="M47" i="16"/>
  <c r="M13" i="24"/>
  <c r="J61" i="16"/>
  <c r="J277" i="15"/>
  <c r="J27" i="16"/>
  <c r="T243" i="15"/>
  <c r="T240" i="15"/>
  <c r="U237" i="15" s="1"/>
  <c r="M265" i="15"/>
  <c r="J24" i="16"/>
  <c r="J281" i="15"/>
  <c r="J302" i="15"/>
  <c r="J278" i="15"/>
  <c r="S182" i="10"/>
  <c r="T179" i="10" s="1"/>
  <c r="S193" i="10"/>
  <c r="S196" i="10" s="1"/>
  <c r="S13" i="20" s="1"/>
  <c r="N38" i="16"/>
  <c r="N12" i="24" s="1"/>
  <c r="N31" i="17"/>
  <c r="K297" i="15"/>
  <c r="L310" i="15"/>
  <c r="K27" i="20"/>
  <c r="K283" i="15" s="1"/>
  <c r="L286" i="15" s="1"/>
  <c r="N114" i="10"/>
  <c r="O111" i="10" s="1"/>
  <c r="AP180" i="10"/>
  <c r="AP58" i="15"/>
  <c r="AP191" i="15" s="1"/>
  <c r="AP238" i="15" s="1"/>
  <c r="AP177" i="10"/>
  <c r="AQ177" i="10"/>
  <c r="BB78" i="9"/>
  <c r="AZ156" i="9" a="1"/>
  <c r="AZ156" i="9" s="1"/>
  <c r="AZ14" i="25" s="1"/>
  <c r="AZ145" i="9"/>
  <c r="AZ166" i="9" s="1" a="1"/>
  <c r="AZ166" i="9" s="1"/>
  <c r="BA137" i="9"/>
  <c r="AY106" i="12"/>
  <c r="AY112" i="12" s="1"/>
  <c r="AY194" i="12" s="1"/>
  <c r="AY16" i="17" s="1"/>
  <c r="AY123" i="12"/>
  <c r="AY198" i="12" s="1"/>
  <c r="AY20" i="17" s="1"/>
  <c r="AY166" i="12"/>
  <c r="AY135" i="12"/>
  <c r="AY143" i="12" s="1"/>
  <c r="AY154" i="12"/>
  <c r="AY181" i="12"/>
  <c r="AZ13" i="25"/>
  <c r="BB55" i="9"/>
  <c r="AY12" i="16"/>
  <c r="AY41" i="16" s="1"/>
  <c r="AY17" i="20"/>
  <c r="AZ162" i="9"/>
  <c r="BA91" i="9"/>
  <c r="BB83" i="9"/>
  <c r="AZ141" i="9"/>
  <c r="BA105" i="9"/>
  <c r="BA87" i="9"/>
  <c r="AY15" i="17"/>
  <c r="AZ118" i="9"/>
  <c r="BA110" i="9"/>
  <c r="BB56" i="9"/>
  <c r="BB64" i="9" s="1"/>
  <c r="AX35" i="20"/>
  <c r="AX14" i="16"/>
  <c r="AX42" i="16" s="1"/>
  <c r="AX15" i="24" s="1"/>
  <c r="BA132" i="9"/>
  <c r="BA140" i="9" s="1"/>
  <c r="BA160" i="9" a="1"/>
  <c r="BA160" i="9" s="1"/>
  <c r="AZ19" i="14"/>
  <c r="AZ11" i="12"/>
  <c r="AZ10" i="17"/>
  <c r="AZ91" i="10"/>
  <c r="AZ23" i="25"/>
  <c r="AZ157" i="9" l="1"/>
  <c r="AZ93" i="12" s="1"/>
  <c r="M300" i="15"/>
  <c r="M268" i="15"/>
  <c r="T193" i="10"/>
  <c r="T196" i="10" s="1"/>
  <c r="T13" i="20" s="1"/>
  <c r="T182" i="10"/>
  <c r="U179" i="10" s="1"/>
  <c r="M284" i="15"/>
  <c r="M311" i="15" s="1"/>
  <c r="M50" i="17"/>
  <c r="M114" i="25" s="1"/>
  <c r="J301" i="15"/>
  <c r="J304" i="15" s="1"/>
  <c r="J279" i="15"/>
  <c r="N26" i="16"/>
  <c r="N59" i="16" s="1"/>
  <c r="N264" i="15"/>
  <c r="U243" i="15"/>
  <c r="U240" i="15"/>
  <c r="V237" i="15" s="1"/>
  <c r="O188" i="10"/>
  <c r="O113" i="10"/>
  <c r="O190" i="10" s="1"/>
  <c r="O27" i="17" s="1"/>
  <c r="O29" i="17" s="1"/>
  <c r="N251" i="15"/>
  <c r="N32" i="20" s="1"/>
  <c r="N153" i="15"/>
  <c r="O150" i="15" s="1"/>
  <c r="N49" i="17"/>
  <c r="N113" i="25" s="1"/>
  <c r="J29" i="16"/>
  <c r="J31" i="16" s="1"/>
  <c r="J57" i="16"/>
  <c r="J62" i="16" s="1"/>
  <c r="J65" i="16" s="1"/>
  <c r="J66" i="16" s="1"/>
  <c r="N34" i="17"/>
  <c r="N39" i="16" s="1"/>
  <c r="N15" i="16"/>
  <c r="N16" i="16" s="1"/>
  <c r="N258" i="15" s="1"/>
  <c r="N260" i="15" s="1"/>
  <c r="N262" i="15" s="1"/>
  <c r="AP91" i="15"/>
  <c r="AP231" i="15" s="1"/>
  <c r="AP239" i="15" s="1"/>
  <c r="AP181" i="10"/>
  <c r="AP195" i="10" s="1"/>
  <c r="AP28" i="17" s="1"/>
  <c r="AP249" i="15"/>
  <c r="AQ91" i="15"/>
  <c r="AQ231" i="15" s="1"/>
  <c r="AQ239" i="15" s="1"/>
  <c r="AQ181" i="10"/>
  <c r="AQ195" i="10" s="1"/>
  <c r="AQ28" i="17" s="1"/>
  <c r="AP194" i="10"/>
  <c r="AY200" i="12"/>
  <c r="AY13" i="16" s="1"/>
  <c r="AZ123" i="12"/>
  <c r="AZ198" i="12" s="1"/>
  <c r="AZ20" i="17" s="1"/>
  <c r="AZ106" i="12"/>
  <c r="AZ112" i="12" s="1"/>
  <c r="AZ194" i="12" s="1"/>
  <c r="AZ16" i="17" s="1"/>
  <c r="AZ166" i="12"/>
  <c r="AZ154" i="12"/>
  <c r="AZ135" i="12"/>
  <c r="AZ143" i="12" s="1"/>
  <c r="AZ181" i="12"/>
  <c r="BA161" i="9" a="1"/>
  <c r="BA161" i="9" s="1"/>
  <c r="BA32" i="25" s="1"/>
  <c r="AZ24" i="25"/>
  <c r="AZ12" i="12"/>
  <c r="AZ13" i="12" s="1"/>
  <c r="AZ109" i="12" s="1"/>
  <c r="AZ193" i="12" s="1"/>
  <c r="AZ20" i="14"/>
  <c r="AZ21" i="14" s="1"/>
  <c r="AZ41" i="14" s="1"/>
  <c r="AZ47" i="14" s="1"/>
  <c r="AZ11" i="17"/>
  <c r="AZ12" i="17" s="1"/>
  <c r="AZ92" i="10"/>
  <c r="AZ93" i="10" s="1"/>
  <c r="BB67" i="9"/>
  <c r="BC59" i="9"/>
  <c r="BA31" i="25"/>
  <c r="BB63" i="9"/>
  <c r="BA106" i="9"/>
  <c r="BA117" i="9"/>
  <c r="BB109" i="9"/>
  <c r="AZ167" i="9"/>
  <c r="AZ11" i="16" s="1"/>
  <c r="BA113" i="9"/>
  <c r="BB79" i="9"/>
  <c r="BB87" i="9" s="1"/>
  <c r="BB90" i="9"/>
  <c r="BC82" i="9"/>
  <c r="AZ25" i="25"/>
  <c r="AY22" i="17"/>
  <c r="AY24" i="17" s="1"/>
  <c r="BB86" i="9"/>
  <c r="BA155" i="9" a="1"/>
  <c r="BA155" i="9" s="1"/>
  <c r="BA133" i="9"/>
  <c r="BA144" i="9"/>
  <c r="BA165" i="9" s="1" a="1"/>
  <c r="BA165" i="9" s="1"/>
  <c r="BB136" i="9"/>
  <c r="BB68" i="9"/>
  <c r="BC60" i="9"/>
  <c r="AZ15" i="25"/>
  <c r="AY26" i="14" l="1"/>
  <c r="AY42" i="14" s="1"/>
  <c r="AY48" i="14" s="1"/>
  <c r="AY35" i="20" s="1"/>
  <c r="O191" i="10"/>
  <c r="O12" i="20" s="1"/>
  <c r="O14" i="20" s="1"/>
  <c r="N36" i="17"/>
  <c r="N284" i="15" s="1"/>
  <c r="N311" i="15" s="1"/>
  <c r="V243" i="15"/>
  <c r="V240" i="15"/>
  <c r="W237" i="15" s="1"/>
  <c r="O156" i="15"/>
  <c r="O253" i="15" s="1"/>
  <c r="O248" i="15"/>
  <c r="O152" i="15"/>
  <c r="O250" i="15" s="1"/>
  <c r="U193" i="10"/>
  <c r="U196" i="10" s="1"/>
  <c r="U13" i="20" s="1"/>
  <c r="U182" i="10"/>
  <c r="V179" i="10" s="1"/>
  <c r="N265" i="15"/>
  <c r="J26" i="20"/>
  <c r="J28" i="20" s="1"/>
  <c r="K276" i="15"/>
  <c r="N47" i="16"/>
  <c r="N13" i="24"/>
  <c r="O38" i="16"/>
  <c r="O12" i="24" s="1"/>
  <c r="O31" i="17"/>
  <c r="J18" i="20"/>
  <c r="K267" i="15"/>
  <c r="K299" i="15"/>
  <c r="O114" i="10"/>
  <c r="P111" i="10" s="1"/>
  <c r="AP53" i="16"/>
  <c r="AP54" i="16" s="1"/>
  <c r="AP20" i="16"/>
  <c r="AP21" i="16" s="1"/>
  <c r="AP25" i="16"/>
  <c r="AP58" i="16" s="1"/>
  <c r="AP263" i="15"/>
  <c r="AZ17" i="20"/>
  <c r="AZ12" i="16"/>
  <c r="BA13" i="25"/>
  <c r="BB105" i="9"/>
  <c r="BB113" i="9" s="1"/>
  <c r="AZ15" i="17"/>
  <c r="AZ22" i="17" s="1"/>
  <c r="AZ24" i="17" s="1"/>
  <c r="AZ200" i="12"/>
  <c r="AY48" i="17"/>
  <c r="AY112" i="25" s="1"/>
  <c r="BA118" i="9"/>
  <c r="BB110" i="9"/>
  <c r="BA162" i="9"/>
  <c r="BC78" i="9"/>
  <c r="BC86" i="9" s="1"/>
  <c r="BC55" i="9"/>
  <c r="BC63" i="9" s="1"/>
  <c r="BA156" i="9" a="1"/>
  <c r="BA156" i="9" s="1"/>
  <c r="BA14" i="25" s="1"/>
  <c r="BA145" i="9"/>
  <c r="BA166" i="9" s="1" a="1"/>
  <c r="BA166" i="9" s="1"/>
  <c r="BB137" i="9"/>
  <c r="BB132" i="9"/>
  <c r="BB140" i="9" s="1"/>
  <c r="BB160" i="9" a="1"/>
  <c r="BB160" i="9" s="1"/>
  <c r="BA114" i="9"/>
  <c r="BC56" i="9"/>
  <c r="BA19" i="14"/>
  <c r="BA91" i="10"/>
  <c r="BA10" i="17"/>
  <c r="BA11" i="12"/>
  <c r="BA23" i="25"/>
  <c r="BB91" i="9"/>
  <c r="BC83" i="9"/>
  <c r="BA141" i="9"/>
  <c r="AY14" i="16" l="1"/>
  <c r="AY42" i="16" s="1"/>
  <c r="AY15" i="24" s="1"/>
  <c r="N50" i="17"/>
  <c r="N114" i="25" s="1"/>
  <c r="K64" i="16"/>
  <c r="J19" i="20"/>
  <c r="J21" i="20" s="1"/>
  <c r="N268" i="15"/>
  <c r="N300" i="15"/>
  <c r="O49" i="17"/>
  <c r="O113" i="25" s="1"/>
  <c r="V193" i="10"/>
  <c r="V196" i="10" s="1"/>
  <c r="V13" i="20" s="1"/>
  <c r="V182" i="10"/>
  <c r="W179" i="10" s="1"/>
  <c r="W240" i="15"/>
  <c r="X237" i="15" s="1"/>
  <c r="W243" i="15"/>
  <c r="J68" i="16"/>
  <c r="O26" i="16"/>
  <c r="O59" i="16" s="1"/>
  <c r="O264" i="15"/>
  <c r="P188" i="10"/>
  <c r="P113" i="10"/>
  <c r="P190" i="10" s="1"/>
  <c r="P27" i="17" s="1"/>
  <c r="P29" i="17" s="1"/>
  <c r="O251" i="15"/>
  <c r="O32" i="20" s="1"/>
  <c r="O153" i="15"/>
  <c r="P150" i="15" s="1"/>
  <c r="K269" i="15"/>
  <c r="K273" i="15"/>
  <c r="K274" i="15" s="1"/>
  <c r="J29" i="20"/>
  <c r="J37" i="20"/>
  <c r="O15" i="16"/>
  <c r="O16" i="16" s="1"/>
  <c r="O258" i="15" s="1"/>
  <c r="O260" i="15" s="1"/>
  <c r="O262" i="15" s="1"/>
  <c r="O34" i="17"/>
  <c r="O39" i="16" s="1"/>
  <c r="AP14" i="24"/>
  <c r="AP259" i="15"/>
  <c r="AZ48" i="17"/>
  <c r="AZ112" i="25" s="1"/>
  <c r="BB155" i="9" a="1"/>
  <c r="BB155" i="9" s="1"/>
  <c r="BB133" i="9"/>
  <c r="BB141" i="9" s="1"/>
  <c r="BB144" i="9"/>
  <c r="BB165" i="9" s="1" a="1"/>
  <c r="BB165" i="9" s="1"/>
  <c r="BC136" i="9"/>
  <c r="BC79" i="9"/>
  <c r="BC87" i="9" s="1"/>
  <c r="BC90" i="9"/>
  <c r="BD82" i="9"/>
  <c r="BB106" i="9"/>
  <c r="BB114" i="9" s="1"/>
  <c r="BB117" i="9"/>
  <c r="BC109" i="9"/>
  <c r="BB161" i="9" a="1"/>
  <c r="BB161" i="9" s="1"/>
  <c r="BB32" i="25" s="1"/>
  <c r="AZ13" i="16"/>
  <c r="AZ26" i="14"/>
  <c r="AZ42" i="14" s="1"/>
  <c r="AZ48" i="14" s="1"/>
  <c r="BC68" i="9"/>
  <c r="BD60" i="9"/>
  <c r="BA92" i="10"/>
  <c r="BA93" i="10" s="1"/>
  <c r="AR130" i="10" s="1"/>
  <c r="BA20" i="14"/>
  <c r="BA21" i="14" s="1"/>
  <c r="BA41" i="14" s="1"/>
  <c r="BA47" i="14" s="1"/>
  <c r="BA11" i="17"/>
  <c r="BA12" i="17" s="1"/>
  <c r="BA24" i="25"/>
  <c r="BA25" i="25" s="1"/>
  <c r="BA12" i="12"/>
  <c r="BA13" i="12" s="1"/>
  <c r="BA109" i="12" s="1"/>
  <c r="BA193" i="12" s="1"/>
  <c r="BC64" i="9"/>
  <c r="BA15" i="25"/>
  <c r="BA157" i="9"/>
  <c r="BA93" i="12" s="1"/>
  <c r="AZ41" i="16"/>
  <c r="BA167" i="9"/>
  <c r="BA11" i="16" s="1"/>
  <c r="BB31" i="25"/>
  <c r="BC67" i="9"/>
  <c r="BD59" i="9"/>
  <c r="P191" i="10" l="1"/>
  <c r="P12" i="20" s="1"/>
  <c r="P14" i="20" s="1"/>
  <c r="O36" i="17"/>
  <c r="O50" i="17" s="1"/>
  <c r="O114" i="25" s="1"/>
  <c r="J39" i="20"/>
  <c r="W193" i="10"/>
  <c r="W196" i="10" s="1"/>
  <c r="W13" i="20" s="1"/>
  <c r="W182" i="10"/>
  <c r="X179" i="10" s="1"/>
  <c r="K277" i="15"/>
  <c r="K27" i="16"/>
  <c r="K61" i="16"/>
  <c r="K302" i="15"/>
  <c r="K24" i="16"/>
  <c r="K57" i="16" s="1"/>
  <c r="K278" i="15"/>
  <c r="K281" i="15"/>
  <c r="P156" i="15"/>
  <c r="P253" i="15" s="1"/>
  <c r="P248" i="15"/>
  <c r="P152" i="15"/>
  <c r="P250" i="15" s="1"/>
  <c r="O13" i="24"/>
  <c r="O47" i="16"/>
  <c r="O265" i="15"/>
  <c r="P38" i="16"/>
  <c r="P12" i="24" s="1"/>
  <c r="P31" i="17"/>
  <c r="X240" i="15"/>
  <c r="Y237" i="15" s="1"/>
  <c r="X243" i="15"/>
  <c r="P114" i="10"/>
  <c r="Q111" i="10" s="1"/>
  <c r="AR58" i="15"/>
  <c r="AR191" i="15" s="1"/>
  <c r="AR238" i="15" s="1"/>
  <c r="AR249" i="15" s="1"/>
  <c r="AR180" i="10"/>
  <c r="AY177" i="10"/>
  <c r="AU177" i="10"/>
  <c r="AV177" i="10"/>
  <c r="AR177" i="10"/>
  <c r="AT177" i="10"/>
  <c r="AW177" i="10"/>
  <c r="AS177" i="10"/>
  <c r="AX177" i="10"/>
  <c r="BB162" i="9"/>
  <c r="BD56" i="9"/>
  <c r="BC105" i="9"/>
  <c r="BC113" i="9" s="1"/>
  <c r="BD55" i="9"/>
  <c r="BD78" i="9"/>
  <c r="BA123" i="12"/>
  <c r="BA198" i="12" s="1"/>
  <c r="BA20" i="17" s="1"/>
  <c r="BA106" i="12"/>
  <c r="BA112" i="12" s="1"/>
  <c r="BA194" i="12" s="1"/>
  <c r="BA16" i="17" s="1"/>
  <c r="BA135" i="12"/>
  <c r="BA143" i="12" s="1"/>
  <c r="BA154" i="12"/>
  <c r="BA166" i="12"/>
  <c r="BA181" i="12"/>
  <c r="BB118" i="9"/>
  <c r="BC110" i="9"/>
  <c r="BA12" i="16"/>
  <c r="BA41" i="16" s="1"/>
  <c r="BA17" i="20"/>
  <c r="BC91" i="9"/>
  <c r="BD83" i="9"/>
  <c r="AZ14" i="16"/>
  <c r="AZ35" i="20"/>
  <c r="BC132" i="9"/>
  <c r="BC140" i="9" s="1"/>
  <c r="BC160" i="9" a="1"/>
  <c r="BC160" i="9" s="1"/>
  <c r="BB23" i="25"/>
  <c r="BB91" i="10"/>
  <c r="BB19" i="14"/>
  <c r="BB11" i="12"/>
  <c r="BB10" i="17"/>
  <c r="BB156" i="9" a="1"/>
  <c r="BB156" i="9" s="1"/>
  <c r="BB14" i="25" s="1"/>
  <c r="BB145" i="9"/>
  <c r="BB166" i="9" s="1" a="1"/>
  <c r="BB166" i="9" s="1"/>
  <c r="BB167" i="9" s="1"/>
  <c r="BB11" i="16" s="1"/>
  <c r="BC137" i="9"/>
  <c r="BA15" i="17"/>
  <c r="BB13" i="25"/>
  <c r="P153" i="15" l="1"/>
  <c r="Q150" i="15" s="1"/>
  <c r="K29" i="16"/>
  <c r="K31" i="16" s="1"/>
  <c r="O284" i="15"/>
  <c r="O311" i="15" s="1"/>
  <c r="P49" i="17"/>
  <c r="P113" i="25" s="1"/>
  <c r="Q156" i="15"/>
  <c r="Q253" i="15" s="1"/>
  <c r="Q248" i="15"/>
  <c r="Q152" i="15"/>
  <c r="Q250" i="15" s="1"/>
  <c r="P34" i="17"/>
  <c r="P39" i="16" s="1"/>
  <c r="P15" i="16"/>
  <c r="P16" i="16" s="1"/>
  <c r="P258" i="15" s="1"/>
  <c r="P260" i="15" s="1"/>
  <c r="P262" i="15" s="1"/>
  <c r="O268" i="15"/>
  <c r="O300" i="15"/>
  <c r="K301" i="15"/>
  <c r="K304" i="15" s="1"/>
  <c r="K279" i="15"/>
  <c r="Q188" i="10"/>
  <c r="Q113" i="10"/>
  <c r="Q190" i="10" s="1"/>
  <c r="Q27" i="17" s="1"/>
  <c r="Q29" i="17" s="1"/>
  <c r="X193" i="10"/>
  <c r="X196" i="10" s="1"/>
  <c r="X13" i="20" s="1"/>
  <c r="X182" i="10"/>
  <c r="Y179" i="10" s="1"/>
  <c r="P264" i="15"/>
  <c r="P26" i="16"/>
  <c r="P59" i="16" s="1"/>
  <c r="Y240" i="15"/>
  <c r="Z237" i="15" s="1"/>
  <c r="Y243" i="15"/>
  <c r="P251" i="15"/>
  <c r="P32" i="20" s="1"/>
  <c r="K62" i="16"/>
  <c r="K65" i="16" s="1"/>
  <c r="K66" i="16" s="1"/>
  <c r="AT91" i="15"/>
  <c r="AT231" i="15" s="1"/>
  <c r="AT239" i="15" s="1"/>
  <c r="AT181" i="10"/>
  <c r="AT195" i="10" s="1"/>
  <c r="AT28" i="17" s="1"/>
  <c r="AR91" i="15"/>
  <c r="AR231" i="15" s="1"/>
  <c r="AR239" i="15" s="1"/>
  <c r="AR181" i="10"/>
  <c r="AR195" i="10" s="1"/>
  <c r="AR28" i="17" s="1"/>
  <c r="AV91" i="15"/>
  <c r="AV231" i="15" s="1"/>
  <c r="AV239" i="15" s="1"/>
  <c r="AV181" i="10"/>
  <c r="AV195" i="10" s="1"/>
  <c r="AV28" i="17" s="1"/>
  <c r="AU91" i="15"/>
  <c r="AU231" i="15" s="1"/>
  <c r="AU239" i="15" s="1"/>
  <c r="AU181" i="10"/>
  <c r="AU195" i="10" s="1"/>
  <c r="AU28" i="17" s="1"/>
  <c r="AY91" i="15"/>
  <c r="AY231" i="15" s="1"/>
  <c r="AY239" i="15" s="1"/>
  <c r="AY181" i="10"/>
  <c r="AY195" i="10" s="1"/>
  <c r="AY28" i="17" s="1"/>
  <c r="AX181" i="10"/>
  <c r="AX195" i="10" s="1"/>
  <c r="AX28" i="17" s="1"/>
  <c r="AX91" i="15"/>
  <c r="AX231" i="15" s="1"/>
  <c r="AX239" i="15" s="1"/>
  <c r="AR194" i="10"/>
  <c r="AS181" i="10"/>
  <c r="AS195" i="10" s="1"/>
  <c r="AS28" i="17" s="1"/>
  <c r="AS91" i="15"/>
  <c r="AS231" i="15" s="1"/>
  <c r="AS239" i="15" s="1"/>
  <c r="AR25" i="16"/>
  <c r="AR58" i="16" s="1"/>
  <c r="AR263" i="15"/>
  <c r="AW181" i="10"/>
  <c r="AW195" i="10" s="1"/>
  <c r="AW28" i="17" s="1"/>
  <c r="AW91" i="15"/>
  <c r="AW231" i="15" s="1"/>
  <c r="AW239" i="15" s="1"/>
  <c r="BA22" i="17"/>
  <c r="BA24" i="17" s="1"/>
  <c r="BA48" i="17" s="1"/>
  <c r="BA112" i="25" s="1"/>
  <c r="BA200" i="12"/>
  <c r="BA13" i="16" s="1"/>
  <c r="AZ42" i="16"/>
  <c r="AZ15" i="24" s="1"/>
  <c r="BC106" i="9"/>
  <c r="BC114" i="9" s="1"/>
  <c r="BC117" i="9"/>
  <c r="BD109" i="9"/>
  <c r="BB15" i="25"/>
  <c r="BD79" i="9"/>
  <c r="BD90" i="9"/>
  <c r="BE82" i="9"/>
  <c r="BD68" i="9"/>
  <c r="BE60" i="9"/>
  <c r="BB157" i="9"/>
  <c r="BB93" i="12" s="1"/>
  <c r="BD86" i="9"/>
  <c r="BD64" i="9"/>
  <c r="BD67" i="9"/>
  <c r="BE59" i="9"/>
  <c r="BC161" i="9" a="1"/>
  <c r="BC161" i="9" s="1"/>
  <c r="BC32" i="25" s="1"/>
  <c r="BC31" i="25"/>
  <c r="BD63" i="9"/>
  <c r="BB12" i="12"/>
  <c r="BB13" i="12" s="1"/>
  <c r="BB109" i="12" s="1"/>
  <c r="BB193" i="12" s="1"/>
  <c r="BB20" i="14"/>
  <c r="BB21" i="14" s="1"/>
  <c r="BB41" i="14" s="1"/>
  <c r="BB47" i="14" s="1"/>
  <c r="BB92" i="10"/>
  <c r="BB93" i="10" s="1"/>
  <c r="BB11" i="17"/>
  <c r="BB12" i="17" s="1"/>
  <c r="BB24" i="25"/>
  <c r="BB25" i="25" s="1"/>
  <c r="BC133" i="9"/>
  <c r="BC141" i="9" s="1"/>
  <c r="BC155" i="9" a="1"/>
  <c r="BC155" i="9" s="1"/>
  <c r="BC144" i="9"/>
  <c r="BC165" i="9" s="1" a="1"/>
  <c r="BC165" i="9" s="1"/>
  <c r="BD136" i="9"/>
  <c r="P265" i="15" l="1"/>
  <c r="P300" i="15" s="1"/>
  <c r="Q38" i="16"/>
  <c r="Q12" i="24" s="1"/>
  <c r="Q31" i="17"/>
  <c r="P13" i="24"/>
  <c r="P47" i="16"/>
  <c r="Z240" i="15"/>
  <c r="AA237" i="15" s="1"/>
  <c r="Z243" i="15"/>
  <c r="Q114" i="10"/>
  <c r="R111" i="10" s="1"/>
  <c r="Q264" i="15"/>
  <c r="Q26" i="16"/>
  <c r="Q59" i="16" s="1"/>
  <c r="Q191" i="10"/>
  <c r="Q12" i="20" s="1"/>
  <c r="Q14" i="20" s="1"/>
  <c r="Q251" i="15"/>
  <c r="Q32" i="20" s="1"/>
  <c r="L276" i="15"/>
  <c r="K26" i="20"/>
  <c r="K28" i="20" s="1"/>
  <c r="Q153" i="15"/>
  <c r="R150" i="15" s="1"/>
  <c r="L299" i="15"/>
  <c r="K18" i="20"/>
  <c r="K68" i="16" s="1"/>
  <c r="L267" i="15"/>
  <c r="Q15" i="16"/>
  <c r="Q16" i="16" s="1"/>
  <c r="Q258" i="15" s="1"/>
  <c r="Q260" i="15" s="1"/>
  <c r="Q262" i="15" s="1"/>
  <c r="Q34" i="17"/>
  <c r="Q39" i="16" s="1"/>
  <c r="P36" i="17"/>
  <c r="Y193" i="10"/>
  <c r="Y196" i="10" s="1"/>
  <c r="Y13" i="20" s="1"/>
  <c r="Y182" i="10"/>
  <c r="Z179" i="10" s="1"/>
  <c r="BA26" i="14"/>
  <c r="BA42" i="14" s="1"/>
  <c r="BA48" i="14" s="1"/>
  <c r="BA35" i="20" s="1"/>
  <c r="AR20" i="16"/>
  <c r="AR21" i="16" s="1"/>
  <c r="AR53" i="16"/>
  <c r="AR54" i="16" s="1"/>
  <c r="BB15" i="17"/>
  <c r="BB12" i="16"/>
  <c r="BB17" i="20"/>
  <c r="BC23" i="25"/>
  <c r="BC19" i="14"/>
  <c r="BC91" i="10"/>
  <c r="BC10" i="17"/>
  <c r="BC11" i="12"/>
  <c r="BE78" i="9"/>
  <c r="BD91" i="9"/>
  <c r="BE83" i="9"/>
  <c r="BD105" i="9"/>
  <c r="BD113" i="9" s="1"/>
  <c r="BB106" i="12"/>
  <c r="BB112" i="12" s="1"/>
  <c r="BB194" i="12" s="1"/>
  <c r="BB16" i="17" s="1"/>
  <c r="BB123" i="12"/>
  <c r="BB198" i="12" s="1"/>
  <c r="BB20" i="17" s="1"/>
  <c r="BB166" i="12"/>
  <c r="BB154" i="12"/>
  <c r="BB181" i="12"/>
  <c r="BB135" i="12"/>
  <c r="BB143" i="12" s="1"/>
  <c r="BC118" i="9"/>
  <c r="BD110" i="9"/>
  <c r="BE55" i="9"/>
  <c r="BC162" i="9"/>
  <c r="BC13" i="25"/>
  <c r="BC156" i="9" a="1"/>
  <c r="BC156" i="9" s="1"/>
  <c r="BC14" i="25" s="1"/>
  <c r="BC145" i="9"/>
  <c r="BC166" i="9" s="1" a="1"/>
  <c r="BC166" i="9" s="1"/>
  <c r="BD137" i="9"/>
  <c r="BE56" i="9"/>
  <c r="BD132" i="9"/>
  <c r="BD140" i="9" s="1"/>
  <c r="BD160" i="9" a="1"/>
  <c r="BD160" i="9" s="1"/>
  <c r="BD87" i="9"/>
  <c r="BA14" i="16" l="1"/>
  <c r="BA42" i="16" s="1"/>
  <c r="BA15" i="24" s="1"/>
  <c r="Q265" i="15"/>
  <c r="Q300" i="15" s="1"/>
  <c r="P268" i="15"/>
  <c r="L269" i="15"/>
  <c r="R188" i="10"/>
  <c r="R113" i="10"/>
  <c r="R190" i="10" s="1"/>
  <c r="R27" i="17" s="1"/>
  <c r="R29" i="17" s="1"/>
  <c r="L64" i="16"/>
  <c r="K19" i="20"/>
  <c r="K21" i="20" s="1"/>
  <c r="AA243" i="15"/>
  <c r="AA240" i="15"/>
  <c r="AB237" i="15" s="1"/>
  <c r="P50" i="17"/>
  <c r="P114" i="25" s="1"/>
  <c r="P284" i="15"/>
  <c r="P311" i="15" s="1"/>
  <c r="R152" i="15"/>
  <c r="R250" i="15" s="1"/>
  <c r="R156" i="15"/>
  <c r="R253" i="15" s="1"/>
  <c r="R248" i="15"/>
  <c r="Z182" i="10"/>
  <c r="AA179" i="10" s="1"/>
  <c r="Z193" i="10"/>
  <c r="Z196" i="10" s="1"/>
  <c r="Z13" i="20" s="1"/>
  <c r="Q47" i="16"/>
  <c r="Q13" i="24"/>
  <c r="K29" i="20"/>
  <c r="K37" i="20"/>
  <c r="Q49" i="17"/>
  <c r="Q113" i="25" s="1"/>
  <c r="Q36" i="17"/>
  <c r="BC157" i="9"/>
  <c r="BC93" i="12" s="1"/>
  <c r="BC123" i="12" s="1"/>
  <c r="BC198" i="12" s="1"/>
  <c r="BC20" i="17" s="1"/>
  <c r="AR14" i="24"/>
  <c r="AR259" i="15"/>
  <c r="BE68" i="9"/>
  <c r="BF60" i="9"/>
  <c r="BE67" i="9"/>
  <c r="BF59" i="9"/>
  <c r="BE64" i="9"/>
  <c r="BE63" i="9"/>
  <c r="BD31" i="25"/>
  <c r="BD161" i="9" a="1"/>
  <c r="BD161" i="9" s="1"/>
  <c r="BD32" i="25" s="1"/>
  <c r="BE79" i="9"/>
  <c r="BE87" i="9" s="1"/>
  <c r="BE90" i="9"/>
  <c r="BF82" i="9"/>
  <c r="BD155" i="9" a="1"/>
  <c r="BD155" i="9" s="1"/>
  <c r="BD133" i="9"/>
  <c r="BD141" i="9" s="1"/>
  <c r="BD144" i="9"/>
  <c r="BD165" i="9" s="1" a="1"/>
  <c r="BD165" i="9" s="1"/>
  <c r="BE136" i="9"/>
  <c r="BC11" i="17"/>
  <c r="BC12" i="17" s="1"/>
  <c r="BC92" i="10"/>
  <c r="BC93" i="10" s="1"/>
  <c r="BC24" i="25"/>
  <c r="BC25" i="25" s="1"/>
  <c r="BC12" i="12"/>
  <c r="BC13" i="12" s="1"/>
  <c r="BC109" i="12" s="1"/>
  <c r="BC193" i="12" s="1"/>
  <c r="BC20" i="14"/>
  <c r="BC21" i="14" s="1"/>
  <c r="BC41" i="14" s="1"/>
  <c r="BC47" i="14" s="1"/>
  <c r="BE86" i="9"/>
  <c r="BB41" i="16"/>
  <c r="BC167" i="9"/>
  <c r="BC11" i="16" s="1"/>
  <c r="BB200" i="12"/>
  <c r="BC15" i="25"/>
  <c r="BB22" i="17"/>
  <c r="BB24" i="17" s="1"/>
  <c r="BD106" i="9"/>
  <c r="BD114" i="9" s="1"/>
  <c r="BD117" i="9"/>
  <c r="BE109" i="9"/>
  <c r="Q268" i="15" l="1"/>
  <c r="R153" i="15"/>
  <c r="S150" i="15" s="1"/>
  <c r="BC181" i="12"/>
  <c r="R15" i="16"/>
  <c r="R16" i="16" s="1"/>
  <c r="R258" i="15" s="1"/>
  <c r="R260" i="15" s="1"/>
  <c r="R262" i="15" s="1"/>
  <c r="R34" i="17"/>
  <c r="R39" i="16" s="1"/>
  <c r="S156" i="15"/>
  <c r="S253" i="15" s="1"/>
  <c r="S248" i="15"/>
  <c r="S152" i="15"/>
  <c r="S250" i="15" s="1"/>
  <c r="K39" i="20"/>
  <c r="R26" i="16"/>
  <c r="R59" i="16" s="1"/>
  <c r="R264" i="15"/>
  <c r="R38" i="16"/>
  <c r="R12" i="24" s="1"/>
  <c r="R31" i="17"/>
  <c r="R114" i="10"/>
  <c r="S111" i="10" s="1"/>
  <c r="R191" i="10"/>
  <c r="R12" i="20" s="1"/>
  <c r="R14" i="20" s="1"/>
  <c r="Q284" i="15"/>
  <c r="Q311" i="15" s="1"/>
  <c r="Q50" i="17"/>
  <c r="Q114" i="25" s="1"/>
  <c r="AA193" i="10"/>
  <c r="AA196" i="10" s="1"/>
  <c r="AA13" i="20" s="1"/>
  <c r="AA182" i="10"/>
  <c r="AB179" i="10" s="1"/>
  <c r="AB243" i="15"/>
  <c r="AB240" i="15"/>
  <c r="AC237" i="15" s="1"/>
  <c r="R251" i="15"/>
  <c r="R32" i="20" s="1"/>
  <c r="L24" i="16"/>
  <c r="L57" i="16" s="1"/>
  <c r="L278" i="15"/>
  <c r="L302" i="15"/>
  <c r="L281" i="15"/>
  <c r="L295" i="15" s="1"/>
  <c r="BC154" i="12"/>
  <c r="BC166" i="12"/>
  <c r="BC135" i="12"/>
  <c r="BC143" i="12" s="1"/>
  <c r="BC106" i="12"/>
  <c r="BC112" i="12" s="1"/>
  <c r="BC194" i="12" s="1"/>
  <c r="BC16" i="17" s="1"/>
  <c r="BC12" i="16"/>
  <c r="BC41" i="16" s="1"/>
  <c r="BC17" i="20"/>
  <c r="BB13" i="16"/>
  <c r="BB26" i="14"/>
  <c r="BB42" i="14" s="1"/>
  <c r="BB48" i="14" s="1"/>
  <c r="BE132" i="9"/>
  <c r="BE140" i="9" s="1"/>
  <c r="BE160" i="9" a="1"/>
  <c r="BE160" i="9" s="1"/>
  <c r="BE105" i="9"/>
  <c r="BD19" i="14"/>
  <c r="BD91" i="10"/>
  <c r="BD11" i="12"/>
  <c r="BD10" i="17"/>
  <c r="BD23" i="25"/>
  <c r="BD156" i="9" a="1"/>
  <c r="BD156" i="9" s="1"/>
  <c r="BD14" i="25" s="1"/>
  <c r="BD145" i="9"/>
  <c r="BD166" i="9" s="1" a="1"/>
  <c r="BD166" i="9" s="1"/>
  <c r="BD167" i="9" s="1"/>
  <c r="BD11" i="16" s="1"/>
  <c r="BE137" i="9"/>
  <c r="BD162" i="9"/>
  <c r="BF55" i="9"/>
  <c r="BD118" i="9"/>
  <c r="BE110" i="9"/>
  <c r="BD13" i="25"/>
  <c r="BC15" i="17"/>
  <c r="BB48" i="17"/>
  <c r="BB112" i="25" s="1"/>
  <c r="BF78" i="9"/>
  <c r="BE91" i="9"/>
  <c r="BF83" i="9"/>
  <c r="BF56" i="9"/>
  <c r="S26" i="16" l="1"/>
  <c r="S59" i="16" s="1"/>
  <c r="S264" i="15"/>
  <c r="AC243" i="15"/>
  <c r="AC240" i="15"/>
  <c r="AD237" i="15" s="1"/>
  <c r="S251" i="15"/>
  <c r="S32" i="20" s="1"/>
  <c r="L303" i="15"/>
  <c r="L28" i="16"/>
  <c r="L312" i="15"/>
  <c r="L313" i="15" s="1"/>
  <c r="L306" i="15"/>
  <c r="L296" i="15"/>
  <c r="L273" i="15"/>
  <c r="L274" i="15" s="1"/>
  <c r="S188" i="10"/>
  <c r="S113" i="10"/>
  <c r="S190" i="10" s="1"/>
  <c r="S27" i="17" s="1"/>
  <c r="S29" i="17" s="1"/>
  <c r="S153" i="15"/>
  <c r="T150" i="15" s="1"/>
  <c r="BC22" i="17"/>
  <c r="BC24" i="17" s="1"/>
  <c r="BC48" i="17" s="1"/>
  <c r="BC112" i="25" s="1"/>
  <c r="AB182" i="10"/>
  <c r="AC179" i="10" s="1"/>
  <c r="AB193" i="10"/>
  <c r="AB196" i="10" s="1"/>
  <c r="AB13" i="20" s="1"/>
  <c r="R49" i="17"/>
  <c r="R113" i="25" s="1"/>
  <c r="R36" i="17"/>
  <c r="S34" i="17"/>
  <c r="S39" i="16" s="1"/>
  <c r="S15" i="16"/>
  <c r="S16" i="16" s="1"/>
  <c r="S258" i="15" s="1"/>
  <c r="S260" i="15" s="1"/>
  <c r="S262" i="15" s="1"/>
  <c r="BC200" i="12"/>
  <c r="BC13" i="16" s="1"/>
  <c r="R47" i="16"/>
  <c r="R13" i="24"/>
  <c r="R265" i="15"/>
  <c r="BD15" i="25"/>
  <c r="BD157" i="9"/>
  <c r="BD93" i="12" s="1"/>
  <c r="BD166" i="12" s="1"/>
  <c r="BE161" i="9" a="1"/>
  <c r="BE161" i="9" s="1"/>
  <c r="BE32" i="25" s="1"/>
  <c r="BF68" i="9"/>
  <c r="BG60" i="9"/>
  <c r="BF79" i="9"/>
  <c r="BF87" i="9" s="1"/>
  <c r="BF90" i="9"/>
  <c r="BG82" i="9"/>
  <c r="BD20" i="14"/>
  <c r="BD21" i="14" s="1"/>
  <c r="BD41" i="14" s="1"/>
  <c r="BD47" i="14" s="1"/>
  <c r="BD92" i="10"/>
  <c r="BD93" i="10" s="1"/>
  <c r="BD11" i="17"/>
  <c r="BD12" i="17" s="1"/>
  <c r="BD24" i="25"/>
  <c r="BD25" i="25" s="1"/>
  <c r="BD12" i="12"/>
  <c r="BD13" i="12" s="1"/>
  <c r="BD109" i="12" s="1"/>
  <c r="BD193" i="12" s="1"/>
  <c r="BE31" i="25"/>
  <c r="BB14" i="16"/>
  <c r="BB42" i="16" s="1"/>
  <c r="BB15" i="24" s="1"/>
  <c r="BB35" i="20"/>
  <c r="BF64" i="9"/>
  <c r="BF86" i="9"/>
  <c r="BE133" i="9"/>
  <c r="BE155" i="9" a="1"/>
  <c r="BE155" i="9" s="1"/>
  <c r="BE144" i="9"/>
  <c r="BE165" i="9" s="1" a="1"/>
  <c r="BE165" i="9" s="1"/>
  <c r="BF136" i="9"/>
  <c r="BF67" i="9"/>
  <c r="BG59" i="9"/>
  <c r="BE106" i="9"/>
  <c r="BE114" i="9" s="1"/>
  <c r="BE117" i="9"/>
  <c r="BF109" i="9"/>
  <c r="BF63" i="9"/>
  <c r="BE113" i="9"/>
  <c r="BD106" i="12" l="1"/>
  <c r="BD112" i="12" s="1"/>
  <c r="BD194" i="12" s="1"/>
  <c r="BD16" i="17" s="1"/>
  <c r="S265" i="15"/>
  <c r="S268" i="15" s="1"/>
  <c r="BC26" i="14"/>
  <c r="BC42" i="14" s="1"/>
  <c r="BC48" i="14" s="1"/>
  <c r="T156" i="15"/>
  <c r="T253" i="15" s="1"/>
  <c r="T248" i="15"/>
  <c r="T152" i="15"/>
  <c r="L27" i="20"/>
  <c r="L283" i="15" s="1"/>
  <c r="M286" i="15" s="1"/>
  <c r="L297" i="15"/>
  <c r="M310" i="15"/>
  <c r="S38" i="16"/>
  <c r="S12" i="24" s="1"/>
  <c r="S31" i="17"/>
  <c r="S13" i="24"/>
  <c r="S47" i="16"/>
  <c r="S114" i="10"/>
  <c r="T111" i="10" s="1"/>
  <c r="R284" i="15"/>
  <c r="R311" i="15" s="1"/>
  <c r="R50" i="17"/>
  <c r="R114" i="25" s="1"/>
  <c r="S191" i="10"/>
  <c r="S12" i="20" s="1"/>
  <c r="S14" i="20" s="1"/>
  <c r="BD135" i="12"/>
  <c r="BD143" i="12" s="1"/>
  <c r="R268" i="15"/>
  <c r="R300" i="15"/>
  <c r="AD243" i="15"/>
  <c r="AD240" i="15"/>
  <c r="AE237" i="15" s="1"/>
  <c r="L61" i="16"/>
  <c r="L27" i="16"/>
  <c r="L29" i="16" s="1"/>
  <c r="L31" i="16" s="1"/>
  <c r="L277" i="15"/>
  <c r="BD154" i="12"/>
  <c r="BD181" i="12"/>
  <c r="AC182" i="10"/>
  <c r="AD179" i="10" s="1"/>
  <c r="AC193" i="10"/>
  <c r="AC196" i="10" s="1"/>
  <c r="AC13" i="20" s="1"/>
  <c r="BD123" i="12"/>
  <c r="BD198" i="12" s="1"/>
  <c r="BD20" i="17" s="1"/>
  <c r="L307" i="15"/>
  <c r="L39" i="17" s="1"/>
  <c r="BD15" i="17"/>
  <c r="BD17" i="20"/>
  <c r="BD12" i="16"/>
  <c r="BE13" i="25"/>
  <c r="BG56" i="9"/>
  <c r="BG64" i="9" s="1"/>
  <c r="BC14" i="16"/>
  <c r="BC42" i="16" s="1"/>
  <c r="BC15" i="24" s="1"/>
  <c r="BC35" i="20"/>
  <c r="BE156" i="9" a="1"/>
  <c r="BE156" i="9" s="1"/>
  <c r="BE14" i="25" s="1"/>
  <c r="BE145" i="9"/>
  <c r="BE166" i="9" s="1" a="1"/>
  <c r="BE166" i="9" s="1"/>
  <c r="BE167" i="9" s="1"/>
  <c r="BE11" i="16" s="1"/>
  <c r="BF137" i="9"/>
  <c r="BE141" i="9"/>
  <c r="BF105" i="9"/>
  <c r="BF113" i="9" s="1"/>
  <c r="BE162" i="9"/>
  <c r="BG78" i="9"/>
  <c r="BE118" i="9"/>
  <c r="BF110" i="9"/>
  <c r="BF132" i="9"/>
  <c r="BF140" i="9" s="1"/>
  <c r="BF160" i="9" a="1"/>
  <c r="BF160" i="9" s="1"/>
  <c r="BG55" i="9"/>
  <c r="BG63" i="9" s="1"/>
  <c r="BE19" i="14"/>
  <c r="BE11" i="12"/>
  <c r="BE10" i="17"/>
  <c r="BE91" i="10"/>
  <c r="BE23" i="25"/>
  <c r="BF91" i="9"/>
  <c r="BG83" i="9"/>
  <c r="S300" i="15" l="1"/>
  <c r="L308" i="15"/>
  <c r="L60" i="16" s="1"/>
  <c r="L62" i="16" s="1"/>
  <c r="L301" i="15"/>
  <c r="L304" i="15" s="1"/>
  <c r="L279" i="15"/>
  <c r="S49" i="17"/>
  <c r="S113" i="25" s="1"/>
  <c r="S36" i="17"/>
  <c r="AD193" i="10"/>
  <c r="AD196" i="10" s="1"/>
  <c r="AD13" i="20" s="1"/>
  <c r="AD182" i="10"/>
  <c r="AE179" i="10" s="1"/>
  <c r="AE240" i="15"/>
  <c r="AF237" i="15" s="1"/>
  <c r="AE243" i="15"/>
  <c r="BD200" i="12"/>
  <c r="T113" i="10"/>
  <c r="T190" i="10" s="1"/>
  <c r="T27" i="17" s="1"/>
  <c r="T29" i="17" s="1"/>
  <c r="T114" i="10"/>
  <c r="U111" i="10" s="1"/>
  <c r="T188" i="10"/>
  <c r="T191" i="10" s="1"/>
  <c r="T12" i="20" s="1"/>
  <c r="T14" i="20" s="1"/>
  <c r="T153" i="15"/>
  <c r="U150" i="15" s="1"/>
  <c r="T250" i="15"/>
  <c r="BD22" i="17"/>
  <c r="BD24" i="17" s="1"/>
  <c r="BD48" i="17" s="1"/>
  <c r="BD112" i="25" s="1"/>
  <c r="L40" i="16"/>
  <c r="L48" i="16" s="1"/>
  <c r="L41" i="17"/>
  <c r="T15" i="16"/>
  <c r="T16" i="16" s="1"/>
  <c r="T258" i="15" s="1"/>
  <c r="T260" i="15" s="1"/>
  <c r="T262" i="15" s="1"/>
  <c r="T34" i="17"/>
  <c r="T39" i="16" s="1"/>
  <c r="BE15" i="25"/>
  <c r="BE157" i="9"/>
  <c r="BE93" i="12" s="1"/>
  <c r="BE135" i="12" s="1"/>
  <c r="BE143" i="12" s="1"/>
  <c r="BG79" i="9"/>
  <c r="BG87" i="9" s="1"/>
  <c r="BG90" i="9"/>
  <c r="BH82" i="9"/>
  <c r="BF106" i="9"/>
  <c r="BF114" i="9" s="1"/>
  <c r="BF117" i="9"/>
  <c r="BG109" i="9"/>
  <c r="BG86" i="9"/>
  <c r="BF161" i="9" a="1"/>
  <c r="BF161" i="9" s="1"/>
  <c r="BF32" i="25" s="1"/>
  <c r="BE24" i="25"/>
  <c r="BE25" i="25" s="1"/>
  <c r="BE12" i="12"/>
  <c r="BE13" i="12" s="1"/>
  <c r="BE109" i="12" s="1"/>
  <c r="BE193" i="12" s="1"/>
  <c r="BE92" i="10"/>
  <c r="BE93" i="10" s="1"/>
  <c r="BE20" i="14"/>
  <c r="BE21" i="14" s="1"/>
  <c r="BE41" i="14" s="1"/>
  <c r="BE47" i="14" s="1"/>
  <c r="BE11" i="17"/>
  <c r="BE12" i="17" s="1"/>
  <c r="BF31" i="25"/>
  <c r="BD41" i="16"/>
  <c r="BF155" i="9" a="1"/>
  <c r="BF155" i="9" s="1"/>
  <c r="BF133" i="9"/>
  <c r="BF144" i="9"/>
  <c r="BF165" i="9" s="1" a="1"/>
  <c r="BF165" i="9" s="1"/>
  <c r="BG136" i="9"/>
  <c r="BD13" i="16"/>
  <c r="BD26" i="14"/>
  <c r="BD42" i="14" s="1"/>
  <c r="BD48" i="14" s="1"/>
  <c r="BG67" i="9"/>
  <c r="BH59" i="9"/>
  <c r="BG68" i="9"/>
  <c r="BH60" i="9"/>
  <c r="BE154" i="12" l="1"/>
  <c r="T13" i="24"/>
  <c r="T47" i="16"/>
  <c r="T26" i="16"/>
  <c r="T59" i="16" s="1"/>
  <c r="T264" i="15"/>
  <c r="T265" i="15" s="1"/>
  <c r="AF243" i="15"/>
  <c r="AF240" i="15"/>
  <c r="AG237" i="15" s="1"/>
  <c r="U156" i="15"/>
  <c r="U253" i="15" s="1"/>
  <c r="U248" i="15"/>
  <c r="U152" i="15"/>
  <c r="U250" i="15" s="1"/>
  <c r="AE182" i="10"/>
  <c r="AF179" i="10" s="1"/>
  <c r="AE193" i="10"/>
  <c r="AE196" i="10" s="1"/>
  <c r="AE13" i="20" s="1"/>
  <c r="U188" i="10"/>
  <c r="U113" i="10"/>
  <c r="U190" i="10" s="1"/>
  <c r="U27" i="17" s="1"/>
  <c r="U29" i="17" s="1"/>
  <c r="S50" i="17"/>
  <c r="S114" i="25" s="1"/>
  <c r="S284" i="15"/>
  <c r="S311" i="15" s="1"/>
  <c r="T38" i="16"/>
  <c r="T12" i="24" s="1"/>
  <c r="T31" i="17"/>
  <c r="BE106" i="12"/>
  <c r="BE112" i="12" s="1"/>
  <c r="BE194" i="12" s="1"/>
  <c r="BE16" i="17" s="1"/>
  <c r="T251" i="15"/>
  <c r="T32" i="20" s="1"/>
  <c r="M276" i="15"/>
  <c r="L26" i="20"/>
  <c r="L28" i="20" s="1"/>
  <c r="L51" i="17"/>
  <c r="L115" i="25" s="1"/>
  <c r="L37" i="16"/>
  <c r="M267" i="15"/>
  <c r="L18" i="20"/>
  <c r="M299" i="15"/>
  <c r="BE123" i="12"/>
  <c r="BE198" i="12" s="1"/>
  <c r="BE20" i="17" s="1"/>
  <c r="BE181" i="12"/>
  <c r="BE166" i="12"/>
  <c r="BF162" i="9"/>
  <c r="BE15" i="17"/>
  <c r="BH55" i="9"/>
  <c r="BG105" i="9"/>
  <c r="BE12" i="16"/>
  <c r="BE17" i="20"/>
  <c r="BF118" i="9"/>
  <c r="BG110" i="9"/>
  <c r="BH78" i="9"/>
  <c r="BD14" i="16"/>
  <c r="BD35" i="20"/>
  <c r="BG132" i="9"/>
  <c r="BG160" i="9" a="1"/>
  <c r="BG160" i="9" s="1"/>
  <c r="BF19" i="14"/>
  <c r="BF11" i="12"/>
  <c r="BF10" i="17"/>
  <c r="BF23" i="25"/>
  <c r="BF91" i="10"/>
  <c r="BG91" i="9"/>
  <c r="BH83" i="9"/>
  <c r="BH56" i="9"/>
  <c r="BF156" i="9" a="1"/>
  <c r="BF156" i="9" s="1"/>
  <c r="BF14" i="25" s="1"/>
  <c r="BF145" i="9"/>
  <c r="BF166" i="9" s="1" a="1"/>
  <c r="BF166" i="9" s="1"/>
  <c r="BF167" i="9" s="1"/>
  <c r="BF11" i="16" s="1"/>
  <c r="BG137" i="9"/>
  <c r="BF141" i="9"/>
  <c r="BF13" i="25"/>
  <c r="U191" i="10" l="1"/>
  <c r="U12" i="20" s="1"/>
  <c r="U14" i="20" s="1"/>
  <c r="T268" i="15"/>
  <c r="T300" i="15"/>
  <c r="M64" i="16"/>
  <c r="L19" i="20"/>
  <c r="L21" i="20" s="1"/>
  <c r="T49" i="17"/>
  <c r="T113" i="25" s="1"/>
  <c r="T36" i="17"/>
  <c r="AG240" i="15"/>
  <c r="AH237" i="15" s="1"/>
  <c r="AG243" i="15"/>
  <c r="BE200" i="12"/>
  <c r="BE13" i="16" s="1"/>
  <c r="L11" i="24"/>
  <c r="L16" i="24" s="1"/>
  <c r="L43" i="16"/>
  <c r="L46" i="16" s="1"/>
  <c r="L49" i="16" s="1"/>
  <c r="L65" i="16" s="1"/>
  <c r="L66" i="16" s="1"/>
  <c r="L68" i="16" s="1"/>
  <c r="AF193" i="10"/>
  <c r="AF196" i="10" s="1"/>
  <c r="AF13" i="20" s="1"/>
  <c r="AF182" i="10"/>
  <c r="AG179" i="10" s="1"/>
  <c r="U264" i="15"/>
  <c r="U26" i="16"/>
  <c r="U59" i="16" s="1"/>
  <c r="L29" i="20"/>
  <c r="L37" i="20"/>
  <c r="U251" i="15"/>
  <c r="U32" i="20" s="1"/>
  <c r="M269" i="15"/>
  <c r="U38" i="16"/>
  <c r="U12" i="24" s="1"/>
  <c r="U31" i="17"/>
  <c r="U153" i="15"/>
  <c r="V150" i="15" s="1"/>
  <c r="BE22" i="17"/>
  <c r="BE24" i="17" s="1"/>
  <c r="BE48" i="17" s="1"/>
  <c r="BE112" i="25" s="1"/>
  <c r="U114" i="10"/>
  <c r="V111" i="10" s="1"/>
  <c r="U34" i="17"/>
  <c r="U39" i="16" s="1"/>
  <c r="U15" i="16"/>
  <c r="U16" i="16" s="1"/>
  <c r="U258" i="15" s="1"/>
  <c r="U260" i="15" s="1"/>
  <c r="U262" i="15" s="1"/>
  <c r="BF15" i="25"/>
  <c r="BF157" i="9"/>
  <c r="BF93" i="12" s="1"/>
  <c r="BF135" i="12" s="1"/>
  <c r="BF143" i="12" s="1"/>
  <c r="BG31" i="25"/>
  <c r="BH68" i="9"/>
  <c r="BI60" i="9"/>
  <c r="BG133" i="9"/>
  <c r="BG141" i="9" s="1"/>
  <c r="BG155" i="9" a="1"/>
  <c r="BG155" i="9" s="1"/>
  <c r="BG144" i="9"/>
  <c r="BG165" i="9" s="1" a="1"/>
  <c r="BG165" i="9" s="1"/>
  <c r="BH136" i="9"/>
  <c r="BG106" i="9"/>
  <c r="BG117" i="9"/>
  <c r="BH109" i="9"/>
  <c r="BH64" i="9"/>
  <c r="BG113" i="9"/>
  <c r="BD42" i="16"/>
  <c r="BD15" i="24" s="1"/>
  <c r="BG161" i="9" a="1"/>
  <c r="BG161" i="9" s="1"/>
  <c r="BG32" i="25" s="1"/>
  <c r="BH67" i="9"/>
  <c r="BI59" i="9"/>
  <c r="BF12" i="12"/>
  <c r="BF13" i="12" s="1"/>
  <c r="BF109" i="12" s="1"/>
  <c r="BF193" i="12" s="1"/>
  <c r="BF20" i="14"/>
  <c r="BF21" i="14" s="1"/>
  <c r="BF41" i="14" s="1"/>
  <c r="BF47" i="14" s="1"/>
  <c r="BF11" i="17"/>
  <c r="BF12" i="17" s="1"/>
  <c r="BF92" i="10"/>
  <c r="BF93" i="10" s="1"/>
  <c r="BF24" i="25"/>
  <c r="BF25" i="25" s="1"/>
  <c r="BH79" i="9"/>
  <c r="BH90" i="9"/>
  <c r="BI82" i="9"/>
  <c r="BH63" i="9"/>
  <c r="BH86" i="9"/>
  <c r="BE41" i="16"/>
  <c r="BG140" i="9"/>
  <c r="BE26" i="14" l="1"/>
  <c r="BE42" i="14" s="1"/>
  <c r="BE48" i="14" s="1"/>
  <c r="BE14" i="16" s="1"/>
  <c r="BE42" i="16" s="1"/>
  <c r="BE15" i="24" s="1"/>
  <c r="BF154" i="12"/>
  <c r="L39" i="20"/>
  <c r="U265" i="15"/>
  <c r="U300" i="15" s="1"/>
  <c r="AG182" i="10"/>
  <c r="AH179" i="10" s="1"/>
  <c r="AG193" i="10"/>
  <c r="AG196" i="10" s="1"/>
  <c r="AG13" i="20" s="1"/>
  <c r="AH243" i="15"/>
  <c r="AH240" i="15"/>
  <c r="AI237" i="15" s="1"/>
  <c r="T284" i="15"/>
  <c r="T311" i="15" s="1"/>
  <c r="T50" i="17"/>
  <c r="T114" i="25" s="1"/>
  <c r="V188" i="10"/>
  <c r="V113" i="10"/>
  <c r="V190" i="10" s="1"/>
  <c r="V27" i="17" s="1"/>
  <c r="V29" i="17" s="1"/>
  <c r="M24" i="16"/>
  <c r="M57" i="16" s="1"/>
  <c r="M281" i="15"/>
  <c r="M295" i="15" s="1"/>
  <c r="M278" i="15"/>
  <c r="M302" i="15"/>
  <c r="BF123" i="12"/>
  <c r="BF198" i="12" s="1"/>
  <c r="BF20" i="17" s="1"/>
  <c r="U47" i="16"/>
  <c r="U13" i="24"/>
  <c r="V156" i="15"/>
  <c r="V253" i="15" s="1"/>
  <c r="V248" i="15"/>
  <c r="V152" i="15"/>
  <c r="V250" i="15" s="1"/>
  <c r="U49" i="17"/>
  <c r="U113" i="25" s="1"/>
  <c r="U36" i="17"/>
  <c r="BF106" i="12"/>
  <c r="BF112" i="12" s="1"/>
  <c r="BF194" i="12" s="1"/>
  <c r="BF16" i="17" s="1"/>
  <c r="BF181" i="12"/>
  <c r="BF166" i="12"/>
  <c r="BF12" i="16"/>
  <c r="BF17" i="20"/>
  <c r="BF15" i="17"/>
  <c r="BI78" i="9"/>
  <c r="BI56" i="9"/>
  <c r="BI64" i="9" s="1"/>
  <c r="BG118" i="9"/>
  <c r="BH110" i="9"/>
  <c r="BH91" i="9"/>
  <c r="BI83" i="9"/>
  <c r="BI55" i="9"/>
  <c r="BG114" i="9"/>
  <c r="BH132" i="9"/>
  <c r="BH140" i="9" s="1"/>
  <c r="BH160" i="9" a="1"/>
  <c r="BH160" i="9" s="1"/>
  <c r="BH87" i="9"/>
  <c r="BG91" i="10"/>
  <c r="BG11" i="12"/>
  <c r="BG10" i="17"/>
  <c r="BG23" i="25"/>
  <c r="BG19" i="14"/>
  <c r="BG13" i="25"/>
  <c r="BG162" i="9"/>
  <c r="BG156" i="9" a="1"/>
  <c r="BG156" i="9" s="1"/>
  <c r="BG14" i="25" s="1"/>
  <c r="BG145" i="9"/>
  <c r="BG166" i="9" s="1" a="1"/>
  <c r="BG166" i="9" s="1"/>
  <c r="BH137" i="9"/>
  <c r="BH105" i="9"/>
  <c r="BE35" i="20" l="1"/>
  <c r="U268" i="15"/>
  <c r="BF200" i="12"/>
  <c r="BF26" i="14" s="1"/>
  <c r="BF42" i="14" s="1"/>
  <c r="BF48" i="14" s="1"/>
  <c r="V251" i="15"/>
  <c r="V32" i="20" s="1"/>
  <c r="V153" i="15"/>
  <c r="W150" i="15" s="1"/>
  <c r="W156" i="15" s="1"/>
  <c r="W253" i="15" s="1"/>
  <c r="M296" i="15"/>
  <c r="M28" i="16"/>
  <c r="M306" i="15"/>
  <c r="M303" i="15"/>
  <c r="M312" i="15"/>
  <c r="M313" i="15" s="1"/>
  <c r="M273" i="15"/>
  <c r="M274" i="15" s="1"/>
  <c r="V38" i="16"/>
  <c r="V12" i="24" s="1"/>
  <c r="V31" i="17"/>
  <c r="V114" i="10"/>
  <c r="W111" i="10" s="1"/>
  <c r="AI243" i="15"/>
  <c r="AI240" i="15"/>
  <c r="AJ237" i="15" s="1"/>
  <c r="V15" i="16"/>
  <c r="V16" i="16" s="1"/>
  <c r="V258" i="15" s="1"/>
  <c r="V260" i="15" s="1"/>
  <c r="V262" i="15" s="1"/>
  <c r="V34" i="17"/>
  <c r="V39" i="16" s="1"/>
  <c r="V191" i="10"/>
  <c r="V12" i="20" s="1"/>
  <c r="V14" i="20" s="1"/>
  <c r="BF22" i="17"/>
  <c r="BF24" i="17" s="1"/>
  <c r="BF48" i="17" s="1"/>
  <c r="BF112" i="25" s="1"/>
  <c r="AH193" i="10"/>
  <c r="AH196" i="10" s="1"/>
  <c r="AH13" i="20" s="1"/>
  <c r="AH182" i="10"/>
  <c r="AI179" i="10" s="1"/>
  <c r="U50" i="17"/>
  <c r="U114" i="25" s="1"/>
  <c r="U284" i="15"/>
  <c r="U311" i="15" s="1"/>
  <c r="V264" i="15"/>
  <c r="V26" i="16"/>
  <c r="V59" i="16" s="1"/>
  <c r="BG157" i="9"/>
  <c r="BG93" i="12" s="1"/>
  <c r="BG181" i="12" s="1"/>
  <c r="BH31" i="25"/>
  <c r="BI67" i="9"/>
  <c r="BJ59" i="9"/>
  <c r="BI79" i="9"/>
  <c r="BI87" i="9" s="1"/>
  <c r="BI90" i="9"/>
  <c r="BJ82" i="9"/>
  <c r="BH161" i="9" a="1"/>
  <c r="BH161" i="9" s="1"/>
  <c r="BH32" i="25" s="1"/>
  <c r="BH155" i="9" a="1"/>
  <c r="BH155" i="9" s="1"/>
  <c r="BH133" i="9"/>
  <c r="BH141" i="9" s="1"/>
  <c r="BH144" i="9"/>
  <c r="BH165" i="9" s="1" a="1"/>
  <c r="BH165" i="9" s="1"/>
  <c r="BI136" i="9"/>
  <c r="BI63" i="9"/>
  <c r="BI86" i="9"/>
  <c r="BG12" i="12"/>
  <c r="BG13" i="12" s="1"/>
  <c r="BG109" i="12" s="1"/>
  <c r="BG193" i="12" s="1"/>
  <c r="BG20" i="14"/>
  <c r="BG21" i="14" s="1"/>
  <c r="BG41" i="14" s="1"/>
  <c r="BG47" i="14" s="1"/>
  <c r="BG11" i="17"/>
  <c r="BG12" i="17" s="1"/>
  <c r="BG92" i="10"/>
  <c r="BG93" i="10" s="1"/>
  <c r="BG24" i="25"/>
  <c r="BG25" i="25" s="1"/>
  <c r="BG167" i="9"/>
  <c r="BG11" i="16" s="1"/>
  <c r="BH106" i="9"/>
  <c r="BH117" i="9"/>
  <c r="BI109" i="9"/>
  <c r="BH113" i="9"/>
  <c r="BG15" i="25"/>
  <c r="BI68" i="9"/>
  <c r="BJ60" i="9"/>
  <c r="BF41" i="16"/>
  <c r="W248" i="15" l="1"/>
  <c r="BG123" i="12"/>
  <c r="BG198" i="12" s="1"/>
  <c r="BG20" i="17" s="1"/>
  <c r="BF13" i="16"/>
  <c r="BG135" i="12"/>
  <c r="BG143" i="12" s="1"/>
  <c r="W152" i="15"/>
  <c r="W153" i="15" s="1"/>
  <c r="X150" i="15" s="1"/>
  <c r="BG106" i="12"/>
  <c r="BG112" i="12" s="1"/>
  <c r="BG194" i="12" s="1"/>
  <c r="BG16" i="17" s="1"/>
  <c r="V265" i="15"/>
  <c r="V268" i="15" s="1"/>
  <c r="AI182" i="10"/>
  <c r="AJ179" i="10" s="1"/>
  <c r="AI193" i="10"/>
  <c r="AI196" i="10" s="1"/>
  <c r="AI13" i="20" s="1"/>
  <c r="AJ243" i="15"/>
  <c r="AJ240" i="15"/>
  <c r="AK237" i="15" s="1"/>
  <c r="M277" i="15"/>
  <c r="M27" i="16"/>
  <c r="M29" i="16" s="1"/>
  <c r="M31" i="16" s="1"/>
  <c r="M61" i="16"/>
  <c r="W188" i="10"/>
  <c r="W113" i="10"/>
  <c r="W190" i="10" s="1"/>
  <c r="W27" i="17" s="1"/>
  <c r="W29" i="17" s="1"/>
  <c r="M297" i="15"/>
  <c r="M27" i="20"/>
  <c r="M283" i="15" s="1"/>
  <c r="N286" i="15" s="1"/>
  <c r="N310" i="15"/>
  <c r="BG166" i="12"/>
  <c r="M307" i="15"/>
  <c r="M39" i="17" s="1"/>
  <c r="BG154" i="12"/>
  <c r="W15" i="16"/>
  <c r="W16" i="16" s="1"/>
  <c r="W258" i="15" s="1"/>
  <c r="W260" i="15" s="1"/>
  <c r="W262" i="15" s="1"/>
  <c r="W34" i="17"/>
  <c r="W39" i="16" s="1"/>
  <c r="V13" i="24"/>
  <c r="V47" i="16"/>
  <c r="V36" i="17"/>
  <c r="V49" i="17"/>
  <c r="V113" i="25" s="1"/>
  <c r="BG15" i="17"/>
  <c r="BG17" i="20"/>
  <c r="BG12" i="16"/>
  <c r="BG41" i="16" s="1"/>
  <c r="BF35" i="20"/>
  <c r="BF14" i="16"/>
  <c r="BF42" i="16" s="1"/>
  <c r="BF15" i="24" s="1"/>
  <c r="BH13" i="25"/>
  <c r="BH162" i="9"/>
  <c r="BH118" i="9"/>
  <c r="BI110" i="9"/>
  <c r="BJ78" i="9"/>
  <c r="BI132" i="9"/>
  <c r="BI140" i="9" s="1"/>
  <c r="BI160" i="9" a="1"/>
  <c r="BI160" i="9" s="1"/>
  <c r="BI91" i="9"/>
  <c r="BJ83" i="9"/>
  <c r="BH114" i="9"/>
  <c r="BJ56" i="9"/>
  <c r="BI105" i="9"/>
  <c r="BI113" i="9" s="1"/>
  <c r="BH19" i="14"/>
  <c r="BH91" i="10"/>
  <c r="BH11" i="12"/>
  <c r="BH10" i="17"/>
  <c r="BH23" i="25"/>
  <c r="BJ55" i="9"/>
  <c r="BJ63" i="9" s="1"/>
  <c r="BH156" i="9" a="1"/>
  <c r="BH156" i="9" s="1"/>
  <c r="BH14" i="25" s="1"/>
  <c r="BH145" i="9"/>
  <c r="BH166" i="9" s="1" a="1"/>
  <c r="BH166" i="9" s="1"/>
  <c r="BI137" i="9"/>
  <c r="BG200" i="12" l="1"/>
  <c r="BG22" i="17"/>
  <c r="BG24" i="17" s="1"/>
  <c r="BG48" i="17" s="1"/>
  <c r="BG112" i="25" s="1"/>
  <c r="W250" i="15"/>
  <c r="W251" i="15" s="1"/>
  <c r="W32" i="20" s="1"/>
  <c r="V300" i="15"/>
  <c r="M308" i="15"/>
  <c r="M60" i="16" s="1"/>
  <c r="M62" i="16" s="1"/>
  <c r="W38" i="16"/>
  <c r="W12" i="24" s="1"/>
  <c r="W31" i="17"/>
  <c r="AK243" i="15"/>
  <c r="AK240" i="15"/>
  <c r="AL237" i="15" s="1"/>
  <c r="W114" i="10"/>
  <c r="X111" i="10" s="1"/>
  <c r="W191" i="10"/>
  <c r="W12" i="20" s="1"/>
  <c r="W14" i="20" s="1"/>
  <c r="M40" i="16"/>
  <c r="M48" i="16" s="1"/>
  <c r="M41" i="17"/>
  <c r="V284" i="15"/>
  <c r="V311" i="15" s="1"/>
  <c r="V50" i="17"/>
  <c r="V114" i="25" s="1"/>
  <c r="AJ193" i="10"/>
  <c r="AJ196" i="10" s="1"/>
  <c r="AJ13" i="20" s="1"/>
  <c r="AJ182" i="10"/>
  <c r="AK179" i="10" s="1"/>
  <c r="W47" i="16"/>
  <c r="W13" i="24"/>
  <c r="X156" i="15"/>
  <c r="X253" i="15" s="1"/>
  <c r="X248" i="15"/>
  <c r="X152" i="15"/>
  <c r="X250" i="15" s="1"/>
  <c r="M301" i="15"/>
  <c r="M304" i="15" s="1"/>
  <c r="M279" i="15"/>
  <c r="BH157" i="9"/>
  <c r="BH93" i="12" s="1"/>
  <c r="BJ79" i="9"/>
  <c r="BJ90" i="9"/>
  <c r="BK82" i="9"/>
  <c r="BI161" i="9" a="1"/>
  <c r="BI161" i="9" s="1"/>
  <c r="BI32" i="25" s="1"/>
  <c r="BJ86" i="9"/>
  <c r="BJ67" i="9"/>
  <c r="BK59" i="9"/>
  <c r="BI31" i="25"/>
  <c r="BI133" i="9"/>
  <c r="BI155" i="9" a="1"/>
  <c r="BI155" i="9" s="1"/>
  <c r="BI144" i="9"/>
  <c r="BI165" i="9" s="1" a="1"/>
  <c r="BI165" i="9" s="1"/>
  <c r="BJ136" i="9"/>
  <c r="BJ68" i="9"/>
  <c r="BK60" i="9"/>
  <c r="BG13" i="16"/>
  <c r="BG26" i="14"/>
  <c r="BG42" i="14" s="1"/>
  <c r="BG48" i="14" s="1"/>
  <c r="BH12" i="12"/>
  <c r="BH13" i="12" s="1"/>
  <c r="BH109" i="12" s="1"/>
  <c r="BH193" i="12" s="1"/>
  <c r="BH20" i="14"/>
  <c r="BH21" i="14" s="1"/>
  <c r="BH41" i="14" s="1"/>
  <c r="BH47" i="14" s="1"/>
  <c r="BH11" i="17"/>
  <c r="BH12" i="17" s="1"/>
  <c r="BH92" i="10"/>
  <c r="BH93" i="10" s="1"/>
  <c r="BH24" i="25"/>
  <c r="BH25" i="25" s="1"/>
  <c r="BH167" i="9"/>
  <c r="BH11" i="16" s="1"/>
  <c r="BJ64" i="9"/>
  <c r="BI106" i="9"/>
  <c r="BI114" i="9" s="1"/>
  <c r="BI117" i="9"/>
  <c r="BJ109" i="9"/>
  <c r="BH15" i="25"/>
  <c r="W26" i="16" l="1"/>
  <c r="W59" i="16" s="1"/>
  <c r="W264" i="15"/>
  <c r="W265" i="15" s="1"/>
  <c r="W268" i="15" s="1"/>
  <c r="N267" i="15"/>
  <c r="M18" i="20"/>
  <c r="N299" i="15"/>
  <c r="AK193" i="10"/>
  <c r="AK196" i="10" s="1"/>
  <c r="AK13" i="20" s="1"/>
  <c r="AK182" i="10"/>
  <c r="AL179" i="10" s="1"/>
  <c r="X188" i="10"/>
  <c r="X113" i="10"/>
  <c r="X190" i="10" s="1"/>
  <c r="X27" i="17" s="1"/>
  <c r="X29" i="17" s="1"/>
  <c r="X153" i="15"/>
  <c r="Y150" i="15" s="1"/>
  <c r="AL243" i="15"/>
  <c r="AL240" i="15"/>
  <c r="AM237" i="15" s="1"/>
  <c r="X26" i="16"/>
  <c r="X59" i="16" s="1"/>
  <c r="X264" i="15"/>
  <c r="X15" i="16"/>
  <c r="X16" i="16" s="1"/>
  <c r="X258" i="15" s="1"/>
  <c r="X260" i="15" s="1"/>
  <c r="X262" i="15" s="1"/>
  <c r="X34" i="17"/>
  <c r="X39" i="16" s="1"/>
  <c r="X251" i="15"/>
  <c r="X32" i="20" s="1"/>
  <c r="M51" i="17"/>
  <c r="M115" i="25" s="1"/>
  <c r="M37" i="16"/>
  <c r="W49" i="17"/>
  <c r="W113" i="25" s="1"/>
  <c r="W36" i="17"/>
  <c r="M26" i="20"/>
  <c r="M28" i="20" s="1"/>
  <c r="N276" i="15"/>
  <c r="BI162" i="9"/>
  <c r="BH12" i="16"/>
  <c r="BH41" i="16" s="1"/>
  <c r="BH17" i="20"/>
  <c r="BH15" i="17"/>
  <c r="BK55" i="9"/>
  <c r="BK78" i="9"/>
  <c r="BJ132" i="9"/>
  <c r="BJ140" i="9" s="1"/>
  <c r="BJ160" i="9" a="1"/>
  <c r="BJ160" i="9" s="1"/>
  <c r="BI10" i="17"/>
  <c r="BI23" i="25"/>
  <c r="BI19" i="14"/>
  <c r="BI91" i="10"/>
  <c r="BI11" i="12"/>
  <c r="BJ91" i="9"/>
  <c r="BK83" i="9"/>
  <c r="BI13" i="25"/>
  <c r="BH123" i="12"/>
  <c r="BH198" i="12" s="1"/>
  <c r="BH20" i="17" s="1"/>
  <c r="BH106" i="12"/>
  <c r="BH112" i="12" s="1"/>
  <c r="BH194" i="12" s="1"/>
  <c r="BH16" i="17" s="1"/>
  <c r="BH135" i="12"/>
  <c r="BH143" i="12" s="1"/>
  <c r="BH166" i="12"/>
  <c r="BH181" i="12"/>
  <c r="BH154" i="12"/>
  <c r="BK56" i="9"/>
  <c r="BI156" i="9" a="1"/>
  <c r="BI156" i="9" s="1"/>
  <c r="BI14" i="25" s="1"/>
  <c r="BI145" i="9"/>
  <c r="BI166" i="9" s="1" a="1"/>
  <c r="BI166" i="9" s="1"/>
  <c r="BJ137" i="9"/>
  <c r="BJ87" i="9"/>
  <c r="BI118" i="9"/>
  <c r="BJ110" i="9"/>
  <c r="BG14" i="16"/>
  <c r="BG42" i="16" s="1"/>
  <c r="BG15" i="24" s="1"/>
  <c r="BG35" i="20"/>
  <c r="BJ105" i="9"/>
  <c r="BJ113" i="9" s="1"/>
  <c r="BI141" i="9"/>
  <c r="W300" i="15" l="1"/>
  <c r="X265" i="15"/>
  <c r="X300" i="15" s="1"/>
  <c r="X114" i="10"/>
  <c r="Y111" i="10" s="1"/>
  <c r="Y188" i="10" s="1"/>
  <c r="X38" i="16"/>
  <c r="X12" i="24" s="1"/>
  <c r="X31" i="17"/>
  <c r="W50" i="17"/>
  <c r="W114" i="25" s="1"/>
  <c r="W284" i="15"/>
  <c r="W311" i="15" s="1"/>
  <c r="X191" i="10"/>
  <c r="X12" i="20" s="1"/>
  <c r="X14" i="20" s="1"/>
  <c r="M43" i="16"/>
  <c r="M46" i="16" s="1"/>
  <c r="M49" i="16" s="1"/>
  <c r="M65" i="16" s="1"/>
  <c r="M66" i="16" s="1"/>
  <c r="M68" i="16" s="1"/>
  <c r="M11" i="24"/>
  <c r="M16" i="24" s="1"/>
  <c r="AL182" i="10"/>
  <c r="AM179" i="10" s="1"/>
  <c r="AL193" i="10"/>
  <c r="AL196" i="10" s="1"/>
  <c r="AL13" i="20" s="1"/>
  <c r="AM243" i="15"/>
  <c r="AM240" i="15"/>
  <c r="AN237" i="15" s="1"/>
  <c r="N64" i="16"/>
  <c r="M19" i="20"/>
  <c r="M21" i="20" s="1"/>
  <c r="M29" i="20"/>
  <c r="M37" i="20"/>
  <c r="X13" i="24"/>
  <c r="X47" i="16"/>
  <c r="Y156" i="15"/>
  <c r="Y253" i="15" s="1"/>
  <c r="Y248" i="15"/>
  <c r="Y152" i="15"/>
  <c r="Y250" i="15" s="1"/>
  <c r="N269" i="15"/>
  <c r="BH22" i="17"/>
  <c r="BH24" i="17" s="1"/>
  <c r="BH48" i="17" s="1"/>
  <c r="BH112" i="25" s="1"/>
  <c r="BJ161" i="9" a="1"/>
  <c r="BJ161" i="9" s="1"/>
  <c r="BJ32" i="25" s="1"/>
  <c r="BK79" i="9"/>
  <c r="BK87" i="9" s="1"/>
  <c r="BK90" i="9"/>
  <c r="BL82" i="9"/>
  <c r="BK86" i="9"/>
  <c r="BK67" i="9"/>
  <c r="BL59" i="9"/>
  <c r="BI92" i="10"/>
  <c r="BI93" i="10" s="1"/>
  <c r="AZ130" i="10" s="1"/>
  <c r="BI20" i="14"/>
  <c r="BI21" i="14" s="1"/>
  <c r="BI41" i="14" s="1"/>
  <c r="BI47" i="14" s="1"/>
  <c r="BI11" i="17"/>
  <c r="BI12" i="17" s="1"/>
  <c r="BI24" i="25"/>
  <c r="BI25" i="25" s="1"/>
  <c r="BI12" i="12"/>
  <c r="BI13" i="12" s="1"/>
  <c r="BI109" i="12" s="1"/>
  <c r="BI193" i="12" s="1"/>
  <c r="BK68" i="9"/>
  <c r="BL60" i="9"/>
  <c r="BI15" i="25"/>
  <c r="BK63" i="9"/>
  <c r="BJ106" i="9"/>
  <c r="BJ114" i="9" s="1"/>
  <c r="BJ117" i="9"/>
  <c r="BK109" i="9"/>
  <c r="BK64" i="9"/>
  <c r="BI157" i="9"/>
  <c r="BI93" i="12" s="1"/>
  <c r="BH200" i="12"/>
  <c r="BJ31" i="25"/>
  <c r="BI167" i="9"/>
  <c r="BI11" i="16" s="1"/>
  <c r="BJ155" i="9" a="1"/>
  <c r="BJ155" i="9" s="1"/>
  <c r="BJ133" i="9"/>
  <c r="BJ144" i="9"/>
  <c r="BJ165" i="9" s="1" a="1"/>
  <c r="BJ165" i="9" s="1"/>
  <c r="BK136" i="9"/>
  <c r="X268" i="15" l="1"/>
  <c r="Y113" i="10"/>
  <c r="Y190" i="10" s="1"/>
  <c r="Y27" i="17" s="1"/>
  <c r="Y29" i="17" s="1"/>
  <c r="M39" i="20"/>
  <c r="AM182" i="10"/>
  <c r="AN179" i="10" s="1"/>
  <c r="AM193" i="10"/>
  <c r="AM196" i="10" s="1"/>
  <c r="AM13" i="20" s="1"/>
  <c r="N24" i="16"/>
  <c r="N57" i="16" s="1"/>
  <c r="N278" i="15"/>
  <c r="N302" i="15"/>
  <c r="N281" i="15"/>
  <c r="N295" i="15" s="1"/>
  <c r="Y251" i="15"/>
  <c r="Y32" i="20" s="1"/>
  <c r="X49" i="17"/>
  <c r="X113" i="25" s="1"/>
  <c r="X36" i="17"/>
  <c r="Y34" i="17"/>
  <c r="Y39" i="16" s="1"/>
  <c r="Y15" i="16"/>
  <c r="Y16" i="16" s="1"/>
  <c r="Y258" i="15" s="1"/>
  <c r="Y260" i="15" s="1"/>
  <c r="Y262" i="15" s="1"/>
  <c r="Y264" i="15"/>
  <c r="Y26" i="16"/>
  <c r="Y59" i="16" s="1"/>
  <c r="Y153" i="15"/>
  <c r="Z150" i="15" s="1"/>
  <c r="AN240" i="15"/>
  <c r="AO237" i="15" s="1"/>
  <c r="AN243" i="15"/>
  <c r="Y38" i="16"/>
  <c r="Y12" i="24" s="1"/>
  <c r="Y31" i="17"/>
  <c r="BJ162" i="9"/>
  <c r="AZ180" i="10"/>
  <c r="AZ58" i="15"/>
  <c r="AZ191" i="15" s="1"/>
  <c r="AZ238" i="15" s="1"/>
  <c r="BA177" i="10"/>
  <c r="AZ177" i="10"/>
  <c r="BI12" i="16"/>
  <c r="BI41" i="16" s="1"/>
  <c r="BI17" i="20"/>
  <c r="BK132" i="9"/>
  <c r="BK140" i="9" s="1"/>
  <c r="BK160" i="9" a="1"/>
  <c r="BK160" i="9" s="1"/>
  <c r="BH26" i="14"/>
  <c r="BH42" i="14" s="1"/>
  <c r="BH48" i="14" s="1"/>
  <c r="BH13" i="16"/>
  <c r="BL78" i="9"/>
  <c r="BL55" i="9"/>
  <c r="BJ156" i="9" a="1"/>
  <c r="BJ156" i="9" s="1"/>
  <c r="BJ14" i="25" s="1"/>
  <c r="BJ145" i="9"/>
  <c r="BJ166" i="9" s="1" a="1"/>
  <c r="BJ166" i="9" s="1"/>
  <c r="BJ167" i="9" s="1"/>
  <c r="BJ11" i="16" s="1"/>
  <c r="BK137" i="9"/>
  <c r="BL56" i="9"/>
  <c r="BK91" i="9"/>
  <c r="BL83" i="9"/>
  <c r="BJ13" i="25"/>
  <c r="BK105" i="9"/>
  <c r="BI15" i="17"/>
  <c r="BI123" i="12"/>
  <c r="BI198" i="12" s="1"/>
  <c r="BI20" i="17" s="1"/>
  <c r="BI106" i="12"/>
  <c r="BI112" i="12" s="1"/>
  <c r="BI194" i="12" s="1"/>
  <c r="BI16" i="17" s="1"/>
  <c r="BI181" i="12"/>
  <c r="BI135" i="12"/>
  <c r="BI143" i="12" s="1"/>
  <c r="BI166" i="12"/>
  <c r="BI154" i="12"/>
  <c r="BJ11" i="12"/>
  <c r="BJ10" i="17"/>
  <c r="BJ19" i="14"/>
  <c r="BJ23" i="25"/>
  <c r="BJ91" i="10"/>
  <c r="BJ118" i="9"/>
  <c r="BK110" i="9"/>
  <c r="BJ141" i="9"/>
  <c r="BI22" i="17" l="1"/>
  <c r="BI24" i="17" s="1"/>
  <c r="BI48" i="17" s="1"/>
  <c r="BI112" i="25" s="1"/>
  <c r="Y114" i="10"/>
  <c r="Z111" i="10" s="1"/>
  <c r="Y191" i="10"/>
  <c r="Y12" i="20" s="1"/>
  <c r="Y14" i="20" s="1"/>
  <c r="Y49" i="17"/>
  <c r="Y113" i="25" s="1"/>
  <c r="Y36" i="17"/>
  <c r="Y13" i="24"/>
  <c r="Y47" i="16"/>
  <c r="X284" i="15"/>
  <c r="X311" i="15" s="1"/>
  <c r="X50" i="17"/>
  <c r="X114" i="25" s="1"/>
  <c r="AN193" i="10"/>
  <c r="AN196" i="10" s="1"/>
  <c r="AN13" i="20" s="1"/>
  <c r="AN182" i="10"/>
  <c r="AO179" i="10" s="1"/>
  <c r="AO243" i="15"/>
  <c r="AO240" i="15"/>
  <c r="AP237" i="15" s="1"/>
  <c r="N312" i="15"/>
  <c r="N313" i="15" s="1"/>
  <c r="N28" i="16"/>
  <c r="N306" i="15"/>
  <c r="N303" i="15"/>
  <c r="N296" i="15"/>
  <c r="N273" i="15"/>
  <c r="N274" i="15" s="1"/>
  <c r="Z156" i="15"/>
  <c r="Z253" i="15" s="1"/>
  <c r="Z248" i="15"/>
  <c r="Z152" i="15"/>
  <c r="Z250" i="15" s="1"/>
  <c r="Y265" i="15"/>
  <c r="AZ194" i="10"/>
  <c r="AZ91" i="15"/>
  <c r="AZ231" i="15" s="1"/>
  <c r="AZ239" i="15" s="1"/>
  <c r="AZ181" i="10"/>
  <c r="AZ195" i="10" s="1"/>
  <c r="AZ28" i="17" s="1"/>
  <c r="BA91" i="15"/>
  <c r="BA231" i="15" s="1"/>
  <c r="BA239" i="15" s="1"/>
  <c r="BA181" i="10"/>
  <c r="BA195" i="10" s="1"/>
  <c r="BA28" i="17" s="1"/>
  <c r="AZ249" i="15"/>
  <c r="BJ15" i="25"/>
  <c r="BJ157" i="9"/>
  <c r="BJ93" i="12" s="1"/>
  <c r="BJ135" i="12" s="1"/>
  <c r="BJ143" i="12" s="1"/>
  <c r="BL67" i="9"/>
  <c r="BM59" i="9"/>
  <c r="BH14" i="16"/>
  <c r="BH42" i="16" s="1"/>
  <c r="BH15" i="24" s="1"/>
  <c r="BH35" i="20"/>
  <c r="BL68" i="9"/>
  <c r="BM60" i="9"/>
  <c r="BL63" i="9"/>
  <c r="BL64" i="9"/>
  <c r="BK31" i="25"/>
  <c r="BL79" i="9"/>
  <c r="BL90" i="9"/>
  <c r="BM82" i="9"/>
  <c r="BK133" i="9"/>
  <c r="BK155" i="9" a="1"/>
  <c r="BK155" i="9" s="1"/>
  <c r="BK144" i="9"/>
  <c r="BK165" i="9" s="1" a="1"/>
  <c r="BK165" i="9" s="1"/>
  <c r="BL136" i="9"/>
  <c r="BL86" i="9"/>
  <c r="BK106" i="9"/>
  <c r="BK114" i="9" s="1"/>
  <c r="BK117" i="9"/>
  <c r="BL109" i="9"/>
  <c r="BK161" i="9" a="1"/>
  <c r="BK161" i="9" s="1"/>
  <c r="BK32" i="25" s="1"/>
  <c r="BI200" i="12"/>
  <c r="BK113" i="9"/>
  <c r="BJ11" i="17"/>
  <c r="BJ12" i="17" s="1"/>
  <c r="BJ20" i="14"/>
  <c r="BJ21" i="14" s="1"/>
  <c r="BJ41" i="14" s="1"/>
  <c r="BJ47" i="14" s="1"/>
  <c r="BJ12" i="12"/>
  <c r="BJ13" i="12" s="1"/>
  <c r="BJ109" i="12" s="1"/>
  <c r="BJ193" i="12" s="1"/>
  <c r="BJ92" i="10"/>
  <c r="BJ93" i="10" s="1"/>
  <c r="BJ24" i="25"/>
  <c r="BJ25" i="25" s="1"/>
  <c r="Z188" i="10" l="1"/>
  <c r="Z113" i="10"/>
  <c r="BJ154" i="12"/>
  <c r="BJ123" i="12"/>
  <c r="BJ198" i="12" s="1"/>
  <c r="BJ20" i="17" s="1"/>
  <c r="BJ106" i="12"/>
  <c r="BJ112" i="12" s="1"/>
  <c r="BJ194" i="12" s="1"/>
  <c r="BJ16" i="17" s="1"/>
  <c r="Z251" i="15"/>
  <c r="Z32" i="20" s="1"/>
  <c r="Z153" i="15"/>
  <c r="AA150" i="15" s="1"/>
  <c r="AA152" i="15" s="1"/>
  <c r="AA250" i="15" s="1"/>
  <c r="Z15" i="16"/>
  <c r="Z16" i="16" s="1"/>
  <c r="Z258" i="15" s="1"/>
  <c r="Z260" i="15" s="1"/>
  <c r="Z262" i="15" s="1"/>
  <c r="Z34" i="17"/>
  <c r="Z39" i="16" s="1"/>
  <c r="N307" i="15"/>
  <c r="N39" i="17" s="1"/>
  <c r="O310" i="15"/>
  <c r="N27" i="20"/>
  <c r="N283" i="15" s="1"/>
  <c r="O286" i="15" s="1"/>
  <c r="N297" i="15"/>
  <c r="Y300" i="15"/>
  <c r="Y268" i="15"/>
  <c r="AP243" i="15"/>
  <c r="AP240" i="15"/>
  <c r="AQ237" i="15" s="1"/>
  <c r="Y284" i="15"/>
  <c r="Y311" i="15" s="1"/>
  <c r="Y50" i="17"/>
  <c r="Y114" i="25" s="1"/>
  <c r="BJ181" i="12"/>
  <c r="Z264" i="15"/>
  <c r="Z26" i="16"/>
  <c r="Z59" i="16" s="1"/>
  <c r="N27" i="16"/>
  <c r="N29" i="16" s="1"/>
  <c r="N31" i="16" s="1"/>
  <c r="N61" i="16"/>
  <c r="N277" i="15"/>
  <c r="AO182" i="10"/>
  <c r="AP179" i="10" s="1"/>
  <c r="AO193" i="10"/>
  <c r="AO196" i="10" s="1"/>
  <c r="AO13" i="20" s="1"/>
  <c r="AZ25" i="16"/>
  <c r="AZ58" i="16" s="1"/>
  <c r="AZ263" i="15"/>
  <c r="AZ20" i="16"/>
  <c r="AZ21" i="16" s="1"/>
  <c r="AZ53" i="16"/>
  <c r="AZ54" i="16" s="1"/>
  <c r="BJ166" i="12"/>
  <c r="BK162" i="9"/>
  <c r="BJ17" i="20"/>
  <c r="BJ12" i="16"/>
  <c r="BJ41" i="16" s="1"/>
  <c r="BI26" i="14"/>
  <c r="BI42" i="14" s="1"/>
  <c r="BI48" i="14" s="1"/>
  <c r="BI13" i="16"/>
  <c r="BK13" i="25"/>
  <c r="BK156" i="9" a="1"/>
  <c r="BK156" i="9" s="1"/>
  <c r="BK14" i="25" s="1"/>
  <c r="BK145" i="9"/>
  <c r="BK166" i="9" s="1" a="1"/>
  <c r="BK166" i="9" s="1"/>
  <c r="BK167" i="9" s="1"/>
  <c r="BK11" i="16" s="1"/>
  <c r="BL137" i="9"/>
  <c r="BM78" i="9"/>
  <c r="BJ15" i="17"/>
  <c r="BJ22" i="17" s="1"/>
  <c r="BJ24" i="17" s="1"/>
  <c r="BJ200" i="12"/>
  <c r="BL91" i="9"/>
  <c r="BM83" i="9"/>
  <c r="BK141" i="9"/>
  <c r="BK118" i="9"/>
  <c r="BL110" i="9"/>
  <c r="BL132" i="9"/>
  <c r="BL140" i="9" s="1"/>
  <c r="BL160" i="9" a="1"/>
  <c r="BL160" i="9" s="1"/>
  <c r="BM55" i="9"/>
  <c r="BL105" i="9"/>
  <c r="BL113" i="9" s="1"/>
  <c r="BK11" i="12"/>
  <c r="BK10" i="17"/>
  <c r="BK19" i="14"/>
  <c r="BK91" i="10"/>
  <c r="BK23" i="25"/>
  <c r="BM56" i="9"/>
  <c r="BL87" i="9"/>
  <c r="AA156" i="15" l="1"/>
  <c r="AA253" i="15" s="1"/>
  <c r="Z190" i="10"/>
  <c r="Z27" i="17" s="1"/>
  <c r="Z29" i="17" s="1"/>
  <c r="Z114" i="10"/>
  <c r="AA111" i="10" s="1"/>
  <c r="AA248" i="15"/>
  <c r="AA251" i="15" s="1"/>
  <c r="AA32" i="20" s="1"/>
  <c r="N308" i="15"/>
  <c r="N60" i="16" s="1"/>
  <c r="N62" i="16" s="1"/>
  <c r="AA153" i="15"/>
  <c r="AB150" i="15" s="1"/>
  <c r="AB156" i="15" s="1"/>
  <c r="AB253" i="15" s="1"/>
  <c r="AA15" i="16"/>
  <c r="AA16" i="16" s="1"/>
  <c r="AA258" i="15" s="1"/>
  <c r="AA260" i="15" s="1"/>
  <c r="AA262" i="15" s="1"/>
  <c r="AA34" i="17"/>
  <c r="AA39" i="16" s="1"/>
  <c r="N40" i="16"/>
  <c r="N48" i="16" s="1"/>
  <c r="N41" i="17"/>
  <c r="AP193" i="10"/>
  <c r="AP196" i="10" s="1"/>
  <c r="AP13" i="20" s="1"/>
  <c r="AP182" i="10"/>
  <c r="AQ179" i="10" s="1"/>
  <c r="Z13" i="24"/>
  <c r="Z47" i="16"/>
  <c r="N301" i="15"/>
  <c r="N304" i="15" s="1"/>
  <c r="N279" i="15"/>
  <c r="Z265" i="15"/>
  <c r="AA264" i="15"/>
  <c r="AA26" i="16"/>
  <c r="AA59" i="16" s="1"/>
  <c r="AQ243" i="15"/>
  <c r="AQ240" i="15"/>
  <c r="AR237" i="15" s="1"/>
  <c r="AZ259" i="15"/>
  <c r="AZ14" i="24"/>
  <c r="BM67" i="9"/>
  <c r="BN59" i="9"/>
  <c r="BK11" i="17"/>
  <c r="BK12" i="17" s="1"/>
  <c r="BK92" i="10"/>
  <c r="BK93" i="10" s="1"/>
  <c r="BB130" i="10" s="1"/>
  <c r="BK12" i="12"/>
  <c r="BK13" i="12" s="1"/>
  <c r="BK109" i="12" s="1"/>
  <c r="BK193" i="12" s="1"/>
  <c r="BK20" i="14"/>
  <c r="BK21" i="14" s="1"/>
  <c r="BK41" i="14" s="1"/>
  <c r="BK47" i="14" s="1"/>
  <c r="BK24" i="25"/>
  <c r="BK25" i="25" s="1"/>
  <c r="BK15" i="25"/>
  <c r="BJ26" i="14"/>
  <c r="BJ42" i="14" s="1"/>
  <c r="BJ48" i="14" s="1"/>
  <c r="BJ13" i="16"/>
  <c r="BK157" i="9"/>
  <c r="BK93" i="12" s="1"/>
  <c r="BL106" i="9"/>
  <c r="BL114" i="9" s="1"/>
  <c r="BL117" i="9"/>
  <c r="BM109" i="9"/>
  <c r="BJ48" i="17"/>
  <c r="BJ112" i="25" s="1"/>
  <c r="BL31" i="25"/>
  <c r="BM79" i="9"/>
  <c r="BM90" i="9"/>
  <c r="BN82" i="9"/>
  <c r="BI14" i="16"/>
  <c r="BI42" i="16" s="1"/>
  <c r="BI15" i="24" s="1"/>
  <c r="BI35" i="20"/>
  <c r="BM63" i="9"/>
  <c r="BM68" i="9"/>
  <c r="BN60" i="9"/>
  <c r="BL155" i="9" a="1"/>
  <c r="BL155" i="9" s="1"/>
  <c r="BL133" i="9"/>
  <c r="BL144" i="9"/>
  <c r="BL165" i="9" s="1" a="1"/>
  <c r="BL165" i="9" s="1"/>
  <c r="BM136" i="9"/>
  <c r="BM86" i="9"/>
  <c r="BM64" i="9"/>
  <c r="BL161" i="9" a="1"/>
  <c r="BL161" i="9" s="1"/>
  <c r="BL32" i="25" s="1"/>
  <c r="Z191" i="10" l="1"/>
  <c r="Z12" i="20" s="1"/>
  <c r="Z14" i="20" s="1"/>
  <c r="AB152" i="15"/>
  <c r="AB250" i="15" s="1"/>
  <c r="AB248" i="15"/>
  <c r="AA188" i="10"/>
  <c r="AA113" i="10"/>
  <c r="Z38" i="16"/>
  <c r="Z12" i="24" s="1"/>
  <c r="Z31" i="17"/>
  <c r="AA47" i="16"/>
  <c r="AA13" i="24"/>
  <c r="AQ193" i="10"/>
  <c r="AQ196" i="10" s="1"/>
  <c r="AQ13" i="20" s="1"/>
  <c r="AQ182" i="10"/>
  <c r="AR179" i="10" s="1"/>
  <c r="AA265" i="15"/>
  <c r="AB264" i="15"/>
  <c r="AB26" i="16"/>
  <c r="AB59" i="16" s="1"/>
  <c r="N51" i="17"/>
  <c r="N115" i="25" s="1"/>
  <c r="N37" i="16"/>
  <c r="AB251" i="15"/>
  <c r="AB32" i="20" s="1"/>
  <c r="AB153" i="15"/>
  <c r="AC150" i="15" s="1"/>
  <c r="Z268" i="15"/>
  <c r="Z300" i="15"/>
  <c r="AR243" i="15"/>
  <c r="AR240" i="15"/>
  <c r="AS237" i="15" s="1"/>
  <c r="N26" i="20"/>
  <c r="N28" i="20" s="1"/>
  <c r="O276" i="15"/>
  <c r="AB15" i="16"/>
  <c r="AB16" i="16" s="1"/>
  <c r="AB258" i="15" s="1"/>
  <c r="AB260" i="15" s="1"/>
  <c r="AB262" i="15" s="1"/>
  <c r="AB34" i="17"/>
  <c r="AB39" i="16" s="1"/>
  <c r="O299" i="15"/>
  <c r="O267" i="15"/>
  <c r="N18" i="20"/>
  <c r="BB58" i="15"/>
  <c r="BB191" i="15" s="1"/>
  <c r="BB238" i="15" s="1"/>
  <c r="BB180" i="10"/>
  <c r="BB194" i="10" s="1"/>
  <c r="BD177" i="10"/>
  <c r="BH177" i="10"/>
  <c r="BG177" i="10"/>
  <c r="BB177" i="10"/>
  <c r="BF177" i="10"/>
  <c r="BI177" i="10"/>
  <c r="BC177" i="10"/>
  <c r="BE177" i="10"/>
  <c r="BK15" i="17"/>
  <c r="BK123" i="12"/>
  <c r="BK198" i="12" s="1"/>
  <c r="BK20" i="17" s="1"/>
  <c r="BK106" i="12"/>
  <c r="BK112" i="12" s="1"/>
  <c r="BK194" i="12" s="1"/>
  <c r="BK16" i="17" s="1"/>
  <c r="BK135" i="12"/>
  <c r="BK143" i="12" s="1"/>
  <c r="BK166" i="12"/>
  <c r="BK181" i="12"/>
  <c r="BK154" i="12"/>
  <c r="BL13" i="25"/>
  <c r="BM91" i="9"/>
  <c r="BN83" i="9"/>
  <c r="BJ14" i="16"/>
  <c r="BJ42" i="16" s="1"/>
  <c r="BJ15" i="24" s="1"/>
  <c r="BJ35" i="20"/>
  <c r="BM87" i="9"/>
  <c r="BM105" i="9"/>
  <c r="BM113" i="9" s="1"/>
  <c r="BK12" i="16"/>
  <c r="BK41" i="16" s="1"/>
  <c r="BK17" i="20"/>
  <c r="BN78" i="9"/>
  <c r="BN86" i="9" s="1"/>
  <c r="BM132" i="9"/>
  <c r="BM160" i="9" a="1"/>
  <c r="BM160" i="9" s="1"/>
  <c r="BL162" i="9"/>
  <c r="BL118" i="9"/>
  <c r="BM110" i="9"/>
  <c r="BN55" i="9"/>
  <c r="BL156" i="9" a="1"/>
  <c r="BL156" i="9" s="1"/>
  <c r="BL14" i="25" s="1"/>
  <c r="BL145" i="9"/>
  <c r="BL166" i="9" s="1" a="1"/>
  <c r="BL166" i="9" s="1"/>
  <c r="BL167" i="9" s="1"/>
  <c r="BL11" i="16" s="1"/>
  <c r="BM137" i="9"/>
  <c r="BN56" i="9"/>
  <c r="BL141" i="9"/>
  <c r="BL11" i="12"/>
  <c r="BL19" i="14"/>
  <c r="BL91" i="10"/>
  <c r="BL10" i="17"/>
  <c r="BL23" i="25"/>
  <c r="Z49" i="17" l="1"/>
  <c r="Z113" i="25" s="1"/>
  <c r="Z36" i="17"/>
  <c r="AA190" i="10"/>
  <c r="AA27" i="17" s="1"/>
  <c r="AA29" i="17" s="1"/>
  <c r="AA114" i="10"/>
  <c r="AB111" i="10" s="1"/>
  <c r="AA191" i="10"/>
  <c r="AA12" i="20" s="1"/>
  <c r="AA14" i="20" s="1"/>
  <c r="BK22" i="17"/>
  <c r="BK24" i="17" s="1"/>
  <c r="N11" i="24"/>
  <c r="N16" i="24" s="1"/>
  <c r="N43" i="16"/>
  <c r="N46" i="16" s="1"/>
  <c r="N49" i="16" s="1"/>
  <c r="N65" i="16" s="1"/>
  <c r="N66" i="16" s="1"/>
  <c r="N68" i="16" s="1"/>
  <c r="AR193" i="10"/>
  <c r="AR196" i="10" s="1"/>
  <c r="AR13" i="20" s="1"/>
  <c r="AR182" i="10"/>
  <c r="AS179" i="10" s="1"/>
  <c r="N29" i="20"/>
  <c r="N37" i="20"/>
  <c r="O64" i="16"/>
  <c r="N19" i="20"/>
  <c r="N21" i="20" s="1"/>
  <c r="AS243" i="15"/>
  <c r="AS240" i="15"/>
  <c r="AT237" i="15" s="1"/>
  <c r="O269" i="15"/>
  <c r="AB13" i="24"/>
  <c r="AB47" i="16"/>
  <c r="AC156" i="15"/>
  <c r="AC253" i="15" s="1"/>
  <c r="AC248" i="15"/>
  <c r="AC152" i="15"/>
  <c r="AC250" i="15" s="1"/>
  <c r="AB265" i="15"/>
  <c r="AA268" i="15"/>
  <c r="AA300" i="15"/>
  <c r="BF181" i="10"/>
  <c r="BF195" i="10" s="1"/>
  <c r="BF28" i="17" s="1"/>
  <c r="BF91" i="15"/>
  <c r="BF231" i="15" s="1"/>
  <c r="BF239" i="15" s="1"/>
  <c r="BB91" i="15"/>
  <c r="BB231" i="15" s="1"/>
  <c r="BB239" i="15" s="1"/>
  <c r="BB181" i="10"/>
  <c r="BG181" i="10"/>
  <c r="BG195" i="10" s="1"/>
  <c r="BG28" i="17" s="1"/>
  <c r="BG91" i="15"/>
  <c r="BG231" i="15" s="1"/>
  <c r="BG239" i="15" s="1"/>
  <c r="BH181" i="10"/>
  <c r="BH195" i="10" s="1"/>
  <c r="BH28" i="17" s="1"/>
  <c r="BH91" i="15"/>
  <c r="BH231" i="15" s="1"/>
  <c r="BH239" i="15" s="1"/>
  <c r="BD181" i="10"/>
  <c r="BD195" i="10" s="1"/>
  <c r="BD28" i="17" s="1"/>
  <c r="BD91" i="15"/>
  <c r="BD231" i="15" s="1"/>
  <c r="BD239" i="15" s="1"/>
  <c r="BE91" i="15"/>
  <c r="BE231" i="15" s="1"/>
  <c r="BE239" i="15" s="1"/>
  <c r="BE181" i="10"/>
  <c r="BE195" i="10" s="1"/>
  <c r="BE28" i="17" s="1"/>
  <c r="BB20" i="16"/>
  <c r="BB21" i="16" s="1"/>
  <c r="BB53" i="16"/>
  <c r="BB54" i="16" s="1"/>
  <c r="BC181" i="10"/>
  <c r="BC195" i="10" s="1"/>
  <c r="BC28" i="17" s="1"/>
  <c r="BC91" i="15"/>
  <c r="BC231" i="15" s="1"/>
  <c r="BC239" i="15" s="1"/>
  <c r="BB249" i="15"/>
  <c r="BI181" i="10"/>
  <c r="BI195" i="10" s="1"/>
  <c r="BI28" i="17" s="1"/>
  <c r="BI91" i="15"/>
  <c r="BI231" i="15" s="1"/>
  <c r="BI239" i="15" s="1"/>
  <c r="BM133" i="9"/>
  <c r="BM141" i="9" s="1"/>
  <c r="BM155" i="9" a="1"/>
  <c r="BM155" i="9" s="1"/>
  <c r="BM144" i="9"/>
  <c r="BM165" i="9" s="1" a="1"/>
  <c r="BM165" i="9" s="1"/>
  <c r="BN136" i="9"/>
  <c r="BL15" i="25"/>
  <c r="BK48" i="17"/>
  <c r="BK112" i="25" s="1"/>
  <c r="BL157" i="9"/>
  <c r="BL93" i="12" s="1"/>
  <c r="BM106" i="9"/>
  <c r="BM114" i="9" s="1"/>
  <c r="BM117" i="9"/>
  <c r="BN109" i="9"/>
  <c r="BN67" i="9"/>
  <c r="BO59" i="9"/>
  <c r="BN63" i="9"/>
  <c r="BN68" i="9"/>
  <c r="BO60" i="9"/>
  <c r="BN64" i="9"/>
  <c r="BN79" i="9"/>
  <c r="BN87" i="9" s="1"/>
  <c r="BN90" i="9"/>
  <c r="BO82" i="9"/>
  <c r="BM161" i="9" a="1"/>
  <c r="BM161" i="9" s="1"/>
  <c r="BM32" i="25" s="1"/>
  <c r="BM140" i="9"/>
  <c r="BK200" i="12"/>
  <c r="BL20" i="14"/>
  <c r="BL21" i="14" s="1"/>
  <c r="BL41" i="14" s="1"/>
  <c r="BL47" i="14" s="1"/>
  <c r="BL12" i="12"/>
  <c r="BL13" i="12" s="1"/>
  <c r="BL109" i="12" s="1"/>
  <c r="BL193" i="12" s="1"/>
  <c r="BL92" i="10"/>
  <c r="BL93" i="10" s="1"/>
  <c r="BL11" i="17"/>
  <c r="BL12" i="17" s="1"/>
  <c r="BL24" i="25"/>
  <c r="BL25" i="25" s="1"/>
  <c r="BM31" i="25"/>
  <c r="AB113" i="10" l="1"/>
  <c r="AB188" i="10"/>
  <c r="AA38" i="16"/>
  <c r="AA12" i="24" s="1"/>
  <c r="AA31" i="17"/>
  <c r="Z50" i="17"/>
  <c r="Z114" i="25" s="1"/>
  <c r="Z284" i="15"/>
  <c r="Z311" i="15" s="1"/>
  <c r="AC153" i="15"/>
  <c r="AD150" i="15" s="1"/>
  <c r="AD156" i="15" s="1"/>
  <c r="AD253" i="15" s="1"/>
  <c r="AC15" i="16"/>
  <c r="AC16" i="16" s="1"/>
  <c r="AC258" i="15" s="1"/>
  <c r="AC260" i="15" s="1"/>
  <c r="AC262" i="15" s="1"/>
  <c r="AC34" i="17"/>
  <c r="AC39" i="16" s="1"/>
  <c r="O278" i="15"/>
  <c r="O281" i="15"/>
  <c r="O295" i="15" s="1"/>
  <c r="O24" i="16"/>
  <c r="O57" i="16" s="1"/>
  <c r="O302" i="15"/>
  <c r="AB268" i="15"/>
  <c r="AB300" i="15"/>
  <c r="AS182" i="10"/>
  <c r="AT179" i="10" s="1"/>
  <c r="AS193" i="10"/>
  <c r="AS196" i="10" s="1"/>
  <c r="AS13" i="20" s="1"/>
  <c r="AT243" i="15"/>
  <c r="AT240" i="15"/>
  <c r="AU237" i="15" s="1"/>
  <c r="AC264" i="15"/>
  <c r="AC26" i="16"/>
  <c r="AC59" i="16" s="1"/>
  <c r="N39" i="20"/>
  <c r="AC251" i="15"/>
  <c r="AC32" i="20" s="1"/>
  <c r="BB259" i="15"/>
  <c r="BB14" i="24"/>
  <c r="BB195" i="10"/>
  <c r="BB25" i="16"/>
  <c r="BB58" i="16" s="1"/>
  <c r="BB263" i="15"/>
  <c r="BL15" i="17"/>
  <c r="BL12" i="16"/>
  <c r="BL41" i="16" s="1"/>
  <c r="BL17" i="20"/>
  <c r="BO56" i="9"/>
  <c r="BN105" i="9"/>
  <c r="BM162" i="9"/>
  <c r="BN132" i="9"/>
  <c r="BN140" i="9" s="1"/>
  <c r="BN160" i="9" a="1"/>
  <c r="BN160" i="9" s="1"/>
  <c r="BM118" i="9"/>
  <c r="BN110" i="9"/>
  <c r="BM10" i="17"/>
  <c r="BM11" i="12"/>
  <c r="BM23" i="25"/>
  <c r="BM91" i="10"/>
  <c r="BM19" i="14"/>
  <c r="BO78" i="9"/>
  <c r="BK26" i="14"/>
  <c r="BK42" i="14" s="1"/>
  <c r="BK48" i="14" s="1"/>
  <c r="BK13" i="16"/>
  <c r="BM13" i="25"/>
  <c r="BN91" i="9"/>
  <c r="BO83" i="9"/>
  <c r="BO55" i="9"/>
  <c r="BL106" i="12"/>
  <c r="BL112" i="12" s="1"/>
  <c r="BL194" i="12" s="1"/>
  <c r="BL16" i="17" s="1"/>
  <c r="BL123" i="12"/>
  <c r="BL198" i="12" s="1"/>
  <c r="BL20" i="17" s="1"/>
  <c r="BL154" i="12"/>
  <c r="BL181" i="12"/>
  <c r="BL135" i="12"/>
  <c r="BL143" i="12" s="1"/>
  <c r="BL166" i="12"/>
  <c r="BM156" i="9" a="1"/>
  <c r="BM156" i="9" s="1"/>
  <c r="BM14" i="25" s="1"/>
  <c r="BM145" i="9"/>
  <c r="BM166" i="9" s="1" a="1"/>
  <c r="BM166" i="9" s="1"/>
  <c r="BN137" i="9"/>
  <c r="AA49" i="17" l="1"/>
  <c r="AA113" i="25" s="1"/>
  <c r="AA36" i="17"/>
  <c r="AB190" i="10"/>
  <c r="AB27" i="17" s="1"/>
  <c r="AB29" i="17" s="1"/>
  <c r="AB114" i="10"/>
  <c r="AC111" i="10" s="1"/>
  <c r="AD152" i="15"/>
  <c r="AD250" i="15" s="1"/>
  <c r="AD26" i="16" s="1"/>
  <c r="AD59" i="16" s="1"/>
  <c r="AD248" i="15"/>
  <c r="AU240" i="15"/>
  <c r="AV237" i="15" s="1"/>
  <c r="AU243" i="15"/>
  <c r="AT182" i="10"/>
  <c r="AU179" i="10" s="1"/>
  <c r="AT193" i="10"/>
  <c r="AT196" i="10" s="1"/>
  <c r="AT13" i="20" s="1"/>
  <c r="O303" i="15"/>
  <c r="O296" i="15"/>
  <c r="O306" i="15"/>
  <c r="O312" i="15"/>
  <c r="O313" i="15" s="1"/>
  <c r="O28" i="16"/>
  <c r="O273" i="15"/>
  <c r="O274" i="15" s="1"/>
  <c r="AD34" i="17"/>
  <c r="AD39" i="16" s="1"/>
  <c r="AD15" i="16"/>
  <c r="AD16" i="16" s="1"/>
  <c r="AD258" i="15" s="1"/>
  <c r="AD260" i="15" s="1"/>
  <c r="AD262" i="15" s="1"/>
  <c r="AC47" i="16"/>
  <c r="AC13" i="24"/>
  <c r="AC265" i="15"/>
  <c r="BB28" i="17"/>
  <c r="BL22" i="17"/>
  <c r="BL24" i="17" s="1"/>
  <c r="BL48" i="17" s="1"/>
  <c r="BL112" i="25" s="1"/>
  <c r="BO79" i="9"/>
  <c r="BO87" i="9" s="1"/>
  <c r="BO90" i="9"/>
  <c r="BP82" i="9"/>
  <c r="BN106" i="9"/>
  <c r="BN117" i="9"/>
  <c r="BO109" i="9"/>
  <c r="BO68" i="9"/>
  <c r="BP60" i="9"/>
  <c r="BO64" i="9"/>
  <c r="BO86" i="9"/>
  <c r="BN161" i="9" a="1"/>
  <c r="BN161" i="9" s="1"/>
  <c r="BN32" i="25" s="1"/>
  <c r="BO67" i="9"/>
  <c r="BP59" i="9"/>
  <c r="BO63" i="9"/>
  <c r="BN31" i="25"/>
  <c r="BN155" i="9" a="1"/>
  <c r="BN155" i="9" s="1"/>
  <c r="BN133" i="9"/>
  <c r="BN141" i="9" s="1"/>
  <c r="BN144" i="9"/>
  <c r="BN165" i="9" s="1" a="1"/>
  <c r="BN165" i="9" s="1"/>
  <c r="BO136" i="9"/>
  <c r="BM11" i="17"/>
  <c r="BM12" i="17" s="1"/>
  <c r="BM24" i="25"/>
  <c r="BM25" i="25" s="1"/>
  <c r="BM92" i="10"/>
  <c r="BM93" i="10" s="1"/>
  <c r="BM12" i="12"/>
  <c r="BM13" i="12" s="1"/>
  <c r="BM109" i="12" s="1"/>
  <c r="BM193" i="12" s="1"/>
  <c r="BM20" i="14"/>
  <c r="BM21" i="14" s="1"/>
  <c r="BM41" i="14" s="1"/>
  <c r="BM47" i="14" s="1"/>
  <c r="BM15" i="25"/>
  <c r="BL200" i="12"/>
  <c r="BM157" i="9"/>
  <c r="BM93" i="12" s="1"/>
  <c r="BK35" i="20"/>
  <c r="BK14" i="16"/>
  <c r="BK42" i="16" s="1"/>
  <c r="BK15" i="24" s="1"/>
  <c r="BM167" i="9"/>
  <c r="BM11" i="16" s="1"/>
  <c r="BN113" i="9"/>
  <c r="AD153" i="15" l="1"/>
  <c r="AE150" i="15" s="1"/>
  <c r="AC188" i="10"/>
  <c r="AC113" i="10"/>
  <c r="AC190" i="10" s="1"/>
  <c r="AC27" i="17" s="1"/>
  <c r="AC29" i="17" s="1"/>
  <c r="AB38" i="16"/>
  <c r="AB12" i="24" s="1"/>
  <c r="AB31" i="17"/>
  <c r="AB191" i="10"/>
  <c r="AB12" i="20" s="1"/>
  <c r="AB14" i="20" s="1"/>
  <c r="AA284" i="15"/>
  <c r="AA311" i="15" s="1"/>
  <c r="AA50" i="17"/>
  <c r="AA114" i="25" s="1"/>
  <c r="AD264" i="15"/>
  <c r="AD265" i="15" s="1"/>
  <c r="AD251" i="15"/>
  <c r="AD32" i="20" s="1"/>
  <c r="O307" i="15"/>
  <c r="O39" i="17" s="1"/>
  <c r="AD13" i="24"/>
  <c r="AD47" i="16"/>
  <c r="AC300" i="15"/>
  <c r="AC268" i="15"/>
  <c r="AE156" i="15"/>
  <c r="AE253" i="15" s="1"/>
  <c r="AE248" i="15"/>
  <c r="AE152" i="15"/>
  <c r="AE250" i="15" s="1"/>
  <c r="AU193" i="10"/>
  <c r="AU196" i="10" s="1"/>
  <c r="AU13" i="20" s="1"/>
  <c r="AU182" i="10"/>
  <c r="AV179" i="10" s="1"/>
  <c r="O277" i="15"/>
  <c r="O27" i="16"/>
  <c r="O29" i="16" s="1"/>
  <c r="O31" i="16" s="1"/>
  <c r="O61" i="16"/>
  <c r="AV240" i="15"/>
  <c r="AW237" i="15" s="1"/>
  <c r="AV243" i="15"/>
  <c r="O27" i="20"/>
  <c r="O283" i="15" s="1"/>
  <c r="P286" i="15" s="1"/>
  <c r="O297" i="15"/>
  <c r="P310" i="15"/>
  <c r="BM15" i="17"/>
  <c r="BM12" i="16"/>
  <c r="BM41" i="16" s="1"/>
  <c r="BM17" i="20"/>
  <c r="BN13" i="25"/>
  <c r="BN118" i="9"/>
  <c r="BO110" i="9"/>
  <c r="BM123" i="12"/>
  <c r="BM198" i="12" s="1"/>
  <c r="BM20" i="17" s="1"/>
  <c r="BM106" i="12"/>
  <c r="BM112" i="12" s="1"/>
  <c r="BM194" i="12" s="1"/>
  <c r="BM16" i="17" s="1"/>
  <c r="BM135" i="12"/>
  <c r="BM143" i="12" s="1"/>
  <c r="BM181" i="12"/>
  <c r="BM166" i="12"/>
  <c r="BM154" i="12"/>
  <c r="BP78" i="9"/>
  <c r="BL26" i="14"/>
  <c r="BL42" i="14" s="1"/>
  <c r="BL48" i="14" s="1"/>
  <c r="BL13" i="16"/>
  <c r="BP56" i="9"/>
  <c r="BO91" i="9"/>
  <c r="BP83" i="9"/>
  <c r="BO132" i="9"/>
  <c r="BO160" i="9" a="1"/>
  <c r="BO160" i="9" s="1"/>
  <c r="BN162" i="9"/>
  <c r="BN114" i="9"/>
  <c r="BN11" i="12"/>
  <c r="BN23" i="25"/>
  <c r="BN91" i="10"/>
  <c r="BN19" i="14"/>
  <c r="BN10" i="17"/>
  <c r="BO105" i="9"/>
  <c r="BO113" i="9" s="1"/>
  <c r="BP55" i="9"/>
  <c r="BN156" i="9" a="1"/>
  <c r="BN156" i="9" s="1"/>
  <c r="BN14" i="25" s="1"/>
  <c r="BN145" i="9"/>
  <c r="BN166" i="9" s="1" a="1"/>
  <c r="BN166" i="9" s="1"/>
  <c r="BO137" i="9"/>
  <c r="AD300" i="15" l="1"/>
  <c r="AD268" i="15"/>
  <c r="AB49" i="17"/>
  <c r="AB113" i="25" s="1"/>
  <c r="AB36" i="17"/>
  <c r="AC38" i="16"/>
  <c r="AC12" i="24" s="1"/>
  <c r="AC31" i="17"/>
  <c r="AC114" i="10"/>
  <c r="AD111" i="10" s="1"/>
  <c r="AC191" i="10"/>
  <c r="AC12" i="20" s="1"/>
  <c r="AC14" i="20" s="1"/>
  <c r="O308" i="15"/>
  <c r="O60" i="16" s="1"/>
  <c r="O62" i="16" s="1"/>
  <c r="AW240" i="15"/>
  <c r="AX237" i="15" s="1"/>
  <c r="AW243" i="15"/>
  <c r="AV182" i="10"/>
  <c r="AW179" i="10" s="1"/>
  <c r="AV193" i="10"/>
  <c r="AV196" i="10" s="1"/>
  <c r="AV13" i="20" s="1"/>
  <c r="AE264" i="15"/>
  <c r="AE26" i="16"/>
  <c r="AE59" i="16" s="1"/>
  <c r="AE251" i="15"/>
  <c r="AE32" i="20" s="1"/>
  <c r="AE153" i="15"/>
  <c r="AF150" i="15" s="1"/>
  <c r="AE34" i="17"/>
  <c r="AE39" i="16" s="1"/>
  <c r="AE15" i="16"/>
  <c r="AE16" i="16" s="1"/>
  <c r="AE258" i="15" s="1"/>
  <c r="AE260" i="15" s="1"/>
  <c r="AE262" i="15" s="1"/>
  <c r="O301" i="15"/>
  <c r="O304" i="15" s="1"/>
  <c r="O279" i="15"/>
  <c r="O40" i="16"/>
  <c r="O48" i="16" s="1"/>
  <c r="O41" i="17"/>
  <c r="BM22" i="17"/>
  <c r="BM24" i="17" s="1"/>
  <c r="BM48" i="17" s="1"/>
  <c r="BM112" i="25" s="1"/>
  <c r="BN15" i="25"/>
  <c r="BP79" i="9"/>
  <c r="BP87" i="9" s="1"/>
  <c r="BP90" i="9"/>
  <c r="BQ82" i="9"/>
  <c r="BO133" i="9"/>
  <c r="BO155" i="9" a="1"/>
  <c r="BO155" i="9" s="1"/>
  <c r="BO144" i="9"/>
  <c r="BO165" i="9" s="1" a="1"/>
  <c r="BO165" i="9" s="1"/>
  <c r="BP136" i="9"/>
  <c r="BP86" i="9"/>
  <c r="BN157" i="9"/>
  <c r="BN93" i="12" s="1"/>
  <c r="BO161" i="9" a="1"/>
  <c r="BO161" i="9" s="1"/>
  <c r="BO32" i="25" s="1"/>
  <c r="BP68" i="9"/>
  <c r="BQ60" i="9"/>
  <c r="BP64" i="9"/>
  <c r="BO106" i="9"/>
  <c r="BO114" i="9" s="1"/>
  <c r="BO117" i="9"/>
  <c r="BP109" i="9"/>
  <c r="BO31" i="25"/>
  <c r="BM200" i="12"/>
  <c r="BN92" i="10"/>
  <c r="BN93" i="10" s="1"/>
  <c r="BN11" i="17"/>
  <c r="BN12" i="17" s="1"/>
  <c r="BN24" i="25"/>
  <c r="BN25" i="25" s="1"/>
  <c r="BN12" i="12"/>
  <c r="BN13" i="12" s="1"/>
  <c r="BN109" i="12" s="1"/>
  <c r="BN193" i="12" s="1"/>
  <c r="BN20" i="14"/>
  <c r="BN21" i="14" s="1"/>
  <c r="BN41" i="14" s="1"/>
  <c r="BN47" i="14" s="1"/>
  <c r="BP67" i="9"/>
  <c r="BQ59" i="9"/>
  <c r="BP63" i="9"/>
  <c r="BN167" i="9"/>
  <c r="BN11" i="16" s="1"/>
  <c r="BO140" i="9"/>
  <c r="BL14" i="16"/>
  <c r="BL42" i="16" s="1"/>
  <c r="BL15" i="24" s="1"/>
  <c r="BL35" i="20"/>
  <c r="AD113" i="10" l="1"/>
  <c r="AD190" i="10" s="1"/>
  <c r="AD27" i="17" s="1"/>
  <c r="AD29" i="17" s="1"/>
  <c r="AD188" i="10"/>
  <c r="AC49" i="17"/>
  <c r="AC113" i="25" s="1"/>
  <c r="AC36" i="17"/>
  <c r="AB284" i="15"/>
  <c r="AB311" i="15" s="1"/>
  <c r="AB50" i="17"/>
  <c r="AB114" i="25" s="1"/>
  <c r="AE13" i="24"/>
  <c r="AE47" i="16"/>
  <c r="O51" i="17"/>
  <c r="O115" i="25" s="1"/>
  <c r="O37" i="16"/>
  <c r="AF156" i="15"/>
  <c r="AF253" i="15" s="1"/>
  <c r="AF248" i="15"/>
  <c r="AF152" i="15"/>
  <c r="AF250" i="15" s="1"/>
  <c r="P276" i="15"/>
  <c r="O26" i="20"/>
  <c r="O28" i="20" s="1"/>
  <c r="AW193" i="10"/>
  <c r="AW196" i="10" s="1"/>
  <c r="AW13" i="20" s="1"/>
  <c r="AW182" i="10"/>
  <c r="AX179" i="10" s="1"/>
  <c r="P267" i="15"/>
  <c r="P299" i="15"/>
  <c r="O18" i="20"/>
  <c r="AX243" i="15"/>
  <c r="AX240" i="15"/>
  <c r="AY237" i="15" s="1"/>
  <c r="AE265" i="15"/>
  <c r="BO162" i="9"/>
  <c r="BN15" i="17"/>
  <c r="BN123" i="12"/>
  <c r="BN198" i="12" s="1"/>
  <c r="BN20" i="17" s="1"/>
  <c r="BN106" i="12"/>
  <c r="BN112" i="12" s="1"/>
  <c r="BN194" i="12" s="1"/>
  <c r="BN16" i="17" s="1"/>
  <c r="BN22" i="17" s="1"/>
  <c r="BN24" i="17" s="1"/>
  <c r="BN166" i="12"/>
  <c r="BN154" i="12"/>
  <c r="BN135" i="12"/>
  <c r="BN143" i="12" s="1"/>
  <c r="BN181" i="12"/>
  <c r="BO13" i="25"/>
  <c r="BO156" i="9" a="1"/>
  <c r="BO156" i="9" s="1"/>
  <c r="BO14" i="25" s="1"/>
  <c r="BO145" i="9"/>
  <c r="BO166" i="9" s="1" a="1"/>
  <c r="BO166" i="9" s="1"/>
  <c r="BP137" i="9"/>
  <c r="BP105" i="9"/>
  <c r="BP113" i="9" s="1"/>
  <c r="BQ78" i="9"/>
  <c r="BQ86" i="9" s="1"/>
  <c r="BQ55" i="9"/>
  <c r="BM13" i="16"/>
  <c r="BM26" i="14"/>
  <c r="BM42" i="14" s="1"/>
  <c r="BM48" i="14" s="1"/>
  <c r="BO118" i="9"/>
  <c r="BP110" i="9"/>
  <c r="BP91" i="9"/>
  <c r="BQ83" i="9"/>
  <c r="BN12" i="16"/>
  <c r="BN41" i="16" s="1"/>
  <c r="BN17" i="20"/>
  <c r="BP132" i="9"/>
  <c r="BP140" i="9" s="1"/>
  <c r="BP160" i="9" a="1"/>
  <c r="BP160" i="9" s="1"/>
  <c r="BQ56" i="9"/>
  <c r="BO141" i="9"/>
  <c r="BO23" i="25"/>
  <c r="BO91" i="10"/>
  <c r="BO19" i="14"/>
  <c r="BO10" i="17"/>
  <c r="BO11" i="12"/>
  <c r="AF153" i="15" l="1"/>
  <c r="AG150" i="15" s="1"/>
  <c r="AC284" i="15"/>
  <c r="AC311" i="15" s="1"/>
  <c r="AC50" i="17"/>
  <c r="AC114" i="25" s="1"/>
  <c r="AD114" i="10"/>
  <c r="AE111" i="10" s="1"/>
  <c r="AD191" i="10"/>
  <c r="AD12" i="20" s="1"/>
  <c r="AD14" i="20" s="1"/>
  <c r="AD38" i="16"/>
  <c r="AD12" i="24" s="1"/>
  <c r="AD31" i="17"/>
  <c r="P269" i="15"/>
  <c r="AG156" i="15"/>
  <c r="AG253" i="15" s="1"/>
  <c r="AG248" i="15"/>
  <c r="AG152" i="15"/>
  <c r="AG250" i="15" s="1"/>
  <c r="AX182" i="10"/>
  <c r="AY179" i="10" s="1"/>
  <c r="AX193" i="10"/>
  <c r="AX196" i="10" s="1"/>
  <c r="AX13" i="20" s="1"/>
  <c r="AF34" i="17"/>
  <c r="AF39" i="16" s="1"/>
  <c r="AF15" i="16"/>
  <c r="AF16" i="16" s="1"/>
  <c r="AF258" i="15" s="1"/>
  <c r="AF260" i="15" s="1"/>
  <c r="AF262" i="15" s="1"/>
  <c r="O11" i="24"/>
  <c r="O16" i="24" s="1"/>
  <c r="O43" i="16"/>
  <c r="O46" i="16" s="1"/>
  <c r="O49" i="16" s="1"/>
  <c r="O65" i="16" s="1"/>
  <c r="O66" i="16" s="1"/>
  <c r="O68" i="16" s="1"/>
  <c r="AY240" i="15"/>
  <c r="AZ237" i="15" s="1"/>
  <c r="AY243" i="15"/>
  <c r="O29" i="20"/>
  <c r="O37" i="20"/>
  <c r="AE300" i="15"/>
  <c r="AE268" i="15"/>
  <c r="P64" i="16"/>
  <c r="O19" i="20"/>
  <c r="O21" i="20" s="1"/>
  <c r="AF264" i="15"/>
  <c r="AF26" i="16"/>
  <c r="AF59" i="16" s="1"/>
  <c r="AF251" i="15"/>
  <c r="AF32" i="20" s="1"/>
  <c r="BP155" i="9" a="1"/>
  <c r="BP155" i="9" s="1"/>
  <c r="BP133" i="9"/>
  <c r="BP141" i="9" s="1"/>
  <c r="BP144" i="9"/>
  <c r="BP165" i="9" s="1" a="1"/>
  <c r="BP165" i="9" s="1"/>
  <c r="BQ136" i="9"/>
  <c r="BQ79" i="9"/>
  <c r="BQ90" i="9"/>
  <c r="BR82" i="9"/>
  <c r="BP161" i="9" a="1"/>
  <c r="BP161" i="9" s="1"/>
  <c r="BP32" i="25" s="1"/>
  <c r="BO12" i="12"/>
  <c r="BO13" i="12" s="1"/>
  <c r="BO109" i="12" s="1"/>
  <c r="BO193" i="12" s="1"/>
  <c r="BO20" i="14"/>
  <c r="BO21" i="14" s="1"/>
  <c r="BO41" i="14" s="1"/>
  <c r="BO47" i="14" s="1"/>
  <c r="BO92" i="10"/>
  <c r="BO93" i="10" s="1"/>
  <c r="BO11" i="17"/>
  <c r="BO12" i="17" s="1"/>
  <c r="BO24" i="25"/>
  <c r="BO25" i="25" s="1"/>
  <c r="BN48" i="17"/>
  <c r="BN112" i="25" s="1"/>
  <c r="BQ68" i="9"/>
  <c r="BR60" i="9"/>
  <c r="BP31" i="25"/>
  <c r="BM14" i="16"/>
  <c r="BM42" i="16" s="1"/>
  <c r="BM15" i="24" s="1"/>
  <c r="BM35" i="20"/>
  <c r="BO167" i="9"/>
  <c r="BO11" i="16" s="1"/>
  <c r="BQ64" i="9"/>
  <c r="BQ67" i="9"/>
  <c r="BR59" i="9"/>
  <c r="BO15" i="25"/>
  <c r="BN200" i="12"/>
  <c r="BQ63" i="9"/>
  <c r="BP106" i="9"/>
  <c r="BP114" i="9" s="1"/>
  <c r="BP117" i="9"/>
  <c r="BQ109" i="9"/>
  <c r="BO157" i="9"/>
  <c r="BO93" i="12" s="1"/>
  <c r="AD49" i="17" l="1"/>
  <c r="AD113" i="25" s="1"/>
  <c r="AD36" i="17"/>
  <c r="AE188" i="10"/>
  <c r="AE113" i="10"/>
  <c r="AE190" i="10" s="1"/>
  <c r="AE27" i="17" s="1"/>
  <c r="AE29" i="17" s="1"/>
  <c r="O39" i="20"/>
  <c r="AG251" i="15"/>
  <c r="AG32" i="20" s="1"/>
  <c r="AG264" i="15"/>
  <c r="AG26" i="16"/>
  <c r="AG59" i="16" s="1"/>
  <c r="AG153" i="15"/>
  <c r="AH150" i="15" s="1"/>
  <c r="AF265" i="15"/>
  <c r="AG15" i="16"/>
  <c r="AG16" i="16" s="1"/>
  <c r="AG258" i="15" s="1"/>
  <c r="AG260" i="15" s="1"/>
  <c r="AG262" i="15" s="1"/>
  <c r="AG265" i="15" s="1"/>
  <c r="AG34" i="17"/>
  <c r="AG39" i="16" s="1"/>
  <c r="AF47" i="16"/>
  <c r="AF13" i="24"/>
  <c r="P278" i="15"/>
  <c r="P302" i="15"/>
  <c r="P24" i="16"/>
  <c r="P57" i="16" s="1"/>
  <c r="P281" i="15"/>
  <c r="P295" i="15" s="1"/>
  <c r="AY182" i="10"/>
  <c r="AZ179" i="10" s="1"/>
  <c r="AY193" i="10"/>
  <c r="AY196" i="10" s="1"/>
  <c r="AY13" i="20" s="1"/>
  <c r="AZ243" i="15"/>
  <c r="AZ240" i="15"/>
  <c r="BA237" i="15" s="1"/>
  <c r="BP156" i="9" a="1"/>
  <c r="BP156" i="9" s="1"/>
  <c r="BP14" i="25" s="1"/>
  <c r="BP145" i="9"/>
  <c r="BP166" i="9" s="1" a="1"/>
  <c r="BP166" i="9" s="1"/>
  <c r="BP167" i="9" s="1"/>
  <c r="BP11" i="16" s="1"/>
  <c r="BQ137" i="9"/>
  <c r="BP13" i="25"/>
  <c r="BO15" i="17"/>
  <c r="BR78" i="9"/>
  <c r="BR86" i="9" s="1"/>
  <c r="BO17" i="20"/>
  <c r="BO12" i="16"/>
  <c r="BO41" i="16" s="1"/>
  <c r="BR55" i="9"/>
  <c r="BO123" i="12"/>
  <c r="BO198" i="12" s="1"/>
  <c r="BO20" i="17" s="1"/>
  <c r="BO106" i="12"/>
  <c r="BO112" i="12" s="1"/>
  <c r="BO194" i="12" s="1"/>
  <c r="BO16" i="17" s="1"/>
  <c r="BO154" i="12"/>
  <c r="BO181" i="12"/>
  <c r="BO135" i="12"/>
  <c r="BO143" i="12" s="1"/>
  <c r="BO166" i="12"/>
  <c r="BP118" i="9"/>
  <c r="BQ110" i="9"/>
  <c r="BP162" i="9"/>
  <c r="BQ91" i="9"/>
  <c r="BR83" i="9"/>
  <c r="BQ132" i="9"/>
  <c r="BQ140" i="9" s="1"/>
  <c r="BQ160" i="9" a="1"/>
  <c r="BQ160" i="9" s="1"/>
  <c r="BN13" i="16"/>
  <c r="BN26" i="14"/>
  <c r="BN42" i="14" s="1"/>
  <c r="BN48" i="14" s="1"/>
  <c r="BQ105" i="9"/>
  <c r="BR56" i="9"/>
  <c r="BR64" i="9" s="1"/>
  <c r="BP11" i="12"/>
  <c r="BP23" i="25"/>
  <c r="BP91" i="10"/>
  <c r="BP19" i="14"/>
  <c r="BP10" i="17"/>
  <c r="BQ87" i="9"/>
  <c r="AE114" i="10" l="1"/>
  <c r="AF111" i="10" s="1"/>
  <c r="AE31" i="17"/>
  <c r="AE38" i="16"/>
  <c r="AE12" i="24" s="1"/>
  <c r="AE191" i="10"/>
  <c r="AE12" i="20" s="1"/>
  <c r="AE14" i="20" s="1"/>
  <c r="AD50" i="17"/>
  <c r="AD114" i="25" s="1"/>
  <c r="AD284" i="15"/>
  <c r="AD311" i="15" s="1"/>
  <c r="BP15" i="25"/>
  <c r="BP157" i="9"/>
  <c r="BP93" i="12" s="1"/>
  <c r="BP123" i="12" s="1"/>
  <c r="BP198" i="12" s="1"/>
  <c r="BP20" i="17" s="1"/>
  <c r="AZ193" i="10"/>
  <c r="AZ196" i="10" s="1"/>
  <c r="AZ13" i="20" s="1"/>
  <c r="AZ182" i="10"/>
  <c r="BA179" i="10" s="1"/>
  <c r="AG13" i="24"/>
  <c r="AG47" i="16"/>
  <c r="P303" i="15"/>
  <c r="P306" i="15"/>
  <c r="P312" i="15"/>
  <c r="P313" i="15" s="1"/>
  <c r="P296" i="15"/>
  <c r="P28" i="16"/>
  <c r="P273" i="15"/>
  <c r="P274" i="15" s="1"/>
  <c r="AG268" i="15"/>
  <c r="AG300" i="15"/>
  <c r="BO22" i="17"/>
  <c r="BO24" i="17" s="1"/>
  <c r="BO48" i="17" s="1"/>
  <c r="BO112" i="25" s="1"/>
  <c r="AF268" i="15"/>
  <c r="AF300" i="15"/>
  <c r="AH156" i="15"/>
  <c r="AH253" i="15" s="1"/>
  <c r="AH248" i="15"/>
  <c r="AH152" i="15"/>
  <c r="AH250" i="15" s="1"/>
  <c r="BA243" i="15"/>
  <c r="BA240" i="15"/>
  <c r="BB237" i="15" s="1"/>
  <c r="BO200" i="12"/>
  <c r="BR67" i="9"/>
  <c r="BS59" i="9"/>
  <c r="BQ106" i="9"/>
  <c r="BQ114" i="9" s="1"/>
  <c r="BQ117" i="9"/>
  <c r="BR109" i="9"/>
  <c r="BN35" i="20"/>
  <c r="BN14" i="16"/>
  <c r="BN42" i="16" s="1"/>
  <c r="BN15" i="24" s="1"/>
  <c r="BR63" i="9"/>
  <c r="BQ113" i="9"/>
  <c r="BQ31" i="25"/>
  <c r="BQ161" i="9" a="1"/>
  <c r="BQ161" i="9" s="1"/>
  <c r="BQ32" i="25" s="1"/>
  <c r="BP12" i="12"/>
  <c r="BP13" i="12" s="1"/>
  <c r="BP109" i="12" s="1"/>
  <c r="BP193" i="12" s="1"/>
  <c r="BP20" i="14"/>
  <c r="BP21" i="14" s="1"/>
  <c r="BP41" i="14" s="1"/>
  <c r="BP47" i="14" s="1"/>
  <c r="BP11" i="17"/>
  <c r="BP12" i="17" s="1"/>
  <c r="BP92" i="10"/>
  <c r="BP93" i="10" s="1"/>
  <c r="BP24" i="25"/>
  <c r="BP25" i="25" s="1"/>
  <c r="BR68" i="9"/>
  <c r="BS60" i="9"/>
  <c r="BQ133" i="9"/>
  <c r="BQ155" i="9" a="1"/>
  <c r="BQ155" i="9" s="1"/>
  <c r="BQ144" i="9"/>
  <c r="BQ165" i="9" s="1" a="1"/>
  <c r="BQ165" i="9" s="1"/>
  <c r="BR136" i="9"/>
  <c r="BR79" i="9"/>
  <c r="BR90" i="9"/>
  <c r="BS82" i="9"/>
  <c r="AH153" i="15" l="1"/>
  <c r="AI150" i="15" s="1"/>
  <c r="AE49" i="17"/>
  <c r="AE113" i="25" s="1"/>
  <c r="AE36" i="17"/>
  <c r="AF188" i="10"/>
  <c r="AF113" i="10"/>
  <c r="AF190" i="10" s="1"/>
  <c r="AF27" i="17" s="1"/>
  <c r="AF29" i="17" s="1"/>
  <c r="BP181" i="12"/>
  <c r="BP135" i="12"/>
  <c r="BP143" i="12" s="1"/>
  <c r="BP106" i="12"/>
  <c r="BP112" i="12" s="1"/>
  <c r="BP194" i="12" s="1"/>
  <c r="BP16" i="17" s="1"/>
  <c r="BP166" i="12"/>
  <c r="BP154" i="12"/>
  <c r="AI156" i="15"/>
  <c r="AI253" i="15" s="1"/>
  <c r="AI248" i="15"/>
  <c r="AI152" i="15"/>
  <c r="AI250" i="15" s="1"/>
  <c r="P27" i="16"/>
  <c r="P29" i="16" s="1"/>
  <c r="P31" i="16" s="1"/>
  <c r="P61" i="16"/>
  <c r="P277" i="15"/>
  <c r="AH34" i="17"/>
  <c r="AH39" i="16" s="1"/>
  <c r="AH15" i="16"/>
  <c r="AH16" i="16" s="1"/>
  <c r="AH258" i="15" s="1"/>
  <c r="AH260" i="15" s="1"/>
  <c r="AH262" i="15" s="1"/>
  <c r="BA193" i="10"/>
  <c r="BA196" i="10" s="1"/>
  <c r="BA13" i="20" s="1"/>
  <c r="BA182" i="10"/>
  <c r="BB179" i="10" s="1"/>
  <c r="Q310" i="15"/>
  <c r="P297" i="15"/>
  <c r="P27" i="20"/>
  <c r="P283" i="15" s="1"/>
  <c r="Q286" i="15" s="1"/>
  <c r="BB243" i="15"/>
  <c r="BB240" i="15"/>
  <c r="BC237" i="15" s="1"/>
  <c r="P307" i="15"/>
  <c r="P39" i="17" s="1"/>
  <c r="AH264" i="15"/>
  <c r="AH26" i="16"/>
  <c r="AH59" i="16" s="1"/>
  <c r="AH251" i="15"/>
  <c r="AH32" i="20" s="1"/>
  <c r="BR105" i="9"/>
  <c r="BP12" i="16"/>
  <c r="BP41" i="16" s="1"/>
  <c r="BP17" i="20"/>
  <c r="BQ23" i="25"/>
  <c r="BQ91" i="10"/>
  <c r="BQ10" i="17"/>
  <c r="BQ19" i="14"/>
  <c r="BQ11" i="12"/>
  <c r="BS78" i="9"/>
  <c r="BO26" i="14"/>
  <c r="BO42" i="14" s="1"/>
  <c r="BO48" i="14" s="1"/>
  <c r="BO13" i="16"/>
  <c r="BQ13" i="25"/>
  <c r="BQ162" i="9"/>
  <c r="BQ118" i="9"/>
  <c r="BR110" i="9"/>
  <c r="BS56" i="9"/>
  <c r="BS55" i="9"/>
  <c r="BQ156" i="9" a="1"/>
  <c r="BQ156" i="9" s="1"/>
  <c r="BQ14" i="25" s="1"/>
  <c r="BQ145" i="9"/>
  <c r="BQ166" i="9" s="1" a="1"/>
  <c r="BQ166" i="9" s="1"/>
  <c r="BR137" i="9"/>
  <c r="BP15" i="17"/>
  <c r="BP200" i="12"/>
  <c r="BR91" i="9"/>
  <c r="BS83" i="9"/>
  <c r="BR132" i="9"/>
  <c r="BR140" i="9" s="1"/>
  <c r="BR160" i="9" a="1"/>
  <c r="BR160" i="9" s="1"/>
  <c r="BQ141" i="9"/>
  <c r="BR87" i="9"/>
  <c r="BP22" i="17" l="1"/>
  <c r="BP24" i="17" s="1"/>
  <c r="AF114" i="10"/>
  <c r="AG111" i="10" s="1"/>
  <c r="AF38" i="16"/>
  <c r="AF12" i="24" s="1"/>
  <c r="AF31" i="17"/>
  <c r="AF191" i="10"/>
  <c r="AF12" i="20" s="1"/>
  <c r="AF14" i="20" s="1"/>
  <c r="AE284" i="15"/>
  <c r="AE311" i="15" s="1"/>
  <c r="AE50" i="17"/>
  <c r="AE114" i="25" s="1"/>
  <c r="P308" i="15"/>
  <c r="P60" i="16" s="1"/>
  <c r="P62" i="16" s="1"/>
  <c r="AH265" i="15"/>
  <c r="AH268" i="15" s="1"/>
  <c r="P301" i="15"/>
  <c r="P304" i="15" s="1"/>
  <c r="P279" i="15"/>
  <c r="BB193" i="10"/>
  <c r="BB196" i="10" s="1"/>
  <c r="BB13" i="20" s="1"/>
  <c r="BB182" i="10"/>
  <c r="BC179" i="10" s="1"/>
  <c r="P40" i="16"/>
  <c r="P48" i="16" s="1"/>
  <c r="P41" i="17"/>
  <c r="AI264" i="15"/>
  <c r="AI26" i="16"/>
  <c r="AI59" i="16" s="1"/>
  <c r="BC243" i="15"/>
  <c r="BC240" i="15"/>
  <c r="BD237" i="15" s="1"/>
  <c r="AI251" i="15"/>
  <c r="AI32" i="20" s="1"/>
  <c r="AH47" i="16"/>
  <c r="AH13" i="24"/>
  <c r="AI153" i="15"/>
  <c r="AJ150" i="15" s="1"/>
  <c r="AI15" i="16"/>
  <c r="AI16" i="16" s="1"/>
  <c r="AI258" i="15" s="1"/>
  <c r="AI260" i="15" s="1"/>
  <c r="AI262" i="15" s="1"/>
  <c r="AI34" i="17"/>
  <c r="AI39" i="16" s="1"/>
  <c r="BQ157" i="9"/>
  <c r="BQ93" i="12" s="1"/>
  <c r="BQ106" i="12" s="1"/>
  <c r="BQ112" i="12" s="1"/>
  <c r="BQ194" i="12" s="1"/>
  <c r="BQ16" i="17" s="1"/>
  <c r="BP48" i="17"/>
  <c r="BP112" i="25" s="1"/>
  <c r="BS68" i="9"/>
  <c r="BT60" i="9"/>
  <c r="BO35" i="20"/>
  <c r="BO14" i="16"/>
  <c r="BO42" i="16" s="1"/>
  <c r="BO15" i="24" s="1"/>
  <c r="BP26" i="14"/>
  <c r="BP42" i="14" s="1"/>
  <c r="BP48" i="14" s="1"/>
  <c r="BP13" i="16"/>
  <c r="BR161" i="9" a="1"/>
  <c r="BR161" i="9" s="1"/>
  <c r="BR32" i="25" s="1"/>
  <c r="BS79" i="9"/>
  <c r="BS87" i="9" s="1"/>
  <c r="BS90" i="9"/>
  <c r="BT82" i="9"/>
  <c r="BS64" i="9"/>
  <c r="BS86" i="9"/>
  <c r="BR31" i="25"/>
  <c r="BR155" i="9" a="1"/>
  <c r="BR155" i="9" s="1"/>
  <c r="BR133" i="9"/>
  <c r="BR141" i="9" s="1"/>
  <c r="BR144" i="9"/>
  <c r="BR165" i="9" s="1" a="1"/>
  <c r="BR165" i="9" s="1"/>
  <c r="BS136" i="9"/>
  <c r="BS67" i="9"/>
  <c r="BT59" i="9"/>
  <c r="BR106" i="9"/>
  <c r="BR114" i="9" s="1"/>
  <c r="BR117" i="9"/>
  <c r="BS109" i="9"/>
  <c r="BQ92" i="10"/>
  <c r="BQ93" i="10" s="1"/>
  <c r="BQ12" i="12"/>
  <c r="BQ13" i="12" s="1"/>
  <c r="BQ109" i="12" s="1"/>
  <c r="BQ193" i="12" s="1"/>
  <c r="BQ20" i="14"/>
  <c r="BQ21" i="14" s="1"/>
  <c r="BQ41" i="14" s="1"/>
  <c r="BQ47" i="14" s="1"/>
  <c r="BQ11" i="17"/>
  <c r="BQ12" i="17" s="1"/>
  <c r="BQ24" i="25"/>
  <c r="BQ25" i="25" s="1"/>
  <c r="BS63" i="9"/>
  <c r="BQ15" i="25"/>
  <c r="BQ167" i="9"/>
  <c r="BQ11" i="16" s="1"/>
  <c r="BR113" i="9"/>
  <c r="AF49" i="17" l="1"/>
  <c r="AF113" i="25" s="1"/>
  <c r="AF36" i="17"/>
  <c r="AG188" i="10"/>
  <c r="AG113" i="10"/>
  <c r="AG190" i="10" s="1"/>
  <c r="AG27" i="17" s="1"/>
  <c r="AG29" i="17" s="1"/>
  <c r="AH300" i="15"/>
  <c r="AI265" i="15"/>
  <c r="AI268" i="15" s="1"/>
  <c r="BD243" i="15"/>
  <c r="BD240" i="15"/>
  <c r="BE237" i="15" s="1"/>
  <c r="AJ156" i="15"/>
  <c r="AJ253" i="15" s="1"/>
  <c r="AJ248" i="15"/>
  <c r="AJ152" i="15"/>
  <c r="AJ250" i="15" s="1"/>
  <c r="AI47" i="16"/>
  <c r="AI13" i="24"/>
  <c r="Q276" i="15"/>
  <c r="P26" i="20"/>
  <c r="P28" i="20" s="1"/>
  <c r="Q299" i="15"/>
  <c r="P18" i="20"/>
  <c r="Q267" i="15"/>
  <c r="P51" i="17"/>
  <c r="P115" i="25" s="1"/>
  <c r="P37" i="16"/>
  <c r="BC182" i="10"/>
  <c r="BD179" i="10" s="1"/>
  <c r="BC193" i="10"/>
  <c r="BC196" i="10" s="1"/>
  <c r="BC13" i="20" s="1"/>
  <c r="BQ123" i="12"/>
  <c r="BQ198" i="12" s="1"/>
  <c r="BQ20" i="17" s="1"/>
  <c r="BQ166" i="12"/>
  <c r="BQ181" i="12"/>
  <c r="BQ135" i="12"/>
  <c r="BQ143" i="12" s="1"/>
  <c r="BQ154" i="12"/>
  <c r="BR162" i="9"/>
  <c r="BQ17" i="20"/>
  <c r="BQ12" i="16"/>
  <c r="BQ41" i="16" s="1"/>
  <c r="BQ15" i="17"/>
  <c r="BS132" i="9"/>
  <c r="BS140" i="9" s="1"/>
  <c r="BS160" i="9" a="1"/>
  <c r="BS160" i="9" s="1"/>
  <c r="BT56" i="9"/>
  <c r="BR10" i="17"/>
  <c r="BR19" i="14"/>
  <c r="BR11" i="12"/>
  <c r="BR23" i="25"/>
  <c r="BR91" i="10"/>
  <c r="BS105" i="9"/>
  <c r="BS113" i="9" s="1"/>
  <c r="BR156" i="9" a="1"/>
  <c r="BR156" i="9" s="1"/>
  <c r="BR14" i="25" s="1"/>
  <c r="BR145" i="9"/>
  <c r="BR166" i="9" s="1" a="1"/>
  <c r="BR166" i="9" s="1"/>
  <c r="BS137" i="9"/>
  <c r="BP14" i="16"/>
  <c r="BP42" i="16" s="1"/>
  <c r="BP15" i="24" s="1"/>
  <c r="BP35" i="20"/>
  <c r="BR13" i="25"/>
  <c r="BT78" i="9"/>
  <c r="BR118" i="9"/>
  <c r="BS110" i="9"/>
  <c r="BT55" i="9"/>
  <c r="BS91" i="9"/>
  <c r="BT83" i="9"/>
  <c r="AG114" i="10" l="1"/>
  <c r="AH111" i="10" s="1"/>
  <c r="AI300" i="15"/>
  <c r="AH113" i="10"/>
  <c r="AH190" i="10" s="1"/>
  <c r="AH27" i="17" s="1"/>
  <c r="AH29" i="17" s="1"/>
  <c r="AH188" i="10"/>
  <c r="AH191" i="10" s="1"/>
  <c r="AH12" i="20" s="1"/>
  <c r="AH14" i="20" s="1"/>
  <c r="AH114" i="10"/>
  <c r="AI111" i="10" s="1"/>
  <c r="AG38" i="16"/>
  <c r="AG12" i="24" s="1"/>
  <c r="AG31" i="17"/>
  <c r="AG191" i="10"/>
  <c r="AG12" i="20" s="1"/>
  <c r="AG14" i="20" s="1"/>
  <c r="AF50" i="17"/>
  <c r="AF114" i="25" s="1"/>
  <c r="AF284" i="15"/>
  <c r="AF311" i="15" s="1"/>
  <c r="BQ200" i="12"/>
  <c r="BQ26" i="14" s="1"/>
  <c r="BQ42" i="14" s="1"/>
  <c r="BQ48" i="14" s="1"/>
  <c r="BQ22" i="17"/>
  <c r="BQ24" i="17" s="1"/>
  <c r="BQ48" i="17" s="1"/>
  <c r="BQ112" i="25" s="1"/>
  <c r="AJ264" i="15"/>
  <c r="AJ26" i="16"/>
  <c r="AJ59" i="16" s="1"/>
  <c r="P37" i="20"/>
  <c r="P29" i="20"/>
  <c r="AJ251" i="15"/>
  <c r="AJ32" i="20" s="1"/>
  <c r="P43" i="16"/>
  <c r="P46" i="16" s="1"/>
  <c r="P49" i="16" s="1"/>
  <c r="P65" i="16" s="1"/>
  <c r="P66" i="16" s="1"/>
  <c r="P68" i="16" s="1"/>
  <c r="P11" i="24"/>
  <c r="P16" i="24" s="1"/>
  <c r="AJ153" i="15"/>
  <c r="AK150" i="15" s="1"/>
  <c r="AJ15" i="16"/>
  <c r="AJ16" i="16" s="1"/>
  <c r="AJ258" i="15" s="1"/>
  <c r="AJ260" i="15" s="1"/>
  <c r="AJ262" i="15" s="1"/>
  <c r="AJ34" i="17"/>
  <c r="AJ39" i="16" s="1"/>
  <c r="BD182" i="10"/>
  <c r="BE179" i="10" s="1"/>
  <c r="BD193" i="10"/>
  <c r="BD196" i="10" s="1"/>
  <c r="BD13" i="20" s="1"/>
  <c r="Q269" i="15"/>
  <c r="Q64" i="16"/>
  <c r="P19" i="20"/>
  <c r="P21" i="20" s="1"/>
  <c r="BE243" i="15"/>
  <c r="BE240" i="15"/>
  <c r="BF237" i="15" s="1"/>
  <c r="BR15" i="25"/>
  <c r="BS161" i="9" a="1"/>
  <c r="BS161" i="9" s="1"/>
  <c r="BS32" i="25" s="1"/>
  <c r="BR12" i="12"/>
  <c r="BR13" i="12" s="1"/>
  <c r="BR109" i="12" s="1"/>
  <c r="BR193" i="12" s="1"/>
  <c r="BR11" i="17"/>
  <c r="BR12" i="17" s="1"/>
  <c r="BR20" i="14"/>
  <c r="BR21" i="14" s="1"/>
  <c r="BR41" i="14" s="1"/>
  <c r="BR47" i="14" s="1"/>
  <c r="BR24" i="25"/>
  <c r="BR25" i="25" s="1"/>
  <c r="BR92" i="10"/>
  <c r="BR93" i="10" s="1"/>
  <c r="BR167" i="9"/>
  <c r="BR11" i="16" s="1"/>
  <c r="BR157" i="9"/>
  <c r="BR93" i="12" s="1"/>
  <c r="BT68" i="9"/>
  <c r="BU60" i="9"/>
  <c r="BT79" i="9"/>
  <c r="BT90" i="9"/>
  <c r="BU82" i="9"/>
  <c r="BS106" i="9"/>
  <c r="BS114" i="9" s="1"/>
  <c r="BS117" i="9"/>
  <c r="BT109" i="9"/>
  <c r="BT64" i="9"/>
  <c r="BQ13" i="16"/>
  <c r="BT67" i="9"/>
  <c r="BU59" i="9"/>
  <c r="BT86" i="9"/>
  <c r="BT63" i="9"/>
  <c r="BS31" i="25"/>
  <c r="BS133" i="9"/>
  <c r="BS141" i="9" s="1"/>
  <c r="BS155" i="9" a="1"/>
  <c r="BS155" i="9" s="1"/>
  <c r="BS144" i="9"/>
  <c r="BS165" i="9" s="1" a="1"/>
  <c r="BS165" i="9" s="1"/>
  <c r="BT136" i="9"/>
  <c r="AJ265" i="15" l="1"/>
  <c r="AG49" i="17"/>
  <c r="AG113" i="25" s="1"/>
  <c r="AG36" i="17"/>
  <c r="AI113" i="10"/>
  <c r="AI190" i="10" s="1"/>
  <c r="AI27" i="17" s="1"/>
  <c r="AI29" i="17" s="1"/>
  <c r="AI188" i="10"/>
  <c r="AH31" i="17"/>
  <c r="AH38" i="16"/>
  <c r="AH12" i="24" s="1"/>
  <c r="AJ268" i="15"/>
  <c r="AJ300" i="15"/>
  <c r="AK156" i="15"/>
  <c r="AK253" i="15" s="1"/>
  <c r="AK248" i="15"/>
  <c r="AK152" i="15"/>
  <c r="AK250" i="15" s="1"/>
  <c r="Q281" i="15"/>
  <c r="Q295" i="15" s="1"/>
  <c r="Q278" i="15"/>
  <c r="Q24" i="16"/>
  <c r="Q57" i="16" s="1"/>
  <c r="Q302" i="15"/>
  <c r="BF243" i="15"/>
  <c r="BF240" i="15"/>
  <c r="BG237" i="15" s="1"/>
  <c r="BE193" i="10"/>
  <c r="BE196" i="10" s="1"/>
  <c r="BE13" i="20" s="1"/>
  <c r="BE182" i="10"/>
  <c r="BF179" i="10" s="1"/>
  <c r="P39" i="20"/>
  <c r="AJ47" i="16"/>
  <c r="AJ13" i="24"/>
  <c r="BS162" i="9"/>
  <c r="BR17" i="20"/>
  <c r="BR12" i="16"/>
  <c r="BR41" i="16" s="1"/>
  <c r="BR15" i="17"/>
  <c r="BT91" i="9"/>
  <c r="BU83" i="9"/>
  <c r="BU55" i="9"/>
  <c r="BT105" i="9"/>
  <c r="BT113" i="9" s="1"/>
  <c r="BU56" i="9"/>
  <c r="BU64" i="9" s="1"/>
  <c r="BQ14" i="16"/>
  <c r="BQ42" i="16" s="1"/>
  <c r="BQ15" i="24" s="1"/>
  <c r="BQ35" i="20"/>
  <c r="BS19" i="14"/>
  <c r="BS10" i="17"/>
  <c r="BS11" i="12"/>
  <c r="BS23" i="25"/>
  <c r="BS91" i="10"/>
  <c r="BS13" i="25"/>
  <c r="BS118" i="9"/>
  <c r="BT110" i="9"/>
  <c r="BR106" i="12"/>
  <c r="BR112" i="12" s="1"/>
  <c r="BR194" i="12" s="1"/>
  <c r="BR16" i="17" s="1"/>
  <c r="BR123" i="12"/>
  <c r="BR198" i="12" s="1"/>
  <c r="BR20" i="17" s="1"/>
  <c r="BR154" i="12"/>
  <c r="BR135" i="12"/>
  <c r="BR143" i="12" s="1"/>
  <c r="BR181" i="12"/>
  <c r="BR166" i="12"/>
  <c r="BT132" i="9"/>
  <c r="BT140" i="9" s="1"/>
  <c r="BT160" i="9" a="1"/>
  <c r="BT160" i="9" s="1"/>
  <c r="BT87" i="9"/>
  <c r="BS156" i="9" a="1"/>
  <c r="BS156" i="9" s="1"/>
  <c r="BS14" i="25" s="1"/>
  <c r="BS145" i="9"/>
  <c r="BS166" i="9" s="1" a="1"/>
  <c r="BS166" i="9" s="1"/>
  <c r="BS167" i="9" s="1"/>
  <c r="BS11" i="16" s="1"/>
  <c r="BT137" i="9"/>
  <c r="BU78" i="9"/>
  <c r="BU86" i="9" s="1"/>
  <c r="AH36" i="17" l="1"/>
  <c r="AH49" i="17"/>
  <c r="AH113" i="25" s="1"/>
  <c r="AI114" i="10"/>
  <c r="AJ111" i="10" s="1"/>
  <c r="AI191" i="10"/>
  <c r="AI12" i="20" s="1"/>
  <c r="AI14" i="20" s="1"/>
  <c r="AI31" i="17"/>
  <c r="AI38" i="16"/>
  <c r="AI12" i="24" s="1"/>
  <c r="AG50" i="17"/>
  <c r="AG114" i="25" s="1"/>
  <c r="AG284" i="15"/>
  <c r="AG311" i="15" s="1"/>
  <c r="AK264" i="15"/>
  <c r="AK26" i="16"/>
  <c r="AK59" i="16" s="1"/>
  <c r="AK251" i="15"/>
  <c r="AK32" i="20" s="1"/>
  <c r="BF182" i="10"/>
  <c r="BG179" i="10" s="1"/>
  <c r="BF193" i="10"/>
  <c r="BF196" i="10" s="1"/>
  <c r="BF13" i="20" s="1"/>
  <c r="AK153" i="15"/>
  <c r="AL150" i="15" s="1"/>
  <c r="AK15" i="16"/>
  <c r="AK16" i="16" s="1"/>
  <c r="AK258" i="15" s="1"/>
  <c r="AK260" i="15" s="1"/>
  <c r="AK262" i="15" s="1"/>
  <c r="AK265" i="15" s="1"/>
  <c r="AK34" i="17"/>
  <c r="AK39" i="16" s="1"/>
  <c r="BG240" i="15"/>
  <c r="BH237" i="15" s="1"/>
  <c r="BG243" i="15"/>
  <c r="Q312" i="15"/>
  <c r="Q313" i="15" s="1"/>
  <c r="Q296" i="15"/>
  <c r="Q28" i="16"/>
  <c r="Q303" i="15"/>
  <c r="Q306" i="15"/>
  <c r="Q273" i="15"/>
  <c r="Q274" i="15" s="1"/>
  <c r="BS15" i="25"/>
  <c r="BU79" i="9"/>
  <c r="BU87" i="9" s="1"/>
  <c r="BU90" i="9"/>
  <c r="BV82" i="9"/>
  <c r="BT106" i="9"/>
  <c r="BT114" i="9" s="1"/>
  <c r="BT117" i="9"/>
  <c r="BU109" i="9"/>
  <c r="BT155" i="9" a="1"/>
  <c r="BT155" i="9" s="1"/>
  <c r="BT133" i="9"/>
  <c r="BT141" i="9" s="1"/>
  <c r="BT144" i="9"/>
  <c r="BT165" i="9" s="1" a="1"/>
  <c r="BT165" i="9" s="1"/>
  <c r="BU136" i="9"/>
  <c r="BR200" i="12"/>
  <c r="BT161" i="9" a="1"/>
  <c r="BT161" i="9" s="1"/>
  <c r="BT32" i="25" s="1"/>
  <c r="BS157" i="9"/>
  <c r="BS93" i="12" s="1"/>
  <c r="BS92" i="10"/>
  <c r="BS93" i="10" s="1"/>
  <c r="BJ130" i="10" s="1"/>
  <c r="BS20" i="14"/>
  <c r="BS21" i="14" s="1"/>
  <c r="BS41" i="14" s="1"/>
  <c r="BS47" i="14" s="1"/>
  <c r="BS11" i="17"/>
  <c r="BS12" i="17" s="1"/>
  <c r="BS12" i="12"/>
  <c r="BS13" i="12" s="1"/>
  <c r="BS109" i="12" s="1"/>
  <c r="BS193" i="12" s="1"/>
  <c r="BS24" i="25"/>
  <c r="BS25" i="25" s="1"/>
  <c r="BU67" i="9"/>
  <c r="BV59" i="9"/>
  <c r="BT31" i="25"/>
  <c r="BR22" i="17"/>
  <c r="BR24" i="17" s="1"/>
  <c r="BU68" i="9"/>
  <c r="BV60" i="9"/>
  <c r="BU63" i="9"/>
  <c r="AI49" i="17" l="1"/>
  <c r="AI113" i="25" s="1"/>
  <c r="AI36" i="17"/>
  <c r="AJ188" i="10"/>
  <c r="AJ113" i="10"/>
  <c r="AJ190" i="10" s="1"/>
  <c r="AJ27" i="17" s="1"/>
  <c r="AJ29" i="17" s="1"/>
  <c r="AH284" i="15"/>
  <c r="AH311" i="15" s="1"/>
  <c r="AH50" i="17"/>
  <c r="AH114" i="25" s="1"/>
  <c r="BH243" i="15"/>
  <c r="BH240" i="15"/>
  <c r="BI237" i="15" s="1"/>
  <c r="BG193" i="10"/>
  <c r="BG196" i="10" s="1"/>
  <c r="BG13" i="20" s="1"/>
  <c r="BG182" i="10"/>
  <c r="BH179" i="10" s="1"/>
  <c r="Q277" i="15"/>
  <c r="Q27" i="16"/>
  <c r="Q29" i="16" s="1"/>
  <c r="Q31" i="16" s="1"/>
  <c r="Q61" i="16"/>
  <c r="AK13" i="24"/>
  <c r="AK47" i="16"/>
  <c r="AK268" i="15"/>
  <c r="AK300" i="15"/>
  <c r="Q297" i="15"/>
  <c r="R310" i="15"/>
  <c r="Q27" i="20"/>
  <c r="Q283" i="15" s="1"/>
  <c r="R286" i="15" s="1"/>
  <c r="Q307" i="15"/>
  <c r="Q39" i="17" s="1"/>
  <c r="AL156" i="15"/>
  <c r="AL253" i="15" s="1"/>
  <c r="AL248" i="15"/>
  <c r="AL152" i="15"/>
  <c r="AL250" i="15" s="1"/>
  <c r="BJ177" i="10"/>
  <c r="BJ180" i="10"/>
  <c r="BJ58" i="15"/>
  <c r="BK177" i="10"/>
  <c r="BS12" i="16"/>
  <c r="BS41" i="16" s="1"/>
  <c r="BS17" i="20"/>
  <c r="BS15" i="17"/>
  <c r="BT156" i="9" a="1"/>
  <c r="BT156" i="9" s="1"/>
  <c r="BT14" i="25" s="1"/>
  <c r="BT145" i="9"/>
  <c r="BT166" i="9" s="1" a="1"/>
  <c r="BT166" i="9" s="1"/>
  <c r="BU137" i="9"/>
  <c r="BT13" i="25"/>
  <c r="BV55" i="9"/>
  <c r="BU105" i="9"/>
  <c r="BV78" i="9"/>
  <c r="BV56" i="9"/>
  <c r="BR13" i="16"/>
  <c r="BR26" i="14"/>
  <c r="BR42" i="14" s="1"/>
  <c r="BR48" i="14" s="1"/>
  <c r="BT162" i="9"/>
  <c r="BR48" i="17"/>
  <c r="BR112" i="25" s="1"/>
  <c r="BT118" i="9"/>
  <c r="BU110" i="9"/>
  <c r="BU91" i="9"/>
  <c r="BV83" i="9"/>
  <c r="BU132" i="9"/>
  <c r="BU140" i="9" s="1"/>
  <c r="BU160" i="9" a="1"/>
  <c r="BU160" i="9" s="1"/>
  <c r="BS106" i="12"/>
  <c r="BS112" i="12" s="1"/>
  <c r="BS194" i="12" s="1"/>
  <c r="BS16" i="17" s="1"/>
  <c r="BS123" i="12"/>
  <c r="BS198" i="12" s="1"/>
  <c r="BS20" i="17" s="1"/>
  <c r="BS135" i="12"/>
  <c r="BS143" i="12" s="1"/>
  <c r="BS154" i="12"/>
  <c r="BS181" i="12"/>
  <c r="BS166" i="12"/>
  <c r="BT10" i="17"/>
  <c r="BT19" i="14"/>
  <c r="BT11" i="12"/>
  <c r="BT91" i="10"/>
  <c r="BT23" i="25"/>
  <c r="AJ114" i="10" l="1"/>
  <c r="AK111" i="10" s="1"/>
  <c r="AK188" i="10" s="1"/>
  <c r="AK113" i="10"/>
  <c r="AK190" i="10" s="1"/>
  <c r="AK27" i="17" s="1"/>
  <c r="AK29" i="17" s="1"/>
  <c r="AJ38" i="16"/>
  <c r="AJ12" i="24" s="1"/>
  <c r="AJ31" i="17"/>
  <c r="AJ191" i="10"/>
  <c r="AJ12" i="20" s="1"/>
  <c r="AJ14" i="20" s="1"/>
  <c r="AI284" i="15"/>
  <c r="AI311" i="15" s="1"/>
  <c r="AI50" i="17"/>
  <c r="AI114" i="25" s="1"/>
  <c r="Q308" i="15"/>
  <c r="Q60" i="16" s="1"/>
  <c r="Q62" i="16" s="1"/>
  <c r="AL15" i="16"/>
  <c r="AL16" i="16" s="1"/>
  <c r="AL258" i="15" s="1"/>
  <c r="AL260" i="15" s="1"/>
  <c r="AL262" i="15" s="1"/>
  <c r="AL34" i="17"/>
  <c r="AL39" i="16" s="1"/>
  <c r="Q301" i="15"/>
  <c r="Q304" i="15" s="1"/>
  <c r="Q279" i="15"/>
  <c r="Q40" i="16"/>
  <c r="Q48" i="16" s="1"/>
  <c r="Q41" i="17"/>
  <c r="BH193" i="10"/>
  <c r="BH196" i="10" s="1"/>
  <c r="BH13" i="20" s="1"/>
  <c r="BH182" i="10"/>
  <c r="BI179" i="10" s="1"/>
  <c r="AL26" i="16"/>
  <c r="AL59" i="16" s="1"/>
  <c r="AL264" i="15"/>
  <c r="AL251" i="15"/>
  <c r="AL32" i="20" s="1"/>
  <c r="BI240" i="15"/>
  <c r="BJ237" i="15" s="1"/>
  <c r="BI243" i="15"/>
  <c r="AL153" i="15"/>
  <c r="AM150" i="15" s="1"/>
  <c r="BJ194" i="10"/>
  <c r="BJ181" i="10"/>
  <c r="BJ91" i="15"/>
  <c r="BK181" i="10"/>
  <c r="BK195" i="10" s="1"/>
  <c r="BK28" i="17" s="1"/>
  <c r="BK91" i="15"/>
  <c r="BK231" i="15" s="1"/>
  <c r="BK239" i="15" s="1"/>
  <c r="BJ191" i="15"/>
  <c r="BR35" i="20"/>
  <c r="BR14" i="16"/>
  <c r="BR42" i="16" s="1"/>
  <c r="BR15" i="24" s="1"/>
  <c r="BU106" i="9"/>
  <c r="BU114" i="9" s="1"/>
  <c r="BU117" i="9"/>
  <c r="BV109" i="9"/>
  <c r="BT20" i="14"/>
  <c r="BT21" i="14" s="1"/>
  <c r="BT41" i="14" s="1"/>
  <c r="BT47" i="14" s="1"/>
  <c r="BT92" i="10"/>
  <c r="BT93" i="10" s="1"/>
  <c r="BT11" i="17"/>
  <c r="BT12" i="17" s="1"/>
  <c r="BT12" i="12"/>
  <c r="BT13" i="12" s="1"/>
  <c r="BT109" i="12" s="1"/>
  <c r="BT193" i="12" s="1"/>
  <c r="BT24" i="25"/>
  <c r="BT25" i="25" s="1"/>
  <c r="BV67" i="9"/>
  <c r="BW59" i="9"/>
  <c r="BU31" i="25"/>
  <c r="BV63" i="9"/>
  <c r="Z291" i="15"/>
  <c r="BV68" i="9"/>
  <c r="BW60" i="9"/>
  <c r="BT167" i="9"/>
  <c r="BT11" i="16" s="1"/>
  <c r="BV64" i="9"/>
  <c r="BS200" i="12"/>
  <c r="BS22" i="17"/>
  <c r="BS24" i="17" s="1"/>
  <c r="BV79" i="9"/>
  <c r="BV90" i="9"/>
  <c r="BW82" i="9"/>
  <c r="BT15" i="25"/>
  <c r="BV86" i="9"/>
  <c r="BT157" i="9"/>
  <c r="BT93" i="12" s="1"/>
  <c r="BU155" i="9" a="1"/>
  <c r="BU155" i="9" s="1"/>
  <c r="BU133" i="9"/>
  <c r="BU141" i="9" s="1"/>
  <c r="BU144" i="9"/>
  <c r="BU165" i="9" s="1" a="1"/>
  <c r="BU165" i="9" s="1"/>
  <c r="BV136" i="9"/>
  <c r="BU113" i="9"/>
  <c r="BU161" i="9" a="1"/>
  <c r="BU161" i="9" s="1"/>
  <c r="BU32" i="25" s="1"/>
  <c r="AJ49" i="17" l="1"/>
  <c r="AJ113" i="25" s="1"/>
  <c r="AJ36" i="17"/>
  <c r="AK114" i="10"/>
  <c r="AL111" i="10" s="1"/>
  <c r="AK38" i="16"/>
  <c r="AK12" i="24" s="1"/>
  <c r="AK31" i="17"/>
  <c r="AK191" i="10"/>
  <c r="AK12" i="20" s="1"/>
  <c r="AK14" i="20" s="1"/>
  <c r="Q37" i="16"/>
  <c r="Q51" i="17"/>
  <c r="Q115" i="25" s="1"/>
  <c r="AM156" i="15"/>
  <c r="AM253" i="15" s="1"/>
  <c r="AM248" i="15"/>
  <c r="AM152" i="15"/>
  <c r="AM250" i="15" s="1"/>
  <c r="R276" i="15"/>
  <c r="Q26" i="20"/>
  <c r="Q28" i="20" s="1"/>
  <c r="BI182" i="10"/>
  <c r="BJ179" i="10" s="1"/>
  <c r="BJ193" i="10" s="1"/>
  <c r="BI193" i="10"/>
  <c r="BI196" i="10" s="1"/>
  <c r="BI13" i="20" s="1"/>
  <c r="Q18" i="20"/>
  <c r="R299" i="15"/>
  <c r="R267" i="15"/>
  <c r="AL13" i="24"/>
  <c r="AL47" i="16"/>
  <c r="AL265" i="15"/>
  <c r="BJ238" i="15"/>
  <c r="BJ231" i="15"/>
  <c r="BJ195" i="10"/>
  <c r="BJ53" i="16"/>
  <c r="BJ20" i="16"/>
  <c r="BU19" i="14"/>
  <c r="BU10" i="17"/>
  <c r="BU11" i="12"/>
  <c r="BU91" i="10"/>
  <c r="BU23" i="25"/>
  <c r="BT17" i="20"/>
  <c r="BT12" i="16"/>
  <c r="BT41" i="16" s="1"/>
  <c r="BU162" i="9"/>
  <c r="BT15" i="17"/>
  <c r="BW56" i="9"/>
  <c r="BW55" i="9"/>
  <c r="BV105" i="9"/>
  <c r="BV113" i="9" s="1"/>
  <c r="BU13" i="25"/>
  <c r="BT106" i="12"/>
  <c r="BT112" i="12" s="1"/>
  <c r="BT194" i="12" s="1"/>
  <c r="BT16" i="17" s="1"/>
  <c r="BT123" i="12"/>
  <c r="BT198" i="12" s="1"/>
  <c r="BT20" i="17" s="1"/>
  <c r="BT166" i="12"/>
  <c r="BT135" i="12"/>
  <c r="BT143" i="12" s="1"/>
  <c r="BT181" i="12"/>
  <c r="BT154" i="12"/>
  <c r="BV91" i="9"/>
  <c r="BW83" i="9"/>
  <c r="BS48" i="17"/>
  <c r="BS112" i="25" s="1"/>
  <c r="BV87" i="9"/>
  <c r="BU118" i="9"/>
  <c r="BV110" i="9"/>
  <c r="BU156" i="9" a="1"/>
  <c r="BU156" i="9" s="1"/>
  <c r="BU14" i="25" s="1"/>
  <c r="BU145" i="9"/>
  <c r="BU166" i="9" s="1" a="1"/>
  <c r="BU166" i="9" s="1"/>
  <c r="BU167" i="9" s="1"/>
  <c r="BU11" i="16" s="1"/>
  <c r="BV137" i="9"/>
  <c r="BW78" i="9"/>
  <c r="BW86" i="9" s="1"/>
  <c r="BV132" i="9"/>
  <c r="BV140" i="9" s="1"/>
  <c r="BV160" i="9" a="1"/>
  <c r="BV160" i="9" s="1"/>
  <c r="BS13" i="16"/>
  <c r="BS26" i="14"/>
  <c r="BS42" i="14" s="1"/>
  <c r="BS48" i="14" s="1"/>
  <c r="AK49" i="17" l="1"/>
  <c r="AK113" i="25" s="1"/>
  <c r="AK36" i="17"/>
  <c r="AL188" i="10"/>
  <c r="AL113" i="10"/>
  <c r="AL190" i="10" s="1"/>
  <c r="AL27" i="17" s="1"/>
  <c r="AL29" i="17" s="1"/>
  <c r="AL114" i="10"/>
  <c r="AM111" i="10" s="1"/>
  <c r="AJ50" i="17"/>
  <c r="AJ114" i="25" s="1"/>
  <c r="AJ284" i="15"/>
  <c r="AJ311" i="15" s="1"/>
  <c r="BJ196" i="10"/>
  <c r="BJ13" i="20" s="1"/>
  <c r="BJ182" i="10"/>
  <c r="BK179" i="10" s="1"/>
  <c r="Q37" i="20"/>
  <c r="Q29" i="20"/>
  <c r="R269" i="15"/>
  <c r="AM264" i="15"/>
  <c r="AM26" i="16"/>
  <c r="AM59" i="16" s="1"/>
  <c r="AM251" i="15"/>
  <c r="AM32" i="20" s="1"/>
  <c r="R64" i="16"/>
  <c r="Q19" i="20"/>
  <c r="Q21" i="20" s="1"/>
  <c r="AM153" i="15"/>
  <c r="AN150" i="15" s="1"/>
  <c r="AL268" i="15"/>
  <c r="AL300" i="15"/>
  <c r="AM15" i="16"/>
  <c r="AM16" i="16" s="1"/>
  <c r="AM258" i="15" s="1"/>
  <c r="AM260" i="15" s="1"/>
  <c r="AM262" i="15" s="1"/>
  <c r="AM34" i="17"/>
  <c r="AM39" i="16" s="1"/>
  <c r="Q43" i="16"/>
  <c r="Q46" i="16" s="1"/>
  <c r="Q49" i="16" s="1"/>
  <c r="Q65" i="16" s="1"/>
  <c r="Q66" i="16" s="1"/>
  <c r="Q68" i="16" s="1"/>
  <c r="Q11" i="24"/>
  <c r="Q16" i="24" s="1"/>
  <c r="BK182" i="10"/>
  <c r="BL179" i="10" s="1"/>
  <c r="BK193" i="10"/>
  <c r="BK196" i="10" s="1"/>
  <c r="BK13" i="20" s="1"/>
  <c r="BJ239" i="15"/>
  <c r="BJ240" i="15" s="1"/>
  <c r="BK237" i="15" s="1"/>
  <c r="BJ21" i="16"/>
  <c r="BJ54" i="16"/>
  <c r="BJ249" i="15"/>
  <c r="BJ243" i="15"/>
  <c r="BT200" i="12"/>
  <c r="BT13" i="16" s="1"/>
  <c r="BJ28" i="17"/>
  <c r="BU15" i="25"/>
  <c r="BU157" i="9"/>
  <c r="BU93" i="12" s="1"/>
  <c r="BV31" i="25"/>
  <c r="BV106" i="9"/>
  <c r="BV117" i="9"/>
  <c r="BW109" i="9"/>
  <c r="BV155" i="9" a="1"/>
  <c r="BV155" i="9" s="1"/>
  <c r="BV133" i="9"/>
  <c r="BV141" i="9" s="1"/>
  <c r="BV144" i="9"/>
  <c r="BV165" i="9" s="1" a="1"/>
  <c r="BV165" i="9" s="1"/>
  <c r="BW136" i="9"/>
  <c r="BW67" i="9"/>
  <c r="BX59" i="9"/>
  <c r="BW68" i="9"/>
  <c r="BX60" i="9"/>
  <c r="BS14" i="16"/>
  <c r="BS42" i="16" s="1"/>
  <c r="BS15" i="24" s="1"/>
  <c r="BS35" i="20"/>
  <c r="BW79" i="9"/>
  <c r="BW90" i="9"/>
  <c r="BX82" i="9"/>
  <c r="BV161" i="9" a="1"/>
  <c r="BV161" i="9" s="1"/>
  <c r="BV32" i="25" s="1"/>
  <c r="BW63" i="9"/>
  <c r="BW64" i="9"/>
  <c r="BU24" i="25"/>
  <c r="BU25" i="25" s="1"/>
  <c r="BU12" i="12"/>
  <c r="BU13" i="12" s="1"/>
  <c r="BU109" i="12" s="1"/>
  <c r="BU193" i="12" s="1"/>
  <c r="BU11" i="17"/>
  <c r="BU12" i="17" s="1"/>
  <c r="BU20" i="14"/>
  <c r="BU21" i="14" s="1"/>
  <c r="BU41" i="14" s="1"/>
  <c r="BU47" i="14" s="1"/>
  <c r="BU92" i="10"/>
  <c r="BU93" i="10" s="1"/>
  <c r="BL130" i="10" s="1"/>
  <c r="BT22" i="17"/>
  <c r="BT24" i="17" s="1"/>
  <c r="AM188" i="10" l="1"/>
  <c r="AM113" i="10"/>
  <c r="AM190" i="10" s="1"/>
  <c r="AM27" i="17" s="1"/>
  <c r="AM29" i="17" s="1"/>
  <c r="AL38" i="16"/>
  <c r="AL12" i="24" s="1"/>
  <c r="AL31" i="17"/>
  <c r="AL191" i="10"/>
  <c r="AL12" i="20" s="1"/>
  <c r="AL14" i="20" s="1"/>
  <c r="AK284" i="15"/>
  <c r="AK311" i="15" s="1"/>
  <c r="AK50" i="17"/>
  <c r="AK114" i="25" s="1"/>
  <c r="AM265" i="15"/>
  <c r="AM300" i="15" s="1"/>
  <c r="Q39" i="20"/>
  <c r="R281" i="15"/>
  <c r="R295" i="15" s="1"/>
  <c r="R278" i="15"/>
  <c r="R302" i="15"/>
  <c r="R24" i="16"/>
  <c r="R57" i="16" s="1"/>
  <c r="AM47" i="16"/>
  <c r="AM13" i="24"/>
  <c r="AN156" i="15"/>
  <c r="AN253" i="15" s="1"/>
  <c r="AN248" i="15"/>
  <c r="AN152" i="15"/>
  <c r="AN250" i="15" s="1"/>
  <c r="BU177" i="10"/>
  <c r="BL58" i="15"/>
  <c r="BL180" i="10"/>
  <c r="BL194" i="10" s="1"/>
  <c r="BT177" i="10"/>
  <c r="BO177" i="10"/>
  <c r="BP177" i="10"/>
  <c r="BN177" i="10"/>
  <c r="BR177" i="10"/>
  <c r="BM177" i="10"/>
  <c r="BS177" i="10"/>
  <c r="BQ177" i="10"/>
  <c r="BL177" i="10"/>
  <c r="BJ14" i="24"/>
  <c r="BJ259" i="15"/>
  <c r="BT26" i="14"/>
  <c r="BT42" i="14" s="1"/>
  <c r="BT48" i="14" s="1"/>
  <c r="BT14" i="16" s="1"/>
  <c r="BT42" i="16" s="1"/>
  <c r="BT15" i="24" s="1"/>
  <c r="BK243" i="15"/>
  <c r="BK240" i="15"/>
  <c r="BL237" i="15" s="1"/>
  <c r="BJ25" i="16"/>
  <c r="BJ263" i="15"/>
  <c r="BL193" i="10"/>
  <c r="BU15" i="17"/>
  <c r="BU17" i="20"/>
  <c r="BU12" i="16"/>
  <c r="BU41" i="16" s="1"/>
  <c r="BW91" i="9"/>
  <c r="BX83" i="9"/>
  <c r="BV162" i="9"/>
  <c r="BW105" i="9"/>
  <c r="BW113" i="9" s="1"/>
  <c r="BW132" i="9"/>
  <c r="BW140" i="9" s="1"/>
  <c r="BW160" i="9" a="1"/>
  <c r="BW160" i="9" s="1"/>
  <c r="BV118" i="9"/>
  <c r="BW110" i="9"/>
  <c r="BU106" i="12"/>
  <c r="BU112" i="12" s="1"/>
  <c r="BU194" i="12" s="1"/>
  <c r="BU16" i="17" s="1"/>
  <c r="BU123" i="12"/>
  <c r="BU198" i="12" s="1"/>
  <c r="BU20" i="17" s="1"/>
  <c r="BU135" i="12"/>
  <c r="BU143" i="12" s="1"/>
  <c r="BU154" i="12"/>
  <c r="BU181" i="12"/>
  <c r="BU166" i="12"/>
  <c r="BV19" i="14"/>
  <c r="BV10" i="17"/>
  <c r="BV11" i="12"/>
  <c r="BV91" i="10"/>
  <c r="BV23" i="25"/>
  <c r="BX56" i="9"/>
  <c r="BV156" i="9" a="1"/>
  <c r="BV156" i="9" s="1"/>
  <c r="BV14" i="25" s="1"/>
  <c r="BV145" i="9"/>
  <c r="BV166" i="9" s="1" a="1"/>
  <c r="BV166" i="9" s="1"/>
  <c r="BV167" i="9" s="1"/>
  <c r="BV11" i="16" s="1"/>
  <c r="BW137" i="9"/>
  <c r="BT48" i="17"/>
  <c r="BT112" i="25" s="1"/>
  <c r="BX78" i="9"/>
  <c r="BV13" i="25"/>
  <c r="BX55" i="9"/>
  <c r="BX63" i="9" s="1"/>
  <c r="BV114" i="9"/>
  <c r="BW87" i="9"/>
  <c r="AL49" i="17" l="1"/>
  <c r="AL113" i="25" s="1"/>
  <c r="AL36" i="17"/>
  <c r="AM114" i="10"/>
  <c r="AN111" i="10" s="1"/>
  <c r="AM38" i="16"/>
  <c r="AM12" i="24" s="1"/>
  <c r="AM31" i="17"/>
  <c r="AM191" i="10"/>
  <c r="AM12" i="20" s="1"/>
  <c r="AM14" i="20" s="1"/>
  <c r="AM268" i="15"/>
  <c r="AN264" i="15"/>
  <c r="AN26" i="16"/>
  <c r="AN59" i="16" s="1"/>
  <c r="AN251" i="15"/>
  <c r="AN32" i="20" s="1"/>
  <c r="AN153" i="15"/>
  <c r="AO150" i="15" s="1"/>
  <c r="AN15" i="16"/>
  <c r="AN16" i="16" s="1"/>
  <c r="AN258" i="15" s="1"/>
  <c r="AN260" i="15" s="1"/>
  <c r="AN262" i="15" s="1"/>
  <c r="AN34" i="17"/>
  <c r="AN39" i="16" s="1"/>
  <c r="R312" i="15"/>
  <c r="R313" i="15" s="1"/>
  <c r="R303" i="15"/>
  <c r="R296" i="15"/>
  <c r="R28" i="16"/>
  <c r="R306" i="15"/>
  <c r="R273" i="15"/>
  <c r="R274" i="15" s="1"/>
  <c r="BN181" i="10"/>
  <c r="BN195" i="10" s="1"/>
  <c r="BN28" i="17" s="1"/>
  <c r="BN91" i="15"/>
  <c r="BN231" i="15" s="1"/>
  <c r="BN239" i="15" s="1"/>
  <c r="BO181" i="10"/>
  <c r="BO195" i="10" s="1"/>
  <c r="BO28" i="17" s="1"/>
  <c r="BO91" i="15"/>
  <c r="BO231" i="15" s="1"/>
  <c r="BO239" i="15" s="1"/>
  <c r="BL91" i="15"/>
  <c r="BL181" i="10"/>
  <c r="BT181" i="10"/>
  <c r="BT195" i="10" s="1"/>
  <c r="BT28" i="17" s="1"/>
  <c r="BT91" i="15"/>
  <c r="BT231" i="15" s="1"/>
  <c r="BT239" i="15" s="1"/>
  <c r="BQ91" i="15"/>
  <c r="BQ231" i="15" s="1"/>
  <c r="BQ239" i="15" s="1"/>
  <c r="BQ181" i="10"/>
  <c r="BQ195" i="10" s="1"/>
  <c r="BQ28" i="17" s="1"/>
  <c r="BL53" i="16"/>
  <c r="BL20" i="16"/>
  <c r="BP181" i="10"/>
  <c r="BP195" i="10" s="1"/>
  <c r="BP28" i="17" s="1"/>
  <c r="BP91" i="15"/>
  <c r="BP231" i="15" s="1"/>
  <c r="BP239" i="15" s="1"/>
  <c r="BS181" i="10"/>
  <c r="BS195" i="10" s="1"/>
  <c r="BS28" i="17" s="1"/>
  <c r="BS91" i="15"/>
  <c r="BS231" i="15" s="1"/>
  <c r="BS239" i="15" s="1"/>
  <c r="BL191" i="15"/>
  <c r="G58" i="15"/>
  <c r="BM181" i="10"/>
  <c r="BM195" i="10" s="1"/>
  <c r="BM28" i="17" s="1"/>
  <c r="BM91" i="15"/>
  <c r="BM231" i="15" s="1"/>
  <c r="BM239" i="15" s="1"/>
  <c r="BU181" i="10"/>
  <c r="BU195" i="10" s="1"/>
  <c r="BU28" i="17" s="1"/>
  <c r="BU91" i="15"/>
  <c r="BU231" i="15" s="1"/>
  <c r="BU239" i="15" s="1"/>
  <c r="BR181" i="10"/>
  <c r="BR195" i="10" s="1"/>
  <c r="BR28" i="17" s="1"/>
  <c r="BR91" i="15"/>
  <c r="BR231" i="15" s="1"/>
  <c r="BR239" i="15" s="1"/>
  <c r="BT35" i="20"/>
  <c r="BJ58" i="16"/>
  <c r="BU22" i="17"/>
  <c r="BU24" i="17" s="1"/>
  <c r="BU48" i="17" s="1"/>
  <c r="BU112" i="25" s="1"/>
  <c r="BV15" i="25"/>
  <c r="BV157" i="9"/>
  <c r="BV93" i="12" s="1"/>
  <c r="BX68" i="9"/>
  <c r="BY60" i="9"/>
  <c r="BW31" i="25"/>
  <c r="BW161" i="9" a="1"/>
  <c r="BW161" i="9" s="1"/>
  <c r="BW32" i="25" s="1"/>
  <c r="BX79" i="9"/>
  <c r="BX87" i="9" s="1"/>
  <c r="BX90" i="9"/>
  <c r="BY82" i="9"/>
  <c r="BX64" i="9"/>
  <c r="BW133" i="9"/>
  <c r="BW141" i="9" s="1"/>
  <c r="BW155" i="9" a="1"/>
  <c r="BW155" i="9" s="1"/>
  <c r="BW144" i="9"/>
  <c r="BW165" i="9" s="1" a="1"/>
  <c r="BW165" i="9" s="1"/>
  <c r="BX136" i="9"/>
  <c r="BW106" i="9"/>
  <c r="BW117" i="9"/>
  <c r="BX109" i="9"/>
  <c r="BU200" i="12"/>
  <c r="BX67" i="9"/>
  <c r="BY59" i="9"/>
  <c r="BV92" i="10"/>
  <c r="BV93" i="10" s="1"/>
  <c r="BV24" i="25"/>
  <c r="BV25" i="25" s="1"/>
  <c r="BV12" i="12"/>
  <c r="BV13" i="12" s="1"/>
  <c r="BV109" i="12" s="1"/>
  <c r="BV193" i="12" s="1"/>
  <c r="BV11" i="17"/>
  <c r="BV12" i="17" s="1"/>
  <c r="BV20" i="14"/>
  <c r="BV21" i="14" s="1"/>
  <c r="BV41" i="14" s="1"/>
  <c r="BV47" i="14" s="1"/>
  <c r="BX86" i="9"/>
  <c r="AM49" i="17" l="1"/>
  <c r="AM113" i="25" s="1"/>
  <c r="AM36" i="17"/>
  <c r="AN188" i="10"/>
  <c r="AN113" i="10"/>
  <c r="AN190" i="10" s="1"/>
  <c r="AN27" i="17" s="1"/>
  <c r="AN29" i="17" s="1"/>
  <c r="AL284" i="15"/>
  <c r="AL311" i="15" s="1"/>
  <c r="AL50" i="17"/>
  <c r="AL114" i="25" s="1"/>
  <c r="S310" i="15"/>
  <c r="R297" i="15"/>
  <c r="R27" i="20"/>
  <c r="R283" i="15" s="1"/>
  <c r="S286" i="15" s="1"/>
  <c r="R27" i="16"/>
  <c r="R29" i="16" s="1"/>
  <c r="R31" i="16" s="1"/>
  <c r="R277" i="15"/>
  <c r="R61" i="16"/>
  <c r="R307" i="15"/>
  <c r="R39" i="17" s="1"/>
  <c r="AN13" i="24"/>
  <c r="AN47" i="16"/>
  <c r="AN265" i="15"/>
  <c r="AO156" i="15"/>
  <c r="AO253" i="15" s="1"/>
  <c r="AO152" i="15"/>
  <c r="AO248" i="15"/>
  <c r="BL195" i="10"/>
  <c r="G181" i="10"/>
  <c r="BL182" i="10"/>
  <c r="BM179" i="10" s="1"/>
  <c r="BL54" i="16"/>
  <c r="G54" i="16" s="1"/>
  <c r="G53" i="16"/>
  <c r="BL21" i="16"/>
  <c r="G20" i="16"/>
  <c r="BL238" i="15"/>
  <c r="G191" i="15"/>
  <c r="BL231" i="15"/>
  <c r="G91" i="15"/>
  <c r="BV12" i="16"/>
  <c r="BV41" i="16" s="1"/>
  <c r="BV17" i="20"/>
  <c r="BW118" i="9"/>
  <c r="BX110" i="9"/>
  <c r="BY56" i="9"/>
  <c r="BW91" i="10"/>
  <c r="BW19" i="14"/>
  <c r="BW23" i="25"/>
  <c r="BW10" i="17"/>
  <c r="BW11" i="12"/>
  <c r="BW13" i="25"/>
  <c r="BV123" i="12"/>
  <c r="BV198" i="12" s="1"/>
  <c r="BV20" i="17" s="1"/>
  <c r="BV106" i="12"/>
  <c r="BV112" i="12" s="1"/>
  <c r="BV194" i="12" s="1"/>
  <c r="BV16" i="17" s="1"/>
  <c r="BV135" i="12"/>
  <c r="BV143" i="12" s="1"/>
  <c r="BV181" i="12"/>
  <c r="BV166" i="12"/>
  <c r="BV154" i="12"/>
  <c r="BX91" i="9"/>
  <c r="BY83" i="9"/>
  <c r="BW114" i="9"/>
  <c r="BX132" i="9"/>
  <c r="BX140" i="9" s="1"/>
  <c r="BX160" i="9" a="1"/>
  <c r="BX160" i="9" s="1"/>
  <c r="BU13" i="16"/>
  <c r="BU26" i="14"/>
  <c r="BU42" i="14" s="1"/>
  <c r="BU48" i="14" s="1"/>
  <c r="BY55" i="9"/>
  <c r="BW156" i="9" a="1"/>
  <c r="BW156" i="9" s="1"/>
  <c r="BW14" i="25" s="1"/>
  <c r="BW145" i="9"/>
  <c r="BW166" i="9" s="1" a="1"/>
  <c r="BW166" i="9" s="1"/>
  <c r="BW167" i="9" s="1"/>
  <c r="BW11" i="16" s="1"/>
  <c r="BX137" i="9"/>
  <c r="BX105" i="9"/>
  <c r="BY78" i="9"/>
  <c r="BV15" i="17"/>
  <c r="BW162" i="9"/>
  <c r="AN191" i="10" l="1"/>
  <c r="AN12" i="20" s="1"/>
  <c r="AN14" i="20" s="1"/>
  <c r="AN114" i="10"/>
  <c r="AO111" i="10" s="1"/>
  <c r="AN38" i="16"/>
  <c r="AN12" i="24" s="1"/>
  <c r="AN31" i="17"/>
  <c r="AM50" i="17"/>
  <c r="AM114" i="25" s="1"/>
  <c r="AM284" i="15"/>
  <c r="AM311" i="15" s="1"/>
  <c r="R308" i="15"/>
  <c r="R60" i="16" s="1"/>
  <c r="R62" i="16" s="1"/>
  <c r="AN268" i="15"/>
  <c r="AN300" i="15"/>
  <c r="AO153" i="15"/>
  <c r="AP150" i="15" s="1"/>
  <c r="AO250" i="15"/>
  <c r="AO251" i="15" s="1"/>
  <c r="AO32" i="20" s="1"/>
  <c r="AO34" i="17"/>
  <c r="AO39" i="16" s="1"/>
  <c r="AO15" i="16"/>
  <c r="AO16" i="16" s="1"/>
  <c r="AO258" i="15" s="1"/>
  <c r="AO260" i="15" s="1"/>
  <c r="AO262" i="15" s="1"/>
  <c r="R301" i="15"/>
  <c r="R304" i="15" s="1"/>
  <c r="R279" i="15"/>
  <c r="R40" i="16"/>
  <c r="R48" i="16" s="1"/>
  <c r="R41" i="17"/>
  <c r="BL239" i="15"/>
  <c r="BL240" i="15" s="1"/>
  <c r="BM237" i="15" s="1"/>
  <c r="G231" i="15"/>
  <c r="BL28" i="17"/>
  <c r="G195" i="10"/>
  <c r="BL196" i="10"/>
  <c r="BL13" i="20" s="1"/>
  <c r="BM182" i="10"/>
  <c r="BN179" i="10" s="1"/>
  <c r="BM193" i="10"/>
  <c r="BM196" i="10" s="1"/>
  <c r="BM13" i="20" s="1"/>
  <c r="BL259" i="15"/>
  <c r="BL14" i="24"/>
  <c r="G14" i="24" s="1"/>
  <c r="G21" i="16"/>
  <c r="BL249" i="15"/>
  <c r="BL243" i="15"/>
  <c r="BV200" i="12"/>
  <c r="BV13" i="16" s="1"/>
  <c r="BX106" i="9"/>
  <c r="BX114" i="9" s="1"/>
  <c r="BX117" i="9"/>
  <c r="BY109" i="9"/>
  <c r="BW157" i="9"/>
  <c r="BW93" i="12" s="1"/>
  <c r="BY68" i="9"/>
  <c r="BZ60" i="9"/>
  <c r="BV22" i="17"/>
  <c r="BV24" i="17" s="1"/>
  <c r="BY64" i="9"/>
  <c r="BX161" i="9" a="1"/>
  <c r="BX161" i="9" s="1"/>
  <c r="BX32" i="25" s="1"/>
  <c r="BY79" i="9"/>
  <c r="BY90" i="9"/>
  <c r="BZ82" i="9"/>
  <c r="BY67" i="9"/>
  <c r="BZ59" i="9"/>
  <c r="BX155" i="9" a="1"/>
  <c r="BX155" i="9" s="1"/>
  <c r="BX133" i="9"/>
  <c r="BX141" i="9" s="1"/>
  <c r="BX144" i="9"/>
  <c r="BX165" i="9" s="1" a="1"/>
  <c r="BX165" i="9" s="1"/>
  <c r="BY136" i="9"/>
  <c r="BW12" i="12"/>
  <c r="BW13" i="12" s="1"/>
  <c r="BW109" i="12" s="1"/>
  <c r="BW193" i="12" s="1"/>
  <c r="BW11" i="17"/>
  <c r="BW12" i="17" s="1"/>
  <c r="BW92" i="10"/>
  <c r="BW93" i="10" s="1"/>
  <c r="BW20" i="14"/>
  <c r="BW21" i="14" s="1"/>
  <c r="BW41" i="14" s="1"/>
  <c r="BW47" i="14" s="1"/>
  <c r="BW24" i="25"/>
  <c r="BW25" i="25" s="1"/>
  <c r="BY86" i="9"/>
  <c r="BY63" i="9"/>
  <c r="BU35" i="20"/>
  <c r="BU14" i="16"/>
  <c r="BU42" i="16" s="1"/>
  <c r="BU15" i="24" s="1"/>
  <c r="BX113" i="9"/>
  <c r="BX31" i="25"/>
  <c r="BW15" i="25"/>
  <c r="AN49" i="17" l="1"/>
  <c r="AN113" i="25" s="1"/>
  <c r="AN36" i="17"/>
  <c r="AO188" i="10"/>
  <c r="AO191" i="10" s="1"/>
  <c r="AO12" i="20" s="1"/>
  <c r="AO14" i="20" s="1"/>
  <c r="AO113" i="10"/>
  <c r="AO190" i="10" s="1"/>
  <c r="AO27" i="17" s="1"/>
  <c r="AO29" i="17" s="1"/>
  <c r="AO114" i="10"/>
  <c r="AP111" i="10" s="1"/>
  <c r="S276" i="15"/>
  <c r="R26" i="20"/>
  <c r="R28" i="20" s="1"/>
  <c r="S299" i="15"/>
  <c r="S267" i="15"/>
  <c r="R18" i="20"/>
  <c r="R37" i="16"/>
  <c r="R51" i="17"/>
  <c r="R115" i="25" s="1"/>
  <c r="AO47" i="16"/>
  <c r="AO13" i="24"/>
  <c r="AO264" i="15"/>
  <c r="AO265" i="15" s="1"/>
  <c r="AO26" i="16"/>
  <c r="AO59" i="16" s="1"/>
  <c r="AP156" i="15"/>
  <c r="AP253" i="15" s="1"/>
  <c r="AP152" i="15"/>
  <c r="AP250" i="15" s="1"/>
  <c r="AP248" i="15"/>
  <c r="BV26" i="14"/>
  <c r="BV42" i="14" s="1"/>
  <c r="BV48" i="14" s="1"/>
  <c r="BV14" i="16" s="1"/>
  <c r="BV42" i="16" s="1"/>
  <c r="BV15" i="24" s="1"/>
  <c r="BN182" i="10"/>
  <c r="BO179" i="10" s="1"/>
  <c r="BN193" i="10"/>
  <c r="BN196" i="10" s="1"/>
  <c r="BN13" i="20" s="1"/>
  <c r="BM243" i="15"/>
  <c r="BM240" i="15"/>
  <c r="BN237" i="15" s="1"/>
  <c r="BL263" i="15"/>
  <c r="BL25" i="16"/>
  <c r="BW12" i="16"/>
  <c r="BW41" i="16" s="1"/>
  <c r="BW17" i="20"/>
  <c r="BY132" i="9"/>
  <c r="BY140" i="9" s="1"/>
  <c r="BY160" i="9" a="1"/>
  <c r="BY160" i="9" s="1"/>
  <c r="BZ55" i="9"/>
  <c r="BZ78" i="9"/>
  <c r="BV48" i="17"/>
  <c r="BV112" i="25" s="1"/>
  <c r="BX91" i="10"/>
  <c r="BX23" i="25"/>
  <c r="BX19" i="14"/>
  <c r="BX10" i="17"/>
  <c r="BX11" i="12"/>
  <c r="BV35" i="20"/>
  <c r="BW15" i="17"/>
  <c r="BY91" i="9"/>
  <c r="BZ83" i="9"/>
  <c r="BW106" i="12"/>
  <c r="BW112" i="12" s="1"/>
  <c r="BW194" i="12" s="1"/>
  <c r="BW16" i="17" s="1"/>
  <c r="BW123" i="12"/>
  <c r="BW198" i="12" s="1"/>
  <c r="BW20" i="17" s="1"/>
  <c r="BW166" i="12"/>
  <c r="BW181" i="12"/>
  <c r="BW154" i="12"/>
  <c r="BW135" i="12"/>
  <c r="BW143" i="12" s="1"/>
  <c r="BX156" i="9" a="1"/>
  <c r="BX156" i="9" s="1"/>
  <c r="BX14" i="25" s="1"/>
  <c r="BX145" i="9"/>
  <c r="BX166" i="9" s="1" a="1"/>
  <c r="BX166" i="9" s="1"/>
  <c r="BY137" i="9"/>
  <c r="BZ56" i="9"/>
  <c r="BY105" i="9"/>
  <c r="BX162" i="9"/>
  <c r="BX13" i="25"/>
  <c r="BY87" i="9"/>
  <c r="BX118" i="9"/>
  <c r="BY110" i="9"/>
  <c r="AP188" i="10" l="1"/>
  <c r="AP113" i="10"/>
  <c r="AO38" i="16"/>
  <c r="AO12" i="24" s="1"/>
  <c r="AO31" i="17"/>
  <c r="AN50" i="17"/>
  <c r="AN114" i="25" s="1"/>
  <c r="AN284" i="15"/>
  <c r="AN311" i="15" s="1"/>
  <c r="AP251" i="15"/>
  <c r="AP32" i="20" s="1"/>
  <c r="AO300" i="15"/>
  <c r="AO268" i="15"/>
  <c r="AP15" i="16"/>
  <c r="AP16" i="16" s="1"/>
  <c r="AP258" i="15" s="1"/>
  <c r="AP260" i="15" s="1"/>
  <c r="AP262" i="15" s="1"/>
  <c r="AP34" i="17"/>
  <c r="AP39" i="16" s="1"/>
  <c r="R43" i="16"/>
  <c r="R46" i="16" s="1"/>
  <c r="R49" i="16" s="1"/>
  <c r="R65" i="16" s="1"/>
  <c r="R66" i="16" s="1"/>
  <c r="R68" i="16" s="1"/>
  <c r="R11" i="24"/>
  <c r="R16" i="24" s="1"/>
  <c r="R29" i="20"/>
  <c r="R37" i="20"/>
  <c r="AP26" i="16"/>
  <c r="AP59" i="16" s="1"/>
  <c r="AP264" i="15"/>
  <c r="R19" i="20"/>
  <c r="R21" i="20" s="1"/>
  <c r="S64" i="16"/>
  <c r="AP153" i="15"/>
  <c r="AQ150" i="15" s="1"/>
  <c r="S269" i="15"/>
  <c r="BN240" i="15"/>
  <c r="BO237" i="15" s="1"/>
  <c r="BN243" i="15"/>
  <c r="BL58" i="16"/>
  <c r="G58" i="16" s="1"/>
  <c r="G25" i="16"/>
  <c r="G54" i="25" s="1"/>
  <c r="AS46" i="36" s="1"/>
  <c r="BO193" i="10"/>
  <c r="BO196" i="10" s="1"/>
  <c r="BO13" i="20" s="1"/>
  <c r="BO182" i="10"/>
  <c r="BP179" i="10" s="1"/>
  <c r="BX15" i="25"/>
  <c r="BX157" i="9"/>
  <c r="BX93" i="12" s="1"/>
  <c r="BX106" i="12" s="1"/>
  <c r="BX112" i="12" s="1"/>
  <c r="BX194" i="12" s="1"/>
  <c r="BX16" i="17" s="1"/>
  <c r="BZ68" i="9"/>
  <c r="CA60" i="9"/>
  <c r="BZ67" i="9"/>
  <c r="CA59" i="9"/>
  <c r="BZ63" i="9"/>
  <c r="BZ64" i="9"/>
  <c r="BY31" i="25"/>
  <c r="BW22" i="17"/>
  <c r="BW24" i="17" s="1"/>
  <c r="BX24" i="25"/>
  <c r="BX25" i="25" s="1"/>
  <c r="BX20" i="14"/>
  <c r="BX21" i="14" s="1"/>
  <c r="BX41" i="14" s="1"/>
  <c r="BX47" i="14" s="1"/>
  <c r="BX12" i="12"/>
  <c r="BX13" i="12" s="1"/>
  <c r="BX109" i="12" s="1"/>
  <c r="BX193" i="12" s="1"/>
  <c r="BX11" i="17"/>
  <c r="BX12" i="17" s="1"/>
  <c r="BX92" i="10"/>
  <c r="BX93" i="10" s="1"/>
  <c r="BZ79" i="9"/>
  <c r="BZ90" i="9"/>
  <c r="CA82" i="9"/>
  <c r="BY155" i="9" a="1"/>
  <c r="BY155" i="9" s="1"/>
  <c r="BY133" i="9"/>
  <c r="BY144" i="9"/>
  <c r="BY165" i="9" s="1" a="1"/>
  <c r="BY165" i="9" s="1"/>
  <c r="BZ136" i="9"/>
  <c r="BY106" i="9"/>
  <c r="BY114" i="9" s="1"/>
  <c r="BY117" i="9"/>
  <c r="BZ109" i="9"/>
  <c r="BX167" i="9"/>
  <c r="BX11" i="16" s="1"/>
  <c r="BZ86" i="9"/>
  <c r="BY161" i="9" a="1"/>
  <c r="BY161" i="9" s="1"/>
  <c r="BY32" i="25" s="1"/>
  <c r="BY113" i="9"/>
  <c r="BW200" i="12"/>
  <c r="AO49" i="17" l="1"/>
  <c r="AO113" i="25" s="1"/>
  <c r="AO36" i="17"/>
  <c r="AP190" i="10"/>
  <c r="AP27" i="17" s="1"/>
  <c r="AP29" i="17" s="1"/>
  <c r="AP114" i="10"/>
  <c r="AQ111" i="10" s="1"/>
  <c r="AP191" i="10"/>
  <c r="AP12" i="20" s="1"/>
  <c r="AP14" i="20" s="1"/>
  <c r="AP265" i="15"/>
  <c r="AP300" i="15" s="1"/>
  <c r="S24" i="16"/>
  <c r="S57" i="16" s="1"/>
  <c r="S302" i="15"/>
  <c r="S281" i="15"/>
  <c r="S295" i="15" s="1"/>
  <c r="S278" i="15"/>
  <c r="AP13" i="24"/>
  <c r="AP47" i="16"/>
  <c r="AQ156" i="15"/>
  <c r="AQ253" i="15" s="1"/>
  <c r="AQ152" i="15"/>
  <c r="AQ250" i="15" s="1"/>
  <c r="AQ248" i="15"/>
  <c r="R39" i="20"/>
  <c r="BX181" i="12"/>
  <c r="BP182" i="10"/>
  <c r="BQ179" i="10" s="1"/>
  <c r="BP193" i="10"/>
  <c r="BP196" i="10" s="1"/>
  <c r="BP13" i="20" s="1"/>
  <c r="BX166" i="12"/>
  <c r="BX154" i="12"/>
  <c r="BX123" i="12"/>
  <c r="BX198" i="12" s="1"/>
  <c r="BX20" i="17" s="1"/>
  <c r="BX135" i="12"/>
  <c r="BX143" i="12" s="1"/>
  <c r="BO243" i="15"/>
  <c r="BO240" i="15"/>
  <c r="BP237" i="15" s="1"/>
  <c r="BY162" i="9"/>
  <c r="BY91" i="10"/>
  <c r="BY23" i="25"/>
  <c r="BY10" i="17"/>
  <c r="BY11" i="12"/>
  <c r="BY19" i="14"/>
  <c r="BZ91" i="9"/>
  <c r="CA83" i="9"/>
  <c r="BX12" i="16"/>
  <c r="BX41" i="16" s="1"/>
  <c r="BX17" i="20"/>
  <c r="BX15" i="17"/>
  <c r="CA56" i="9"/>
  <c r="BY13" i="25"/>
  <c r="BZ87" i="9"/>
  <c r="BY156" i="9" a="1"/>
  <c r="BY156" i="9" s="1"/>
  <c r="BY14" i="25" s="1"/>
  <c r="BY145" i="9"/>
  <c r="BY166" i="9" s="1" a="1"/>
  <c r="BY166" i="9" s="1"/>
  <c r="BY167" i="9" s="1"/>
  <c r="BY11" i="16" s="1"/>
  <c r="BZ137" i="9"/>
  <c r="BZ105" i="9"/>
  <c r="BZ113" i="9" s="1"/>
  <c r="BW48" i="17"/>
  <c r="BW112" i="25" s="1"/>
  <c r="BY141" i="9"/>
  <c r="BY118" i="9"/>
  <c r="BZ110" i="9"/>
  <c r="CA78" i="9"/>
  <c r="CA55" i="9"/>
  <c r="BW13" i="16"/>
  <c r="BW26" i="14"/>
  <c r="BW42" i="14" s="1"/>
  <c r="BW48" i="14" s="1"/>
  <c r="BZ132" i="9"/>
  <c r="BZ140" i="9" s="1"/>
  <c r="BZ160" i="9" a="1"/>
  <c r="BZ160" i="9" s="1"/>
  <c r="AQ188" i="10" l="1"/>
  <c r="AQ113" i="10"/>
  <c r="AP38" i="16"/>
  <c r="AP12" i="24" s="1"/>
  <c r="AP31" i="17"/>
  <c r="AO50" i="17"/>
  <c r="AO114" i="25" s="1"/>
  <c r="AO284" i="15"/>
  <c r="AO311" i="15" s="1"/>
  <c r="AP268" i="15"/>
  <c r="BX22" i="17"/>
  <c r="BX24" i="17" s="1"/>
  <c r="BX48" i="17" s="1"/>
  <c r="BX112" i="25" s="1"/>
  <c r="AQ153" i="15"/>
  <c r="AR150" i="15" s="1"/>
  <c r="AR156" i="15" s="1"/>
  <c r="AR253" i="15" s="1"/>
  <c r="AQ251" i="15"/>
  <c r="AQ32" i="20" s="1"/>
  <c r="S296" i="15"/>
  <c r="S306" i="15"/>
  <c r="S303" i="15"/>
  <c r="S312" i="15"/>
  <c r="S313" i="15" s="1"/>
  <c r="S28" i="16"/>
  <c r="S273" i="15"/>
  <c r="S274" i="15" s="1"/>
  <c r="AQ15" i="16"/>
  <c r="AQ16" i="16" s="1"/>
  <c r="AQ258" i="15" s="1"/>
  <c r="AQ260" i="15" s="1"/>
  <c r="AQ262" i="15" s="1"/>
  <c r="AQ34" i="17"/>
  <c r="AQ39" i="16" s="1"/>
  <c r="AQ26" i="16"/>
  <c r="AQ59" i="16" s="1"/>
  <c r="AQ264" i="15"/>
  <c r="BX200" i="12"/>
  <c r="BX26" i="14" s="1"/>
  <c r="BX42" i="14" s="1"/>
  <c r="BX48" i="14" s="1"/>
  <c r="BQ193" i="10"/>
  <c r="BQ196" i="10" s="1"/>
  <c r="BQ13" i="20" s="1"/>
  <c r="BQ182" i="10"/>
  <c r="BR179" i="10" s="1"/>
  <c r="BP243" i="15"/>
  <c r="BP240" i="15"/>
  <c r="BQ237" i="15" s="1"/>
  <c r="BY15" i="25"/>
  <c r="BY157" i="9"/>
  <c r="BY93" i="12" s="1"/>
  <c r="BY123" i="12" s="1"/>
  <c r="BY198" i="12" s="1"/>
  <c r="BY20" i="17" s="1"/>
  <c r="CA67" i="9"/>
  <c r="CB59" i="9"/>
  <c r="CA68" i="9"/>
  <c r="CB60" i="9"/>
  <c r="CA64" i="9"/>
  <c r="CA63" i="9"/>
  <c r="BZ161" i="9" a="1"/>
  <c r="BZ161" i="9" s="1"/>
  <c r="BZ32" i="25" s="1"/>
  <c r="BZ106" i="9"/>
  <c r="BZ117" i="9"/>
  <c r="CA109" i="9"/>
  <c r="CA79" i="9"/>
  <c r="CA87" i="9" s="1"/>
  <c r="CA90" i="9"/>
  <c r="CB82" i="9"/>
  <c r="BY11" i="17"/>
  <c r="BY12" i="17" s="1"/>
  <c r="BY20" i="14"/>
  <c r="BY21" i="14" s="1"/>
  <c r="BY41" i="14" s="1"/>
  <c r="BY47" i="14" s="1"/>
  <c r="BY12" i="12"/>
  <c r="BY13" i="12" s="1"/>
  <c r="BY109" i="12" s="1"/>
  <c r="BY193" i="12" s="1"/>
  <c r="BY92" i="10"/>
  <c r="BY93" i="10" s="1"/>
  <c r="BY24" i="25"/>
  <c r="BY25" i="25" s="1"/>
  <c r="BZ155" i="9" a="1"/>
  <c r="BZ155" i="9" s="1"/>
  <c r="BZ133" i="9"/>
  <c r="BZ141" i="9" s="1"/>
  <c r="BZ144" i="9"/>
  <c r="BZ165" i="9" s="1" a="1"/>
  <c r="BZ165" i="9" s="1"/>
  <c r="CA136" i="9"/>
  <c r="CA86" i="9"/>
  <c r="BZ31" i="25"/>
  <c r="BW14" i="16"/>
  <c r="BW42" i="16" s="1"/>
  <c r="BW15" i="24" s="1"/>
  <c r="BW35" i="20"/>
  <c r="AR248" i="15" l="1"/>
  <c r="AR152" i="15"/>
  <c r="AR250" i="15" s="1"/>
  <c r="AR264" i="15" s="1"/>
  <c r="AP49" i="17"/>
  <c r="AP113" i="25" s="1"/>
  <c r="AP36" i="17"/>
  <c r="AQ114" i="10"/>
  <c r="AR111" i="10" s="1"/>
  <c r="AQ190" i="10"/>
  <c r="BY106" i="12"/>
  <c r="BY112" i="12" s="1"/>
  <c r="BY194" i="12" s="1"/>
  <c r="BY16" i="17" s="1"/>
  <c r="AR251" i="15"/>
  <c r="AR32" i="20" s="1"/>
  <c r="BY166" i="12"/>
  <c r="BY154" i="12"/>
  <c r="BX13" i="16"/>
  <c r="BY135" i="12"/>
  <c r="BY143" i="12" s="1"/>
  <c r="BY181" i="12"/>
  <c r="S27" i="20"/>
  <c r="S283" i="15" s="1"/>
  <c r="T286" i="15" s="1"/>
  <c r="T310" i="15"/>
  <c r="S297" i="15"/>
  <c r="S307" i="15"/>
  <c r="S39" i="17" s="1"/>
  <c r="AQ13" i="24"/>
  <c r="AQ47" i="16"/>
  <c r="AQ265" i="15"/>
  <c r="AR26" i="16"/>
  <c r="AR59" i="16" s="1"/>
  <c r="S61" i="16"/>
  <c r="S277" i="15"/>
  <c r="S27" i="16"/>
  <c r="S29" i="16" s="1"/>
  <c r="S31" i="16" s="1"/>
  <c r="AR153" i="15"/>
  <c r="AS150" i="15" s="1"/>
  <c r="AR34" i="17"/>
  <c r="AR39" i="16" s="1"/>
  <c r="AR15" i="16"/>
  <c r="AR16" i="16" s="1"/>
  <c r="AR258" i="15" s="1"/>
  <c r="AR260" i="15" s="1"/>
  <c r="AR262" i="15" s="1"/>
  <c r="BQ240" i="15"/>
  <c r="BR237" i="15" s="1"/>
  <c r="BQ243" i="15"/>
  <c r="BR182" i="10"/>
  <c r="BS179" i="10" s="1"/>
  <c r="BR193" i="10"/>
  <c r="BR196" i="10" s="1"/>
  <c r="BR13" i="20" s="1"/>
  <c r="BY15" i="17"/>
  <c r="CB55" i="9"/>
  <c r="CB63" i="9" s="1"/>
  <c r="CB78" i="9"/>
  <c r="BX35" i="20"/>
  <c r="BX14" i="16"/>
  <c r="BX42" i="16" s="1"/>
  <c r="BX15" i="24" s="1"/>
  <c r="CA132" i="9"/>
  <c r="CA140" i="9" s="1"/>
  <c r="CA160" i="9" a="1"/>
  <c r="CA160" i="9" s="1"/>
  <c r="CA91" i="9"/>
  <c r="CB83" i="9"/>
  <c r="BY12" i="16"/>
  <c r="BY41" i="16" s="1"/>
  <c r="BY17" i="20"/>
  <c r="BZ23" i="25"/>
  <c r="BZ11" i="12"/>
  <c r="BZ10" i="17"/>
  <c r="BZ19" i="14"/>
  <c r="BZ91" i="10"/>
  <c r="CA105" i="9"/>
  <c r="CA113" i="9" s="1"/>
  <c r="CB56" i="9"/>
  <c r="BZ156" i="9" a="1"/>
  <c r="BZ156" i="9" s="1"/>
  <c r="BZ14" i="25" s="1"/>
  <c r="BZ145" i="9"/>
  <c r="BZ166" i="9" s="1" a="1"/>
  <c r="BZ166" i="9" s="1"/>
  <c r="CA137" i="9"/>
  <c r="BZ162" i="9"/>
  <c r="BZ13" i="25"/>
  <c r="BZ118" i="9"/>
  <c r="CA110" i="9"/>
  <c r="BZ114" i="9"/>
  <c r="BY200" i="12" l="1"/>
  <c r="BY22" i="17"/>
  <c r="BY24" i="17" s="1"/>
  <c r="AQ27" i="17"/>
  <c r="AQ29" i="17" s="1"/>
  <c r="AQ191" i="10"/>
  <c r="AQ12" i="20" s="1"/>
  <c r="AQ14" i="20" s="1"/>
  <c r="AR188" i="10"/>
  <c r="AR113" i="10"/>
  <c r="AR190" i="10" s="1"/>
  <c r="AR27" i="17" s="1"/>
  <c r="AR29" i="17" s="1"/>
  <c r="AP284" i="15"/>
  <c r="AP311" i="15" s="1"/>
  <c r="AP50" i="17"/>
  <c r="AP114" i="25" s="1"/>
  <c r="S308" i="15"/>
  <c r="S60" i="16" s="1"/>
  <c r="S62" i="16" s="1"/>
  <c r="AR13" i="24"/>
  <c r="AR47" i="16"/>
  <c r="AQ268" i="15"/>
  <c r="AQ300" i="15"/>
  <c r="S40" i="16"/>
  <c r="S48" i="16" s="1"/>
  <c r="S41" i="17"/>
  <c r="S301" i="15"/>
  <c r="S304" i="15" s="1"/>
  <c r="S279" i="15"/>
  <c r="AS156" i="15"/>
  <c r="AS253" i="15" s="1"/>
  <c r="AS152" i="15"/>
  <c r="AS250" i="15" s="1"/>
  <c r="AS248" i="15"/>
  <c r="AR265" i="15"/>
  <c r="BS182" i="10"/>
  <c r="BT179" i="10" s="1"/>
  <c r="BS193" i="10"/>
  <c r="BS196" i="10" s="1"/>
  <c r="BS13" i="20" s="1"/>
  <c r="BR243" i="15"/>
  <c r="BR240" i="15"/>
  <c r="BS237" i="15" s="1"/>
  <c r="CB67" i="9"/>
  <c r="CC59" i="9"/>
  <c r="CA161" i="9" a="1"/>
  <c r="CA161" i="9" s="1"/>
  <c r="CA32" i="25" s="1"/>
  <c r="BZ12" i="12"/>
  <c r="BZ13" i="12" s="1"/>
  <c r="BZ109" i="12" s="1"/>
  <c r="BZ193" i="12" s="1"/>
  <c r="BZ92" i="10"/>
  <c r="BZ93" i="10" s="1"/>
  <c r="BZ24" i="25"/>
  <c r="BZ25" i="25" s="1"/>
  <c r="BZ20" i="14"/>
  <c r="BZ21" i="14" s="1"/>
  <c r="BZ41" i="14" s="1"/>
  <c r="BZ47" i="14" s="1"/>
  <c r="BZ11" i="17"/>
  <c r="BZ12" i="17" s="1"/>
  <c r="CB68" i="9"/>
  <c r="CC60" i="9"/>
  <c r="BZ167" i="9"/>
  <c r="BZ11" i="16" s="1"/>
  <c r="CB64" i="9"/>
  <c r="CA162" i="9"/>
  <c r="CA31" i="25"/>
  <c r="CA106" i="9"/>
  <c r="CA114" i="9" s="1"/>
  <c r="CA117" i="9"/>
  <c r="CB109" i="9"/>
  <c r="BZ15" i="25"/>
  <c r="CA133" i="9"/>
  <c r="CA155" i="9" a="1"/>
  <c r="CA155" i="9" s="1"/>
  <c r="CA144" i="9"/>
  <c r="CA165" i="9" s="1" a="1"/>
  <c r="CA165" i="9" s="1"/>
  <c r="CB136" i="9"/>
  <c r="CB79" i="9"/>
  <c r="CB87" i="9" s="1"/>
  <c r="CB90" i="9"/>
  <c r="CC82" i="9"/>
  <c r="BY26" i="14"/>
  <c r="BY42" i="14" s="1"/>
  <c r="BY48" i="14" s="1"/>
  <c r="BY13" i="16"/>
  <c r="BY48" i="17"/>
  <c r="BY112" i="25" s="1"/>
  <c r="BZ157" i="9"/>
  <c r="BZ93" i="12" s="1"/>
  <c r="CB86" i="9"/>
  <c r="AR114" i="10" l="1"/>
  <c r="AS111" i="10" s="1"/>
  <c r="AR31" i="17"/>
  <c r="AR38" i="16"/>
  <c r="AR12" i="24" s="1"/>
  <c r="AR191" i="10"/>
  <c r="AR12" i="20" s="1"/>
  <c r="AR14" i="20" s="1"/>
  <c r="AQ38" i="16"/>
  <c r="AQ12" i="24" s="1"/>
  <c r="AQ31" i="17"/>
  <c r="AS251" i="15"/>
  <c r="AS32" i="20" s="1"/>
  <c r="AS15" i="16"/>
  <c r="AS16" i="16" s="1"/>
  <c r="AS258" i="15" s="1"/>
  <c r="AS260" i="15" s="1"/>
  <c r="AS262" i="15" s="1"/>
  <c r="AS34" i="17"/>
  <c r="AS39" i="16" s="1"/>
  <c r="S37" i="16"/>
  <c r="S51" i="17"/>
  <c r="S115" i="25" s="1"/>
  <c r="AR300" i="15"/>
  <c r="AR268" i="15"/>
  <c r="AS264" i="15"/>
  <c r="AS26" i="16"/>
  <c r="AS59" i="16" s="1"/>
  <c r="S26" i="20"/>
  <c r="S28" i="20" s="1"/>
  <c r="T276" i="15"/>
  <c r="AS153" i="15"/>
  <c r="AT150" i="15" s="1"/>
  <c r="T299" i="15"/>
  <c r="S18" i="20"/>
  <c r="T267" i="15"/>
  <c r="BS243" i="15"/>
  <c r="BS240" i="15"/>
  <c r="BT237" i="15" s="1"/>
  <c r="BT182" i="10"/>
  <c r="BU179" i="10" s="1"/>
  <c r="BT193" i="10"/>
  <c r="BT196" i="10" s="1"/>
  <c r="BT13" i="20" s="1"/>
  <c r="BR50" i="17"/>
  <c r="BR114" i="25" s="1"/>
  <c r="BZ15" i="17"/>
  <c r="CB91" i="9"/>
  <c r="CC83" i="9"/>
  <c r="CC56" i="9"/>
  <c r="CA13" i="25"/>
  <c r="CB105" i="9"/>
  <c r="BZ17" i="20"/>
  <c r="BZ12" i="16"/>
  <c r="BZ41" i="16" s="1"/>
  <c r="CC55" i="9"/>
  <c r="CA156" i="9" a="1"/>
  <c r="CA156" i="9" s="1"/>
  <c r="CA14" i="25" s="1"/>
  <c r="CA145" i="9"/>
  <c r="CA166" i="9" s="1" a="1"/>
  <c r="CA166" i="9" s="1"/>
  <c r="CB137" i="9"/>
  <c r="CA19" i="14"/>
  <c r="CA91" i="10"/>
  <c r="CA23" i="25"/>
  <c r="CA11" i="12"/>
  <c r="CA10" i="17"/>
  <c r="BY14" i="16"/>
  <c r="BY42" i="16" s="1"/>
  <c r="BY15" i="24" s="1"/>
  <c r="BY35" i="20"/>
  <c r="CA118" i="9"/>
  <c r="CB110" i="9"/>
  <c r="CA141" i="9"/>
  <c r="CB132" i="9"/>
  <c r="CB140" i="9" s="1"/>
  <c r="CB160" i="9" a="1"/>
  <c r="CB160" i="9" s="1"/>
  <c r="BZ123" i="12"/>
  <c r="BZ198" i="12" s="1"/>
  <c r="BZ20" i="17" s="1"/>
  <c r="BZ106" i="12"/>
  <c r="BZ112" i="12" s="1"/>
  <c r="BZ194" i="12" s="1"/>
  <c r="BZ16" i="17" s="1"/>
  <c r="BZ181" i="12"/>
  <c r="BZ135" i="12"/>
  <c r="BZ143" i="12" s="1"/>
  <c r="BZ166" i="12"/>
  <c r="BZ154" i="12"/>
  <c r="CC78" i="9"/>
  <c r="AQ49" i="17" l="1"/>
  <c r="AQ113" i="25" s="1"/>
  <c r="AQ36" i="17"/>
  <c r="AR49" i="17"/>
  <c r="AR113" i="25" s="1"/>
  <c r="AR36" i="17"/>
  <c r="AS188" i="10"/>
  <c r="AS113" i="10"/>
  <c r="AS190" i="10" s="1"/>
  <c r="AS27" i="17" s="1"/>
  <c r="AS29" i="17" s="1"/>
  <c r="AS31" i="17" s="1"/>
  <c r="AS265" i="15"/>
  <c r="AS300" i="15" s="1"/>
  <c r="AT156" i="15"/>
  <c r="AT253" i="15" s="1"/>
  <c r="AT152" i="15"/>
  <c r="AT250" i="15" s="1"/>
  <c r="AT248" i="15"/>
  <c r="S43" i="16"/>
  <c r="S46" i="16" s="1"/>
  <c r="S49" i="16" s="1"/>
  <c r="S65" i="16" s="1"/>
  <c r="S66" i="16" s="1"/>
  <c r="S68" i="16" s="1"/>
  <c r="S11" i="24"/>
  <c r="S16" i="24" s="1"/>
  <c r="S37" i="20"/>
  <c r="S29" i="20"/>
  <c r="AS13" i="24"/>
  <c r="AS47" i="16"/>
  <c r="T269" i="15"/>
  <c r="T64" i="16"/>
  <c r="S19" i="20"/>
  <c r="S21" i="20" s="1"/>
  <c r="BT240" i="15"/>
  <c r="BU237" i="15" s="1"/>
  <c r="BT243" i="15"/>
  <c r="BU193" i="10"/>
  <c r="BU196" i="10" s="1"/>
  <c r="BU13" i="20" s="1"/>
  <c r="BU182" i="10"/>
  <c r="BV179" i="10" s="1"/>
  <c r="BZ22" i="17"/>
  <c r="BZ24" i="17" s="1"/>
  <c r="CA92" i="10"/>
  <c r="CA93" i="10" s="1"/>
  <c r="CA24" i="25"/>
  <c r="CA25" i="25" s="1"/>
  <c r="CA20" i="14"/>
  <c r="CA21" i="14" s="1"/>
  <c r="CA41" i="14" s="1"/>
  <c r="CA47" i="14" s="1"/>
  <c r="CA12" i="12"/>
  <c r="CA13" i="12" s="1"/>
  <c r="CA109" i="12" s="1"/>
  <c r="CA193" i="12" s="1"/>
  <c r="CA11" i="17"/>
  <c r="CA12" i="17" s="1"/>
  <c r="CB106" i="9"/>
  <c r="CB117" i="9"/>
  <c r="CC109" i="9"/>
  <c r="CC68" i="9"/>
  <c r="CD60" i="9"/>
  <c r="CB113" i="9"/>
  <c r="CC64" i="9"/>
  <c r="CA15" i="25"/>
  <c r="CA157" i="9"/>
  <c r="CA93" i="12" s="1"/>
  <c r="CC67" i="9"/>
  <c r="CD59" i="9"/>
  <c r="CC79" i="9"/>
  <c r="CC87" i="9" s="1"/>
  <c r="CC90" i="9"/>
  <c r="CD82" i="9"/>
  <c r="CA167" i="9"/>
  <c r="CA11" i="16" s="1"/>
  <c r="CC86" i="9"/>
  <c r="CB31" i="25"/>
  <c r="CC63" i="9"/>
  <c r="BZ200" i="12"/>
  <c r="CB155" i="9" a="1"/>
  <c r="CB155" i="9" s="1"/>
  <c r="CB133" i="9"/>
  <c r="CB141" i="9" s="1"/>
  <c r="CB144" i="9"/>
  <c r="CB165" i="9" s="1" a="1"/>
  <c r="CB165" i="9" s="1"/>
  <c r="CC136" i="9"/>
  <c r="CB161" i="9" a="1"/>
  <c r="CB161" i="9" s="1"/>
  <c r="CB32" i="25" s="1"/>
  <c r="AS114" i="10" l="1"/>
  <c r="AT111" i="10" s="1"/>
  <c r="AS38" i="16"/>
  <c r="AS12" i="24" s="1"/>
  <c r="AT188" i="10"/>
  <c r="AT113" i="10"/>
  <c r="AS191" i="10"/>
  <c r="AS12" i="20" s="1"/>
  <c r="AS14" i="20" s="1"/>
  <c r="AR50" i="17"/>
  <c r="AR114" i="25" s="1"/>
  <c r="AR284" i="15"/>
  <c r="AR311" i="15" s="1"/>
  <c r="AQ50" i="17"/>
  <c r="AQ114" i="25" s="1"/>
  <c r="AQ284" i="15"/>
  <c r="AQ311" i="15" s="1"/>
  <c r="AS268" i="15"/>
  <c r="AT251" i="15"/>
  <c r="AT32" i="20" s="1"/>
  <c r="S39" i="20"/>
  <c r="AS49" i="17"/>
  <c r="AS113" i="25" s="1"/>
  <c r="AS36" i="17"/>
  <c r="T302" i="15"/>
  <c r="T281" i="15"/>
  <c r="T295" i="15" s="1"/>
  <c r="T24" i="16"/>
  <c r="T57" i="16" s="1"/>
  <c r="T278" i="15"/>
  <c r="AT26" i="16"/>
  <c r="AT59" i="16" s="1"/>
  <c r="AT264" i="15"/>
  <c r="AT153" i="15"/>
  <c r="AU150" i="15" s="1"/>
  <c r="AT15" i="16"/>
  <c r="AT16" i="16" s="1"/>
  <c r="AT258" i="15" s="1"/>
  <c r="AT260" i="15" s="1"/>
  <c r="AT262" i="15" s="1"/>
  <c r="AT34" i="17"/>
  <c r="AT39" i="16" s="1"/>
  <c r="BZ48" i="17"/>
  <c r="BZ112" i="25" s="1"/>
  <c r="BU243" i="15"/>
  <c r="BU240" i="15"/>
  <c r="BV237" i="15" s="1"/>
  <c r="BV193" i="10"/>
  <c r="BV196" i="10" s="1"/>
  <c r="BV13" i="20" s="1"/>
  <c r="BV182" i="10"/>
  <c r="BW179" i="10" s="1"/>
  <c r="CA15" i="17"/>
  <c r="CA106" i="12"/>
  <c r="CA112" i="12" s="1"/>
  <c r="CA194" i="12" s="1"/>
  <c r="CA16" i="17" s="1"/>
  <c r="CA123" i="12"/>
  <c r="CA198" i="12" s="1"/>
  <c r="CA20" i="17" s="1"/>
  <c r="CA154" i="12"/>
  <c r="CA135" i="12"/>
  <c r="CA143" i="12" s="1"/>
  <c r="CA166" i="12"/>
  <c r="CA181" i="12"/>
  <c r="CC105" i="9"/>
  <c r="CC113" i="9" s="1"/>
  <c r="CD55" i="9"/>
  <c r="CD78" i="9"/>
  <c r="CD86" i="9" s="1"/>
  <c r="CB118" i="9"/>
  <c r="CC110" i="9"/>
  <c r="CC91" i="9"/>
  <c r="CD83" i="9"/>
  <c r="CA12" i="16"/>
  <c r="CA41" i="16" s="1"/>
  <c r="CA17" i="20"/>
  <c r="CB162" i="9"/>
  <c r="CB10" i="17"/>
  <c r="CB11" i="12"/>
  <c r="CB19" i="14"/>
  <c r="CB91" i="10"/>
  <c r="CB23" i="25"/>
  <c r="CD56" i="9"/>
  <c r="CB13" i="25"/>
  <c r="CC132" i="9"/>
  <c r="CC140" i="9" s="1"/>
  <c r="CC160" i="9" a="1"/>
  <c r="CC160" i="9" s="1"/>
  <c r="CB156" i="9" a="1"/>
  <c r="CB156" i="9" s="1"/>
  <c r="CB14" i="25" s="1"/>
  <c r="CB145" i="9"/>
  <c r="CB166" i="9" s="1" a="1"/>
  <c r="CB166" i="9" s="1"/>
  <c r="CB167" i="9" s="1"/>
  <c r="CB11" i="16" s="1"/>
  <c r="CC137" i="9"/>
  <c r="BZ26" i="14"/>
  <c r="BZ42" i="14" s="1"/>
  <c r="BZ48" i="14" s="1"/>
  <c r="BZ13" i="16"/>
  <c r="CB114" i="9"/>
  <c r="AT190" i="10" l="1"/>
  <c r="AT114" i="10"/>
  <c r="AU111" i="10" s="1"/>
  <c r="T312" i="15"/>
  <c r="T313" i="15" s="1"/>
  <c r="T28" i="16"/>
  <c r="T306" i="15"/>
  <c r="T303" i="15"/>
  <c r="T296" i="15"/>
  <c r="T273" i="15"/>
  <c r="T274" i="15" s="1"/>
  <c r="AU156" i="15"/>
  <c r="AU253" i="15" s="1"/>
  <c r="AU153" i="15"/>
  <c r="AV150" i="15" s="1"/>
  <c r="AU152" i="15"/>
  <c r="AU250" i="15" s="1"/>
  <c r="AU248" i="15"/>
  <c r="AS284" i="15"/>
  <c r="AS311" i="15" s="1"/>
  <c r="AS50" i="17"/>
  <c r="AS114" i="25" s="1"/>
  <c r="AT265" i="15"/>
  <c r="AT13" i="24"/>
  <c r="AT47" i="16"/>
  <c r="BV240" i="15"/>
  <c r="BW237" i="15" s="1"/>
  <c r="BV243" i="15"/>
  <c r="BW193" i="10"/>
  <c r="BW196" i="10" s="1"/>
  <c r="BW13" i="20" s="1"/>
  <c r="BW182" i="10"/>
  <c r="BX179" i="10" s="1"/>
  <c r="CD79" i="9"/>
  <c r="CD87" i="9" s="1"/>
  <c r="CD90" i="9"/>
  <c r="CE82" i="9"/>
  <c r="CC133" i="9"/>
  <c r="CC155" i="9" a="1"/>
  <c r="CC155" i="9" s="1"/>
  <c r="CC144" i="9"/>
  <c r="CC165" i="9" s="1" a="1"/>
  <c r="CC165" i="9" s="1"/>
  <c r="CD136" i="9"/>
  <c r="CD67" i="9"/>
  <c r="CE59" i="9"/>
  <c r="CC31" i="25"/>
  <c r="BZ14" i="16"/>
  <c r="BZ35" i="20"/>
  <c r="CB157" i="9"/>
  <c r="CB93" i="12" s="1"/>
  <c r="CD63" i="9"/>
  <c r="CA22" i="17"/>
  <c r="CA24" i="17" s="1"/>
  <c r="CB15" i="25"/>
  <c r="CC161" i="9" a="1"/>
  <c r="CC161" i="9" s="1"/>
  <c r="CC32" i="25" s="1"/>
  <c r="CD68" i="9"/>
  <c r="CE60" i="9"/>
  <c r="CA200" i="12"/>
  <c r="CB20" i="14"/>
  <c r="CB21" i="14" s="1"/>
  <c r="CB41" i="14" s="1"/>
  <c r="CB47" i="14" s="1"/>
  <c r="CB92" i="10"/>
  <c r="CB93" i="10" s="1"/>
  <c r="CB11" i="17"/>
  <c r="CB12" i="17" s="1"/>
  <c r="CB12" i="12"/>
  <c r="CB13" i="12" s="1"/>
  <c r="CB109" i="12" s="1"/>
  <c r="CB193" i="12" s="1"/>
  <c r="CB24" i="25"/>
  <c r="CB25" i="25" s="1"/>
  <c r="CD64" i="9"/>
  <c r="CC106" i="9"/>
  <c r="CC114" i="9" s="1"/>
  <c r="CC117" i="9"/>
  <c r="CD109" i="9"/>
  <c r="AU188" i="10" l="1"/>
  <c r="AU113" i="10"/>
  <c r="AU190" i="10" s="1"/>
  <c r="AU191" i="10" s="1"/>
  <c r="AU12" i="20" s="1"/>
  <c r="AU14" i="20" s="1"/>
  <c r="AT191" i="10"/>
  <c r="AT12" i="20" s="1"/>
  <c r="AT14" i="20" s="1"/>
  <c r="AT27" i="17"/>
  <c r="AT29" i="17" s="1"/>
  <c r="AU251" i="15"/>
  <c r="AU32" i="20" s="1"/>
  <c r="AV156" i="15"/>
  <c r="AV253" i="15" s="1"/>
  <c r="AV152" i="15"/>
  <c r="AV250" i="15" s="1"/>
  <c r="AV248" i="15"/>
  <c r="AU27" i="17"/>
  <c r="AU29" i="17" s="1"/>
  <c r="AU15" i="16"/>
  <c r="AU16" i="16" s="1"/>
  <c r="AU258" i="15" s="1"/>
  <c r="AU260" i="15" s="1"/>
  <c r="AU262" i="15" s="1"/>
  <c r="AU265" i="15" s="1"/>
  <c r="AU34" i="17"/>
  <c r="AU39" i="16" s="1"/>
  <c r="AT268" i="15"/>
  <c r="AT300" i="15"/>
  <c r="T61" i="16"/>
  <c r="T27" i="16"/>
  <c r="T29" i="16" s="1"/>
  <c r="T31" i="16" s="1"/>
  <c r="T277" i="15"/>
  <c r="T307" i="15"/>
  <c r="T39" i="17" s="1"/>
  <c r="AU264" i="15"/>
  <c r="AU26" i="16"/>
  <c r="AU59" i="16" s="1"/>
  <c r="T27" i="20"/>
  <c r="T283" i="15" s="1"/>
  <c r="U286" i="15" s="1"/>
  <c r="U310" i="15"/>
  <c r="T297" i="15"/>
  <c r="BX193" i="10"/>
  <c r="BX196" i="10" s="1"/>
  <c r="BX13" i="20" s="1"/>
  <c r="BX182" i="10"/>
  <c r="BY179" i="10" s="1"/>
  <c r="BW243" i="15"/>
  <c r="BW240" i="15"/>
  <c r="BX237" i="15" s="1"/>
  <c r="CC162" i="9"/>
  <c r="CB12" i="16"/>
  <c r="CB41" i="16" s="1"/>
  <c r="CB17" i="20"/>
  <c r="CB15" i="17"/>
  <c r="CC13" i="25"/>
  <c r="CC156" i="9" a="1"/>
  <c r="CC156" i="9" s="1"/>
  <c r="CC14" i="25" s="1"/>
  <c r="CC145" i="9"/>
  <c r="CC166" i="9" s="1" a="1"/>
  <c r="CC166" i="9" s="1"/>
  <c r="CC167" i="9" s="1"/>
  <c r="CC11" i="16" s="1"/>
  <c r="CD137" i="9"/>
  <c r="CE55" i="9"/>
  <c r="CB106" i="12"/>
  <c r="CB112" i="12" s="1"/>
  <c r="CB194" i="12" s="1"/>
  <c r="CB16" i="17" s="1"/>
  <c r="CB123" i="12"/>
  <c r="CB198" i="12" s="1"/>
  <c r="CB20" i="17" s="1"/>
  <c r="CB135" i="12"/>
  <c r="CB143" i="12" s="1"/>
  <c r="CB154" i="12"/>
  <c r="CB166" i="12"/>
  <c r="CB181" i="12"/>
  <c r="CA48" i="17"/>
  <c r="CA112" i="25" s="1"/>
  <c r="CC141" i="9"/>
  <c r="CD105" i="9"/>
  <c r="BZ42" i="16"/>
  <c r="BZ15" i="24" s="1"/>
  <c r="CE78" i="9"/>
  <c r="CE56" i="9"/>
  <c r="CE64" i="9" s="1"/>
  <c r="CA26" i="14"/>
  <c r="CA42" i="14" s="1"/>
  <c r="CA48" i="14" s="1"/>
  <c r="CA13" i="16"/>
  <c r="CD132" i="9"/>
  <c r="CD140" i="9" s="1"/>
  <c r="CD160" i="9" a="1"/>
  <c r="CD160" i="9" s="1"/>
  <c r="CC118" i="9"/>
  <c r="CD110" i="9"/>
  <c r="CC19" i="14"/>
  <c r="CC10" i="17"/>
  <c r="CC11" i="12"/>
  <c r="CC91" i="10"/>
  <c r="CC23" i="25"/>
  <c r="CD91" i="9"/>
  <c r="CE83" i="9"/>
  <c r="T308" i="15" l="1"/>
  <c r="T60" i="16" s="1"/>
  <c r="T62" i="16" s="1"/>
  <c r="AT38" i="16"/>
  <c r="AT12" i="24" s="1"/>
  <c r="AT31" i="17"/>
  <c r="AU114" i="10"/>
  <c r="AV111" i="10" s="1"/>
  <c r="AV251" i="15"/>
  <c r="AV32" i="20" s="1"/>
  <c r="AU47" i="16"/>
  <c r="AU13" i="24"/>
  <c r="AU300" i="15"/>
  <c r="AU268" i="15"/>
  <c r="T40" i="16"/>
  <c r="T48" i="16" s="1"/>
  <c r="T41" i="17"/>
  <c r="T301" i="15"/>
  <c r="T304" i="15" s="1"/>
  <c r="T279" i="15"/>
  <c r="AU38" i="16"/>
  <c r="AU31" i="17"/>
  <c r="AV26" i="16"/>
  <c r="AV59" i="16" s="1"/>
  <c r="AV264" i="15"/>
  <c r="AV153" i="15"/>
  <c r="AW150" i="15" s="1"/>
  <c r="AV15" i="16"/>
  <c r="AV16" i="16" s="1"/>
  <c r="AV258" i="15" s="1"/>
  <c r="AV260" i="15" s="1"/>
  <c r="AV262" i="15" s="1"/>
  <c r="AV34" i="17"/>
  <c r="AV39" i="16" s="1"/>
  <c r="BX243" i="15"/>
  <c r="BX240" i="15"/>
  <c r="BY237" i="15" s="1"/>
  <c r="BY182" i="10"/>
  <c r="BZ179" i="10" s="1"/>
  <c r="BY193" i="10"/>
  <c r="BY196" i="10" s="1"/>
  <c r="BY13" i="20" s="1"/>
  <c r="CC157" i="9"/>
  <c r="CC93" i="12" s="1"/>
  <c r="CC123" i="12" s="1"/>
  <c r="CC198" i="12" s="1"/>
  <c r="CC20" i="17" s="1"/>
  <c r="CC15" i="25"/>
  <c r="CE79" i="9"/>
  <c r="CE87" i="9" s="1"/>
  <c r="CE90" i="9"/>
  <c r="CF82" i="9"/>
  <c r="CB22" i="17"/>
  <c r="CB24" i="17" s="1"/>
  <c r="CE67" i="9"/>
  <c r="CF59" i="9"/>
  <c r="CE86" i="9"/>
  <c r="CE63" i="9"/>
  <c r="CB200" i="12"/>
  <c r="CD161" i="9" a="1"/>
  <c r="CD161" i="9" s="1"/>
  <c r="CD32" i="25" s="1"/>
  <c r="CD31" i="25"/>
  <c r="CA14" i="16"/>
  <c r="CA42" i="16" s="1"/>
  <c r="CA15" i="24" s="1"/>
  <c r="CA35" i="20"/>
  <c r="CD106" i="9"/>
  <c r="CD117" i="9"/>
  <c r="CE109" i="9"/>
  <c r="CC12" i="12"/>
  <c r="CC13" i="12" s="1"/>
  <c r="CC109" i="12" s="1"/>
  <c r="CC193" i="12" s="1"/>
  <c r="CC20" i="14"/>
  <c r="CC21" i="14" s="1"/>
  <c r="CC41" i="14" s="1"/>
  <c r="CC47" i="14" s="1"/>
  <c r="CC11" i="17"/>
  <c r="CC12" i="17" s="1"/>
  <c r="CC92" i="10"/>
  <c r="CC93" i="10" s="1"/>
  <c r="CC24" i="25"/>
  <c r="CC25" i="25" s="1"/>
  <c r="CD133" i="9"/>
  <c r="CD155" i="9" a="1"/>
  <c r="CD155" i="9" s="1"/>
  <c r="CD144" i="9"/>
  <c r="CD165" i="9" s="1" a="1"/>
  <c r="CD165" i="9" s="1"/>
  <c r="CE136" i="9"/>
  <c r="CE68" i="9"/>
  <c r="CF60" i="9"/>
  <c r="CD113" i="9"/>
  <c r="AV188" i="10" l="1"/>
  <c r="AV113" i="10"/>
  <c r="AT49" i="17"/>
  <c r="AT113" i="25" s="1"/>
  <c r="AT36" i="17"/>
  <c r="AV265" i="15"/>
  <c r="AV268" i="15" s="1"/>
  <c r="T37" i="16"/>
  <c r="T51" i="17"/>
  <c r="T115" i="25" s="1"/>
  <c r="AV47" i="16"/>
  <c r="AV13" i="24"/>
  <c r="AU49" i="17"/>
  <c r="AU113" i="25" s="1"/>
  <c r="AU36" i="17"/>
  <c r="AU12" i="24"/>
  <c r="U276" i="15"/>
  <c r="T26" i="20"/>
  <c r="T28" i="20" s="1"/>
  <c r="AW156" i="15"/>
  <c r="AW253" i="15" s="1"/>
  <c r="AW152" i="15"/>
  <c r="AW250" i="15" s="1"/>
  <c r="AW248" i="15"/>
  <c r="T18" i="20"/>
  <c r="U299" i="15"/>
  <c r="U267" i="15"/>
  <c r="CC106" i="12"/>
  <c r="CC112" i="12" s="1"/>
  <c r="CC194" i="12" s="1"/>
  <c r="CC16" i="17" s="1"/>
  <c r="BZ182" i="10"/>
  <c r="CA179" i="10" s="1"/>
  <c r="BZ193" i="10"/>
  <c r="BZ196" i="10" s="1"/>
  <c r="BZ13" i="20" s="1"/>
  <c r="BY243" i="15"/>
  <c r="BY240" i="15"/>
  <c r="BZ237" i="15" s="1"/>
  <c r="CC135" i="12"/>
  <c r="CC143" i="12" s="1"/>
  <c r="CC181" i="12"/>
  <c r="CC166" i="12"/>
  <c r="CC154" i="12"/>
  <c r="CC15" i="17"/>
  <c r="CC17" i="20"/>
  <c r="CC12" i="16"/>
  <c r="CE132" i="9"/>
  <c r="CE140" i="9" s="1"/>
  <c r="CE160" i="9" a="1"/>
  <c r="CE160" i="9" s="1"/>
  <c r="CD11" i="12"/>
  <c r="CD91" i="10"/>
  <c r="CD23" i="25"/>
  <c r="CD19" i="14"/>
  <c r="CD10" i="17"/>
  <c r="CF78" i="9"/>
  <c r="CE105" i="9"/>
  <c r="CE113" i="9" s="1"/>
  <c r="CD13" i="25"/>
  <c r="CE91" i="9"/>
  <c r="CF83" i="9"/>
  <c r="CD156" i="9" a="1"/>
  <c r="CD156" i="9" s="1"/>
  <c r="CD14" i="25" s="1"/>
  <c r="CD145" i="9"/>
  <c r="CD166" i="9" s="1" a="1"/>
  <c r="CD166" i="9" s="1"/>
  <c r="CD167" i="9" s="1"/>
  <c r="CD11" i="16" s="1"/>
  <c r="CE137" i="9"/>
  <c r="CD118" i="9"/>
  <c r="CE110" i="9"/>
  <c r="CD162" i="9"/>
  <c r="CF56" i="9"/>
  <c r="CF64" i="9" s="1"/>
  <c r="CB48" i="17"/>
  <c r="CB112" i="25" s="1"/>
  <c r="CB13" i="16"/>
  <c r="CB26" i="14"/>
  <c r="CB42" i="14" s="1"/>
  <c r="CB48" i="14" s="1"/>
  <c r="CD141" i="9"/>
  <c r="CF55" i="9"/>
  <c r="CF63" i="9" s="1"/>
  <c r="CD114" i="9"/>
  <c r="AV300" i="15" l="1"/>
  <c r="CC200" i="12"/>
  <c r="AT50" i="17"/>
  <c r="AT114" i="25" s="1"/>
  <c r="AT284" i="15"/>
  <c r="AT311" i="15" s="1"/>
  <c r="AV114" i="10"/>
  <c r="AW111" i="10" s="1"/>
  <c r="AV190" i="10"/>
  <c r="CC22" i="17"/>
  <c r="CC24" i="17" s="1"/>
  <c r="AW251" i="15"/>
  <c r="AW32" i="20" s="1"/>
  <c r="U269" i="15"/>
  <c r="T19" i="20"/>
  <c r="T21" i="20" s="1"/>
  <c r="U64" i="16"/>
  <c r="AW26" i="16"/>
  <c r="AW59" i="16" s="1"/>
  <c r="AW264" i="15"/>
  <c r="AU50" i="17"/>
  <c r="AU114" i="25" s="1"/>
  <c r="AU284" i="15"/>
  <c r="AU311" i="15" s="1"/>
  <c r="AW153" i="15"/>
  <c r="AX150" i="15" s="1"/>
  <c r="AW34" i="17"/>
  <c r="AW39" i="16" s="1"/>
  <c r="AW15" i="16"/>
  <c r="AW16" i="16" s="1"/>
  <c r="AW258" i="15" s="1"/>
  <c r="AW260" i="15" s="1"/>
  <c r="AW262" i="15" s="1"/>
  <c r="T11" i="24"/>
  <c r="T16" i="24" s="1"/>
  <c r="T43" i="16"/>
  <c r="T46" i="16" s="1"/>
  <c r="T49" i="16" s="1"/>
  <c r="T65" i="16" s="1"/>
  <c r="T66" i="16" s="1"/>
  <c r="T68" i="16" s="1"/>
  <c r="T29" i="20"/>
  <c r="T37" i="20"/>
  <c r="BZ243" i="15"/>
  <c r="BZ240" i="15"/>
  <c r="CA237" i="15" s="1"/>
  <c r="CA193" i="10"/>
  <c r="CA196" i="10" s="1"/>
  <c r="CA13" i="20" s="1"/>
  <c r="CA182" i="10"/>
  <c r="CB179" i="10" s="1"/>
  <c r="CE31" i="25"/>
  <c r="CE106" i="9"/>
  <c r="CE114" i="9" s="1"/>
  <c r="CE117" i="9"/>
  <c r="CF109" i="9"/>
  <c r="CE133" i="9"/>
  <c r="CE155" i="9" a="1"/>
  <c r="CE155" i="9" s="1"/>
  <c r="CE144" i="9"/>
  <c r="CE165" i="9" s="1" a="1"/>
  <c r="CE165" i="9" s="1"/>
  <c r="CF136" i="9"/>
  <c r="CF79" i="9"/>
  <c r="CF90" i="9"/>
  <c r="CG82" i="9"/>
  <c r="CC41" i="16"/>
  <c r="CF86" i="9"/>
  <c r="CC48" i="17"/>
  <c r="CC112" i="25" s="1"/>
  <c r="CF67" i="9"/>
  <c r="CG59" i="9"/>
  <c r="CE161" i="9" a="1"/>
  <c r="CE161" i="9" s="1"/>
  <c r="CE32" i="25" s="1"/>
  <c r="CD15" i="25"/>
  <c r="CC13" i="16"/>
  <c r="CC26" i="14"/>
  <c r="CC42" i="14" s="1"/>
  <c r="CC48" i="14" s="1"/>
  <c r="CB35" i="20"/>
  <c r="CB14" i="16"/>
  <c r="CB42" i="16" s="1"/>
  <c r="CB15" i="24" s="1"/>
  <c r="CF68" i="9"/>
  <c r="CG60" i="9"/>
  <c r="CD11" i="17"/>
  <c r="CD12" i="17" s="1"/>
  <c r="CD20" i="14"/>
  <c r="CD21" i="14" s="1"/>
  <c r="CD41" i="14" s="1"/>
  <c r="CD47" i="14" s="1"/>
  <c r="CD92" i="10"/>
  <c r="CD93" i="10" s="1"/>
  <c r="CD24" i="25"/>
  <c r="CD25" i="25" s="1"/>
  <c r="CD12" i="12"/>
  <c r="CD13" i="12" s="1"/>
  <c r="CD109" i="12" s="1"/>
  <c r="CD193" i="12" s="1"/>
  <c r="CD157" i="9"/>
  <c r="CD93" i="12" s="1"/>
  <c r="AV191" i="10" l="1"/>
  <c r="AV12" i="20" s="1"/>
  <c r="AV14" i="20" s="1"/>
  <c r="AV27" i="17"/>
  <c r="AV29" i="17" s="1"/>
  <c r="AW188" i="10"/>
  <c r="AW113" i="10"/>
  <c r="AX156" i="15"/>
  <c r="AX253" i="15" s="1"/>
  <c r="AX152" i="15"/>
  <c r="AX248" i="15"/>
  <c r="T39" i="20"/>
  <c r="AW265" i="15"/>
  <c r="AW13" i="24"/>
  <c r="AW47" i="16"/>
  <c r="U281" i="15"/>
  <c r="U295" i="15" s="1"/>
  <c r="U302" i="15"/>
  <c r="U24" i="16"/>
  <c r="U57" i="16" s="1"/>
  <c r="U278" i="15"/>
  <c r="CB182" i="10"/>
  <c r="CC179" i="10" s="1"/>
  <c r="CB193" i="10"/>
  <c r="CB196" i="10" s="1"/>
  <c r="CB13" i="20" s="1"/>
  <c r="CA243" i="15"/>
  <c r="CA240" i="15"/>
  <c r="CB237" i="15" s="1"/>
  <c r="CE162" i="9"/>
  <c r="CD15" i="17"/>
  <c r="CE91" i="10"/>
  <c r="CE23" i="25"/>
  <c r="CE11" i="12"/>
  <c r="CE19" i="14"/>
  <c r="CE10" i="17"/>
  <c r="CE13" i="25"/>
  <c r="CE156" i="9" a="1"/>
  <c r="CE156" i="9" s="1"/>
  <c r="CE14" i="25" s="1"/>
  <c r="CE145" i="9"/>
  <c r="CE166" i="9" s="1" a="1"/>
  <c r="CE166" i="9" s="1"/>
  <c r="CE167" i="9" s="1"/>
  <c r="CE11" i="16" s="1"/>
  <c r="CF137" i="9"/>
  <c r="CG78" i="9"/>
  <c r="CF91" i="9"/>
  <c r="CG83" i="9"/>
  <c r="CD12" i="16"/>
  <c r="CD17" i="20"/>
  <c r="CG55" i="9"/>
  <c r="CF105" i="9"/>
  <c r="CF113" i="9" s="1"/>
  <c r="CG56" i="9"/>
  <c r="CG64" i="9" s="1"/>
  <c r="CC35" i="20"/>
  <c r="CC14" i="16"/>
  <c r="CC42" i="16" s="1"/>
  <c r="CC15" i="24" s="1"/>
  <c r="CE141" i="9"/>
  <c r="CE118" i="9"/>
  <c r="CF110" i="9"/>
  <c r="CD123" i="12"/>
  <c r="CD198" i="12" s="1"/>
  <c r="CD20" i="17" s="1"/>
  <c r="CD106" i="12"/>
  <c r="CD112" i="12" s="1"/>
  <c r="CD194" i="12" s="1"/>
  <c r="CD16" i="17" s="1"/>
  <c r="CD166" i="12"/>
  <c r="CD181" i="12"/>
  <c r="CD135" i="12"/>
  <c r="CD143" i="12" s="1"/>
  <c r="CD154" i="12"/>
  <c r="CF132" i="9"/>
  <c r="CF160" i="9" a="1"/>
  <c r="CF160" i="9" s="1"/>
  <c r="CF87" i="9"/>
  <c r="AW190" i="10" l="1"/>
  <c r="AW27" i="17" s="1"/>
  <c r="AW29" i="17" s="1"/>
  <c r="AW114" i="10"/>
  <c r="AX111" i="10" s="1"/>
  <c r="AW191" i="10"/>
  <c r="AW12" i="20" s="1"/>
  <c r="AW14" i="20" s="1"/>
  <c r="AV38" i="16"/>
  <c r="AV12" i="24" s="1"/>
  <c r="AV31" i="17"/>
  <c r="U306" i="15"/>
  <c r="U28" i="16"/>
  <c r="U312" i="15"/>
  <c r="U313" i="15" s="1"/>
  <c r="U296" i="15"/>
  <c r="U303" i="15"/>
  <c r="U273" i="15"/>
  <c r="U274" i="15" s="1"/>
  <c r="AX250" i="15"/>
  <c r="AX153" i="15"/>
  <c r="AY150" i="15" s="1"/>
  <c r="AW300" i="15"/>
  <c r="AW268" i="15"/>
  <c r="AX15" i="16"/>
  <c r="AX16" i="16" s="1"/>
  <c r="AX258" i="15" s="1"/>
  <c r="AX260" i="15" s="1"/>
  <c r="AX262" i="15" s="1"/>
  <c r="AX34" i="17"/>
  <c r="AX39" i="16" s="1"/>
  <c r="CB243" i="15"/>
  <c r="CB240" i="15"/>
  <c r="CC237" i="15" s="1"/>
  <c r="CC182" i="10"/>
  <c r="CD179" i="10" s="1"/>
  <c r="CC193" i="10"/>
  <c r="CC196" i="10" s="1"/>
  <c r="CC13" i="20" s="1"/>
  <c r="CE15" i="25"/>
  <c r="CE157" i="9"/>
  <c r="CE93" i="12" s="1"/>
  <c r="CE181" i="12" s="1"/>
  <c r="CD22" i="17"/>
  <c r="CD24" i="17" s="1"/>
  <c r="CD48" i="17" s="1"/>
  <c r="CD112" i="25" s="1"/>
  <c r="CG68" i="9"/>
  <c r="CH60" i="9"/>
  <c r="CF133" i="9"/>
  <c r="CF155" i="9" a="1"/>
  <c r="CF155" i="9" s="1"/>
  <c r="CF144" i="9"/>
  <c r="CF165" i="9" s="1" a="1"/>
  <c r="CF165" i="9" s="1"/>
  <c r="CG136" i="9"/>
  <c r="CF140" i="9"/>
  <c r="CG67" i="9"/>
  <c r="CH59" i="9"/>
  <c r="CG79" i="9"/>
  <c r="CG87" i="9" s="1"/>
  <c r="CG90" i="9"/>
  <c r="CH82" i="9"/>
  <c r="CD200" i="12"/>
  <c r="CG63" i="9"/>
  <c r="CG86" i="9"/>
  <c r="CF161" i="9" a="1"/>
  <c r="CF161" i="9" s="1"/>
  <c r="CF32" i="25" s="1"/>
  <c r="CD41" i="16"/>
  <c r="CE24" i="25"/>
  <c r="CE25" i="25" s="1"/>
  <c r="CE11" i="17"/>
  <c r="CE12" i="17" s="1"/>
  <c r="CE12" i="12"/>
  <c r="CE13" i="12" s="1"/>
  <c r="CE109" i="12" s="1"/>
  <c r="CE193" i="12" s="1"/>
  <c r="CE20" i="14"/>
  <c r="CE21" i="14" s="1"/>
  <c r="CE41" i="14" s="1"/>
  <c r="CE47" i="14" s="1"/>
  <c r="CE92" i="10"/>
  <c r="CE93" i="10" s="1"/>
  <c r="CF106" i="9"/>
  <c r="CF114" i="9" s="1"/>
  <c r="CF117" i="9"/>
  <c r="CG109" i="9"/>
  <c r="CF31" i="25"/>
  <c r="AV49" i="17" l="1"/>
  <c r="AV113" i="25" s="1"/>
  <c r="AV36" i="17"/>
  <c r="AX188" i="10"/>
  <c r="AX113" i="10"/>
  <c r="AW31" i="17"/>
  <c r="AW38" i="16"/>
  <c r="AW12" i="24" s="1"/>
  <c r="AX47" i="16"/>
  <c r="AX13" i="24"/>
  <c r="U297" i="15"/>
  <c r="U27" i="20"/>
  <c r="U283" i="15" s="1"/>
  <c r="V286" i="15" s="1"/>
  <c r="V310" i="15"/>
  <c r="U307" i="15"/>
  <c r="U39" i="17" s="1"/>
  <c r="AX26" i="16"/>
  <c r="AX264" i="15"/>
  <c r="AX265" i="15" s="1"/>
  <c r="AX251" i="15"/>
  <c r="AX32" i="20" s="1"/>
  <c r="CE135" i="12"/>
  <c r="CE143" i="12" s="1"/>
  <c r="U277" i="15"/>
  <c r="U27" i="16"/>
  <c r="U29" i="16" s="1"/>
  <c r="U31" i="16" s="1"/>
  <c r="U61" i="16"/>
  <c r="AY156" i="15"/>
  <c r="AY253" i="15" s="1"/>
  <c r="AY152" i="15"/>
  <c r="AY153" i="15" s="1"/>
  <c r="AZ150" i="15" s="1"/>
  <c r="AY248" i="15"/>
  <c r="CD193" i="10"/>
  <c r="CD196" i="10" s="1"/>
  <c r="CD13" i="20" s="1"/>
  <c r="CD182" i="10"/>
  <c r="CE179" i="10" s="1"/>
  <c r="CC240" i="15"/>
  <c r="CD237" i="15" s="1"/>
  <c r="CC243" i="15"/>
  <c r="CE106" i="12"/>
  <c r="CE112" i="12" s="1"/>
  <c r="CE194" i="12" s="1"/>
  <c r="CE16" i="17" s="1"/>
  <c r="CE154" i="12"/>
  <c r="CE123" i="12"/>
  <c r="CE198" i="12" s="1"/>
  <c r="CE20" i="17" s="1"/>
  <c r="CE166" i="12"/>
  <c r="CH78" i="9"/>
  <c r="CF11" i="12"/>
  <c r="CF10" i="17"/>
  <c r="CF19" i="14"/>
  <c r="CF91" i="10"/>
  <c r="CF23" i="25"/>
  <c r="CF13" i="25"/>
  <c r="CG91" i="9"/>
  <c r="CH83" i="9"/>
  <c r="CF156" i="9" a="1"/>
  <c r="CF156" i="9" s="1"/>
  <c r="CF14" i="25" s="1"/>
  <c r="CF145" i="9"/>
  <c r="CF166" i="9" s="1" a="1"/>
  <c r="CF166" i="9" s="1"/>
  <c r="CG137" i="9"/>
  <c r="CE15" i="17"/>
  <c r="CH55" i="9"/>
  <c r="CH63" i="9" s="1"/>
  <c r="CE12" i="16"/>
  <c r="CE17" i="20"/>
  <c r="CF162" i="9"/>
  <c r="CH56" i="9"/>
  <c r="CF118" i="9"/>
  <c r="CG110" i="9"/>
  <c r="CG105" i="9"/>
  <c r="CG113" i="9" s="1"/>
  <c r="CF141" i="9"/>
  <c r="CD13" i="16"/>
  <c r="CD26" i="14"/>
  <c r="CD42" i="14" s="1"/>
  <c r="CD48" i="14" s="1"/>
  <c r="CG132" i="9"/>
  <c r="CG140" i="9" s="1"/>
  <c r="CG160" i="9" a="1"/>
  <c r="CG160" i="9" s="1"/>
  <c r="AW49" i="17" l="1"/>
  <c r="AW113" i="25" s="1"/>
  <c r="AW36" i="17"/>
  <c r="AX190" i="10"/>
  <c r="AX27" i="17" s="1"/>
  <c r="AX29" i="17" s="1"/>
  <c r="AX114" i="10"/>
  <c r="AY111" i="10" s="1"/>
  <c r="AV284" i="15"/>
  <c r="AV311" i="15" s="1"/>
  <c r="AV50" i="17"/>
  <c r="AV114" i="25" s="1"/>
  <c r="U308" i="15"/>
  <c r="U60" i="16" s="1"/>
  <c r="U62" i="16" s="1"/>
  <c r="CE200" i="12"/>
  <c r="CE26" i="14" s="1"/>
  <c r="CE42" i="14" s="1"/>
  <c r="CE48" i="14" s="1"/>
  <c r="CE22" i="17"/>
  <c r="CE24" i="17" s="1"/>
  <c r="CE48" i="17" s="1"/>
  <c r="CE112" i="25" s="1"/>
  <c r="AX300" i="15"/>
  <c r="AX268" i="15"/>
  <c r="AZ156" i="15"/>
  <c r="AZ253" i="15" s="1"/>
  <c r="AZ152" i="15"/>
  <c r="AZ250" i="15" s="1"/>
  <c r="AZ248" i="15"/>
  <c r="AY15" i="16"/>
  <c r="AY16" i="16" s="1"/>
  <c r="AY258" i="15" s="1"/>
  <c r="AY260" i="15" s="1"/>
  <c r="AY262" i="15" s="1"/>
  <c r="AY34" i="17"/>
  <c r="AY39" i="16" s="1"/>
  <c r="AX59" i="16"/>
  <c r="U301" i="15"/>
  <c r="U304" i="15" s="1"/>
  <c r="U279" i="15"/>
  <c r="U40" i="16"/>
  <c r="U48" i="16" s="1"/>
  <c r="U41" i="17"/>
  <c r="AY250" i="15"/>
  <c r="CD243" i="15"/>
  <c r="CD240" i="15"/>
  <c r="CE237" i="15" s="1"/>
  <c r="CE182" i="10"/>
  <c r="CF179" i="10" s="1"/>
  <c r="CE193" i="10"/>
  <c r="CE196" i="10" s="1"/>
  <c r="CE13" i="20" s="1"/>
  <c r="CF11" i="17"/>
  <c r="CF12" i="17" s="1"/>
  <c r="CF20" i="14"/>
  <c r="CF21" i="14" s="1"/>
  <c r="CF41" i="14" s="1"/>
  <c r="CF47" i="14" s="1"/>
  <c r="CF92" i="10"/>
  <c r="CF93" i="10" s="1"/>
  <c r="CF24" i="25"/>
  <c r="CF25" i="25" s="1"/>
  <c r="CF12" i="12"/>
  <c r="CF13" i="12" s="1"/>
  <c r="CF109" i="12" s="1"/>
  <c r="CF193" i="12" s="1"/>
  <c r="CD14" i="16"/>
  <c r="CD42" i="16" s="1"/>
  <c r="CD15" i="24" s="1"/>
  <c r="CD35" i="20"/>
  <c r="CF167" i="9"/>
  <c r="CF11" i="16" s="1"/>
  <c r="CE41" i="16"/>
  <c r="CH68" i="9"/>
  <c r="CI60" i="9"/>
  <c r="CF15" i="25"/>
  <c r="CH67" i="9"/>
  <c r="CI59" i="9"/>
  <c r="CH64" i="9"/>
  <c r="CF157" i="9"/>
  <c r="CF93" i="12" s="1"/>
  <c r="CG31" i="25"/>
  <c r="CH79" i="9"/>
  <c r="CH87" i="9" s="1"/>
  <c r="CH90" i="9"/>
  <c r="CI82" i="9"/>
  <c r="CG106" i="9"/>
  <c r="CG114" i="9" s="1"/>
  <c r="CG117" i="9"/>
  <c r="CH109" i="9"/>
  <c r="CG133" i="9"/>
  <c r="CG155" i="9" a="1"/>
  <c r="CG155" i="9" s="1"/>
  <c r="CG144" i="9"/>
  <c r="CG165" i="9" s="1" a="1"/>
  <c r="CG165" i="9" s="1"/>
  <c r="CH136" i="9"/>
  <c r="CG161" i="9" a="1"/>
  <c r="CG161" i="9" s="1"/>
  <c r="CG32" i="25" s="1"/>
  <c r="CH86" i="9"/>
  <c r="CE13" i="16" l="1"/>
  <c r="AX191" i="10"/>
  <c r="AX12" i="20" s="1"/>
  <c r="AX14" i="20" s="1"/>
  <c r="AY113" i="10"/>
  <c r="AY188" i="10"/>
  <c r="AX38" i="16"/>
  <c r="AX12" i="24" s="1"/>
  <c r="AX31" i="17"/>
  <c r="AW284" i="15"/>
  <c r="AW311" i="15" s="1"/>
  <c r="AW50" i="17"/>
  <c r="AW114" i="25" s="1"/>
  <c r="AZ251" i="15"/>
  <c r="AZ32" i="20" s="1"/>
  <c r="AY26" i="16"/>
  <c r="AY264" i="15"/>
  <c r="AY265" i="15" s="1"/>
  <c r="U51" i="17"/>
  <c r="U115" i="25" s="1"/>
  <c r="U37" i="16"/>
  <c r="U26" i="20"/>
  <c r="U28" i="20" s="1"/>
  <c r="V276" i="15"/>
  <c r="AZ26" i="16"/>
  <c r="AZ59" i="16" s="1"/>
  <c r="AZ264" i="15"/>
  <c r="V267" i="15"/>
  <c r="V299" i="15"/>
  <c r="U18" i="20"/>
  <c r="AZ153" i="15"/>
  <c r="BA150" i="15" s="1"/>
  <c r="AY251" i="15"/>
  <c r="AY32" i="20" s="1"/>
  <c r="AZ15" i="16"/>
  <c r="AZ16" i="16" s="1"/>
  <c r="AZ258" i="15" s="1"/>
  <c r="AZ260" i="15" s="1"/>
  <c r="AZ262" i="15" s="1"/>
  <c r="AZ34" i="17"/>
  <c r="AZ39" i="16" s="1"/>
  <c r="AY47" i="16"/>
  <c r="AY13" i="24"/>
  <c r="CF193" i="10"/>
  <c r="CF196" i="10" s="1"/>
  <c r="CF13" i="20" s="1"/>
  <c r="CF182" i="10"/>
  <c r="CG179" i="10" s="1"/>
  <c r="CE240" i="15"/>
  <c r="CF237" i="15" s="1"/>
  <c r="CE243" i="15"/>
  <c r="CI56" i="9"/>
  <c r="CF15" i="17"/>
  <c r="CG118" i="9"/>
  <c r="CH110" i="9"/>
  <c r="CF123" i="12"/>
  <c r="CF198" i="12" s="1"/>
  <c r="CF20" i="17" s="1"/>
  <c r="CF106" i="12"/>
  <c r="CF112" i="12" s="1"/>
  <c r="CF194" i="12" s="1"/>
  <c r="CF16" i="17" s="1"/>
  <c r="CF181" i="12"/>
  <c r="CF154" i="12"/>
  <c r="CF135" i="12"/>
  <c r="CF143" i="12" s="1"/>
  <c r="CF166" i="12"/>
  <c r="CG13" i="25"/>
  <c r="CI78" i="9"/>
  <c r="CG156" i="9" a="1"/>
  <c r="CG156" i="9" s="1"/>
  <c r="CG14" i="25" s="1"/>
  <c r="CG145" i="9"/>
  <c r="CG166" i="9" s="1" a="1"/>
  <c r="CG166" i="9" s="1"/>
  <c r="CG167" i="9" s="1"/>
  <c r="CG11" i="16" s="1"/>
  <c r="CH137" i="9"/>
  <c r="CE14" i="16"/>
  <c r="CE42" i="16" s="1"/>
  <c r="CE15" i="24" s="1"/>
  <c r="CE35" i="20"/>
  <c r="CF17" i="20"/>
  <c r="CF12" i="16"/>
  <c r="CF41" i="16" s="1"/>
  <c r="CG19" i="14"/>
  <c r="CG11" i="12"/>
  <c r="CG10" i="17"/>
  <c r="CG23" i="25"/>
  <c r="CG91" i="10"/>
  <c r="CG141" i="9"/>
  <c r="CH105" i="9"/>
  <c r="CH113" i="9" s="1"/>
  <c r="CH132" i="9"/>
  <c r="CH160" i="9" a="1"/>
  <c r="CH160" i="9" s="1"/>
  <c r="CH91" i="9"/>
  <c r="CI83" i="9"/>
  <c r="CG162" i="9"/>
  <c r="CI55" i="9"/>
  <c r="CI63" i="9" s="1"/>
  <c r="AX49" i="17" l="1"/>
  <c r="AX113" i="25" s="1"/>
  <c r="AX36" i="17"/>
  <c r="AY190" i="10"/>
  <c r="AY27" i="17" s="1"/>
  <c r="AY29" i="17" s="1"/>
  <c r="AY114" i="10"/>
  <c r="AZ111" i="10" s="1"/>
  <c r="AZ265" i="15"/>
  <c r="AZ300" i="15" s="1"/>
  <c r="BA156" i="15"/>
  <c r="BA253" i="15" s="1"/>
  <c r="BA152" i="15"/>
  <c r="BA153" i="15" s="1"/>
  <c r="BB150" i="15" s="1"/>
  <c r="BA248" i="15"/>
  <c r="V64" i="16"/>
  <c r="U19" i="20"/>
  <c r="U21" i="20" s="1"/>
  <c r="U37" i="20"/>
  <c r="U29" i="20"/>
  <c r="V269" i="15"/>
  <c r="AY268" i="15"/>
  <c r="AY300" i="15"/>
  <c r="U43" i="16"/>
  <c r="U46" i="16" s="1"/>
  <c r="U49" i="16" s="1"/>
  <c r="U65" i="16" s="1"/>
  <c r="U66" i="16" s="1"/>
  <c r="U68" i="16" s="1"/>
  <c r="U11" i="24"/>
  <c r="U16" i="24" s="1"/>
  <c r="AZ13" i="24"/>
  <c r="AZ47" i="16"/>
  <c r="AY59" i="16"/>
  <c r="CF240" i="15"/>
  <c r="CG237" i="15" s="1"/>
  <c r="CF243" i="15"/>
  <c r="CG182" i="10"/>
  <c r="CH179" i="10" s="1"/>
  <c r="CG193" i="10"/>
  <c r="CG196" i="10" s="1"/>
  <c r="CG13" i="20" s="1"/>
  <c r="CF22" i="17"/>
  <c r="CF24" i="17" s="1"/>
  <c r="CF48" i="17" s="1"/>
  <c r="CF112" i="25" s="1"/>
  <c r="CG157" i="9"/>
  <c r="CG93" i="12" s="1"/>
  <c r="CF200" i="12"/>
  <c r="CH133" i="9"/>
  <c r="CH141" i="9" s="1"/>
  <c r="CH155" i="9" a="1"/>
  <c r="CH155" i="9" s="1"/>
  <c r="CH144" i="9"/>
  <c r="CH165" i="9" s="1" a="1"/>
  <c r="CH165" i="9" s="1"/>
  <c r="CI136" i="9"/>
  <c r="CI79" i="9"/>
  <c r="CI90" i="9"/>
  <c r="CJ82" i="9"/>
  <c r="CI86" i="9"/>
  <c r="CH106" i="9"/>
  <c r="CH117" i="9"/>
  <c r="CI109" i="9"/>
  <c r="CI68" i="9"/>
  <c r="CJ60" i="9"/>
  <c r="CI67" i="9"/>
  <c r="CJ59" i="9"/>
  <c r="CH31" i="25"/>
  <c r="CH161" i="9" a="1"/>
  <c r="CH161" i="9" s="1"/>
  <c r="CH32" i="25" s="1"/>
  <c r="CI64" i="9"/>
  <c r="CH140" i="9"/>
  <c r="CG11" i="17"/>
  <c r="CG12" i="17" s="1"/>
  <c r="CG20" i="14"/>
  <c r="CG21" i="14" s="1"/>
  <c r="CG41" i="14" s="1"/>
  <c r="CG47" i="14" s="1"/>
  <c r="CG12" i="12"/>
  <c r="CG13" i="12" s="1"/>
  <c r="CG109" i="12" s="1"/>
  <c r="CG193" i="12" s="1"/>
  <c r="CG24" i="25"/>
  <c r="CG25" i="25" s="1"/>
  <c r="CG92" i="10"/>
  <c r="CG93" i="10" s="1"/>
  <c r="CG15" i="25"/>
  <c r="AZ268" i="15" l="1"/>
  <c r="AZ113" i="10"/>
  <c r="AZ188" i="10"/>
  <c r="AY38" i="16"/>
  <c r="AY12" i="24" s="1"/>
  <c r="AY31" i="17"/>
  <c r="AY191" i="10"/>
  <c r="AY12" i="20" s="1"/>
  <c r="AY14" i="20" s="1"/>
  <c r="AX50" i="17"/>
  <c r="AX114" i="25" s="1"/>
  <c r="AX284" i="15"/>
  <c r="AX311" i="15" s="1"/>
  <c r="U39" i="20"/>
  <c r="V281" i="15"/>
  <c r="V295" i="15" s="1"/>
  <c r="V24" i="16"/>
  <c r="V57" i="16" s="1"/>
  <c r="V302" i="15"/>
  <c r="V278" i="15"/>
  <c r="BB156" i="15"/>
  <c r="BB253" i="15" s="1"/>
  <c r="BB152" i="15"/>
  <c r="BB250" i="15" s="1"/>
  <c r="BB248" i="15"/>
  <c r="BA250" i="15"/>
  <c r="BA251" i="15" s="1"/>
  <c r="BA32" i="20" s="1"/>
  <c r="BA15" i="16"/>
  <c r="BA16" i="16" s="1"/>
  <c r="BA258" i="15" s="1"/>
  <c r="BA260" i="15" s="1"/>
  <c r="BA262" i="15" s="1"/>
  <c r="BA34" i="17"/>
  <c r="BA39" i="16" s="1"/>
  <c r="CH193" i="10"/>
  <c r="CH196" i="10" s="1"/>
  <c r="CH13" i="20" s="1"/>
  <c r="CH182" i="10"/>
  <c r="CI179" i="10" s="1"/>
  <c r="CG243" i="15"/>
  <c r="CG240" i="15"/>
  <c r="CH237" i="15" s="1"/>
  <c r="CG12" i="16"/>
  <c r="CG17" i="20"/>
  <c r="CI105" i="9"/>
  <c r="CI113" i="9" s="1"/>
  <c r="CF13" i="16"/>
  <c r="CF26" i="14"/>
  <c r="CF42" i="14" s="1"/>
  <c r="CF48" i="14" s="1"/>
  <c r="CG15" i="17"/>
  <c r="CI91" i="9"/>
  <c r="CJ83" i="9"/>
  <c r="CH162" i="9"/>
  <c r="CI132" i="9"/>
  <c r="CI140" i="9" s="1"/>
  <c r="CI160" i="9" a="1"/>
  <c r="CI160" i="9" s="1"/>
  <c r="CH118" i="9"/>
  <c r="CI110" i="9"/>
  <c r="CJ56" i="9"/>
  <c r="CH114" i="9"/>
  <c r="CH23" i="25"/>
  <c r="CH11" i="12"/>
  <c r="CH10" i="17"/>
  <c r="CH19" i="14"/>
  <c r="CH91" i="10"/>
  <c r="CJ78" i="9"/>
  <c r="CJ86" i="9" s="1"/>
  <c r="CI87" i="9"/>
  <c r="CH13" i="25"/>
  <c r="CJ55" i="9"/>
  <c r="CH156" i="9" a="1"/>
  <c r="CH156" i="9" s="1"/>
  <c r="CH14" i="25" s="1"/>
  <c r="CH145" i="9"/>
  <c r="CH166" i="9" s="1" a="1"/>
  <c r="CH166" i="9" s="1"/>
  <c r="CH167" i="9" s="1"/>
  <c r="CH11" i="16" s="1"/>
  <c r="CI137" i="9"/>
  <c r="CG123" i="12"/>
  <c r="CG198" i="12" s="1"/>
  <c r="CG20" i="17" s="1"/>
  <c r="CG106" i="12"/>
  <c r="CG112" i="12" s="1"/>
  <c r="CG194" i="12" s="1"/>
  <c r="CG16" i="17" s="1"/>
  <c r="CG135" i="12"/>
  <c r="CG143" i="12" s="1"/>
  <c r="CG166" i="12"/>
  <c r="CG154" i="12"/>
  <c r="CG181" i="12"/>
  <c r="AY36" i="17" l="1"/>
  <c r="AY49" i="17"/>
  <c r="AY113" i="25" s="1"/>
  <c r="AZ190" i="10"/>
  <c r="AZ27" i="17" s="1"/>
  <c r="AZ29" i="17" s="1"/>
  <c r="AZ114" i="10"/>
  <c r="BA111" i="10" s="1"/>
  <c r="BB153" i="15"/>
  <c r="BC150" i="15" s="1"/>
  <c r="BC248" i="15" s="1"/>
  <c r="BB251" i="15"/>
  <c r="BB32" i="20" s="1"/>
  <c r="CG22" i="17"/>
  <c r="CG24" i="17" s="1"/>
  <c r="CG48" i="17" s="1"/>
  <c r="CG112" i="25" s="1"/>
  <c r="V306" i="15"/>
  <c r="V312" i="15"/>
  <c r="V313" i="15" s="1"/>
  <c r="V296" i="15"/>
  <c r="V303" i="15"/>
  <c r="V28" i="16"/>
  <c r="V273" i="15"/>
  <c r="V274" i="15" s="1"/>
  <c r="BC152" i="15"/>
  <c r="BC250" i="15" s="1"/>
  <c r="BC156" i="15"/>
  <c r="BC253" i="15" s="1"/>
  <c r="BB264" i="15"/>
  <c r="BB26" i="16"/>
  <c r="BB59" i="16" s="1"/>
  <c r="BB34" i="17"/>
  <c r="BB39" i="16" s="1"/>
  <c r="BB15" i="16"/>
  <c r="BB16" i="16" s="1"/>
  <c r="BB258" i="15" s="1"/>
  <c r="BB260" i="15" s="1"/>
  <c r="BB262" i="15" s="1"/>
  <c r="BA47" i="16"/>
  <c r="BA13" i="24"/>
  <c r="BA264" i="15"/>
  <c r="BA265" i="15" s="1"/>
  <c r="BA26" i="16"/>
  <c r="CI182" i="10"/>
  <c r="CJ179" i="10" s="1"/>
  <c r="CI193" i="10"/>
  <c r="CI196" i="10" s="1"/>
  <c r="CI13" i="20" s="1"/>
  <c r="CH243" i="15"/>
  <c r="CH240" i="15"/>
  <c r="CI237" i="15" s="1"/>
  <c r="CJ79" i="9"/>
  <c r="CJ87" i="9" s="1"/>
  <c r="CJ90" i="9"/>
  <c r="CK82" i="9"/>
  <c r="CI133" i="9"/>
  <c r="CI141" i="9" s="1"/>
  <c r="CI155" i="9" a="1"/>
  <c r="CI155" i="9" s="1"/>
  <c r="CI144" i="9"/>
  <c r="CI165" i="9" s="1" a="1"/>
  <c r="CI165" i="9" s="1"/>
  <c r="CJ136" i="9"/>
  <c r="CF14" i="16"/>
  <c r="CF42" i="16" s="1"/>
  <c r="CF15" i="24" s="1"/>
  <c r="CF35" i="20"/>
  <c r="CI31" i="25"/>
  <c r="CJ68" i="9"/>
  <c r="CK60" i="9"/>
  <c r="CJ67" i="9"/>
  <c r="CK59" i="9"/>
  <c r="CJ63" i="9"/>
  <c r="CI106" i="9"/>
  <c r="CI117" i="9"/>
  <c r="CJ109" i="9"/>
  <c r="CJ64" i="9"/>
  <c r="CH15" i="25"/>
  <c r="CI161" i="9" a="1"/>
  <c r="CI161" i="9" s="1"/>
  <c r="CI32" i="25" s="1"/>
  <c r="CG200" i="12"/>
  <c r="CH157" i="9"/>
  <c r="CH93" i="12" s="1"/>
  <c r="CH20" i="14"/>
  <c r="CH21" i="14" s="1"/>
  <c r="CH41" i="14" s="1"/>
  <c r="CH47" i="14" s="1"/>
  <c r="CH11" i="17"/>
  <c r="CH12" i="17" s="1"/>
  <c r="CH12" i="12"/>
  <c r="CH13" i="12" s="1"/>
  <c r="CH109" i="12" s="1"/>
  <c r="CH193" i="12" s="1"/>
  <c r="CH24" i="25"/>
  <c r="CH25" i="25" s="1"/>
  <c r="CH92" i="10"/>
  <c r="CH93" i="10" s="1"/>
  <c r="CG41" i="16"/>
  <c r="BA188" i="10" l="1"/>
  <c r="BA113" i="10"/>
  <c r="AZ31" i="17"/>
  <c r="AZ38" i="16"/>
  <c r="AZ12" i="24" s="1"/>
  <c r="AZ191" i="10"/>
  <c r="AZ12" i="20" s="1"/>
  <c r="AZ14" i="20" s="1"/>
  <c r="AY50" i="17"/>
  <c r="AY114" i="25" s="1"/>
  <c r="AY284" i="15"/>
  <c r="AY311" i="15" s="1"/>
  <c r="BA268" i="15"/>
  <c r="BA300" i="15"/>
  <c r="BC15" i="16"/>
  <c r="BC16" i="16" s="1"/>
  <c r="BC258" i="15" s="1"/>
  <c r="BC260" i="15" s="1"/>
  <c r="BC262" i="15" s="1"/>
  <c r="BC34" i="17"/>
  <c r="BC39" i="16" s="1"/>
  <c r="BC264" i="15"/>
  <c r="BC26" i="16"/>
  <c r="BC59" i="16" s="1"/>
  <c r="V277" i="15"/>
  <c r="V27" i="16"/>
  <c r="V29" i="16" s="1"/>
  <c r="V31" i="16" s="1"/>
  <c r="V61" i="16"/>
  <c r="BB265" i="15"/>
  <c r="BC251" i="15"/>
  <c r="BC32" i="20" s="1"/>
  <c r="V297" i="15"/>
  <c r="W310" i="15"/>
  <c r="V27" i="20"/>
  <c r="V283" i="15" s="1"/>
  <c r="W286" i="15" s="1"/>
  <c r="BA59" i="16"/>
  <c r="BB13" i="24"/>
  <c r="BB47" i="16"/>
  <c r="BC153" i="15"/>
  <c r="BD150" i="15" s="1"/>
  <c r="V307" i="15"/>
  <c r="V39" i="17" s="1"/>
  <c r="CJ193" i="10"/>
  <c r="CJ196" i="10" s="1"/>
  <c r="CJ13" i="20" s="1"/>
  <c r="CJ182" i="10"/>
  <c r="CK179" i="10" s="1"/>
  <c r="CI243" i="15"/>
  <c r="CI240" i="15"/>
  <c r="CJ237" i="15" s="1"/>
  <c r="CH12" i="16"/>
  <c r="CH17" i="20"/>
  <c r="CG13" i="16"/>
  <c r="CG26" i="14"/>
  <c r="CG42" i="14" s="1"/>
  <c r="CG48" i="14" s="1"/>
  <c r="CJ105" i="9"/>
  <c r="CJ113" i="9" s="1"/>
  <c r="CI162" i="9"/>
  <c r="CH15" i="17"/>
  <c r="CK56" i="9"/>
  <c r="CK64" i="9" s="1"/>
  <c r="CJ132" i="9"/>
  <c r="CJ140" i="9" s="1"/>
  <c r="CJ160" i="9" a="1"/>
  <c r="CJ160" i="9" s="1"/>
  <c r="CI19" i="14"/>
  <c r="CI10" i="17"/>
  <c r="CI91" i="10"/>
  <c r="CI23" i="25"/>
  <c r="CI11" i="12"/>
  <c r="CI118" i="9"/>
  <c r="CJ110" i="9"/>
  <c r="CI13" i="25"/>
  <c r="CK78" i="9"/>
  <c r="CH123" i="12"/>
  <c r="CH198" i="12" s="1"/>
  <c r="CH20" i="17" s="1"/>
  <c r="CH106" i="12"/>
  <c r="CH112" i="12" s="1"/>
  <c r="CH194" i="12" s="1"/>
  <c r="CH16" i="17" s="1"/>
  <c r="CH154" i="12"/>
  <c r="CH166" i="12"/>
  <c r="CH181" i="12"/>
  <c r="CH135" i="12"/>
  <c r="CH143" i="12" s="1"/>
  <c r="CK55" i="9"/>
  <c r="CI114" i="9"/>
  <c r="CI156" i="9" a="1"/>
  <c r="CI156" i="9" s="1"/>
  <c r="CI14" i="25" s="1"/>
  <c r="CI145" i="9"/>
  <c r="CI166" i="9" s="1" a="1"/>
  <c r="CI166" i="9" s="1"/>
  <c r="CJ137" i="9"/>
  <c r="CJ91" i="9"/>
  <c r="CK83" i="9"/>
  <c r="AZ49" i="17" l="1"/>
  <c r="AZ113" i="25" s="1"/>
  <c r="AZ36" i="17"/>
  <c r="BA190" i="10"/>
  <c r="BA27" i="17" s="1"/>
  <c r="BA29" i="17" s="1"/>
  <c r="BA114" i="10"/>
  <c r="BB111" i="10" s="1"/>
  <c r="BA191" i="10"/>
  <c r="BA12" i="20" s="1"/>
  <c r="BA14" i="20" s="1"/>
  <c r="V308" i="15"/>
  <c r="V60" i="16" s="1"/>
  <c r="V62" i="16" s="1"/>
  <c r="BC47" i="16"/>
  <c r="BC13" i="24"/>
  <c r="V40" i="16"/>
  <c r="V48" i="16" s="1"/>
  <c r="V41" i="17"/>
  <c r="BC265" i="15"/>
  <c r="BD156" i="15"/>
  <c r="BD253" i="15" s="1"/>
  <c r="BD152" i="15"/>
  <c r="BD250" i="15" s="1"/>
  <c r="BD248" i="15"/>
  <c r="V301" i="15"/>
  <c r="V304" i="15" s="1"/>
  <c r="V279" i="15"/>
  <c r="BB300" i="15"/>
  <c r="BB268" i="15"/>
  <c r="CJ240" i="15"/>
  <c r="CK237" i="15" s="1"/>
  <c r="CJ243" i="15"/>
  <c r="CK193" i="10"/>
  <c r="CK196" i="10" s="1"/>
  <c r="CK13" i="20" s="1"/>
  <c r="CK182" i="10"/>
  <c r="CH200" i="12"/>
  <c r="CH13" i="16" s="1"/>
  <c r="CI15" i="25"/>
  <c r="CI157" i="9"/>
  <c r="CI93" i="12" s="1"/>
  <c r="CI106" i="12" s="1"/>
  <c r="CI112" i="12" s="1"/>
  <c r="CI194" i="12" s="1"/>
  <c r="CI16" i="17" s="1"/>
  <c r="CH22" i="17"/>
  <c r="CH24" i="17" s="1"/>
  <c r="CH48" i="17" s="1"/>
  <c r="CH112" i="25" s="1"/>
  <c r="CJ106" i="9"/>
  <c r="CJ114" i="9" s="1"/>
  <c r="CJ117" i="9"/>
  <c r="CK109" i="9"/>
  <c r="CJ161" i="9" a="1"/>
  <c r="CJ161" i="9" s="1"/>
  <c r="CJ32" i="25" s="1"/>
  <c r="CJ31" i="25"/>
  <c r="CG14" i="16"/>
  <c r="CG42" i="16" s="1"/>
  <c r="CG15" i="24" s="1"/>
  <c r="CG35" i="20"/>
  <c r="CI12" i="12"/>
  <c r="CI13" i="12" s="1"/>
  <c r="CI109" i="12" s="1"/>
  <c r="CI193" i="12" s="1"/>
  <c r="CI92" i="10"/>
  <c r="CI93" i="10" s="1"/>
  <c r="CI24" i="25"/>
  <c r="CI25" i="25" s="1"/>
  <c r="CI20" i="14"/>
  <c r="CI21" i="14" s="1"/>
  <c r="CI41" i="14" s="1"/>
  <c r="CI47" i="14" s="1"/>
  <c r="CI11" i="17"/>
  <c r="CI12" i="17" s="1"/>
  <c r="CK67" i="9"/>
  <c r="G67" i="9" s="1"/>
  <c r="G55" i="9"/>
  <c r="CJ133" i="9"/>
  <c r="CJ141" i="9" s="1"/>
  <c r="CJ155" i="9" a="1"/>
  <c r="CJ155" i="9" s="1"/>
  <c r="CJ144" i="9"/>
  <c r="CJ165" i="9" s="1" a="1"/>
  <c r="CJ165" i="9" s="1"/>
  <c r="CK136" i="9"/>
  <c r="CK79" i="9"/>
  <c r="CK87" i="9" s="1"/>
  <c r="CK90" i="9"/>
  <c r="G90" i="9" s="1"/>
  <c r="G78" i="9"/>
  <c r="CK63" i="9"/>
  <c r="CK86" i="9"/>
  <c r="CI167" i="9"/>
  <c r="CI11" i="16" s="1"/>
  <c r="CK68" i="9"/>
  <c r="G68" i="9" s="1"/>
  <c r="G56" i="9"/>
  <c r="CH41" i="16"/>
  <c r="BB188" i="10" l="1"/>
  <c r="BB113" i="10"/>
  <c r="BA31" i="17"/>
  <c r="BA38" i="16"/>
  <c r="BA12" i="24" s="1"/>
  <c r="BD153" i="15"/>
  <c r="BE150" i="15" s="1"/>
  <c r="AZ50" i="17"/>
  <c r="AZ114" i="25" s="1"/>
  <c r="AZ284" i="15"/>
  <c r="AZ311" i="15" s="1"/>
  <c r="BD251" i="15"/>
  <c r="BD32" i="20" s="1"/>
  <c r="BE156" i="15"/>
  <c r="BE253" i="15" s="1"/>
  <c r="BE152" i="15"/>
  <c r="BE250" i="15" s="1"/>
  <c r="BE248" i="15"/>
  <c r="BD26" i="16"/>
  <c r="BD264" i="15"/>
  <c r="BD34" i="17"/>
  <c r="BD39" i="16" s="1"/>
  <c r="BD15" i="16"/>
  <c r="BD16" i="16" s="1"/>
  <c r="BD258" i="15" s="1"/>
  <c r="BD260" i="15" s="1"/>
  <c r="BD262" i="15" s="1"/>
  <c r="BC268" i="15"/>
  <c r="BC300" i="15"/>
  <c r="V51" i="17"/>
  <c r="V115" i="25" s="1"/>
  <c r="V37" i="16"/>
  <c r="W276" i="15"/>
  <c r="V26" i="20"/>
  <c r="V28" i="20" s="1"/>
  <c r="V18" i="20"/>
  <c r="W299" i="15"/>
  <c r="W267" i="15"/>
  <c r="CK240" i="15"/>
  <c r="CK243" i="15"/>
  <c r="CJ162" i="9"/>
  <c r="CH26" i="14"/>
  <c r="CH42" i="14" s="1"/>
  <c r="CH48" i="14" s="1"/>
  <c r="CH14" i="16" s="1"/>
  <c r="CI181" i="12"/>
  <c r="CI123" i="12"/>
  <c r="CI198" i="12" s="1"/>
  <c r="CI20" i="17" s="1"/>
  <c r="CI166" i="12"/>
  <c r="CI135" i="12"/>
  <c r="CI143" i="12" s="1"/>
  <c r="CI154" i="12"/>
  <c r="CI17" i="20"/>
  <c r="CI12" i="16"/>
  <c r="CI41" i="16" s="1"/>
  <c r="CI15" i="17"/>
  <c r="CK132" i="9"/>
  <c r="CK140" i="9" s="1"/>
  <c r="CK160" i="9" a="1"/>
  <c r="CK160" i="9" s="1"/>
  <c r="CJ13" i="25"/>
  <c r="CJ10" i="17"/>
  <c r="CJ11" i="12"/>
  <c r="CJ19" i="14"/>
  <c r="CJ23" i="25"/>
  <c r="CJ91" i="10"/>
  <c r="CJ156" i="9" a="1"/>
  <c r="CJ156" i="9" s="1"/>
  <c r="CJ14" i="25" s="1"/>
  <c r="CJ145" i="9"/>
  <c r="CJ166" i="9" s="1" a="1"/>
  <c r="CJ166" i="9" s="1"/>
  <c r="CJ167" i="9" s="1"/>
  <c r="CJ11" i="16" s="1"/>
  <c r="CK137" i="9"/>
  <c r="CK105" i="9"/>
  <c r="CK113" i="9" s="1"/>
  <c r="CK91" i="9"/>
  <c r="G91" i="9" s="1"/>
  <c r="G79" i="9"/>
  <c r="CJ118" i="9"/>
  <c r="CK110" i="9"/>
  <c r="BA36" i="17" l="1"/>
  <c r="BA49" i="17"/>
  <c r="BA113" i="25" s="1"/>
  <c r="BB190" i="10"/>
  <c r="BB27" i="17" s="1"/>
  <c r="BB29" i="17" s="1"/>
  <c r="BB114" i="10"/>
  <c r="BC111" i="10" s="1"/>
  <c r="CH35" i="20"/>
  <c r="BE153" i="15"/>
  <c r="BF150" i="15" s="1"/>
  <c r="BF156" i="15" s="1"/>
  <c r="BF253" i="15" s="1"/>
  <c r="BE251" i="15"/>
  <c r="BE32" i="20" s="1"/>
  <c r="BD47" i="16"/>
  <c r="BD13" i="24"/>
  <c r="V19" i="20"/>
  <c r="V21" i="20" s="1"/>
  <c r="W64" i="16"/>
  <c r="V11" i="24"/>
  <c r="V16" i="24" s="1"/>
  <c r="V43" i="16"/>
  <c r="V46" i="16" s="1"/>
  <c r="V49" i="16" s="1"/>
  <c r="V65" i="16" s="1"/>
  <c r="V66" i="16" s="1"/>
  <c r="V68" i="16" s="1"/>
  <c r="BD59" i="16"/>
  <c r="V29" i="20"/>
  <c r="V37" i="20"/>
  <c r="BF152" i="15"/>
  <c r="BF250" i="15" s="1"/>
  <c r="BF248" i="15"/>
  <c r="BE264" i="15"/>
  <c r="BE26" i="16"/>
  <c r="BE59" i="16" s="1"/>
  <c r="BE34" i="17"/>
  <c r="BE39" i="16" s="1"/>
  <c r="BE15" i="16"/>
  <c r="BE16" i="16" s="1"/>
  <c r="BE258" i="15" s="1"/>
  <c r="BE260" i="15" s="1"/>
  <c r="BE262" i="15" s="1"/>
  <c r="W269" i="15"/>
  <c r="BD265" i="15"/>
  <c r="CI200" i="12"/>
  <c r="CI13" i="16" s="1"/>
  <c r="CI22" i="17"/>
  <c r="CI24" i="17" s="1"/>
  <c r="CJ15" i="25"/>
  <c r="CJ157" i="9"/>
  <c r="CJ93" i="12" s="1"/>
  <c r="CJ106" i="12" s="1"/>
  <c r="CJ112" i="12" s="1"/>
  <c r="CJ194" i="12" s="1"/>
  <c r="CJ16" i="17" s="1"/>
  <c r="CK106" i="9"/>
  <c r="CK117" i="9"/>
  <c r="G117" i="9" s="1"/>
  <c r="G105" i="9"/>
  <c r="CK161" i="9" a="1"/>
  <c r="CK161" i="9" s="1"/>
  <c r="CK32" i="25" s="1"/>
  <c r="CJ11" i="17"/>
  <c r="CJ12" i="17" s="1"/>
  <c r="CJ12" i="12"/>
  <c r="CJ13" i="12" s="1"/>
  <c r="CJ109" i="12" s="1"/>
  <c r="CJ193" i="12" s="1"/>
  <c r="CJ20" i="14"/>
  <c r="CJ21" i="14" s="1"/>
  <c r="CJ41" i="14" s="1"/>
  <c r="CJ47" i="14" s="1"/>
  <c r="CJ24" i="25"/>
  <c r="CJ25" i="25" s="1"/>
  <c r="CJ92" i="10"/>
  <c r="CJ93" i="10" s="1"/>
  <c r="CK31" i="25"/>
  <c r="CH42" i="16"/>
  <c r="CH15" i="24" s="1"/>
  <c r="CK133" i="9"/>
  <c r="CK141" i="9" s="1"/>
  <c r="CK155" i="9" a="1"/>
  <c r="CK155" i="9" s="1"/>
  <c r="CK144" i="9"/>
  <c r="G132" i="9"/>
  <c r="BF251" i="15" l="1"/>
  <c r="BF32" i="20" s="1"/>
  <c r="BB191" i="10"/>
  <c r="BB12" i="20" s="1"/>
  <c r="BB14" i="20" s="1"/>
  <c r="BC188" i="10"/>
  <c r="BC113" i="10"/>
  <c r="BB38" i="16"/>
  <c r="BB12" i="24" s="1"/>
  <c r="BB31" i="17"/>
  <c r="BA50" i="17"/>
  <c r="BA114" i="25" s="1"/>
  <c r="BA284" i="15"/>
  <c r="BA311" i="15" s="1"/>
  <c r="V39" i="20"/>
  <c r="BF153" i="15"/>
  <c r="BG150" i="15" s="1"/>
  <c r="BG152" i="15" s="1"/>
  <c r="BE265" i="15"/>
  <c r="BE300" i="15" s="1"/>
  <c r="BF264" i="15"/>
  <c r="BF26" i="16"/>
  <c r="BF59" i="16" s="1"/>
  <c r="BF15" i="16"/>
  <c r="BF16" i="16" s="1"/>
  <c r="BF258" i="15" s="1"/>
  <c r="BF260" i="15" s="1"/>
  <c r="BF262" i="15" s="1"/>
  <c r="BF34" i="17"/>
  <c r="BF39" i="16" s="1"/>
  <c r="BE47" i="16"/>
  <c r="BE13" i="24"/>
  <c r="BG248" i="15"/>
  <c r="BD300" i="15"/>
  <c r="BD268" i="15"/>
  <c r="W278" i="15"/>
  <c r="W281" i="15"/>
  <c r="W295" i="15" s="1"/>
  <c r="W302" i="15"/>
  <c r="W24" i="16"/>
  <c r="W57" i="16" s="1"/>
  <c r="CI26" i="14"/>
  <c r="CI42" i="14" s="1"/>
  <c r="CI48" i="14" s="1"/>
  <c r="CI14" i="16" s="1"/>
  <c r="CI42" i="16" s="1"/>
  <c r="CI15" i="24" s="1"/>
  <c r="CI48" i="17"/>
  <c r="CI112" i="25" s="1"/>
  <c r="CJ123" i="12"/>
  <c r="CJ198" i="12" s="1"/>
  <c r="CJ20" i="17" s="1"/>
  <c r="CJ181" i="12"/>
  <c r="CJ166" i="12"/>
  <c r="CJ154" i="12"/>
  <c r="CJ135" i="12"/>
  <c r="CJ143" i="12" s="1"/>
  <c r="CK162" i="9"/>
  <c r="CJ15" i="17"/>
  <c r="CK118" i="9"/>
  <c r="G118" i="9" s="1"/>
  <c r="G106" i="9"/>
  <c r="CJ12" i="16"/>
  <c r="CJ17" i="20"/>
  <c r="CK13" i="25"/>
  <c r="G155" i="9"/>
  <c r="G13" i="25" s="1"/>
  <c r="CK165" i="9" a="1"/>
  <c r="CK165" i="9" s="1"/>
  <c r="G144" i="9"/>
  <c r="CK156" i="9" a="1"/>
  <c r="CK156" i="9" s="1"/>
  <c r="CK157" i="9" s="1"/>
  <c r="CK145" i="9"/>
  <c r="G133" i="9"/>
  <c r="CK114" i="9"/>
  <c r="BF265" i="15" l="1"/>
  <c r="BF300" i="15" s="1"/>
  <c r="BG156" i="15"/>
  <c r="BG253" i="15" s="1"/>
  <c r="BG250" i="15"/>
  <c r="BG26" i="16" s="1"/>
  <c r="BG59" i="16" s="1"/>
  <c r="BG153" i="15"/>
  <c r="BH150" i="15" s="1"/>
  <c r="BH152" i="15" s="1"/>
  <c r="BH250" i="15" s="1"/>
  <c r="BB36" i="17"/>
  <c r="BB49" i="17"/>
  <c r="BB113" i="25" s="1"/>
  <c r="BC190" i="10"/>
  <c r="BC27" i="17" s="1"/>
  <c r="BC29" i="17" s="1"/>
  <c r="BC114" i="10"/>
  <c r="BD111" i="10" s="1"/>
  <c r="BC191" i="10"/>
  <c r="BC12" i="20" s="1"/>
  <c r="BC14" i="20" s="1"/>
  <c r="CJ22" i="17"/>
  <c r="CJ24" i="17" s="1"/>
  <c r="CJ48" i="17" s="1"/>
  <c r="CJ112" i="25" s="1"/>
  <c r="BE268" i="15"/>
  <c r="CJ200" i="12"/>
  <c r="CJ13" i="16" s="1"/>
  <c r="CI35" i="20"/>
  <c r="BF13" i="24"/>
  <c r="BF47" i="16"/>
  <c r="BF268" i="15"/>
  <c r="W312" i="15"/>
  <c r="W313" i="15" s="1"/>
  <c r="W28" i="16"/>
  <c r="W306" i="15"/>
  <c r="W303" i="15"/>
  <c r="W296" i="15"/>
  <c r="W273" i="15"/>
  <c r="W274" i="15" s="1"/>
  <c r="BG15" i="16"/>
  <c r="BG16" i="16" s="1"/>
  <c r="BG258" i="15" s="1"/>
  <c r="BG260" i="15" s="1"/>
  <c r="BG262" i="15" s="1"/>
  <c r="BG34" i="17"/>
  <c r="BG39" i="16" s="1"/>
  <c r="CJ41" i="16"/>
  <c r="CK19" i="14"/>
  <c r="CK10" i="17"/>
  <c r="CK11" i="12"/>
  <c r="CK23" i="25"/>
  <c r="CK91" i="10"/>
  <c r="G165" i="9"/>
  <c r="CK166" i="9" a="1"/>
  <c r="CK166" i="9" s="1"/>
  <c r="G145" i="9"/>
  <c r="CK93" i="12"/>
  <c r="G157" i="9"/>
  <c r="G15" i="25" s="1"/>
  <c r="CK14" i="25"/>
  <c r="CK15" i="25" s="1"/>
  <c r="G156" i="9"/>
  <c r="G14" i="25" s="1"/>
  <c r="BG251" i="15" l="1"/>
  <c r="BG32" i="20" s="1"/>
  <c r="BG264" i="15"/>
  <c r="BH156" i="15"/>
  <c r="BH253" i="15" s="1"/>
  <c r="BH248" i="15"/>
  <c r="CJ26" i="14"/>
  <c r="CJ42" i="14" s="1"/>
  <c r="CJ48" i="14" s="1"/>
  <c r="BD188" i="10"/>
  <c r="BD113" i="10"/>
  <c r="BC38" i="16"/>
  <c r="BC12" i="24" s="1"/>
  <c r="BC31" i="17"/>
  <c r="BB50" i="17"/>
  <c r="BB114" i="25" s="1"/>
  <c r="BB284" i="15"/>
  <c r="BB311" i="15" s="1"/>
  <c r="BH153" i="15"/>
  <c r="BI150" i="15" s="1"/>
  <c r="BH251" i="15"/>
  <c r="BH32" i="20" s="1"/>
  <c r="BH34" i="17"/>
  <c r="BH39" i="16" s="1"/>
  <c r="BH15" i="16"/>
  <c r="BH16" i="16" s="1"/>
  <c r="BH258" i="15" s="1"/>
  <c r="BH260" i="15" s="1"/>
  <c r="BH262" i="15" s="1"/>
  <c r="W307" i="15"/>
  <c r="W39" i="17" s="1"/>
  <c r="X310" i="15"/>
  <c r="W297" i="15"/>
  <c r="W27" i="20"/>
  <c r="W283" i="15" s="1"/>
  <c r="X286" i="15" s="1"/>
  <c r="BG47" i="16"/>
  <c r="BG13" i="24"/>
  <c r="BG265" i="15"/>
  <c r="BI156" i="15"/>
  <c r="BI253" i="15" s="1"/>
  <c r="BI152" i="15"/>
  <c r="BI250" i="15" s="1"/>
  <c r="BI248" i="15"/>
  <c r="W277" i="15"/>
  <c r="W27" i="16"/>
  <c r="W29" i="16" s="1"/>
  <c r="W31" i="16" s="1"/>
  <c r="W61" i="16"/>
  <c r="BH26" i="16"/>
  <c r="BH59" i="16" s="1"/>
  <c r="BH264" i="15"/>
  <c r="CJ14" i="16"/>
  <c r="CJ42" i="16" s="1"/>
  <c r="CJ15" i="24" s="1"/>
  <c r="CJ35" i="20"/>
  <c r="G91" i="10"/>
  <c r="G11" i="12"/>
  <c r="CK20" i="14"/>
  <c r="CK21" i="14" s="1"/>
  <c r="CK41" i="14" s="1"/>
  <c r="CK47" i="14" s="1"/>
  <c r="CK92" i="10"/>
  <c r="G92" i="10" s="1"/>
  <c r="CK24" i="25"/>
  <c r="CK25" i="25" s="1"/>
  <c r="CK12" i="12"/>
  <c r="G12" i="12" s="1"/>
  <c r="CK11" i="17"/>
  <c r="CK12" i="17" s="1"/>
  <c r="G12" i="17" s="1"/>
  <c r="G166" i="9"/>
  <c r="CK123" i="12"/>
  <c r="CK106" i="12"/>
  <c r="CK112" i="12" s="1"/>
  <c r="CK181" i="12"/>
  <c r="G181" i="12" s="1"/>
  <c r="CK154" i="12"/>
  <c r="G154" i="12" s="1"/>
  <c r="CK166" i="12"/>
  <c r="CK135" i="12"/>
  <c r="CK143" i="12" s="1"/>
  <c r="G142" i="12" s="1"/>
  <c r="G93" i="12"/>
  <c r="CK167" i="9"/>
  <c r="G19" i="14"/>
  <c r="G23" i="25"/>
  <c r="BC49" i="17" l="1"/>
  <c r="BC113" i="25" s="1"/>
  <c r="BC36" i="17"/>
  <c r="BD190" i="10"/>
  <c r="BD27" i="17" s="1"/>
  <c r="BD29" i="17" s="1"/>
  <c r="BD114" i="10"/>
  <c r="BE111" i="10" s="1"/>
  <c r="BD191" i="10"/>
  <c r="BD12" i="20" s="1"/>
  <c r="BD14" i="20" s="1"/>
  <c r="BI153" i="15"/>
  <c r="BJ150" i="15" s="1"/>
  <c r="BJ156" i="15" s="1"/>
  <c r="BJ253" i="15" s="1"/>
  <c r="W308" i="15"/>
  <c r="W60" i="16" s="1"/>
  <c r="W62" i="16" s="1"/>
  <c r="BI251" i="15"/>
  <c r="BI32" i="20" s="1"/>
  <c r="BH265" i="15"/>
  <c r="BH300" i="15" s="1"/>
  <c r="CK93" i="10"/>
  <c r="G93" i="10" s="1"/>
  <c r="BI34" i="17"/>
  <c r="BI39" i="16" s="1"/>
  <c r="BI15" i="16"/>
  <c r="BI16" i="16" s="1"/>
  <c r="BI258" i="15" s="1"/>
  <c r="BI260" i="15" s="1"/>
  <c r="BI262" i="15" s="1"/>
  <c r="W41" i="17"/>
  <c r="W40" i="16"/>
  <c r="W48" i="16" s="1"/>
  <c r="BH13" i="24"/>
  <c r="BH47" i="16"/>
  <c r="BG268" i="15"/>
  <c r="BG300" i="15"/>
  <c r="W301" i="15"/>
  <c r="W304" i="15" s="1"/>
  <c r="W279" i="15"/>
  <c r="BI26" i="16"/>
  <c r="BI59" i="16" s="1"/>
  <c r="BI264" i="15"/>
  <c r="CK12" i="16"/>
  <c r="CK17" i="20"/>
  <c r="CK198" i="12"/>
  <c r="G123" i="12"/>
  <c r="CK11" i="16"/>
  <c r="G167" i="9"/>
  <c r="CK13" i="12"/>
  <c r="CK194" i="12"/>
  <c r="G112" i="12"/>
  <c r="G24" i="25"/>
  <c r="G20" i="14"/>
  <c r="G21" i="14" s="1"/>
  <c r="BE188" i="10" l="1"/>
  <c r="BE113" i="10"/>
  <c r="BE190" i="10" s="1"/>
  <c r="BE27" i="17" s="1"/>
  <c r="BE29" i="17" s="1"/>
  <c r="BD38" i="16"/>
  <c r="BD12" i="24" s="1"/>
  <c r="BD31" i="17"/>
  <c r="BC50" i="17"/>
  <c r="BC114" i="25" s="1"/>
  <c r="BC284" i="15"/>
  <c r="BC311" i="15" s="1"/>
  <c r="BI265" i="15"/>
  <c r="BI268" i="15" s="1"/>
  <c r="BJ248" i="15"/>
  <c r="BJ152" i="15"/>
  <c r="BJ250" i="15" s="1"/>
  <c r="BJ264" i="15" s="1"/>
  <c r="BH268" i="15"/>
  <c r="W18" i="20"/>
  <c r="X299" i="15"/>
  <c r="X267" i="15"/>
  <c r="W51" i="17"/>
  <c r="W115" i="25" s="1"/>
  <c r="W37" i="16"/>
  <c r="BJ15" i="16"/>
  <c r="BJ16" i="16" s="1"/>
  <c r="BJ258" i="15" s="1"/>
  <c r="BJ260" i="15" s="1"/>
  <c r="BJ262" i="15" s="1"/>
  <c r="BJ34" i="17"/>
  <c r="BJ39" i="16" s="1"/>
  <c r="W26" i="20"/>
  <c r="W28" i="20" s="1"/>
  <c r="X276" i="15"/>
  <c r="BI13" i="24"/>
  <c r="BI47" i="16"/>
  <c r="G55" i="25"/>
  <c r="AS47" i="36" s="1"/>
  <c r="G25" i="25"/>
  <c r="G11" i="16"/>
  <c r="CK16" i="17"/>
  <c r="G194" i="12"/>
  <c r="CK20" i="17"/>
  <c r="G198" i="12"/>
  <c r="CK109" i="12"/>
  <c r="G13" i="12"/>
  <c r="G137" i="12" s="1"/>
  <c r="CK41" i="16"/>
  <c r="G41" i="16" s="1"/>
  <c r="G12" i="16"/>
  <c r="BI300" i="15" l="1"/>
  <c r="BD49" i="17"/>
  <c r="BD113" i="25" s="1"/>
  <c r="BD36" i="17"/>
  <c r="BE38" i="16"/>
  <c r="BE12" i="24" s="1"/>
  <c r="BE31" i="17"/>
  <c r="BE191" i="10"/>
  <c r="BE12" i="20" s="1"/>
  <c r="BE14" i="20" s="1"/>
  <c r="BE114" i="10"/>
  <c r="BF111" i="10" s="1"/>
  <c r="BJ26" i="16"/>
  <c r="BJ59" i="16" s="1"/>
  <c r="BJ153" i="15"/>
  <c r="BK150" i="15" s="1"/>
  <c r="BJ251" i="15"/>
  <c r="BJ32" i="20" s="1"/>
  <c r="BJ265" i="15"/>
  <c r="BJ268" i="15" s="1"/>
  <c r="BJ13" i="24"/>
  <c r="BJ47" i="16"/>
  <c r="X269" i="15"/>
  <c r="W19" i="20"/>
  <c r="W21" i="20" s="1"/>
  <c r="X64" i="16"/>
  <c r="W37" i="20"/>
  <c r="W29" i="20"/>
  <c r="W43" i="16"/>
  <c r="W46" i="16" s="1"/>
  <c r="W49" i="16" s="1"/>
  <c r="W65" i="16" s="1"/>
  <c r="W66" i="16" s="1"/>
  <c r="W68" i="16" s="1"/>
  <c r="W11" i="24"/>
  <c r="W16" i="24" s="1"/>
  <c r="Z140" i="12"/>
  <c r="J140" i="12"/>
  <c r="BH140" i="12"/>
  <c r="BI140" i="12"/>
  <c r="AP140" i="12"/>
  <c r="S140" i="12"/>
  <c r="CJ140" i="12"/>
  <c r="AW140" i="12"/>
  <c r="CD140" i="12"/>
  <c r="AA140" i="12"/>
  <c r="U140" i="12"/>
  <c r="AT140" i="12"/>
  <c r="AN140" i="12"/>
  <c r="CA140" i="12"/>
  <c r="BV140" i="12"/>
  <c r="BK140" i="12"/>
  <c r="AF140" i="12"/>
  <c r="AK140" i="12"/>
  <c r="BZ140" i="12"/>
  <c r="CF140" i="12"/>
  <c r="BN140" i="12"/>
  <c r="CB140" i="12"/>
  <c r="BT140" i="12"/>
  <c r="BS140" i="12"/>
  <c r="Y140" i="12"/>
  <c r="AD140" i="12"/>
  <c r="AX140" i="12"/>
  <c r="BD140" i="12"/>
  <c r="CC140" i="12"/>
  <c r="BE140" i="12"/>
  <c r="K140" i="12"/>
  <c r="X140" i="12"/>
  <c r="AB140" i="12"/>
  <c r="BF140" i="12"/>
  <c r="BA140" i="12"/>
  <c r="BX140" i="12"/>
  <c r="AC140" i="12"/>
  <c r="AH140" i="12"/>
  <c r="AL140" i="12"/>
  <c r="BJ140" i="12"/>
  <c r="CK140" i="12"/>
  <c r="V140" i="12"/>
  <c r="AU140" i="12"/>
  <c r="AO140" i="12"/>
  <c r="BO140" i="12"/>
  <c r="BW140" i="12"/>
  <c r="AI140" i="12"/>
  <c r="AE140" i="12"/>
  <c r="BL140" i="12"/>
  <c r="AR140" i="12"/>
  <c r="CH140" i="12"/>
  <c r="L140" i="12"/>
  <c r="AZ140" i="12"/>
  <c r="O140" i="12"/>
  <c r="BG140" i="12"/>
  <c r="BR140" i="12"/>
  <c r="BM140" i="12"/>
  <c r="AS140" i="12"/>
  <c r="AM140" i="12"/>
  <c r="BC140" i="12"/>
  <c r="CG140" i="12"/>
  <c r="BU140" i="12"/>
  <c r="CE140" i="12"/>
  <c r="AY140" i="12"/>
  <c r="N140" i="12"/>
  <c r="AV140" i="12"/>
  <c r="Q140" i="12"/>
  <c r="W140" i="12"/>
  <c r="AG140" i="12"/>
  <c r="AQ140" i="12"/>
  <c r="BQ140" i="12"/>
  <c r="P140" i="12"/>
  <c r="AJ140" i="12"/>
  <c r="BY140" i="12"/>
  <c r="M140" i="12"/>
  <c r="R140" i="12"/>
  <c r="CI140" i="12"/>
  <c r="BP140" i="12"/>
  <c r="T140" i="12"/>
  <c r="BB140" i="12"/>
  <c r="CK193" i="12"/>
  <c r="G109" i="12"/>
  <c r="BF113" i="10" l="1"/>
  <c r="BF190" i="10" s="1"/>
  <c r="BF27" i="17" s="1"/>
  <c r="BF29" i="17" s="1"/>
  <c r="BF188" i="10"/>
  <c r="BF191" i="10" s="1"/>
  <c r="BF12" i="20" s="1"/>
  <c r="BF14" i="20" s="1"/>
  <c r="BF114" i="10"/>
  <c r="BG111" i="10" s="1"/>
  <c r="BE49" i="17"/>
  <c r="BE113" i="25" s="1"/>
  <c r="BE36" i="17"/>
  <c r="BD50" i="17"/>
  <c r="BD114" i="25" s="1"/>
  <c r="BD284" i="15"/>
  <c r="BD311" i="15" s="1"/>
  <c r="BJ300" i="15"/>
  <c r="BK156" i="15"/>
  <c r="BK253" i="15" s="1"/>
  <c r="BK152" i="15"/>
  <c r="BK248" i="15"/>
  <c r="W39" i="20"/>
  <c r="X281" i="15"/>
  <c r="X295" i="15" s="1"/>
  <c r="X302" i="15"/>
  <c r="X278" i="15"/>
  <c r="X24" i="16"/>
  <c r="X57" i="16" s="1"/>
  <c r="CK15" i="17"/>
  <c r="CK22" i="17" s="1"/>
  <c r="CK24" i="17" s="1"/>
  <c r="CK200" i="12"/>
  <c r="G193" i="12"/>
  <c r="G140" i="12"/>
  <c r="BE50" i="17" l="1"/>
  <c r="BE114" i="25" s="1"/>
  <c r="BE284" i="15"/>
  <c r="BE311" i="15" s="1"/>
  <c r="BG188" i="10"/>
  <c r="BG113" i="10"/>
  <c r="BG190" i="10" s="1"/>
  <c r="BG27" i="17" s="1"/>
  <c r="BG29" i="17" s="1"/>
  <c r="BF38" i="16"/>
  <c r="BF12" i="24" s="1"/>
  <c r="BF31" i="17"/>
  <c r="BK250" i="15"/>
  <c r="BK251" i="15" s="1"/>
  <c r="BK32" i="20" s="1"/>
  <c r="BK153" i="15"/>
  <c r="BL150" i="15" s="1"/>
  <c r="BK34" i="17"/>
  <c r="BK39" i="16" s="1"/>
  <c r="BK15" i="16"/>
  <c r="BK16" i="16" s="1"/>
  <c r="BK258" i="15" s="1"/>
  <c r="BK260" i="15" s="1"/>
  <c r="BK262" i="15" s="1"/>
  <c r="X306" i="15"/>
  <c r="X28" i="16"/>
  <c r="X312" i="15"/>
  <c r="X313" i="15" s="1"/>
  <c r="X296" i="15"/>
  <c r="X303" i="15"/>
  <c r="X273" i="15"/>
  <c r="X274" i="15" s="1"/>
  <c r="CK13" i="16"/>
  <c r="CK26" i="14"/>
  <c r="G200" i="12"/>
  <c r="G60" i="25" s="1"/>
  <c r="BI46" i="36" s="1"/>
  <c r="CK48" i="17"/>
  <c r="CK112" i="25" s="1"/>
  <c r="G24" i="17"/>
  <c r="G48" i="17" s="1"/>
  <c r="BF49" i="17" l="1"/>
  <c r="BF113" i="25" s="1"/>
  <c r="BF36" i="17"/>
  <c r="BG114" i="10"/>
  <c r="BH111" i="10" s="1"/>
  <c r="BG31" i="17"/>
  <c r="BG38" i="16"/>
  <c r="BG12" i="24" s="1"/>
  <c r="BG191" i="10"/>
  <c r="BG12" i="20" s="1"/>
  <c r="BG14" i="20" s="1"/>
  <c r="BK13" i="24"/>
  <c r="BK47" i="16"/>
  <c r="BL156" i="15"/>
  <c r="BL253" i="15" s="1"/>
  <c r="BL152" i="15"/>
  <c r="BL250" i="15" s="1"/>
  <c r="BL248" i="15"/>
  <c r="BK26" i="16"/>
  <c r="BK59" i="16" s="1"/>
  <c r="BK264" i="15"/>
  <c r="BK265" i="15" s="1"/>
  <c r="X307" i="15"/>
  <c r="X39" i="17" s="1"/>
  <c r="Y310" i="15"/>
  <c r="X297" i="15"/>
  <c r="X27" i="20"/>
  <c r="X283" i="15" s="1"/>
  <c r="Y286" i="15" s="1"/>
  <c r="X27" i="16"/>
  <c r="X29" i="16" s="1"/>
  <c r="X31" i="16" s="1"/>
  <c r="X61" i="16"/>
  <c r="X277" i="15"/>
  <c r="CK42" i="14"/>
  <c r="CK48" i="14" s="1"/>
  <c r="G26" i="14"/>
  <c r="G13" i="16"/>
  <c r="BL251" i="15" l="1"/>
  <c r="BL32" i="20" s="1"/>
  <c r="BG49" i="17"/>
  <c r="BG113" i="25" s="1"/>
  <c r="BG36" i="17"/>
  <c r="BH188" i="10"/>
  <c r="BH113" i="10"/>
  <c r="BH190" i="10" s="1"/>
  <c r="BH27" i="17" s="1"/>
  <c r="BH29" i="17" s="1"/>
  <c r="BF50" i="17"/>
  <c r="BF114" i="25" s="1"/>
  <c r="BF284" i="15"/>
  <c r="BF311" i="15" s="1"/>
  <c r="BL153" i="15"/>
  <c r="BM150" i="15" s="1"/>
  <c r="BM152" i="15" s="1"/>
  <c r="BM250" i="15" s="1"/>
  <c r="BL264" i="15"/>
  <c r="BL26" i="16"/>
  <c r="BL59" i="16" s="1"/>
  <c r="BK300" i="15"/>
  <c r="BK268" i="15"/>
  <c r="BM248" i="15"/>
  <c r="BL34" i="17"/>
  <c r="BL39" i="16" s="1"/>
  <c r="BL15" i="16"/>
  <c r="BL16" i="16" s="1"/>
  <c r="BL258" i="15" s="1"/>
  <c r="BL260" i="15" s="1"/>
  <c r="BL262" i="15" s="1"/>
  <c r="X308" i="15"/>
  <c r="X60" i="16" s="1"/>
  <c r="X62" i="16" s="1"/>
  <c r="X301" i="15"/>
  <c r="X304" i="15" s="1"/>
  <c r="X279" i="15"/>
  <c r="X41" i="17"/>
  <c r="X40" i="16"/>
  <c r="X48" i="16" s="1"/>
  <c r="CK35" i="20"/>
  <c r="CK14" i="16"/>
  <c r="BM156" i="15" l="1"/>
  <c r="BM253" i="15" s="1"/>
  <c r="BL265" i="15"/>
  <c r="BL300" i="15" s="1"/>
  <c r="BH38" i="16"/>
  <c r="BH12" i="24" s="1"/>
  <c r="BH31" i="17"/>
  <c r="BH191" i="10"/>
  <c r="BH12" i="20" s="1"/>
  <c r="BH14" i="20" s="1"/>
  <c r="BG284" i="15"/>
  <c r="BG311" i="15" s="1"/>
  <c r="BG50" i="17"/>
  <c r="BG114" i="25" s="1"/>
  <c r="BH114" i="10"/>
  <c r="BI111" i="10" s="1"/>
  <c r="BM153" i="15"/>
  <c r="BN150" i="15" s="1"/>
  <c r="BN156" i="15" s="1"/>
  <c r="BN253" i="15" s="1"/>
  <c r="BM251" i="15"/>
  <c r="BM32" i="20" s="1"/>
  <c r="BM15" i="16"/>
  <c r="BM16" i="16" s="1"/>
  <c r="BM258" i="15" s="1"/>
  <c r="BM260" i="15" s="1"/>
  <c r="BM262" i="15" s="1"/>
  <c r="BM34" i="17"/>
  <c r="BM39" i="16" s="1"/>
  <c r="BN152" i="15"/>
  <c r="BN250" i="15" s="1"/>
  <c r="BM26" i="16"/>
  <c r="BM59" i="16" s="1"/>
  <c r="BM264" i="15"/>
  <c r="BL268" i="15"/>
  <c r="BL13" i="24"/>
  <c r="BL47" i="16"/>
  <c r="X18" i="20"/>
  <c r="Y299" i="15"/>
  <c r="Y267" i="15"/>
  <c r="Y276" i="15"/>
  <c r="X26" i="20"/>
  <c r="X28" i="20" s="1"/>
  <c r="X51" i="17"/>
  <c r="X115" i="25" s="1"/>
  <c r="X37" i="16"/>
  <c r="CK42" i="16"/>
  <c r="G14" i="16"/>
  <c r="BN248" i="15" l="1"/>
  <c r="BN153" i="15"/>
  <c r="BO150" i="15" s="1"/>
  <c r="BI188" i="10"/>
  <c r="BI113" i="10"/>
  <c r="BH36" i="17"/>
  <c r="BH49" i="17"/>
  <c r="BH113" i="25" s="1"/>
  <c r="BN251" i="15"/>
  <c r="BN32" i="20" s="1"/>
  <c r="BO156" i="15"/>
  <c r="BO253" i="15" s="1"/>
  <c r="BO152" i="15"/>
  <c r="BO250" i="15" s="1"/>
  <c r="BO248" i="15"/>
  <c r="BN34" i="17"/>
  <c r="BN39" i="16" s="1"/>
  <c r="BN15" i="16"/>
  <c r="BN16" i="16" s="1"/>
  <c r="BN258" i="15" s="1"/>
  <c r="BN260" i="15" s="1"/>
  <c r="BN262" i="15" s="1"/>
  <c r="BN264" i="15"/>
  <c r="BN26" i="16"/>
  <c r="BN59" i="16" s="1"/>
  <c r="BM13" i="24"/>
  <c r="BM47" i="16"/>
  <c r="BM265" i="15"/>
  <c r="X19" i="20"/>
  <c r="X21" i="20" s="1"/>
  <c r="Y64" i="16"/>
  <c r="X37" i="20"/>
  <c r="X29" i="20"/>
  <c r="Y269" i="15"/>
  <c r="X11" i="24"/>
  <c r="X16" i="24" s="1"/>
  <c r="X43" i="16"/>
  <c r="X46" i="16" s="1"/>
  <c r="X49" i="16" s="1"/>
  <c r="X65" i="16" s="1"/>
  <c r="X66" i="16" s="1"/>
  <c r="X68" i="16" s="1"/>
  <c r="CK15" i="24"/>
  <c r="G15" i="24" s="1"/>
  <c r="G42" i="16"/>
  <c r="BH284" i="15" l="1"/>
  <c r="BH311" i="15" s="1"/>
  <c r="BH50" i="17"/>
  <c r="BH114" i="25" s="1"/>
  <c r="BI190" i="10"/>
  <c r="BI27" i="17" s="1"/>
  <c r="BI29" i="17" s="1"/>
  <c r="BI114" i="10"/>
  <c r="BJ111" i="10" s="1"/>
  <c r="BI191" i="10"/>
  <c r="BI12" i="20" s="1"/>
  <c r="BI14" i="20" s="1"/>
  <c r="BO251" i="15"/>
  <c r="BO32" i="20" s="1"/>
  <c r="BN265" i="15"/>
  <c r="BN300" i="15" s="1"/>
  <c r="BM300" i="15"/>
  <c r="BM268" i="15"/>
  <c r="BO264" i="15"/>
  <c r="BO26" i="16"/>
  <c r="BO59" i="16" s="1"/>
  <c r="BN13" i="24"/>
  <c r="BN47" i="16"/>
  <c r="BO153" i="15"/>
  <c r="BP150" i="15" s="1"/>
  <c r="BO15" i="16"/>
  <c r="BO16" i="16" s="1"/>
  <c r="BO258" i="15" s="1"/>
  <c r="BO260" i="15" s="1"/>
  <c r="BO262" i="15" s="1"/>
  <c r="BO34" i="17"/>
  <c r="BO39" i="16" s="1"/>
  <c r="Y278" i="15"/>
  <c r="Y24" i="16"/>
  <c r="Y57" i="16" s="1"/>
  <c r="Y302" i="15"/>
  <c r="Y281" i="15"/>
  <c r="Y295" i="15" s="1"/>
  <c r="X39" i="20"/>
  <c r="BJ188" i="10" l="1"/>
  <c r="BJ113" i="10"/>
  <c r="BJ190" i="10" s="1"/>
  <c r="BJ27" i="17" s="1"/>
  <c r="BJ29" i="17" s="1"/>
  <c r="BJ114" i="10"/>
  <c r="BK111" i="10" s="1"/>
  <c r="BI38" i="16"/>
  <c r="BI12" i="24" s="1"/>
  <c r="BI31" i="17"/>
  <c r="BN268" i="15"/>
  <c r="BO47" i="16"/>
  <c r="BO13" i="24"/>
  <c r="BP156" i="15"/>
  <c r="BP253" i="15" s="1"/>
  <c r="BP152" i="15"/>
  <c r="BP250" i="15" s="1"/>
  <c r="BP248" i="15"/>
  <c r="BP153" i="15"/>
  <c r="BQ150" i="15" s="1"/>
  <c r="BO265" i="15"/>
  <c r="Y303" i="15"/>
  <c r="Y312" i="15"/>
  <c r="Y313" i="15" s="1"/>
  <c r="Y306" i="15"/>
  <c r="Y296" i="15"/>
  <c r="Y28" i="16"/>
  <c r="Y273" i="15"/>
  <c r="Y274" i="15" s="1"/>
  <c r="BI49" i="17" l="1"/>
  <c r="BI113" i="25" s="1"/>
  <c r="BI36" i="17"/>
  <c r="BK113" i="10"/>
  <c r="BK188" i="10"/>
  <c r="BJ31" i="17"/>
  <c r="BJ38" i="16"/>
  <c r="BJ12" i="24" s="1"/>
  <c r="BJ191" i="10"/>
  <c r="BJ12" i="20" s="1"/>
  <c r="BJ14" i="20" s="1"/>
  <c r="BO300" i="15"/>
  <c r="BO268" i="15"/>
  <c r="BP264" i="15"/>
  <c r="BP26" i="16"/>
  <c r="BP59" i="16" s="1"/>
  <c r="BQ156" i="15"/>
  <c r="BQ253" i="15" s="1"/>
  <c r="BQ248" i="15"/>
  <c r="BQ152" i="15"/>
  <c r="BQ250" i="15" s="1"/>
  <c r="BP251" i="15"/>
  <c r="BP32" i="20" s="1"/>
  <c r="BP15" i="16"/>
  <c r="BP16" i="16" s="1"/>
  <c r="BP258" i="15" s="1"/>
  <c r="BP260" i="15" s="1"/>
  <c r="BP262" i="15" s="1"/>
  <c r="BP34" i="17"/>
  <c r="BP39" i="16" s="1"/>
  <c r="Y27" i="16"/>
  <c r="Y29" i="16" s="1"/>
  <c r="Y31" i="16" s="1"/>
  <c r="Y277" i="15"/>
  <c r="Y61" i="16"/>
  <c r="Y307" i="15"/>
  <c r="Y39" i="17" s="1"/>
  <c r="Y297" i="15"/>
  <c r="Y27" i="20"/>
  <c r="Y283" i="15" s="1"/>
  <c r="Z286" i="15" s="1"/>
  <c r="Z310" i="15"/>
  <c r="BJ49" i="17" l="1"/>
  <c r="BJ113" i="25" s="1"/>
  <c r="BJ36" i="17"/>
  <c r="BK190" i="10"/>
  <c r="BK27" i="17" s="1"/>
  <c r="BK29" i="17" s="1"/>
  <c r="BK114" i="10"/>
  <c r="BL111" i="10" s="1"/>
  <c r="BI50" i="17"/>
  <c r="BI114" i="25" s="1"/>
  <c r="BI284" i="15"/>
  <c r="BI311" i="15" s="1"/>
  <c r="Y308" i="15"/>
  <c r="Y60" i="16" s="1"/>
  <c r="Y62" i="16" s="1"/>
  <c r="BP265" i="15"/>
  <c r="BP300" i="15" s="1"/>
  <c r="BQ26" i="16"/>
  <c r="BQ59" i="16" s="1"/>
  <c r="BQ264" i="15"/>
  <c r="BQ15" i="16"/>
  <c r="BQ16" i="16" s="1"/>
  <c r="BQ258" i="15" s="1"/>
  <c r="BQ260" i="15" s="1"/>
  <c r="BQ262" i="15" s="1"/>
  <c r="BQ265" i="15" s="1"/>
  <c r="BQ34" i="17"/>
  <c r="BQ39" i="16" s="1"/>
  <c r="BP13" i="24"/>
  <c r="BP47" i="16"/>
  <c r="BQ251" i="15"/>
  <c r="BQ32" i="20" s="1"/>
  <c r="BQ153" i="15"/>
  <c r="BR150" i="15" s="1"/>
  <c r="Y40" i="16"/>
  <c r="Y48" i="16" s="1"/>
  <c r="Y41" i="17"/>
  <c r="Y301" i="15"/>
  <c r="Y304" i="15" s="1"/>
  <c r="Y279" i="15"/>
  <c r="BK191" i="10" l="1"/>
  <c r="BK12" i="20" s="1"/>
  <c r="BK14" i="20" s="1"/>
  <c r="BP268" i="15"/>
  <c r="BL188" i="10"/>
  <c r="BL113" i="10"/>
  <c r="BK38" i="16"/>
  <c r="BK12" i="24" s="1"/>
  <c r="BK31" i="17"/>
  <c r="BJ50" i="17"/>
  <c r="BJ114" i="25" s="1"/>
  <c r="BJ284" i="15"/>
  <c r="BJ311" i="15" s="1"/>
  <c r="BQ47" i="16"/>
  <c r="BQ13" i="24"/>
  <c r="BR156" i="15"/>
  <c r="BR253" i="15" s="1"/>
  <c r="BR152" i="15"/>
  <c r="BR250" i="15" s="1"/>
  <c r="BR248" i="15"/>
  <c r="Z299" i="15"/>
  <c r="Y18" i="20"/>
  <c r="Z267" i="15"/>
  <c r="Y37" i="16"/>
  <c r="Y51" i="17"/>
  <c r="Y115" i="25" s="1"/>
  <c r="BQ300" i="15"/>
  <c r="BQ268" i="15"/>
  <c r="Y26" i="20"/>
  <c r="Y28" i="20" s="1"/>
  <c r="Z276" i="15"/>
  <c r="BR153" i="15" l="1"/>
  <c r="BS150" i="15" s="1"/>
  <c r="BK49" i="17"/>
  <c r="BK113" i="25" s="1"/>
  <c r="BK36" i="17"/>
  <c r="BL190" i="10"/>
  <c r="BL27" i="17" s="1"/>
  <c r="BL29" i="17" s="1"/>
  <c r="BL114" i="10"/>
  <c r="BM111" i="10" s="1"/>
  <c r="BL191" i="10"/>
  <c r="BL12" i="20" s="1"/>
  <c r="BL14" i="20" s="1"/>
  <c r="BR251" i="15"/>
  <c r="BR32" i="20" s="1"/>
  <c r="BR26" i="16"/>
  <c r="BR59" i="16" s="1"/>
  <c r="BR264" i="15"/>
  <c r="BS248" i="15"/>
  <c r="BS152" i="15"/>
  <c r="BS250" i="15" s="1"/>
  <c r="BS156" i="15"/>
  <c r="BS253" i="15" s="1"/>
  <c r="BR34" i="17"/>
  <c r="BR39" i="16" s="1"/>
  <c r="BR15" i="16"/>
  <c r="BR16" i="16" s="1"/>
  <c r="BR258" i="15" s="1"/>
  <c r="BR260" i="15" s="1"/>
  <c r="BR262" i="15" s="1"/>
  <c r="Y37" i="20"/>
  <c r="Y29" i="20"/>
  <c r="Z269" i="15"/>
  <c r="Y11" i="24"/>
  <c r="Y16" i="24" s="1"/>
  <c r="Y43" i="16"/>
  <c r="Y46" i="16" s="1"/>
  <c r="Y49" i="16" s="1"/>
  <c r="Y65" i="16" s="1"/>
  <c r="Y66" i="16" s="1"/>
  <c r="Y68" i="16" s="1"/>
  <c r="Z64" i="16"/>
  <c r="Y19" i="20"/>
  <c r="Y21" i="20" s="1"/>
  <c r="BM188" i="10" l="1"/>
  <c r="BM113" i="10"/>
  <c r="BM190" i="10" s="1"/>
  <c r="BM27" i="17" s="1"/>
  <c r="BM29" i="17" s="1"/>
  <c r="BM114" i="10"/>
  <c r="BN111" i="10" s="1"/>
  <c r="BL38" i="16"/>
  <c r="BL12" i="24" s="1"/>
  <c r="BL31" i="17"/>
  <c r="BK50" i="17"/>
  <c r="BK114" i="25" s="1"/>
  <c r="BK284" i="15"/>
  <c r="BK311" i="15" s="1"/>
  <c r="BR265" i="15"/>
  <c r="BR268" i="15" s="1"/>
  <c r="BR13" i="24"/>
  <c r="BR47" i="16"/>
  <c r="BS34" i="17"/>
  <c r="BS39" i="16" s="1"/>
  <c r="BS15" i="16"/>
  <c r="BS16" i="16" s="1"/>
  <c r="BS258" i="15" s="1"/>
  <c r="BS260" i="15" s="1"/>
  <c r="BS262" i="15" s="1"/>
  <c r="BR300" i="15"/>
  <c r="BS251" i="15"/>
  <c r="BS32" i="20" s="1"/>
  <c r="BS26" i="16"/>
  <c r="BS59" i="16" s="1"/>
  <c r="BS264" i="15"/>
  <c r="BS153" i="15"/>
  <c r="BT150" i="15" s="1"/>
  <c r="Y39" i="20"/>
  <c r="Z302" i="15"/>
  <c r="Z24" i="16"/>
  <c r="Z57" i="16" s="1"/>
  <c r="Z281" i="15"/>
  <c r="Z295" i="15" s="1"/>
  <c r="Z278" i="15"/>
  <c r="BL49" i="17" l="1"/>
  <c r="BL113" i="25" s="1"/>
  <c r="BL36" i="17"/>
  <c r="BN188" i="10"/>
  <c r="BN113" i="10"/>
  <c r="BN190" i="10" s="1"/>
  <c r="BN27" i="17" s="1"/>
  <c r="BN29" i="17" s="1"/>
  <c r="BM38" i="16"/>
  <c r="BM12" i="24" s="1"/>
  <c r="BM31" i="17"/>
  <c r="BM191" i="10"/>
  <c r="BM12" i="20" s="1"/>
  <c r="BM14" i="20" s="1"/>
  <c r="BS265" i="15"/>
  <c r="BS268" i="15" s="1"/>
  <c r="BS13" i="24"/>
  <c r="BS47" i="16"/>
  <c r="BT156" i="15"/>
  <c r="BT253" i="15" s="1"/>
  <c r="BT248" i="15"/>
  <c r="BT152" i="15"/>
  <c r="BT250" i="15" s="1"/>
  <c r="Z296" i="15"/>
  <c r="Z28" i="16"/>
  <c r="Z312" i="15"/>
  <c r="Z313" i="15" s="1"/>
  <c r="Z303" i="15"/>
  <c r="Z306" i="15"/>
  <c r="Z273" i="15"/>
  <c r="Z274" i="15" s="1"/>
  <c r="BN114" i="10" l="1"/>
  <c r="BO111" i="10" s="1"/>
  <c r="BS300" i="15"/>
  <c r="BM49" i="17"/>
  <c r="BM113" i="25" s="1"/>
  <c r="BM36" i="17"/>
  <c r="BO188" i="10"/>
  <c r="BO113" i="10"/>
  <c r="BO190" i="10" s="1"/>
  <c r="BO27" i="17" s="1"/>
  <c r="BO29" i="17" s="1"/>
  <c r="BN38" i="16"/>
  <c r="BN12" i="24" s="1"/>
  <c r="BN31" i="17"/>
  <c r="BN191" i="10"/>
  <c r="BN12" i="20" s="1"/>
  <c r="BN14" i="20" s="1"/>
  <c r="BL284" i="15"/>
  <c r="BL311" i="15" s="1"/>
  <c r="BL50" i="17"/>
  <c r="BL114" i="25" s="1"/>
  <c r="BT15" i="16"/>
  <c r="BT16" i="16" s="1"/>
  <c r="BT258" i="15" s="1"/>
  <c r="BT260" i="15" s="1"/>
  <c r="BT262" i="15" s="1"/>
  <c r="BT34" i="17"/>
  <c r="BT39" i="16" s="1"/>
  <c r="BT251" i="15"/>
  <c r="BT32" i="20" s="1"/>
  <c r="BT264" i="15"/>
  <c r="BT26" i="16"/>
  <c r="BT59" i="16" s="1"/>
  <c r="BT153" i="15"/>
  <c r="BU150" i="15" s="1"/>
  <c r="Z277" i="15"/>
  <c r="Z61" i="16"/>
  <c r="Z27" i="16"/>
  <c r="Z29" i="16" s="1"/>
  <c r="Z31" i="16" s="1"/>
  <c r="Z307" i="15"/>
  <c r="Z39" i="17" s="1"/>
  <c r="Z297" i="15"/>
  <c r="Z27" i="20"/>
  <c r="Z283" i="15" s="1"/>
  <c r="AA286" i="15" s="1"/>
  <c r="AA310" i="15"/>
  <c r="BO114" i="10" l="1"/>
  <c r="BP111" i="10" s="1"/>
  <c r="BN49" i="17"/>
  <c r="BN113" i="25" s="1"/>
  <c r="BN36" i="17"/>
  <c r="BP113" i="10"/>
  <c r="BP190" i="10" s="1"/>
  <c r="BP27" i="17" s="1"/>
  <c r="BP29" i="17" s="1"/>
  <c r="BP188" i="10"/>
  <c r="BO31" i="17"/>
  <c r="BO38" i="16"/>
  <c r="BO12" i="24" s="1"/>
  <c r="BO191" i="10"/>
  <c r="BO12" i="20" s="1"/>
  <c r="BO14" i="20" s="1"/>
  <c r="BM284" i="15"/>
  <c r="BM311" i="15" s="1"/>
  <c r="BM50" i="17"/>
  <c r="BM114" i="25" s="1"/>
  <c r="Z308" i="15"/>
  <c r="Z60" i="16" s="1"/>
  <c r="Z62" i="16" s="1"/>
  <c r="BU248" i="15"/>
  <c r="BU156" i="15"/>
  <c r="BU253" i="15" s="1"/>
  <c r="BU152" i="15"/>
  <c r="BU250" i="15" s="1"/>
  <c r="BT13" i="24"/>
  <c r="BT47" i="16"/>
  <c r="BT265" i="15"/>
  <c r="Z41" i="17"/>
  <c r="Z40" i="16"/>
  <c r="Z48" i="16" s="1"/>
  <c r="Z301" i="15"/>
  <c r="Z304" i="15" s="1"/>
  <c r="Z279" i="15"/>
  <c r="BP191" i="10" l="1"/>
  <c r="BP12" i="20" s="1"/>
  <c r="BP14" i="20" s="1"/>
  <c r="BO49" i="17"/>
  <c r="BO113" i="25" s="1"/>
  <c r="BO36" i="17"/>
  <c r="BP31" i="17"/>
  <c r="BP38" i="16"/>
  <c r="BP12" i="24" s="1"/>
  <c r="BN50" i="17"/>
  <c r="BN114" i="25" s="1"/>
  <c r="BN284" i="15"/>
  <c r="BN311" i="15" s="1"/>
  <c r="BP114" i="10"/>
  <c r="BQ111" i="10" s="1"/>
  <c r="BU26" i="16"/>
  <c r="BU59" i="16" s="1"/>
  <c r="BU264" i="15"/>
  <c r="BT268" i="15"/>
  <c r="BT300" i="15"/>
  <c r="BU34" i="17"/>
  <c r="BU39" i="16" s="1"/>
  <c r="BU15" i="16"/>
  <c r="BU16" i="16" s="1"/>
  <c r="BU258" i="15" s="1"/>
  <c r="BU260" i="15" s="1"/>
  <c r="BU262" i="15" s="1"/>
  <c r="BU251" i="15"/>
  <c r="BU32" i="20" s="1"/>
  <c r="BU153" i="15"/>
  <c r="BV150" i="15" s="1"/>
  <c r="AA276" i="15"/>
  <c r="Z26" i="20"/>
  <c r="Z28" i="20" s="1"/>
  <c r="Z37" i="16"/>
  <c r="Z51" i="17"/>
  <c r="Z115" i="25" s="1"/>
  <c r="AA299" i="15"/>
  <c r="Z18" i="20"/>
  <c r="AA267" i="15"/>
  <c r="BU265" i="15" l="1"/>
  <c r="BQ113" i="10"/>
  <c r="BQ190" i="10" s="1"/>
  <c r="BQ27" i="17" s="1"/>
  <c r="BQ29" i="17" s="1"/>
  <c r="BQ188" i="10"/>
  <c r="BQ114" i="10"/>
  <c r="BR111" i="10" s="1"/>
  <c r="BP36" i="17"/>
  <c r="BP49" i="17"/>
  <c r="BP113" i="25" s="1"/>
  <c r="BO284" i="15"/>
  <c r="BO311" i="15" s="1"/>
  <c r="BO50" i="17"/>
  <c r="BO114" i="25" s="1"/>
  <c r="BV152" i="15"/>
  <c r="BV250" i="15" s="1"/>
  <c r="BV156" i="15"/>
  <c r="BV253" i="15" s="1"/>
  <c r="BV248" i="15"/>
  <c r="BU300" i="15"/>
  <c r="BU268" i="15"/>
  <c r="BU47" i="16"/>
  <c r="BU13" i="24"/>
  <c r="BR49" i="17"/>
  <c r="BR113" i="25" s="1"/>
  <c r="AA269" i="15"/>
  <c r="Z11" i="24"/>
  <c r="Z16" i="24" s="1"/>
  <c r="Z43" i="16"/>
  <c r="Z46" i="16" s="1"/>
  <c r="Z49" i="16" s="1"/>
  <c r="Z65" i="16" s="1"/>
  <c r="Z66" i="16" s="1"/>
  <c r="Z68" i="16" s="1"/>
  <c r="Z19" i="20"/>
  <c r="Z21" i="20" s="1"/>
  <c r="AA64" i="16"/>
  <c r="Z29" i="20"/>
  <c r="Z37" i="20"/>
  <c r="BV153" i="15" l="1"/>
  <c r="BW150" i="15" s="1"/>
  <c r="BP284" i="15"/>
  <c r="BP311" i="15" s="1"/>
  <c r="BP50" i="17"/>
  <c r="BP114" i="25" s="1"/>
  <c r="BR188" i="10"/>
  <c r="BR113" i="10"/>
  <c r="BR190" i="10" s="1"/>
  <c r="BR27" i="17" s="1"/>
  <c r="BR29" i="17" s="1"/>
  <c r="BQ191" i="10"/>
  <c r="BQ12" i="20" s="1"/>
  <c r="BQ14" i="20" s="1"/>
  <c r="BQ38" i="16"/>
  <c r="BQ12" i="24" s="1"/>
  <c r="BQ31" i="17"/>
  <c r="BV251" i="15"/>
  <c r="BV32" i="20" s="1"/>
  <c r="BW156" i="15"/>
  <c r="BW253" i="15" s="1"/>
  <c r="BW152" i="15"/>
  <c r="BW250" i="15" s="1"/>
  <c r="BW248" i="15"/>
  <c r="BV15" i="16"/>
  <c r="BV16" i="16" s="1"/>
  <c r="BV258" i="15" s="1"/>
  <c r="BV260" i="15" s="1"/>
  <c r="BV262" i="15" s="1"/>
  <c r="BV34" i="17"/>
  <c r="BV39" i="16" s="1"/>
  <c r="BV26" i="16"/>
  <c r="BV59" i="16" s="1"/>
  <c r="BV264" i="15"/>
  <c r="Z39" i="20"/>
  <c r="AA278" i="15"/>
  <c r="AA281" i="15"/>
  <c r="AA295" i="15" s="1"/>
  <c r="AA302" i="15"/>
  <c r="AA24" i="16"/>
  <c r="AA57" i="16" s="1"/>
  <c r="BR114" i="10" l="1"/>
  <c r="BS111" i="10" s="1"/>
  <c r="BS113" i="10"/>
  <c r="BS190" i="10" s="1"/>
  <c r="BS27" i="17" s="1"/>
  <c r="BS29" i="17" s="1"/>
  <c r="BS188" i="10"/>
  <c r="BS114" i="10"/>
  <c r="BT111" i="10" s="1"/>
  <c r="BW153" i="15"/>
  <c r="BX150" i="15" s="1"/>
  <c r="BR38" i="16"/>
  <c r="BR12" i="24" s="1"/>
  <c r="BR31" i="17"/>
  <c r="BR36" i="17" s="1"/>
  <c r="BR284" i="15" s="1"/>
  <c r="BR311" i="15" s="1"/>
  <c r="BQ49" i="17"/>
  <c r="BQ113" i="25" s="1"/>
  <c r="BQ36" i="17"/>
  <c r="BR191" i="10"/>
  <c r="BR12" i="20" s="1"/>
  <c r="BR14" i="20" s="1"/>
  <c r="BW251" i="15"/>
  <c r="BW32" i="20" s="1"/>
  <c r="BV47" i="16"/>
  <c r="BV13" i="24"/>
  <c r="BX156" i="15"/>
  <c r="BX253" i="15" s="1"/>
  <c r="BX152" i="15"/>
  <c r="BX250" i="15" s="1"/>
  <c r="BX248" i="15"/>
  <c r="BW26" i="16"/>
  <c r="BW59" i="16" s="1"/>
  <c r="BW264" i="15"/>
  <c r="BV265" i="15"/>
  <c r="BW15" i="16"/>
  <c r="BW16" i="16" s="1"/>
  <c r="BW258" i="15" s="1"/>
  <c r="BW260" i="15" s="1"/>
  <c r="BW262" i="15" s="1"/>
  <c r="BW34" i="17"/>
  <c r="BW39" i="16" s="1"/>
  <c r="AA28" i="16"/>
  <c r="AA312" i="15"/>
  <c r="AA313" i="15" s="1"/>
  <c r="AA296" i="15"/>
  <c r="AA303" i="15"/>
  <c r="AA306" i="15"/>
  <c r="AA273" i="15"/>
  <c r="AA274" i="15" s="1"/>
  <c r="BX153" i="15" l="1"/>
  <c r="BY150" i="15" s="1"/>
  <c r="BQ50" i="17"/>
  <c r="BQ114" i="25" s="1"/>
  <c r="BQ284" i="15"/>
  <c r="BQ311" i="15" s="1"/>
  <c r="BT188" i="10"/>
  <c r="BT113" i="10"/>
  <c r="BT190" i="10" s="1"/>
  <c r="BT27" i="17" s="1"/>
  <c r="BT29" i="17" s="1"/>
  <c r="BS191" i="10"/>
  <c r="BS12" i="20" s="1"/>
  <c r="BS14" i="20" s="1"/>
  <c r="BS38" i="16"/>
  <c r="BS12" i="24" s="1"/>
  <c r="BS31" i="17"/>
  <c r="BX251" i="15"/>
  <c r="BX32" i="20" s="1"/>
  <c r="BY248" i="15"/>
  <c r="BY152" i="15"/>
  <c r="BY250" i="15" s="1"/>
  <c r="BY156" i="15"/>
  <c r="BY253" i="15" s="1"/>
  <c r="BW13" i="24"/>
  <c r="BW47" i="16"/>
  <c r="BW265" i="15"/>
  <c r="BX26" i="16"/>
  <c r="BX59" i="16" s="1"/>
  <c r="BX264" i="15"/>
  <c r="BX34" i="17"/>
  <c r="BX39" i="16" s="1"/>
  <c r="BX15" i="16"/>
  <c r="BX16" i="16" s="1"/>
  <c r="BX258" i="15" s="1"/>
  <c r="BX260" i="15" s="1"/>
  <c r="BX262" i="15" s="1"/>
  <c r="BX265" i="15" s="1"/>
  <c r="BV268" i="15"/>
  <c r="BV300" i="15"/>
  <c r="AB310" i="15"/>
  <c r="AA27" i="20"/>
  <c r="AA283" i="15" s="1"/>
  <c r="AB286" i="15" s="1"/>
  <c r="AA297" i="15"/>
  <c r="AA307" i="15"/>
  <c r="AA39" i="17" s="1"/>
  <c r="AA277" i="15"/>
  <c r="AA61" i="16"/>
  <c r="AA27" i="16"/>
  <c r="AA29" i="16" s="1"/>
  <c r="AA31" i="16" s="1"/>
  <c r="BT191" i="10" l="1"/>
  <c r="BT12" i="20" s="1"/>
  <c r="BT14" i="20" s="1"/>
  <c r="BY153" i="15"/>
  <c r="BZ150" i="15" s="1"/>
  <c r="BS49" i="17"/>
  <c r="BS113" i="25" s="1"/>
  <c r="BS36" i="17"/>
  <c r="BT114" i="10"/>
  <c r="BU111" i="10" s="1"/>
  <c r="BT38" i="16"/>
  <c r="BT12" i="24" s="1"/>
  <c r="BT31" i="17"/>
  <c r="BZ248" i="15"/>
  <c r="BZ152" i="15"/>
  <c r="BZ250" i="15" s="1"/>
  <c r="BZ156" i="15"/>
  <c r="BZ253" i="15" s="1"/>
  <c r="BW268" i="15"/>
  <c r="BW300" i="15"/>
  <c r="BX268" i="15"/>
  <c r="BX300" i="15"/>
  <c r="BX47" i="16"/>
  <c r="BX13" i="24"/>
  <c r="BY26" i="16"/>
  <c r="BY59" i="16" s="1"/>
  <c r="BY264" i="15"/>
  <c r="BY34" i="17"/>
  <c r="BY39" i="16" s="1"/>
  <c r="BY15" i="16"/>
  <c r="BY16" i="16" s="1"/>
  <c r="BY258" i="15" s="1"/>
  <c r="BY260" i="15" s="1"/>
  <c r="BY262" i="15" s="1"/>
  <c r="BY251" i="15"/>
  <c r="BY32" i="20" s="1"/>
  <c r="AA308" i="15"/>
  <c r="AA60" i="16" s="1"/>
  <c r="AA62" i="16" s="1"/>
  <c r="AA301" i="15"/>
  <c r="AA304" i="15" s="1"/>
  <c r="AA279" i="15"/>
  <c r="AA41" i="17"/>
  <c r="AA40" i="16"/>
  <c r="AA48" i="16" s="1"/>
  <c r="BZ153" i="15" l="1"/>
  <c r="CA150" i="15" s="1"/>
  <c r="BT49" i="17"/>
  <c r="BT113" i="25" s="1"/>
  <c r="BT36" i="17"/>
  <c r="BY265" i="15"/>
  <c r="BY268" i="15" s="1"/>
  <c r="BU113" i="10"/>
  <c r="BU190" i="10" s="1"/>
  <c r="BU27" i="17" s="1"/>
  <c r="BU29" i="17" s="1"/>
  <c r="BU188" i="10"/>
  <c r="BS50" i="17"/>
  <c r="BS114" i="25" s="1"/>
  <c r="BS284" i="15"/>
  <c r="BS311" i="15" s="1"/>
  <c r="BZ15" i="16"/>
  <c r="BZ16" i="16" s="1"/>
  <c r="BZ258" i="15" s="1"/>
  <c r="BZ260" i="15" s="1"/>
  <c r="BZ262" i="15" s="1"/>
  <c r="BZ34" i="17"/>
  <c r="BZ39" i="16" s="1"/>
  <c r="BZ26" i="16"/>
  <c r="BZ59" i="16" s="1"/>
  <c r="BZ264" i="15"/>
  <c r="BY13" i="24"/>
  <c r="BY47" i="16"/>
  <c r="CA156" i="15"/>
  <c r="CA253" i="15" s="1"/>
  <c r="CA248" i="15"/>
  <c r="CA152" i="15"/>
  <c r="CA250" i="15" s="1"/>
  <c r="BZ251" i="15"/>
  <c r="BZ32" i="20" s="1"/>
  <c r="AA51" i="17"/>
  <c r="AA115" i="25" s="1"/>
  <c r="AA37" i="16"/>
  <c r="AA291" i="15"/>
  <c r="AA26" i="20"/>
  <c r="AA28" i="20" s="1"/>
  <c r="AB276" i="15"/>
  <c r="AA18" i="20"/>
  <c r="AB267" i="15"/>
  <c r="AB299" i="15"/>
  <c r="BY300" i="15" l="1"/>
  <c r="CA153" i="15"/>
  <c r="CB150" i="15" s="1"/>
  <c r="BU114" i="10"/>
  <c r="BV111" i="10" s="1"/>
  <c r="BU191" i="10"/>
  <c r="BU12" i="20" s="1"/>
  <c r="BU14" i="20" s="1"/>
  <c r="BU38" i="16"/>
  <c r="BU12" i="24" s="1"/>
  <c r="BU31" i="17"/>
  <c r="BT50" i="17"/>
  <c r="BT114" i="25" s="1"/>
  <c r="BT284" i="15"/>
  <c r="BT311" i="15" s="1"/>
  <c r="BZ13" i="24"/>
  <c r="BZ47" i="16"/>
  <c r="BZ265" i="15"/>
  <c r="CB248" i="15"/>
  <c r="CB152" i="15"/>
  <c r="CB250" i="15" s="1"/>
  <c r="CB156" i="15"/>
  <c r="CB253" i="15" s="1"/>
  <c r="CA264" i="15"/>
  <c r="CA26" i="16"/>
  <c r="CA59" i="16" s="1"/>
  <c r="CA251" i="15"/>
  <c r="CA32" i="20" s="1"/>
  <c r="CA34" i="17"/>
  <c r="CA39" i="16" s="1"/>
  <c r="CA15" i="16"/>
  <c r="CA16" i="16" s="1"/>
  <c r="CA258" i="15" s="1"/>
  <c r="CA260" i="15" s="1"/>
  <c r="CA262" i="15" s="1"/>
  <c r="AA19" i="20"/>
  <c r="AA21" i="20" s="1"/>
  <c r="AB64" i="16"/>
  <c r="AA29" i="20"/>
  <c r="AA37" i="20"/>
  <c r="AA43" i="16"/>
  <c r="AA46" i="16" s="1"/>
  <c r="AA49" i="16" s="1"/>
  <c r="AA65" i="16" s="1"/>
  <c r="AA66" i="16" s="1"/>
  <c r="AA68" i="16" s="1"/>
  <c r="AA11" i="24"/>
  <c r="AA16" i="24" s="1"/>
  <c r="AB269" i="15"/>
  <c r="BU36" i="17" l="1"/>
  <c r="BU49" i="17"/>
  <c r="BU113" i="25" s="1"/>
  <c r="BV188" i="10"/>
  <c r="BV113" i="10"/>
  <c r="BV190" i="10" s="1"/>
  <c r="BV27" i="17" s="1"/>
  <c r="BV29" i="17" s="1"/>
  <c r="CB15" i="16"/>
  <c r="CB16" i="16" s="1"/>
  <c r="CB258" i="15" s="1"/>
  <c r="CB260" i="15" s="1"/>
  <c r="CB262" i="15" s="1"/>
  <c r="CB34" i="17"/>
  <c r="CB39" i="16" s="1"/>
  <c r="CB26" i="16"/>
  <c r="CB59" i="16" s="1"/>
  <c r="CB264" i="15"/>
  <c r="BZ300" i="15"/>
  <c r="BZ268" i="15"/>
  <c r="CA265" i="15"/>
  <c r="CB251" i="15"/>
  <c r="CB32" i="20" s="1"/>
  <c r="CB153" i="15"/>
  <c r="CC150" i="15" s="1"/>
  <c r="CA13" i="24"/>
  <c r="CA47" i="16"/>
  <c r="AB24" i="16"/>
  <c r="AB57" i="16" s="1"/>
  <c r="AB281" i="15"/>
  <c r="AB295" i="15" s="1"/>
  <c r="AB302" i="15"/>
  <c r="AB278" i="15"/>
  <c r="AA39" i="20"/>
  <c r="BV114" i="10" l="1"/>
  <c r="BW111" i="10" s="1"/>
  <c r="BW113" i="10"/>
  <c r="BW190" i="10" s="1"/>
  <c r="BW27" i="17" s="1"/>
  <c r="BW29" i="17" s="1"/>
  <c r="BW188" i="10"/>
  <c r="BW114" i="10"/>
  <c r="BX111" i="10" s="1"/>
  <c r="BV31" i="17"/>
  <c r="BV38" i="16"/>
  <c r="BV12" i="24" s="1"/>
  <c r="BV191" i="10"/>
  <c r="BV12" i="20" s="1"/>
  <c r="BV14" i="20" s="1"/>
  <c r="BU50" i="17"/>
  <c r="BU114" i="25" s="1"/>
  <c r="BU284" i="15"/>
  <c r="BU311" i="15" s="1"/>
  <c r="CB265" i="15"/>
  <c r="CB268" i="15" s="1"/>
  <c r="CA268" i="15"/>
  <c r="CA300" i="15"/>
  <c r="CC156" i="15"/>
  <c r="CC253" i="15" s="1"/>
  <c r="CC248" i="15"/>
  <c r="CC152" i="15"/>
  <c r="CC250" i="15" s="1"/>
  <c r="CB13" i="24"/>
  <c r="CB47" i="16"/>
  <c r="AB28" i="16"/>
  <c r="AB303" i="15"/>
  <c r="AB296" i="15"/>
  <c r="AB306" i="15"/>
  <c r="AB312" i="15"/>
  <c r="AB313" i="15" s="1"/>
  <c r="AB273" i="15"/>
  <c r="AB274" i="15" s="1"/>
  <c r="BV49" i="17" l="1"/>
  <c r="BV113" i="25" s="1"/>
  <c r="BV36" i="17"/>
  <c r="BX188" i="10"/>
  <c r="BX113" i="10"/>
  <c r="BW191" i="10"/>
  <c r="BW12" i="20" s="1"/>
  <c r="BW14" i="20" s="1"/>
  <c r="BW31" i="17"/>
  <c r="BW38" i="16"/>
  <c r="BW12" i="24" s="1"/>
  <c r="CB300" i="15"/>
  <c r="CC153" i="15"/>
  <c r="CD150" i="15" s="1"/>
  <c r="CD152" i="15" s="1"/>
  <c r="CD250" i="15" s="1"/>
  <c r="CD248" i="15"/>
  <c r="CC251" i="15"/>
  <c r="CC32" i="20" s="1"/>
  <c r="CC15" i="16"/>
  <c r="CC16" i="16" s="1"/>
  <c r="CC258" i="15" s="1"/>
  <c r="CC260" i="15" s="1"/>
  <c r="CC262" i="15" s="1"/>
  <c r="CC34" i="17"/>
  <c r="CC39" i="16" s="1"/>
  <c r="CC264" i="15"/>
  <c r="CC26" i="16"/>
  <c r="CC59" i="16" s="1"/>
  <c r="AB277" i="15"/>
  <c r="AB61" i="16"/>
  <c r="AB27" i="16"/>
  <c r="AB29" i="16" s="1"/>
  <c r="AB31" i="16" s="1"/>
  <c r="AB297" i="15"/>
  <c r="AB27" i="20"/>
  <c r="AB283" i="15" s="1"/>
  <c r="AC286" i="15" s="1"/>
  <c r="AC310" i="15"/>
  <c r="AB307" i="15"/>
  <c r="AB39" i="17" s="1"/>
  <c r="CD156" i="15" l="1"/>
  <c r="CD253" i="15" s="1"/>
  <c r="BW49" i="17"/>
  <c r="BW113" i="25" s="1"/>
  <c r="BW36" i="17"/>
  <c r="BX190" i="10"/>
  <c r="BX27" i="17" s="1"/>
  <c r="BX29" i="17" s="1"/>
  <c r="BX114" i="10"/>
  <c r="BY111" i="10" s="1"/>
  <c r="BV50" i="17"/>
  <c r="BV114" i="25" s="1"/>
  <c r="BV284" i="15"/>
  <c r="BV311" i="15" s="1"/>
  <c r="AB308" i="15"/>
  <c r="AB60" i="16" s="1"/>
  <c r="AB62" i="16" s="1"/>
  <c r="CC47" i="16"/>
  <c r="CC13" i="24"/>
  <c r="CC265" i="15"/>
  <c r="CD26" i="16"/>
  <c r="CD59" i="16" s="1"/>
  <c r="CD264" i="15"/>
  <c r="CD251" i="15"/>
  <c r="CD32" i="20" s="1"/>
  <c r="CD34" i="17"/>
  <c r="CD39" i="16" s="1"/>
  <c r="CD15" i="16"/>
  <c r="CD16" i="16" s="1"/>
  <c r="CD258" i="15" s="1"/>
  <c r="CD260" i="15" s="1"/>
  <c r="CD262" i="15" s="1"/>
  <c r="CD153" i="15"/>
  <c r="CE150" i="15" s="1"/>
  <c r="AB41" i="17"/>
  <c r="AB40" i="16"/>
  <c r="AB48" i="16" s="1"/>
  <c r="AB301" i="15"/>
  <c r="AB304" i="15" s="1"/>
  <c r="AB279" i="15"/>
  <c r="BX191" i="10" l="1"/>
  <c r="BX12" i="20" s="1"/>
  <c r="BX14" i="20" s="1"/>
  <c r="BY188" i="10"/>
  <c r="BY113" i="10"/>
  <c r="BY190" i="10" s="1"/>
  <c r="BY27" i="17" s="1"/>
  <c r="BY29" i="17" s="1"/>
  <c r="BX31" i="17"/>
  <c r="BX38" i="16"/>
  <c r="BX12" i="24" s="1"/>
  <c r="BW50" i="17"/>
  <c r="BW114" i="25" s="1"/>
  <c r="BW284" i="15"/>
  <c r="BW311" i="15" s="1"/>
  <c r="CD265" i="15"/>
  <c r="CD300" i="15" s="1"/>
  <c r="CC300" i="15"/>
  <c r="CC268" i="15"/>
  <c r="CD13" i="24"/>
  <c r="CD47" i="16"/>
  <c r="CE248" i="15"/>
  <c r="CE156" i="15"/>
  <c r="CE253" i="15" s="1"/>
  <c r="CE152" i="15"/>
  <c r="CE250" i="15" s="1"/>
  <c r="AB37" i="16"/>
  <c r="AB51" i="17"/>
  <c r="AB115" i="25" s="1"/>
  <c r="AC267" i="15"/>
  <c r="AB18" i="20"/>
  <c r="AC299" i="15"/>
  <c r="AB26" i="20"/>
  <c r="AB28" i="20" s="1"/>
  <c r="AC276" i="15"/>
  <c r="BX36" i="17" l="1"/>
  <c r="BX49" i="17"/>
  <c r="BX113" i="25" s="1"/>
  <c r="BY114" i="10"/>
  <c r="BZ111" i="10" s="1"/>
  <c r="BY31" i="17"/>
  <c r="BY38" i="16"/>
  <c r="BY12" i="24" s="1"/>
  <c r="BY191" i="10"/>
  <c r="BY12" i="20" s="1"/>
  <c r="BY14" i="20" s="1"/>
  <c r="CE153" i="15"/>
  <c r="CF150" i="15" s="1"/>
  <c r="CF248" i="15" s="1"/>
  <c r="CE251" i="15"/>
  <c r="CE32" i="20" s="1"/>
  <c r="CD268" i="15"/>
  <c r="CE34" i="17"/>
  <c r="CE39" i="16" s="1"/>
  <c r="CE15" i="16"/>
  <c r="CE16" i="16" s="1"/>
  <c r="CE258" i="15" s="1"/>
  <c r="CE260" i="15" s="1"/>
  <c r="CE262" i="15" s="1"/>
  <c r="CF152" i="15"/>
  <c r="CF250" i="15" s="1"/>
  <c r="CE26" i="16"/>
  <c r="CE59" i="16" s="1"/>
  <c r="CE264" i="15"/>
  <c r="AC64" i="16"/>
  <c r="AB19" i="20"/>
  <c r="AB21" i="20" s="1"/>
  <c r="AB29" i="20"/>
  <c r="AB37" i="20"/>
  <c r="AC269" i="15"/>
  <c r="AB11" i="24"/>
  <c r="AB16" i="24" s="1"/>
  <c r="AB43" i="16"/>
  <c r="AB46" i="16" s="1"/>
  <c r="AB49" i="16" s="1"/>
  <c r="AB65" i="16" s="1"/>
  <c r="AB66" i="16" s="1"/>
  <c r="AB68" i="16" s="1"/>
  <c r="CF156" i="15" l="1"/>
  <c r="CF253" i="15" s="1"/>
  <c r="CF34" i="17" s="1"/>
  <c r="CF39" i="16" s="1"/>
  <c r="BY49" i="17"/>
  <c r="BY113" i="25" s="1"/>
  <c r="BY36" i="17"/>
  <c r="BZ188" i="10"/>
  <c r="BZ113" i="10"/>
  <c r="BZ190" i="10" s="1"/>
  <c r="BZ27" i="17" s="1"/>
  <c r="BZ29" i="17" s="1"/>
  <c r="BX50" i="17"/>
  <c r="BX114" i="25" s="1"/>
  <c r="BX284" i="15"/>
  <c r="BX311" i="15" s="1"/>
  <c r="CF251" i="15"/>
  <c r="CF32" i="20" s="1"/>
  <c r="CF153" i="15"/>
  <c r="CG150" i="15" s="1"/>
  <c r="CG156" i="15" s="1"/>
  <c r="CG253" i="15" s="1"/>
  <c r="CF15" i="16"/>
  <c r="CF16" i="16" s="1"/>
  <c r="CF258" i="15" s="1"/>
  <c r="CF260" i="15" s="1"/>
  <c r="CF262" i="15" s="1"/>
  <c r="CF264" i="15"/>
  <c r="CF26" i="16"/>
  <c r="CF59" i="16" s="1"/>
  <c r="CE265" i="15"/>
  <c r="CE13" i="24"/>
  <c r="CE47" i="16"/>
  <c r="AC302" i="15"/>
  <c r="AC24" i="16"/>
  <c r="AC57" i="16" s="1"/>
  <c r="AC281" i="15"/>
  <c r="AC295" i="15" s="1"/>
  <c r="AC278" i="15"/>
  <c r="AB39" i="20"/>
  <c r="CG248" i="15" l="1"/>
  <c r="BZ114" i="10"/>
  <c r="CA111" i="10" s="1"/>
  <c r="BZ38" i="16"/>
  <c r="BZ12" i="24" s="1"/>
  <c r="BZ31" i="17"/>
  <c r="BZ191" i="10"/>
  <c r="BZ12" i="20" s="1"/>
  <c r="BZ14" i="20" s="1"/>
  <c r="BY50" i="17"/>
  <c r="BY114" i="25" s="1"/>
  <c r="BY284" i="15"/>
  <c r="BY311" i="15" s="1"/>
  <c r="CG152" i="15"/>
  <c r="CF265" i="15"/>
  <c r="CG15" i="16"/>
  <c r="CG16" i="16" s="1"/>
  <c r="CG258" i="15" s="1"/>
  <c r="CG260" i="15" s="1"/>
  <c r="CG262" i="15" s="1"/>
  <c r="CG34" i="17"/>
  <c r="CG39" i="16" s="1"/>
  <c r="CF13" i="24"/>
  <c r="CF47" i="16"/>
  <c r="CE300" i="15"/>
  <c r="CE268" i="15"/>
  <c r="AC28" i="16"/>
  <c r="AC303" i="15"/>
  <c r="AC312" i="15"/>
  <c r="AC313" i="15" s="1"/>
  <c r="AC296" i="15"/>
  <c r="AC306" i="15"/>
  <c r="AC273" i="15"/>
  <c r="AC274" i="15" s="1"/>
  <c r="BZ49" i="17" l="1"/>
  <c r="BZ113" i="25" s="1"/>
  <c r="BZ36" i="17"/>
  <c r="CA188" i="10"/>
  <c r="CA113" i="10"/>
  <c r="CA190" i="10" s="1"/>
  <c r="CA27" i="17" s="1"/>
  <c r="CA29" i="17" s="1"/>
  <c r="CG250" i="15"/>
  <c r="CG153" i="15"/>
  <c r="CH150" i="15" s="1"/>
  <c r="CF300" i="15"/>
  <c r="CF268" i="15"/>
  <c r="CG13" i="24"/>
  <c r="CG47" i="16"/>
  <c r="AC277" i="15"/>
  <c r="AC61" i="16"/>
  <c r="AC27" i="16"/>
  <c r="AC29" i="16" s="1"/>
  <c r="AC31" i="16" s="1"/>
  <c r="AC307" i="15"/>
  <c r="AC39" i="17" s="1"/>
  <c r="AC297" i="15"/>
  <c r="AC27" i="20"/>
  <c r="AC283" i="15" s="1"/>
  <c r="AD286" i="15" s="1"/>
  <c r="AD310" i="15"/>
  <c r="CA114" i="10" l="1"/>
  <c r="CB111" i="10" s="1"/>
  <c r="CA38" i="16"/>
  <c r="CA12" i="24" s="1"/>
  <c r="CA31" i="17"/>
  <c r="CA191" i="10"/>
  <c r="CA12" i="20" s="1"/>
  <c r="CA14" i="20" s="1"/>
  <c r="BZ284" i="15"/>
  <c r="BZ311" i="15" s="1"/>
  <c r="BZ50" i="17"/>
  <c r="BZ114" i="25" s="1"/>
  <c r="CH248" i="15"/>
  <c r="CH152" i="15"/>
  <c r="CH250" i="15" s="1"/>
  <c r="CH156" i="15"/>
  <c r="CH253" i="15" s="1"/>
  <c r="CG264" i="15"/>
  <c r="CG265" i="15" s="1"/>
  <c r="CG251" i="15"/>
  <c r="CG32" i="20" s="1"/>
  <c r="CG26" i="16"/>
  <c r="CG59" i="16" s="1"/>
  <c r="CH264" i="15"/>
  <c r="AC308" i="15"/>
  <c r="AC60" i="16" s="1"/>
  <c r="AC62" i="16" s="1"/>
  <c r="AC40" i="16"/>
  <c r="AC48" i="16" s="1"/>
  <c r="AC41" i="17"/>
  <c r="AC301" i="15"/>
  <c r="AC304" i="15" s="1"/>
  <c r="AC279" i="15"/>
  <c r="CA49" i="17" l="1"/>
  <c r="CA113" i="25" s="1"/>
  <c r="CA36" i="17"/>
  <c r="CH251" i="15"/>
  <c r="CH32" i="20" s="1"/>
  <c r="CB188" i="10"/>
  <c r="CB113" i="10"/>
  <c r="CB190" i="10" s="1"/>
  <c r="CB27" i="17" s="1"/>
  <c r="CB29" i="17" s="1"/>
  <c r="CH26" i="16"/>
  <c r="CH59" i="16" s="1"/>
  <c r="CG300" i="15"/>
  <c r="CG268" i="15"/>
  <c r="CH34" i="17"/>
  <c r="CH39" i="16" s="1"/>
  <c r="CH15" i="16"/>
  <c r="CH16" i="16" s="1"/>
  <c r="CH258" i="15" s="1"/>
  <c r="CH260" i="15" s="1"/>
  <c r="CH262" i="15" s="1"/>
  <c r="CH265" i="15" s="1"/>
  <c r="CH153" i="15"/>
  <c r="CI150" i="15" s="1"/>
  <c r="AD267" i="15"/>
  <c r="AD299" i="15"/>
  <c r="AC18" i="20"/>
  <c r="AC51" i="17"/>
  <c r="AC115" i="25" s="1"/>
  <c r="AC37" i="16"/>
  <c r="AD276" i="15"/>
  <c r="AC26" i="20"/>
  <c r="AC28" i="20" s="1"/>
  <c r="CB191" i="10" l="1"/>
  <c r="CB12" i="20" s="1"/>
  <c r="CB14" i="20" s="1"/>
  <c r="CB31" i="17"/>
  <c r="CB38" i="16"/>
  <c r="CB12" i="24" s="1"/>
  <c r="CA50" i="17"/>
  <c r="CA114" i="25" s="1"/>
  <c r="CA284" i="15"/>
  <c r="CA311" i="15" s="1"/>
  <c r="CB114" i="10"/>
  <c r="CC111" i="10" s="1"/>
  <c r="CH300" i="15"/>
  <c r="CH268" i="15"/>
  <c r="CI152" i="15"/>
  <c r="CI153" i="15" s="1"/>
  <c r="CJ150" i="15" s="1"/>
  <c r="CI248" i="15"/>
  <c r="CI156" i="15"/>
  <c r="CI253" i="15" s="1"/>
  <c r="CH13" i="24"/>
  <c r="CH47" i="16"/>
  <c r="AC37" i="20"/>
  <c r="AC29" i="20"/>
  <c r="AD269" i="15"/>
  <c r="AC43" i="16"/>
  <c r="AC46" i="16" s="1"/>
  <c r="AC49" i="16" s="1"/>
  <c r="AC65" i="16" s="1"/>
  <c r="AC66" i="16" s="1"/>
  <c r="AC68" i="16" s="1"/>
  <c r="AC11" i="24"/>
  <c r="AC16" i="24" s="1"/>
  <c r="AD64" i="16"/>
  <c r="AC19" i="20"/>
  <c r="AC21" i="20" s="1"/>
  <c r="CB49" i="17" l="1"/>
  <c r="CB113" i="25" s="1"/>
  <c r="CB36" i="17"/>
  <c r="CC188" i="10"/>
  <c r="CC113" i="10"/>
  <c r="CC190" i="10" s="1"/>
  <c r="CC27" i="17" s="1"/>
  <c r="CC29" i="17" s="1"/>
  <c r="CJ152" i="15"/>
  <c r="CJ250" i="15" s="1"/>
  <c r="CJ156" i="15"/>
  <c r="CJ253" i="15" s="1"/>
  <c r="CJ153" i="15"/>
  <c r="CK150" i="15" s="1"/>
  <c r="CJ248" i="15"/>
  <c r="CJ251" i="15" s="1"/>
  <c r="CJ32" i="20" s="1"/>
  <c r="CI15" i="16"/>
  <c r="CI16" i="16" s="1"/>
  <c r="CI258" i="15" s="1"/>
  <c r="CI260" i="15" s="1"/>
  <c r="CI262" i="15" s="1"/>
  <c r="CI34" i="17"/>
  <c r="CI39" i="16" s="1"/>
  <c r="CI250" i="15"/>
  <c r="AC39" i="20"/>
  <c r="AD24" i="16"/>
  <c r="AD57" i="16" s="1"/>
  <c r="AD281" i="15"/>
  <c r="AD295" i="15" s="1"/>
  <c r="AD302" i="15"/>
  <c r="AD278" i="15"/>
  <c r="CC114" i="10" l="1"/>
  <c r="CD111" i="10" s="1"/>
  <c r="CD113" i="10"/>
  <c r="CD190" i="10" s="1"/>
  <c r="CD27" i="17" s="1"/>
  <c r="CD29" i="17" s="1"/>
  <c r="CD188" i="10"/>
  <c r="CD191" i="10" s="1"/>
  <c r="CD12" i="20" s="1"/>
  <c r="CD14" i="20" s="1"/>
  <c r="CD114" i="10"/>
  <c r="CE111" i="10" s="1"/>
  <c r="CC38" i="16"/>
  <c r="CC12" i="24" s="1"/>
  <c r="CC31" i="17"/>
  <c r="CC191" i="10"/>
  <c r="CC12" i="20" s="1"/>
  <c r="CC14" i="20" s="1"/>
  <c r="CB50" i="17"/>
  <c r="CB114" i="25" s="1"/>
  <c r="CB284" i="15"/>
  <c r="CB311" i="15" s="1"/>
  <c r="G152" i="15"/>
  <c r="CJ15" i="16"/>
  <c r="CJ16" i="16" s="1"/>
  <c r="CJ258" i="15" s="1"/>
  <c r="CJ260" i="15" s="1"/>
  <c r="CJ262" i="15" s="1"/>
  <c r="CJ34" i="17"/>
  <c r="CJ39" i="16" s="1"/>
  <c r="CI264" i="15"/>
  <c r="CI265" i="15" s="1"/>
  <c r="CI26" i="16"/>
  <c r="CI59" i="16" s="1"/>
  <c r="CK248" i="15"/>
  <c r="CK152" i="15"/>
  <c r="CK250" i="15" s="1"/>
  <c r="CK156" i="15"/>
  <c r="CK253" i="15" s="1"/>
  <c r="CI251" i="15"/>
  <c r="CI32" i="20" s="1"/>
  <c r="CJ264" i="15"/>
  <c r="CJ26" i="16"/>
  <c r="CJ59" i="16" s="1"/>
  <c r="CI13" i="24"/>
  <c r="CI47" i="16"/>
  <c r="AD28" i="16"/>
  <c r="AD303" i="15"/>
  <c r="AD296" i="15"/>
  <c r="AD306" i="15"/>
  <c r="AD312" i="15"/>
  <c r="AD313" i="15" s="1"/>
  <c r="AD273" i="15"/>
  <c r="AD274" i="15" s="1"/>
  <c r="CC49" i="17" l="1"/>
  <c r="CC113" i="25" s="1"/>
  <c r="CC36" i="17"/>
  <c r="CE113" i="10"/>
  <c r="CE190" i="10" s="1"/>
  <c r="CE27" i="17" s="1"/>
  <c r="CE29" i="17" s="1"/>
  <c r="CE188" i="10"/>
  <c r="CE191" i="10" s="1"/>
  <c r="CE12" i="20" s="1"/>
  <c r="CE14" i="20" s="1"/>
  <c r="CE114" i="10"/>
  <c r="CF111" i="10" s="1"/>
  <c r="CD38" i="16"/>
  <c r="CD12" i="24" s="1"/>
  <c r="CD31" i="17"/>
  <c r="CI300" i="15"/>
  <c r="CI268" i="15"/>
  <c r="CK153" i="15"/>
  <c r="CK251" i="15"/>
  <c r="CK32" i="20" s="1"/>
  <c r="CJ13" i="24"/>
  <c r="CJ47" i="16"/>
  <c r="CJ265" i="15"/>
  <c r="CK264" i="15"/>
  <c r="CK26" i="16"/>
  <c r="CK59" i="16" s="1"/>
  <c r="G59" i="16" s="1"/>
  <c r="CK15" i="16"/>
  <c r="CK34" i="17"/>
  <c r="CK39" i="16" s="1"/>
  <c r="AD27" i="16"/>
  <c r="AD29" i="16" s="1"/>
  <c r="AD31" i="16" s="1"/>
  <c r="AD61" i="16"/>
  <c r="AD277" i="15"/>
  <c r="AE310" i="15"/>
  <c r="AD297" i="15"/>
  <c r="AD27" i="20"/>
  <c r="AD283" i="15" s="1"/>
  <c r="AE286" i="15" s="1"/>
  <c r="AD307" i="15"/>
  <c r="AD39" i="17" s="1"/>
  <c r="CD36" i="17" l="1"/>
  <c r="CD49" i="17"/>
  <c r="CD113" i="25" s="1"/>
  <c r="CF113" i="10"/>
  <c r="CF190" i="10" s="1"/>
  <c r="CF27" i="17" s="1"/>
  <c r="CF29" i="17" s="1"/>
  <c r="CF188" i="10"/>
  <c r="CE38" i="16"/>
  <c r="CE12" i="24" s="1"/>
  <c r="CE31" i="17"/>
  <c r="CC284" i="15"/>
  <c r="CC311" i="15" s="1"/>
  <c r="CC50" i="17"/>
  <c r="CC114" i="25" s="1"/>
  <c r="G26" i="16"/>
  <c r="G63" i="25" s="1"/>
  <c r="BI49" i="36" s="1"/>
  <c r="CJ268" i="15"/>
  <c r="CJ300" i="15"/>
  <c r="CK13" i="24"/>
  <c r="G13" i="24" s="1"/>
  <c r="CK47" i="16"/>
  <c r="G47" i="16" s="1"/>
  <c r="G39" i="16"/>
  <c r="CK16" i="16"/>
  <c r="G15" i="16"/>
  <c r="G64" i="25" s="1"/>
  <c r="BI50" i="36" s="1"/>
  <c r="AD308" i="15"/>
  <c r="AD60" i="16" s="1"/>
  <c r="AD62" i="16" s="1"/>
  <c r="AD41" i="17"/>
  <c r="AD40" i="16"/>
  <c r="AD48" i="16" s="1"/>
  <c r="AD301" i="15"/>
  <c r="AD304" i="15" s="1"/>
  <c r="AD279" i="15"/>
  <c r="CE49" i="17" l="1"/>
  <c r="CE113" i="25" s="1"/>
  <c r="CE36" i="17"/>
  <c r="CF191" i="10"/>
  <c r="CF12" i="20" s="1"/>
  <c r="CF14" i="20" s="1"/>
  <c r="CF114" i="10"/>
  <c r="CG111" i="10" s="1"/>
  <c r="CF38" i="16"/>
  <c r="CF12" i="24" s="1"/>
  <c r="CF31" i="17"/>
  <c r="CD284" i="15"/>
  <c r="CD311" i="15" s="1"/>
  <c r="CD50" i="17"/>
  <c r="CD114" i="25" s="1"/>
  <c r="CK258" i="15"/>
  <c r="CK260" i="15" s="1"/>
  <c r="G16" i="16"/>
  <c r="AD26" i="20"/>
  <c r="AD28" i="20" s="1"/>
  <c r="AE276" i="15"/>
  <c r="AE267" i="15"/>
  <c r="AE299" i="15"/>
  <c r="AD18" i="20"/>
  <c r="AD37" i="16"/>
  <c r="AD51" i="17"/>
  <c r="AD115" i="25" s="1"/>
  <c r="CF36" i="17" l="1"/>
  <c r="CF49" i="17"/>
  <c r="CF113" i="25" s="1"/>
  <c r="CG188" i="10"/>
  <c r="CG113" i="10"/>
  <c r="CG114" i="10" s="1"/>
  <c r="CH111" i="10" s="1"/>
  <c r="CE50" i="17"/>
  <c r="CE114" i="25" s="1"/>
  <c r="CE284" i="15"/>
  <c r="CE311" i="15" s="1"/>
  <c r="A260" i="15"/>
  <c r="N18" i="29" s="1"/>
  <c r="CK262" i="15"/>
  <c r="CK265" i="15" s="1"/>
  <c r="AD43" i="16"/>
  <c r="AD46" i="16" s="1"/>
  <c r="AD49" i="16" s="1"/>
  <c r="AD65" i="16" s="1"/>
  <c r="AD66" i="16" s="1"/>
  <c r="AD68" i="16" s="1"/>
  <c r="AD11" i="24"/>
  <c r="AD16" i="24" s="1"/>
  <c r="AE269" i="15"/>
  <c r="AD29" i="20"/>
  <c r="AD37" i="20"/>
  <c r="AE64" i="16"/>
  <c r="AD19" i="20"/>
  <c r="AD21" i="20" s="1"/>
  <c r="CH188" i="10" l="1"/>
  <c r="CH113" i="10"/>
  <c r="CH190" i="10" s="1"/>
  <c r="CH27" i="17" s="1"/>
  <c r="CH29" i="17" s="1"/>
  <c r="CG190" i="10"/>
  <c r="CG191" i="10"/>
  <c r="CG12" i="20" s="1"/>
  <c r="CG14" i="20" s="1"/>
  <c r="CF50" i="17"/>
  <c r="CF114" i="25" s="1"/>
  <c r="CF284" i="15"/>
  <c r="CF311" i="15" s="1"/>
  <c r="CK268" i="15"/>
  <c r="CK300" i="15"/>
  <c r="A265" i="15"/>
  <c r="N19" i="29" s="1"/>
  <c r="AE24" i="16"/>
  <c r="AE57" i="16" s="1"/>
  <c r="AE281" i="15"/>
  <c r="AE295" i="15" s="1"/>
  <c r="AE278" i="15"/>
  <c r="AE302" i="15"/>
  <c r="AD39" i="20"/>
  <c r="CH114" i="10" l="1"/>
  <c r="CI111" i="10" s="1"/>
  <c r="CG27" i="17"/>
  <c r="CG29" i="17" s="1"/>
  <c r="CI113" i="10"/>
  <c r="CI188" i="10"/>
  <c r="CH31" i="17"/>
  <c r="CH38" i="16"/>
  <c r="CH12" i="24" s="1"/>
  <c r="CH191" i="10"/>
  <c r="CH12" i="20" s="1"/>
  <c r="CH14" i="20" s="1"/>
  <c r="AE303" i="15"/>
  <c r="AE296" i="15"/>
  <c r="AE312" i="15"/>
  <c r="AE313" i="15" s="1"/>
  <c r="AE28" i="16"/>
  <c r="AE306" i="15"/>
  <c r="AE273" i="15"/>
  <c r="AE274" i="15" s="1"/>
  <c r="CI190" i="10" l="1"/>
  <c r="CI191" i="10"/>
  <c r="CI12" i="20" s="1"/>
  <c r="CI14" i="20" s="1"/>
  <c r="CI114" i="10"/>
  <c r="CJ111" i="10" s="1"/>
  <c r="CH49" i="17"/>
  <c r="CH113" i="25" s="1"/>
  <c r="CH36" i="17"/>
  <c r="CG38" i="16"/>
  <c r="CG31" i="17"/>
  <c r="AE27" i="16"/>
  <c r="AE29" i="16" s="1"/>
  <c r="AE31" i="16" s="1"/>
  <c r="AE61" i="16"/>
  <c r="AE277" i="15"/>
  <c r="AE307" i="15"/>
  <c r="AE39" i="17" s="1"/>
  <c r="AE297" i="15"/>
  <c r="AF310" i="15"/>
  <c r="AE27" i="20"/>
  <c r="AE283" i="15" s="1"/>
  <c r="AF286" i="15" s="1"/>
  <c r="CG36" i="17" l="1"/>
  <c r="CG49" i="17"/>
  <c r="CG113" i="25" s="1"/>
  <c r="CG12" i="24"/>
  <c r="CH50" i="17"/>
  <c r="CH114" i="25" s="1"/>
  <c r="CH284" i="15"/>
  <c r="CH311" i="15" s="1"/>
  <c r="CJ188" i="10"/>
  <c r="CJ113" i="10"/>
  <c r="CJ114" i="10" s="1"/>
  <c r="CK111" i="10" s="1"/>
  <c r="CI27" i="17"/>
  <c r="CI29" i="17" s="1"/>
  <c r="AE308" i="15"/>
  <c r="AE60" i="16" s="1"/>
  <c r="AE62" i="16" s="1"/>
  <c r="AE41" i="17"/>
  <c r="AE40" i="16"/>
  <c r="AE48" i="16" s="1"/>
  <c r="AE301" i="15"/>
  <c r="AE304" i="15" s="1"/>
  <c r="AE279" i="15"/>
  <c r="CK188" i="10" l="1"/>
  <c r="CK113" i="10"/>
  <c r="CK190" i="10" s="1"/>
  <c r="CK27" i="17" s="1"/>
  <c r="CK29" i="17" s="1"/>
  <c r="CK114" i="10"/>
  <c r="CI38" i="16"/>
  <c r="CI31" i="17"/>
  <c r="CJ190" i="10"/>
  <c r="G113" i="10"/>
  <c r="CJ191" i="10"/>
  <c r="CJ12" i="20" s="1"/>
  <c r="CJ14" i="20" s="1"/>
  <c r="CG284" i="15"/>
  <c r="CG311" i="15" s="1"/>
  <c r="CG50" i="17"/>
  <c r="AF276" i="15"/>
  <c r="AE26" i="20"/>
  <c r="AE28" i="20" s="1"/>
  <c r="AF299" i="15"/>
  <c r="AE18" i="20"/>
  <c r="AF267" i="15"/>
  <c r="AE37" i="16"/>
  <c r="AE51" i="17"/>
  <c r="AE115" i="25" s="1"/>
  <c r="CG114" i="25" l="1"/>
  <c r="CJ27" i="17"/>
  <c r="CJ29" i="17" s="1"/>
  <c r="G190" i="10"/>
  <c r="CI49" i="17"/>
  <c r="CI113" i="25" s="1"/>
  <c r="CI36" i="17"/>
  <c r="CI12" i="24"/>
  <c r="CK31" i="17"/>
  <c r="CK38" i="16"/>
  <c r="CK12" i="24" s="1"/>
  <c r="CK191" i="10"/>
  <c r="CK12" i="20" s="1"/>
  <c r="CK14" i="20" s="1"/>
  <c r="AF269" i="15"/>
  <c r="AE11" i="24"/>
  <c r="AE16" i="24" s="1"/>
  <c r="AE43" i="16"/>
  <c r="AE46" i="16" s="1"/>
  <c r="AE49" i="16" s="1"/>
  <c r="AE65" i="16" s="1"/>
  <c r="AE66" i="16" s="1"/>
  <c r="AE68" i="16" s="1"/>
  <c r="AE19" i="20"/>
  <c r="AE21" i="20" s="1"/>
  <c r="AF64" i="16"/>
  <c r="AE29" i="20"/>
  <c r="AE37" i="20"/>
  <c r="CI284" i="15" l="1"/>
  <c r="CI311" i="15" s="1"/>
  <c r="CI50" i="17"/>
  <c r="CJ38" i="16"/>
  <c r="CJ31" i="17"/>
  <c r="CK36" i="17"/>
  <c r="CK49" i="17"/>
  <c r="CK113" i="25" s="1"/>
  <c r="AE39" i="20"/>
  <c r="AF302" i="15"/>
  <c r="AF278" i="15"/>
  <c r="AF24" i="16"/>
  <c r="AF57" i="16" s="1"/>
  <c r="AF281" i="15"/>
  <c r="AF295" i="15" s="1"/>
  <c r="CK284" i="15" l="1"/>
  <c r="CK311" i="15" s="1"/>
  <c r="CK50" i="17"/>
  <c r="CK114" i="25" s="1"/>
  <c r="CJ49" i="17"/>
  <c r="CJ113" i="25" s="1"/>
  <c r="CJ36" i="17"/>
  <c r="G31" i="17"/>
  <c r="G49" i="17" s="1"/>
  <c r="G25" i="38" s="1"/>
  <c r="CJ12" i="24"/>
  <c r="G12" i="24" s="1"/>
  <c r="G38" i="16"/>
  <c r="CI114" i="25"/>
  <c r="AF28" i="16"/>
  <c r="AF306" i="15"/>
  <c r="AF303" i="15"/>
  <c r="AF296" i="15"/>
  <c r="AF312" i="15"/>
  <c r="AF313" i="15" s="1"/>
  <c r="AF273" i="15"/>
  <c r="AF274" i="15" s="1"/>
  <c r="CJ50" i="17" l="1"/>
  <c r="CJ284" i="15"/>
  <c r="CJ311" i="15" s="1"/>
  <c r="G36" i="17"/>
  <c r="G50" i="17" s="1"/>
  <c r="AF297" i="15"/>
  <c r="AG310" i="15"/>
  <c r="AF27" i="20"/>
  <c r="AF283" i="15" s="1"/>
  <c r="AG286" i="15" s="1"/>
  <c r="AF27" i="16"/>
  <c r="AF29" i="16" s="1"/>
  <c r="AF31" i="16" s="1"/>
  <c r="AF61" i="16"/>
  <c r="AF277" i="15"/>
  <c r="AF307" i="15"/>
  <c r="AF39" i="17" s="1"/>
  <c r="CJ114" i="25" l="1"/>
  <c r="G53" i="17"/>
  <c r="A53" i="17" s="1"/>
  <c r="AF308" i="15"/>
  <c r="AF60" i="16" s="1"/>
  <c r="AF62" i="16" s="1"/>
  <c r="AF41" i="17"/>
  <c r="AF40" i="16"/>
  <c r="AF48" i="16" s="1"/>
  <c r="AF301" i="15"/>
  <c r="AF304" i="15" s="1"/>
  <c r="AF279" i="15"/>
  <c r="N27" i="29" l="1"/>
  <c r="N26" i="29" s="1"/>
  <c r="A4" i="17"/>
  <c r="AF26" i="20"/>
  <c r="AF28" i="20" s="1"/>
  <c r="AG276" i="15"/>
  <c r="AG267" i="15"/>
  <c r="AG299" i="15"/>
  <c r="AF18" i="20"/>
  <c r="AF37" i="16"/>
  <c r="AF51" i="17"/>
  <c r="AF115" i="25" s="1"/>
  <c r="AF43" i="16" l="1"/>
  <c r="AF46" i="16" s="1"/>
  <c r="AF49" i="16" s="1"/>
  <c r="AF65" i="16" s="1"/>
  <c r="AF66" i="16" s="1"/>
  <c r="AF68" i="16" s="1"/>
  <c r="AF11" i="24"/>
  <c r="AF16" i="24" s="1"/>
  <c r="AG64" i="16"/>
  <c r="AF19" i="20"/>
  <c r="AF21" i="20" s="1"/>
  <c r="AG269" i="15"/>
  <c r="AF29" i="20"/>
  <c r="AF37" i="20"/>
  <c r="AF39" i="20" l="1"/>
  <c r="AG281" i="15"/>
  <c r="AG295" i="15" s="1"/>
  <c r="AG24" i="16"/>
  <c r="AG57" i="16" s="1"/>
  <c r="AG278" i="15"/>
  <c r="AG302" i="15"/>
  <c r="AG312" i="15" l="1"/>
  <c r="AG313" i="15" s="1"/>
  <c r="AG303" i="15"/>
  <c r="AG306" i="15"/>
  <c r="AG28" i="16"/>
  <c r="AG296" i="15"/>
  <c r="AG273" i="15"/>
  <c r="AG274" i="15" s="1"/>
  <c r="AG61" i="16" l="1"/>
  <c r="AG277" i="15"/>
  <c r="AG27" i="16"/>
  <c r="AG29" i="16" s="1"/>
  <c r="AG31" i="16" s="1"/>
  <c r="AG307" i="15"/>
  <c r="AG39" i="17" s="1"/>
  <c r="AH310" i="15"/>
  <c r="AG27" i="20"/>
  <c r="AG283" i="15" s="1"/>
  <c r="AH286" i="15" s="1"/>
  <c r="AG297" i="15"/>
  <c r="AG308" i="15" l="1"/>
  <c r="AG60" i="16" s="1"/>
  <c r="AG62" i="16" s="1"/>
  <c r="AG40" i="16"/>
  <c r="AG48" i="16" s="1"/>
  <c r="AG41" i="17"/>
  <c r="AG301" i="15"/>
  <c r="AG304" i="15" s="1"/>
  <c r="AG279" i="15"/>
  <c r="AH276" i="15" l="1"/>
  <c r="AG26" i="20"/>
  <c r="AG28" i="20" s="1"/>
  <c r="AH299" i="15"/>
  <c r="AH267" i="15"/>
  <c r="AG18" i="20"/>
  <c r="AG37" i="16"/>
  <c r="AG51" i="17"/>
  <c r="AG115" i="25" s="1"/>
  <c r="AG19" i="20" l="1"/>
  <c r="AG21" i="20" s="1"/>
  <c r="AH64" i="16"/>
  <c r="AG43" i="16"/>
  <c r="AG46" i="16" s="1"/>
  <c r="AG49" i="16" s="1"/>
  <c r="AG65" i="16" s="1"/>
  <c r="AG66" i="16" s="1"/>
  <c r="AG68" i="16" s="1"/>
  <c r="AG11" i="24"/>
  <c r="AG16" i="24" s="1"/>
  <c r="AH269" i="15"/>
  <c r="AG37" i="20"/>
  <c r="AG29" i="20"/>
  <c r="AH24" i="16" l="1"/>
  <c r="AH57" i="16" s="1"/>
  <c r="AH281" i="15"/>
  <c r="AH295" i="15" s="1"/>
  <c r="AH278" i="15"/>
  <c r="AH302" i="15"/>
  <c r="AG39" i="20"/>
  <c r="AH312" i="15" l="1"/>
  <c r="AH313" i="15" s="1"/>
  <c r="AH303" i="15"/>
  <c r="AH306" i="15"/>
  <c r="AH28" i="16"/>
  <c r="AH296" i="15"/>
  <c r="AH273" i="15"/>
  <c r="AH274" i="15" s="1"/>
  <c r="AH61" i="16" l="1"/>
  <c r="AH277" i="15"/>
  <c r="AH27" i="16"/>
  <c r="AH29" i="16" s="1"/>
  <c r="AH31" i="16" s="1"/>
  <c r="AH307" i="15"/>
  <c r="AH39" i="17" s="1"/>
  <c r="AH27" i="20"/>
  <c r="AH283" i="15" s="1"/>
  <c r="AI286" i="15" s="1"/>
  <c r="AI310" i="15"/>
  <c r="AH297" i="15"/>
  <c r="AH308" i="15" l="1"/>
  <c r="AH60" i="16" s="1"/>
  <c r="AH62" i="16" s="1"/>
  <c r="AH40" i="16"/>
  <c r="AH48" i="16" s="1"/>
  <c r="AH41" i="17"/>
  <c r="AH301" i="15"/>
  <c r="AH304" i="15" s="1"/>
  <c r="AH279" i="15"/>
  <c r="AI276" i="15" l="1"/>
  <c r="AH26" i="20"/>
  <c r="AH28" i="20" s="1"/>
  <c r="AI267" i="15"/>
  <c r="AI299" i="15"/>
  <c r="AH18" i="20"/>
  <c r="AH37" i="16"/>
  <c r="AH51" i="17"/>
  <c r="AH115" i="25" s="1"/>
  <c r="AH43" i="16" l="1"/>
  <c r="AH46" i="16" s="1"/>
  <c r="AH49" i="16" s="1"/>
  <c r="AH65" i="16" s="1"/>
  <c r="AH66" i="16" s="1"/>
  <c r="AH68" i="16" s="1"/>
  <c r="AH11" i="24"/>
  <c r="AH16" i="24" s="1"/>
  <c r="AI64" i="16"/>
  <c r="AH19" i="20"/>
  <c r="AH21" i="20" s="1"/>
  <c r="AI269" i="15"/>
  <c r="AH29" i="20"/>
  <c r="AH37" i="20"/>
  <c r="AI24" i="16" l="1"/>
  <c r="AI57" i="16" s="1"/>
  <c r="AI281" i="15"/>
  <c r="AI295" i="15" s="1"/>
  <c r="AI302" i="15"/>
  <c r="AI278" i="15"/>
  <c r="AH39" i="20"/>
  <c r="AI312" i="15" l="1"/>
  <c r="AI313" i="15" s="1"/>
  <c r="AI28" i="16"/>
  <c r="AI296" i="15"/>
  <c r="AI306" i="15"/>
  <c r="AI303" i="15"/>
  <c r="AI273" i="15"/>
  <c r="AI274" i="15" s="1"/>
  <c r="AI277" i="15" l="1"/>
  <c r="AI27" i="16"/>
  <c r="AI29" i="16" s="1"/>
  <c r="AI31" i="16" s="1"/>
  <c r="AI61" i="16"/>
  <c r="AI307" i="15"/>
  <c r="AI39" i="17" s="1"/>
  <c r="AI27" i="20"/>
  <c r="AI283" i="15" s="1"/>
  <c r="AJ286" i="15" s="1"/>
  <c r="AJ310" i="15"/>
  <c r="AI297" i="15"/>
  <c r="AI308" i="15" l="1"/>
  <c r="AI60" i="16" s="1"/>
  <c r="AI62" i="16" s="1"/>
  <c r="AI40" i="16"/>
  <c r="AI48" i="16" s="1"/>
  <c r="AI41" i="17"/>
  <c r="AI301" i="15"/>
  <c r="AI304" i="15" s="1"/>
  <c r="AI279" i="15"/>
  <c r="AI26" i="20" l="1"/>
  <c r="AI28" i="20" s="1"/>
  <c r="AJ276" i="15"/>
  <c r="AJ299" i="15"/>
  <c r="AJ267" i="15"/>
  <c r="AI18" i="20"/>
  <c r="AI51" i="17"/>
  <c r="AI115" i="25" s="1"/>
  <c r="AI37" i="16"/>
  <c r="AI43" i="16" l="1"/>
  <c r="AI46" i="16" s="1"/>
  <c r="AI49" i="16" s="1"/>
  <c r="AI65" i="16" s="1"/>
  <c r="AI66" i="16" s="1"/>
  <c r="AI68" i="16" s="1"/>
  <c r="AI11" i="24"/>
  <c r="AI16" i="24" s="1"/>
  <c r="AJ64" i="16"/>
  <c r="AI19" i="20"/>
  <c r="AI21" i="20" s="1"/>
  <c r="AJ269" i="15"/>
  <c r="AI29" i="20"/>
  <c r="AI37" i="20"/>
  <c r="AI39" i="20" l="1"/>
  <c r="AJ281" i="15"/>
  <c r="AJ295" i="15" s="1"/>
  <c r="AJ24" i="16"/>
  <c r="AJ57" i="16" s="1"/>
  <c r="AJ302" i="15"/>
  <c r="AJ278" i="15"/>
  <c r="AJ28" i="16" l="1"/>
  <c r="AJ306" i="15"/>
  <c r="AJ296" i="15"/>
  <c r="AJ312" i="15"/>
  <c r="AJ313" i="15" s="1"/>
  <c r="AJ303" i="15"/>
  <c r="AJ273" i="15"/>
  <c r="AJ274" i="15" s="1"/>
  <c r="AJ27" i="16" l="1"/>
  <c r="AJ29" i="16" s="1"/>
  <c r="AJ31" i="16" s="1"/>
  <c r="AJ61" i="16"/>
  <c r="AJ277" i="15"/>
  <c r="AJ297" i="15"/>
  <c r="AJ27" i="20"/>
  <c r="AJ283" i="15" s="1"/>
  <c r="AK286" i="15" s="1"/>
  <c r="AK310" i="15"/>
  <c r="AJ307" i="15"/>
  <c r="AJ39" i="17" s="1"/>
  <c r="AJ308" i="15" l="1"/>
  <c r="AJ60" i="16" s="1"/>
  <c r="AJ62" i="16" s="1"/>
  <c r="AJ41" i="17"/>
  <c r="AJ40" i="16"/>
  <c r="AJ48" i="16" s="1"/>
  <c r="AJ301" i="15"/>
  <c r="AJ304" i="15" s="1"/>
  <c r="AJ279" i="15"/>
  <c r="AJ26" i="20" l="1"/>
  <c r="AJ28" i="20" s="1"/>
  <c r="AK276" i="15"/>
  <c r="AK299" i="15"/>
  <c r="AJ18" i="20"/>
  <c r="AK267" i="15"/>
  <c r="AJ37" i="16"/>
  <c r="AJ51" i="17"/>
  <c r="AJ115" i="25" s="1"/>
  <c r="AJ11" i="24" l="1"/>
  <c r="AJ16" i="24" s="1"/>
  <c r="AJ43" i="16"/>
  <c r="AJ46" i="16" s="1"/>
  <c r="AJ49" i="16" s="1"/>
  <c r="AJ65" i="16" s="1"/>
  <c r="AJ66" i="16" s="1"/>
  <c r="AJ68" i="16" s="1"/>
  <c r="AK269" i="15"/>
  <c r="AJ19" i="20"/>
  <c r="AJ21" i="20" s="1"/>
  <c r="AK64" i="16"/>
  <c r="AJ37" i="20"/>
  <c r="AJ29" i="20"/>
  <c r="AJ39" i="20" l="1"/>
  <c r="AK302" i="15"/>
  <c r="AK24" i="16"/>
  <c r="AK57" i="16" s="1"/>
  <c r="AK278" i="15"/>
  <c r="AK281" i="15"/>
  <c r="AK295" i="15" s="1"/>
  <c r="AK306" i="15" l="1"/>
  <c r="AK296" i="15"/>
  <c r="AK303" i="15"/>
  <c r="AK28" i="16"/>
  <c r="AK312" i="15"/>
  <c r="AK313" i="15" s="1"/>
  <c r="AK273" i="15"/>
  <c r="AK274" i="15" s="1"/>
  <c r="AK297" i="15" l="1"/>
  <c r="AK27" i="20"/>
  <c r="AK283" i="15" s="1"/>
  <c r="AL286" i="15" s="1"/>
  <c r="AL310" i="15"/>
  <c r="AK61" i="16"/>
  <c r="AK27" i="16"/>
  <c r="AK29" i="16" s="1"/>
  <c r="AK31" i="16" s="1"/>
  <c r="AK277" i="15"/>
  <c r="AK307" i="15"/>
  <c r="AK39" i="17" s="1"/>
  <c r="AK308" i="15" l="1"/>
  <c r="AK60" i="16" s="1"/>
  <c r="AK62" i="16" s="1"/>
  <c r="AK40" i="16"/>
  <c r="AK48" i="16" s="1"/>
  <c r="AK41" i="17"/>
  <c r="AK301" i="15"/>
  <c r="AK304" i="15" s="1"/>
  <c r="AK279" i="15"/>
  <c r="AL276" i="15" l="1"/>
  <c r="AK26" i="20"/>
  <c r="AK28" i="20" s="1"/>
  <c r="AL267" i="15"/>
  <c r="AK18" i="20"/>
  <c r="AL299" i="15"/>
  <c r="AK37" i="16"/>
  <c r="AK51" i="17"/>
  <c r="AK115" i="25" s="1"/>
  <c r="AK43" i="16" l="1"/>
  <c r="AK46" i="16" s="1"/>
  <c r="AK49" i="16" s="1"/>
  <c r="AK65" i="16" s="1"/>
  <c r="AK66" i="16" s="1"/>
  <c r="AK68" i="16" s="1"/>
  <c r="AK11" i="24"/>
  <c r="AK16" i="24" s="1"/>
  <c r="AK19" i="20"/>
  <c r="AK21" i="20" s="1"/>
  <c r="AL64" i="16"/>
  <c r="AL269" i="15"/>
  <c r="AK29" i="20"/>
  <c r="AK37" i="20"/>
  <c r="AL278" i="15" l="1"/>
  <c r="AL302" i="15"/>
  <c r="AL281" i="15"/>
  <c r="AL295" i="15" s="1"/>
  <c r="AL24" i="16"/>
  <c r="AL57" i="16" s="1"/>
  <c r="AK39" i="20"/>
  <c r="AL296" i="15" l="1"/>
  <c r="AL312" i="15"/>
  <c r="AL313" i="15" s="1"/>
  <c r="AL28" i="16"/>
  <c r="AL306" i="15"/>
  <c r="AL303" i="15"/>
  <c r="AL273" i="15"/>
  <c r="AL274" i="15" s="1"/>
  <c r="AL307" i="15" l="1"/>
  <c r="AL39" i="17" s="1"/>
  <c r="AL27" i="20"/>
  <c r="AL283" i="15" s="1"/>
  <c r="AM286" i="15" s="1"/>
  <c r="AM310" i="15"/>
  <c r="AL297" i="15"/>
  <c r="AL277" i="15"/>
  <c r="AL61" i="16"/>
  <c r="AL27" i="16"/>
  <c r="AL29" i="16" s="1"/>
  <c r="AL31" i="16" s="1"/>
  <c r="AL308" i="15" l="1"/>
  <c r="AL60" i="16" s="1"/>
  <c r="AL62" i="16" s="1"/>
  <c r="AL301" i="15"/>
  <c r="AL304" i="15" s="1"/>
  <c r="AL279" i="15"/>
  <c r="AL41" i="17"/>
  <c r="AL40" i="16"/>
  <c r="AL48" i="16" s="1"/>
  <c r="AL26" i="20" l="1"/>
  <c r="AL28" i="20" s="1"/>
  <c r="AM276" i="15"/>
  <c r="AL51" i="17"/>
  <c r="AL115" i="25" s="1"/>
  <c r="AL37" i="16"/>
  <c r="AM267" i="15"/>
  <c r="AL18" i="20"/>
  <c r="AM299" i="15"/>
  <c r="AL19" i="20" l="1"/>
  <c r="AL21" i="20" s="1"/>
  <c r="AM64" i="16"/>
  <c r="AM269" i="15"/>
  <c r="AL11" i="24"/>
  <c r="AL16" i="24" s="1"/>
  <c r="AL43" i="16"/>
  <c r="AL46" i="16" s="1"/>
  <c r="AL49" i="16" s="1"/>
  <c r="AL65" i="16" s="1"/>
  <c r="AL66" i="16" s="1"/>
  <c r="AL68" i="16" s="1"/>
  <c r="AL37" i="20"/>
  <c r="AL29" i="20"/>
  <c r="AM24" i="16" l="1"/>
  <c r="AM57" i="16" s="1"/>
  <c r="AM278" i="15"/>
  <c r="AM281" i="15"/>
  <c r="AM295" i="15" s="1"/>
  <c r="AM302" i="15"/>
  <c r="AL39" i="20"/>
  <c r="AM303" i="15" l="1"/>
  <c r="AM306" i="15"/>
  <c r="AM28" i="16"/>
  <c r="AM312" i="15"/>
  <c r="AM313" i="15" s="1"/>
  <c r="AM296" i="15"/>
  <c r="AM273" i="15"/>
  <c r="AM274" i="15" s="1"/>
  <c r="AM61" i="16" l="1"/>
  <c r="AM277" i="15"/>
  <c r="AM27" i="16"/>
  <c r="AM29" i="16" s="1"/>
  <c r="AM31" i="16" s="1"/>
  <c r="AM27" i="20"/>
  <c r="AM283" i="15" s="1"/>
  <c r="AN286" i="15" s="1"/>
  <c r="AM297" i="15"/>
  <c r="AN310" i="15"/>
  <c r="AM307" i="15"/>
  <c r="AM39" i="17" s="1"/>
  <c r="AM308" i="15" l="1"/>
  <c r="AM60" i="16" s="1"/>
  <c r="AM62" i="16" s="1"/>
  <c r="AM41" i="17"/>
  <c r="AM40" i="16"/>
  <c r="AM48" i="16" s="1"/>
  <c r="AM301" i="15"/>
  <c r="AM304" i="15" s="1"/>
  <c r="AM279" i="15"/>
  <c r="AM26" i="20" l="1"/>
  <c r="AM28" i="20" s="1"/>
  <c r="AN276" i="15"/>
  <c r="AM18" i="20"/>
  <c r="AN299" i="15"/>
  <c r="AN267" i="15"/>
  <c r="AM37" i="16"/>
  <c r="AM51" i="17"/>
  <c r="AM115" i="25" s="1"/>
  <c r="AM43" i="16" l="1"/>
  <c r="AM46" i="16" s="1"/>
  <c r="AM49" i="16" s="1"/>
  <c r="AM65" i="16" s="1"/>
  <c r="AM66" i="16" s="1"/>
  <c r="AM68" i="16" s="1"/>
  <c r="AM11" i="24"/>
  <c r="AM16" i="24" s="1"/>
  <c r="AN269" i="15"/>
  <c r="AN64" i="16"/>
  <c r="AM19" i="20"/>
  <c r="AM21" i="20" s="1"/>
  <c r="AM29" i="20"/>
  <c r="AM37" i="20"/>
  <c r="AM39" i="20" l="1"/>
  <c r="AN302" i="15"/>
  <c r="AN24" i="16"/>
  <c r="AN57" i="16" s="1"/>
  <c r="AN281" i="15"/>
  <c r="AN295" i="15" s="1"/>
  <c r="AN278" i="15"/>
  <c r="AN296" i="15" l="1"/>
  <c r="AN306" i="15"/>
  <c r="AN303" i="15"/>
  <c r="AN28" i="16"/>
  <c r="AN312" i="15"/>
  <c r="AN313" i="15" s="1"/>
  <c r="AN273" i="15"/>
  <c r="AN274" i="15" s="1"/>
  <c r="AN297" i="15" l="1"/>
  <c r="AN27" i="20"/>
  <c r="AN283" i="15" s="1"/>
  <c r="AO286" i="15" s="1"/>
  <c r="AO310" i="15"/>
  <c r="AN277" i="15"/>
  <c r="AN27" i="16"/>
  <c r="AN29" i="16" s="1"/>
  <c r="AN31" i="16" s="1"/>
  <c r="AN61" i="16"/>
  <c r="AN307" i="15"/>
  <c r="AN39" i="17" s="1"/>
  <c r="AN308" i="15" l="1"/>
  <c r="AN60" i="16" s="1"/>
  <c r="AN62" i="16" s="1"/>
  <c r="AN41" i="17"/>
  <c r="AN40" i="16"/>
  <c r="AN48" i="16" s="1"/>
  <c r="AN301" i="15"/>
  <c r="AN304" i="15" s="1"/>
  <c r="AN279" i="15"/>
  <c r="AN26" i="20" l="1"/>
  <c r="AN28" i="20" s="1"/>
  <c r="AO276" i="15"/>
  <c r="AO267" i="15"/>
  <c r="AO299" i="15"/>
  <c r="AN18" i="20"/>
  <c r="AN51" i="17"/>
  <c r="AN115" i="25" s="1"/>
  <c r="AN37" i="16"/>
  <c r="AN11" i="24" l="1"/>
  <c r="AN16" i="24" s="1"/>
  <c r="AN43" i="16"/>
  <c r="AN46" i="16" s="1"/>
  <c r="AN49" i="16" s="1"/>
  <c r="AN65" i="16" s="1"/>
  <c r="AN66" i="16" s="1"/>
  <c r="AN68" i="16" s="1"/>
  <c r="AN19" i="20"/>
  <c r="AN21" i="20" s="1"/>
  <c r="AO64" i="16"/>
  <c r="AO269" i="15"/>
  <c r="AN37" i="20"/>
  <c r="AN29" i="20"/>
  <c r="AO24" i="16" l="1"/>
  <c r="AO57" i="16" s="1"/>
  <c r="AO281" i="15"/>
  <c r="AO295" i="15" s="1"/>
  <c r="AO302" i="15"/>
  <c r="AO278" i="15"/>
  <c r="AN39" i="20"/>
  <c r="AO312" i="15" l="1"/>
  <c r="AO313" i="15" s="1"/>
  <c r="AO303" i="15"/>
  <c r="AO28" i="16"/>
  <c r="AO306" i="15"/>
  <c r="AO296" i="15"/>
  <c r="AO273" i="15"/>
  <c r="AO274" i="15" s="1"/>
  <c r="AO27" i="16" l="1"/>
  <c r="AO29" i="16" s="1"/>
  <c r="AO31" i="16" s="1"/>
  <c r="AO277" i="15"/>
  <c r="AO61" i="16"/>
  <c r="AO307" i="15"/>
  <c r="AO39" i="17" s="1"/>
  <c r="AO297" i="15"/>
  <c r="AO27" i="20"/>
  <c r="AO283" i="15" s="1"/>
  <c r="AP286" i="15" s="1"/>
  <c r="AP310" i="15"/>
  <c r="AO308" i="15" l="1"/>
  <c r="AO60" i="16" s="1"/>
  <c r="AO62" i="16" s="1"/>
  <c r="AO41" i="17"/>
  <c r="AO40" i="16"/>
  <c r="AO48" i="16" s="1"/>
  <c r="AO301" i="15"/>
  <c r="AO304" i="15" s="1"/>
  <c r="AO279" i="15"/>
  <c r="AP276" i="15" l="1"/>
  <c r="AO26" i="20"/>
  <c r="AO28" i="20" s="1"/>
  <c r="AO18" i="20"/>
  <c r="AP267" i="15"/>
  <c r="AP299" i="15"/>
  <c r="AO37" i="16"/>
  <c r="AO51" i="17"/>
  <c r="AO115" i="25" s="1"/>
  <c r="AO43" i="16" l="1"/>
  <c r="AO46" i="16" s="1"/>
  <c r="AO49" i="16" s="1"/>
  <c r="AO65" i="16" s="1"/>
  <c r="AO66" i="16" s="1"/>
  <c r="AO68" i="16" s="1"/>
  <c r="AO11" i="24"/>
  <c r="AO16" i="24" s="1"/>
  <c r="AP269" i="15"/>
  <c r="AO19" i="20"/>
  <c r="AO21" i="20" s="1"/>
  <c r="AP64" i="16"/>
  <c r="AO37" i="20"/>
  <c r="AO29" i="20"/>
  <c r="AO39" i="20" l="1"/>
  <c r="AP281" i="15"/>
  <c r="AP295" i="15" s="1"/>
  <c r="AP24" i="16"/>
  <c r="AP57" i="16" s="1"/>
  <c r="AP278" i="15"/>
  <c r="AP302" i="15"/>
  <c r="AP28" i="16" l="1"/>
  <c r="AP306" i="15"/>
  <c r="AP312" i="15"/>
  <c r="AP313" i="15" s="1"/>
  <c r="AP296" i="15"/>
  <c r="AP303" i="15"/>
  <c r="AP273" i="15"/>
  <c r="AP274" i="15" s="1"/>
  <c r="AP27" i="16" l="1"/>
  <c r="AP29" i="16" s="1"/>
  <c r="AP31" i="16" s="1"/>
  <c r="AP61" i="16"/>
  <c r="AP277" i="15"/>
  <c r="AP27" i="20"/>
  <c r="AP283" i="15" s="1"/>
  <c r="AQ286" i="15" s="1"/>
  <c r="AQ310" i="15"/>
  <c r="AP297" i="15"/>
  <c r="AP307" i="15"/>
  <c r="AP39" i="17" s="1"/>
  <c r="AP308" i="15" l="1"/>
  <c r="AP60" i="16" s="1"/>
  <c r="AP62" i="16" s="1"/>
  <c r="AP40" i="16"/>
  <c r="AP48" i="16" s="1"/>
  <c r="AP41" i="17"/>
  <c r="AP301" i="15"/>
  <c r="AP304" i="15" s="1"/>
  <c r="AP279" i="15"/>
  <c r="AP26" i="20" l="1"/>
  <c r="AP28" i="20" s="1"/>
  <c r="AQ276" i="15"/>
  <c r="AP18" i="20"/>
  <c r="AQ299" i="15"/>
  <c r="AQ267" i="15"/>
  <c r="AP51" i="17"/>
  <c r="AP115" i="25" s="1"/>
  <c r="AP37" i="16"/>
  <c r="AQ269" i="15" l="1"/>
  <c r="AP43" i="16"/>
  <c r="AP46" i="16" s="1"/>
  <c r="AP49" i="16" s="1"/>
  <c r="AP65" i="16" s="1"/>
  <c r="AP66" i="16" s="1"/>
  <c r="AP68" i="16" s="1"/>
  <c r="AP11" i="24"/>
  <c r="AP16" i="24" s="1"/>
  <c r="AP19" i="20"/>
  <c r="AP21" i="20" s="1"/>
  <c r="AQ64" i="16"/>
  <c r="AP29" i="20"/>
  <c r="AP37" i="20"/>
  <c r="AP39" i="20" l="1"/>
  <c r="AQ302" i="15"/>
  <c r="AQ24" i="16"/>
  <c r="AQ57" i="16" s="1"/>
  <c r="AQ281" i="15"/>
  <c r="AQ295" i="15" s="1"/>
  <c r="AQ278" i="15"/>
  <c r="AQ306" i="15" l="1"/>
  <c r="AQ303" i="15"/>
  <c r="AQ296" i="15"/>
  <c r="AQ312" i="15"/>
  <c r="AQ313" i="15" s="1"/>
  <c r="AQ28" i="16"/>
  <c r="AQ273" i="15"/>
  <c r="AQ274" i="15" s="1"/>
  <c r="AQ277" i="15" l="1"/>
  <c r="AQ27" i="16"/>
  <c r="AQ29" i="16" s="1"/>
  <c r="AQ31" i="16" s="1"/>
  <c r="AQ61" i="16"/>
  <c r="AQ297" i="15"/>
  <c r="AQ27" i="20"/>
  <c r="AQ283" i="15" s="1"/>
  <c r="AR286" i="15" s="1"/>
  <c r="AR310" i="15"/>
  <c r="AQ307" i="15"/>
  <c r="AQ39" i="17" s="1"/>
  <c r="AQ308" i="15" l="1"/>
  <c r="AQ60" i="16" s="1"/>
  <c r="AQ62" i="16" s="1"/>
  <c r="AQ40" i="16"/>
  <c r="AQ48" i="16" s="1"/>
  <c r="AQ41" i="17"/>
  <c r="AQ301" i="15"/>
  <c r="AQ304" i="15" s="1"/>
  <c r="AQ279" i="15"/>
  <c r="AR276" i="15" l="1"/>
  <c r="AQ26" i="20"/>
  <c r="AQ28" i="20" s="1"/>
  <c r="AR267" i="15"/>
  <c r="AR299" i="15"/>
  <c r="AQ18" i="20"/>
  <c r="AQ37" i="16"/>
  <c r="AQ51" i="17"/>
  <c r="AQ115" i="25" s="1"/>
  <c r="AQ11" i="24" l="1"/>
  <c r="AQ16" i="24" s="1"/>
  <c r="AQ43" i="16"/>
  <c r="AQ46" i="16" s="1"/>
  <c r="AQ49" i="16" s="1"/>
  <c r="AQ65" i="16" s="1"/>
  <c r="AQ66" i="16" s="1"/>
  <c r="AQ68" i="16" s="1"/>
  <c r="AQ19" i="20"/>
  <c r="AQ21" i="20" s="1"/>
  <c r="AR64" i="16"/>
  <c r="AR269" i="15"/>
  <c r="AQ29" i="20"/>
  <c r="AQ37" i="20"/>
  <c r="AR281" i="15" l="1"/>
  <c r="AR295" i="15" s="1"/>
  <c r="AR278" i="15"/>
  <c r="AR24" i="16"/>
  <c r="AR57" i="16" s="1"/>
  <c r="AR302" i="15"/>
  <c r="AQ39" i="20"/>
  <c r="AR28" i="16" l="1"/>
  <c r="AR296" i="15"/>
  <c r="AR312" i="15"/>
  <c r="AR313" i="15" s="1"/>
  <c r="AR306" i="15"/>
  <c r="AR303" i="15"/>
  <c r="AR273" i="15"/>
  <c r="AR274" i="15" s="1"/>
  <c r="AR27" i="16" l="1"/>
  <c r="AR29" i="16" s="1"/>
  <c r="AR31" i="16" s="1"/>
  <c r="AR61" i="16"/>
  <c r="AR277" i="15"/>
  <c r="AR307" i="15"/>
  <c r="AR39" i="17" s="1"/>
  <c r="AR27" i="20"/>
  <c r="AR283" i="15" s="1"/>
  <c r="AS286" i="15" s="1"/>
  <c r="AS310" i="15"/>
  <c r="AR297" i="15"/>
  <c r="AR308" i="15" l="1"/>
  <c r="AR60" i="16" s="1"/>
  <c r="AR62" i="16" s="1"/>
  <c r="AR40" i="16"/>
  <c r="AR48" i="16" s="1"/>
  <c r="AR41" i="17"/>
  <c r="AR301" i="15"/>
  <c r="AR304" i="15" s="1"/>
  <c r="AR279" i="15"/>
  <c r="AS276" i="15" l="1"/>
  <c r="AR26" i="20"/>
  <c r="AR28" i="20" s="1"/>
  <c r="AS267" i="15"/>
  <c r="AS299" i="15"/>
  <c r="AR18" i="20"/>
  <c r="AR37" i="16"/>
  <c r="AR51" i="17"/>
  <c r="AR115" i="25" s="1"/>
  <c r="AR11" i="24" l="1"/>
  <c r="AR16" i="24" s="1"/>
  <c r="AR43" i="16"/>
  <c r="AR46" i="16" s="1"/>
  <c r="AR49" i="16" s="1"/>
  <c r="AR65" i="16" s="1"/>
  <c r="AR66" i="16" s="1"/>
  <c r="AR68" i="16" s="1"/>
  <c r="AR19" i="20"/>
  <c r="AR21" i="20" s="1"/>
  <c r="AS64" i="16"/>
  <c r="AS269" i="15"/>
  <c r="AR29" i="20"/>
  <c r="AR37" i="20"/>
  <c r="AS302" i="15" l="1"/>
  <c r="AS24" i="16"/>
  <c r="AS57" i="16" s="1"/>
  <c r="AS281" i="15"/>
  <c r="AS295" i="15" s="1"/>
  <c r="AS278" i="15"/>
  <c r="AR39" i="20"/>
  <c r="AS303" i="15" l="1"/>
  <c r="AS296" i="15"/>
  <c r="AS28" i="16"/>
  <c r="AS306" i="15"/>
  <c r="AS312" i="15"/>
  <c r="AS313" i="15" s="1"/>
  <c r="AS273" i="15"/>
  <c r="AS274" i="15" s="1"/>
  <c r="AS61" i="16" l="1"/>
  <c r="AS27" i="16"/>
  <c r="AS29" i="16" s="1"/>
  <c r="AS31" i="16" s="1"/>
  <c r="AS277" i="15"/>
  <c r="AS27" i="20"/>
  <c r="AS283" i="15" s="1"/>
  <c r="AT286" i="15" s="1"/>
  <c r="AS297" i="15"/>
  <c r="AT310" i="15"/>
  <c r="AS307" i="15"/>
  <c r="AS39" i="17" s="1"/>
  <c r="AS308" i="15" l="1"/>
  <c r="AS60" i="16" s="1"/>
  <c r="AS62" i="16" s="1"/>
  <c r="AS41" i="17"/>
  <c r="AS40" i="16"/>
  <c r="AS48" i="16" s="1"/>
  <c r="AS301" i="15"/>
  <c r="AS304" i="15" s="1"/>
  <c r="AS279" i="15"/>
  <c r="AS26" i="20" l="1"/>
  <c r="AS28" i="20" s="1"/>
  <c r="AT276" i="15"/>
  <c r="AS18" i="20"/>
  <c r="AT299" i="15"/>
  <c r="AT267" i="15"/>
  <c r="AS51" i="17"/>
  <c r="AS115" i="25" s="1"/>
  <c r="AS37" i="16"/>
  <c r="AS11" i="24" l="1"/>
  <c r="AS16" i="24" s="1"/>
  <c r="AS43" i="16"/>
  <c r="AS46" i="16" s="1"/>
  <c r="AS49" i="16" s="1"/>
  <c r="AS65" i="16" s="1"/>
  <c r="AS66" i="16" s="1"/>
  <c r="AS68" i="16" s="1"/>
  <c r="AT269" i="15"/>
  <c r="AS19" i="20"/>
  <c r="AS21" i="20" s="1"/>
  <c r="AT64" i="16"/>
  <c r="AS29" i="20"/>
  <c r="AS37" i="20"/>
  <c r="AS39" i="20" l="1"/>
  <c r="AT278" i="15"/>
  <c r="AT24" i="16"/>
  <c r="AT57" i="16" s="1"/>
  <c r="AT302" i="15"/>
  <c r="AT281" i="15"/>
  <c r="AT295" i="15" s="1"/>
  <c r="AT303" i="15" l="1"/>
  <c r="AT306" i="15"/>
  <c r="AT312" i="15"/>
  <c r="AT313" i="15" s="1"/>
  <c r="AT296" i="15"/>
  <c r="AT28" i="16"/>
  <c r="AT273" i="15"/>
  <c r="AT274" i="15" s="1"/>
  <c r="AT27" i="16" l="1"/>
  <c r="AT29" i="16" s="1"/>
  <c r="AT31" i="16" s="1"/>
  <c r="AT61" i="16"/>
  <c r="AT277" i="15"/>
  <c r="AU310" i="15"/>
  <c r="AT297" i="15"/>
  <c r="AT27" i="20"/>
  <c r="AT283" i="15" s="1"/>
  <c r="AU286" i="15" s="1"/>
  <c r="AT307" i="15"/>
  <c r="AT39" i="17" s="1"/>
  <c r="AT308" i="15" l="1"/>
  <c r="AT60" i="16" s="1"/>
  <c r="AT62" i="16" s="1"/>
  <c r="AT40" i="16"/>
  <c r="AT48" i="16" s="1"/>
  <c r="AT41" i="17"/>
  <c r="AT301" i="15"/>
  <c r="AT304" i="15" s="1"/>
  <c r="AT279" i="15"/>
  <c r="AT26" i="20" l="1"/>
  <c r="AT28" i="20" s="1"/>
  <c r="AU276" i="15"/>
  <c r="AU267" i="15"/>
  <c r="AU299" i="15"/>
  <c r="AT18" i="20"/>
  <c r="AT37" i="16"/>
  <c r="AT51" i="17"/>
  <c r="AT115" i="25" s="1"/>
  <c r="AT43" i="16" l="1"/>
  <c r="AT46" i="16" s="1"/>
  <c r="AT49" i="16" s="1"/>
  <c r="AT65" i="16" s="1"/>
  <c r="AT66" i="16" s="1"/>
  <c r="AT68" i="16" s="1"/>
  <c r="AT11" i="24"/>
  <c r="AT16" i="24" s="1"/>
  <c r="AU64" i="16"/>
  <c r="AT19" i="20"/>
  <c r="AT21" i="20" s="1"/>
  <c r="AU269" i="15"/>
  <c r="AT29" i="20"/>
  <c r="AT37" i="20"/>
  <c r="AT39" i="20" l="1"/>
  <c r="AU24" i="16"/>
  <c r="AU57" i="16" s="1"/>
  <c r="AU278" i="15"/>
  <c r="AU281" i="15"/>
  <c r="AU295" i="15" s="1"/>
  <c r="AU302" i="15"/>
  <c r="AU296" i="15" l="1"/>
  <c r="AU312" i="15"/>
  <c r="AU313" i="15" s="1"/>
  <c r="AU303" i="15"/>
  <c r="AU28" i="16"/>
  <c r="AU306" i="15"/>
  <c r="AU273" i="15"/>
  <c r="AU274" i="15" s="1"/>
  <c r="AU27" i="16" l="1"/>
  <c r="AU29" i="16" s="1"/>
  <c r="AU31" i="16" s="1"/>
  <c r="AU61" i="16"/>
  <c r="AU277" i="15"/>
  <c r="AU307" i="15"/>
  <c r="AU39" i="17" s="1"/>
  <c r="AU27" i="20"/>
  <c r="AU283" i="15" s="1"/>
  <c r="AV286" i="15" s="1"/>
  <c r="AV310" i="15"/>
  <c r="AU297" i="15"/>
  <c r="AU308" i="15" l="1"/>
  <c r="AU60" i="16" s="1"/>
  <c r="AU62" i="16" s="1"/>
  <c r="AU40" i="16"/>
  <c r="AU48" i="16" s="1"/>
  <c r="AU41" i="17"/>
  <c r="AU301" i="15"/>
  <c r="AU304" i="15" s="1"/>
  <c r="AU279" i="15"/>
  <c r="AU26" i="20" l="1"/>
  <c r="AU28" i="20" s="1"/>
  <c r="AV276" i="15"/>
  <c r="AV267" i="15"/>
  <c r="AU18" i="20"/>
  <c r="AV299" i="15"/>
  <c r="AU51" i="17"/>
  <c r="AU115" i="25" s="1"/>
  <c r="AU37" i="16"/>
  <c r="AU43" i="16" l="1"/>
  <c r="AU46" i="16" s="1"/>
  <c r="AU49" i="16" s="1"/>
  <c r="AU65" i="16" s="1"/>
  <c r="AU66" i="16" s="1"/>
  <c r="AU68" i="16" s="1"/>
  <c r="AU11" i="24"/>
  <c r="AU16" i="24" s="1"/>
  <c r="AV64" i="16"/>
  <c r="AU19" i="20"/>
  <c r="AU21" i="20" s="1"/>
  <c r="AV269" i="15"/>
  <c r="AU29" i="20"/>
  <c r="AU37" i="20"/>
  <c r="AU39" i="20" l="1"/>
  <c r="AV281" i="15"/>
  <c r="AV295" i="15" s="1"/>
  <c r="AV24" i="16"/>
  <c r="AV57" i="16" s="1"/>
  <c r="AV278" i="15"/>
  <c r="AV302" i="15"/>
  <c r="AV306" i="15" l="1"/>
  <c r="AV303" i="15"/>
  <c r="AV296" i="15"/>
  <c r="AV28" i="16"/>
  <c r="AV312" i="15"/>
  <c r="AV313" i="15" s="1"/>
  <c r="AV273" i="15"/>
  <c r="AV274" i="15" s="1"/>
  <c r="AV277" i="15" l="1"/>
  <c r="AV27" i="16"/>
  <c r="AV29" i="16" s="1"/>
  <c r="AV31" i="16" s="1"/>
  <c r="AV61" i="16"/>
  <c r="AV27" i="20"/>
  <c r="AV283" i="15" s="1"/>
  <c r="AW286" i="15" s="1"/>
  <c r="AV297" i="15"/>
  <c r="AW310" i="15"/>
  <c r="AV307" i="15"/>
  <c r="AV39" i="17" s="1"/>
  <c r="AV308" i="15" l="1"/>
  <c r="AV60" i="16" s="1"/>
  <c r="AV62" i="16" s="1"/>
  <c r="AV41" i="17"/>
  <c r="AV40" i="16"/>
  <c r="AV48" i="16" s="1"/>
  <c r="AV301" i="15"/>
  <c r="AV304" i="15" s="1"/>
  <c r="AV279" i="15"/>
  <c r="AW299" i="15" l="1"/>
  <c r="AW267" i="15"/>
  <c r="AV18" i="20"/>
  <c r="AW276" i="15"/>
  <c r="AV26" i="20"/>
  <c r="AV28" i="20" s="1"/>
  <c r="AV37" i="16"/>
  <c r="AV51" i="17"/>
  <c r="AV115" i="25" s="1"/>
  <c r="AV43" i="16" l="1"/>
  <c r="AV46" i="16" s="1"/>
  <c r="AV49" i="16" s="1"/>
  <c r="AV65" i="16" s="1"/>
  <c r="AV66" i="16" s="1"/>
  <c r="AV68" i="16" s="1"/>
  <c r="AV11" i="24"/>
  <c r="AV16" i="24" s="1"/>
  <c r="AV29" i="20"/>
  <c r="AV37" i="20"/>
  <c r="AW64" i="16"/>
  <c r="AV19" i="20"/>
  <c r="AV21" i="20" s="1"/>
  <c r="AW269" i="15"/>
  <c r="AV39" i="20" l="1"/>
  <c r="AW24" i="16"/>
  <c r="AW57" i="16" s="1"/>
  <c r="AW281" i="15"/>
  <c r="AW295" i="15" s="1"/>
  <c r="AW278" i="15"/>
  <c r="AW302" i="15"/>
  <c r="AW312" i="15" l="1"/>
  <c r="AW313" i="15" s="1"/>
  <c r="AW306" i="15"/>
  <c r="AW28" i="16"/>
  <c r="AW296" i="15"/>
  <c r="AW303" i="15"/>
  <c r="AW273" i="15"/>
  <c r="AW274" i="15" s="1"/>
  <c r="AW27" i="16" l="1"/>
  <c r="AW29" i="16" s="1"/>
  <c r="AW31" i="16" s="1"/>
  <c r="AW61" i="16"/>
  <c r="AW277" i="15"/>
  <c r="AW307" i="15"/>
  <c r="AW39" i="17" s="1"/>
  <c r="AW297" i="15"/>
  <c r="AW27" i="20"/>
  <c r="AW283" i="15" s="1"/>
  <c r="AX286" i="15" s="1"/>
  <c r="AX310" i="15"/>
  <c r="AW308" i="15" l="1"/>
  <c r="AW60" i="16" s="1"/>
  <c r="AW62" i="16" s="1"/>
  <c r="AW41" i="17"/>
  <c r="AW40" i="16"/>
  <c r="AW48" i="16" s="1"/>
  <c r="AW301" i="15"/>
  <c r="AW304" i="15" s="1"/>
  <c r="AW279" i="15"/>
  <c r="AW26" i="20" l="1"/>
  <c r="AW28" i="20" s="1"/>
  <c r="AX276" i="15"/>
  <c r="AX299" i="15"/>
  <c r="AW18" i="20"/>
  <c r="AX267" i="15"/>
  <c r="AW37" i="16"/>
  <c r="AW51" i="17"/>
  <c r="AW115" i="25" s="1"/>
  <c r="AW43" i="16" l="1"/>
  <c r="AW46" i="16" s="1"/>
  <c r="AW49" i="16" s="1"/>
  <c r="AW65" i="16" s="1"/>
  <c r="AW66" i="16" s="1"/>
  <c r="AW68" i="16" s="1"/>
  <c r="AW11" i="24"/>
  <c r="AW16" i="24" s="1"/>
  <c r="AX269" i="15"/>
  <c r="AW19" i="20"/>
  <c r="AW21" i="20" s="1"/>
  <c r="AX64" i="16"/>
  <c r="AW29" i="20"/>
  <c r="AW37" i="20"/>
  <c r="AW39" i="20" l="1"/>
  <c r="AX281" i="15"/>
  <c r="AX295" i="15" s="1"/>
  <c r="AX278" i="15"/>
  <c r="AX302" i="15"/>
  <c r="AX24" i="16"/>
  <c r="AX57" i="16" s="1"/>
  <c r="AX312" i="15" l="1"/>
  <c r="AX313" i="15" s="1"/>
  <c r="AX296" i="15"/>
  <c r="AX28" i="16"/>
  <c r="AX303" i="15"/>
  <c r="AX306" i="15"/>
  <c r="AX273" i="15"/>
  <c r="AX274" i="15" s="1"/>
  <c r="AX27" i="16" l="1"/>
  <c r="AX29" i="16" s="1"/>
  <c r="AX31" i="16" s="1"/>
  <c r="AX277" i="15"/>
  <c r="AX61" i="16"/>
  <c r="AX307" i="15"/>
  <c r="AX39" i="17" s="1"/>
  <c r="AX297" i="15"/>
  <c r="AX27" i="20"/>
  <c r="AX283" i="15" s="1"/>
  <c r="AY286" i="15" s="1"/>
  <c r="AY310" i="15"/>
  <c r="AX308" i="15" l="1"/>
  <c r="AX60" i="16" s="1"/>
  <c r="AX62" i="16" s="1"/>
  <c r="AX301" i="15"/>
  <c r="AX304" i="15" s="1"/>
  <c r="AX279" i="15"/>
  <c r="AX40" i="16"/>
  <c r="AX48" i="16" s="1"/>
  <c r="AX41" i="17"/>
  <c r="AX51" i="17" l="1"/>
  <c r="AX115" i="25" s="1"/>
  <c r="AX37" i="16"/>
  <c r="AY276" i="15"/>
  <c r="AX26" i="20"/>
  <c r="AX28" i="20" s="1"/>
  <c r="AY267" i="15"/>
  <c r="AY299" i="15"/>
  <c r="AX18" i="20"/>
  <c r="AY269" i="15" l="1"/>
  <c r="AY64" i="16"/>
  <c r="AX19" i="20"/>
  <c r="AX21" i="20" s="1"/>
  <c r="AX37" i="20"/>
  <c r="AX29" i="20"/>
  <c r="AX43" i="16"/>
  <c r="AX46" i="16" s="1"/>
  <c r="AX49" i="16" s="1"/>
  <c r="AX65" i="16" s="1"/>
  <c r="AX66" i="16" s="1"/>
  <c r="AX68" i="16" s="1"/>
  <c r="AX11" i="24"/>
  <c r="AX16" i="24" s="1"/>
  <c r="AX39" i="20" l="1"/>
  <c r="AY24" i="16"/>
  <c r="AY57" i="16" s="1"/>
  <c r="AY281" i="15"/>
  <c r="AY295" i="15" s="1"/>
  <c r="AY302" i="15"/>
  <c r="AY278" i="15"/>
  <c r="AY303" i="15" l="1"/>
  <c r="AY296" i="15"/>
  <c r="AY28" i="16"/>
  <c r="AY312" i="15"/>
  <c r="AY313" i="15" s="1"/>
  <c r="AY306" i="15"/>
  <c r="AY273" i="15"/>
  <c r="AY274" i="15" s="1"/>
  <c r="AY61" i="16" l="1"/>
  <c r="AY27" i="16"/>
  <c r="AY29" i="16" s="1"/>
  <c r="AY31" i="16" s="1"/>
  <c r="AY277" i="15"/>
  <c r="AY307" i="15"/>
  <c r="AY39" i="17" s="1"/>
  <c r="AY27" i="20"/>
  <c r="AY283" i="15" s="1"/>
  <c r="AZ286" i="15" s="1"/>
  <c r="AZ310" i="15"/>
  <c r="AY297" i="15"/>
  <c r="AY308" i="15" l="1"/>
  <c r="AY60" i="16" s="1"/>
  <c r="AY62" i="16" s="1"/>
  <c r="AY40" i="16"/>
  <c r="AY48" i="16" s="1"/>
  <c r="AY41" i="17"/>
  <c r="AY301" i="15"/>
  <c r="AY304" i="15" s="1"/>
  <c r="AY279" i="15"/>
  <c r="AZ276" i="15" l="1"/>
  <c r="AY26" i="20"/>
  <c r="AY28" i="20" s="1"/>
  <c r="AZ299" i="15"/>
  <c r="AZ267" i="15"/>
  <c r="AY18" i="20"/>
  <c r="AY37" i="16"/>
  <c r="AY51" i="17"/>
  <c r="AY115" i="25" s="1"/>
  <c r="AY11" i="24" l="1"/>
  <c r="AY16" i="24" s="1"/>
  <c r="AY43" i="16"/>
  <c r="AY46" i="16" s="1"/>
  <c r="AY49" i="16" s="1"/>
  <c r="AY65" i="16" s="1"/>
  <c r="AY66" i="16" s="1"/>
  <c r="AY68" i="16" s="1"/>
  <c r="AY19" i="20"/>
  <c r="AY21" i="20" s="1"/>
  <c r="AZ64" i="16"/>
  <c r="AZ269" i="15"/>
  <c r="AY37" i="20"/>
  <c r="AY29" i="20"/>
  <c r="AY39" i="20" l="1"/>
  <c r="AZ302" i="15"/>
  <c r="AZ24" i="16"/>
  <c r="AZ57" i="16" s="1"/>
  <c r="AZ281" i="15"/>
  <c r="AZ295" i="15" s="1"/>
  <c r="AZ278" i="15"/>
  <c r="AZ303" i="15" l="1"/>
  <c r="AZ312" i="15"/>
  <c r="AZ313" i="15" s="1"/>
  <c r="AZ306" i="15"/>
  <c r="AZ296" i="15"/>
  <c r="AZ28" i="16"/>
  <c r="AZ273" i="15"/>
  <c r="AZ274" i="15" s="1"/>
  <c r="AZ27" i="16" l="1"/>
  <c r="AZ29" i="16" s="1"/>
  <c r="AZ31" i="16" s="1"/>
  <c r="AZ61" i="16"/>
  <c r="AZ277" i="15"/>
  <c r="AZ307" i="15"/>
  <c r="AZ39" i="17" s="1"/>
  <c r="BA310" i="15"/>
  <c r="AZ297" i="15"/>
  <c r="AZ27" i="20"/>
  <c r="AZ283" i="15" s="1"/>
  <c r="BA286" i="15" s="1"/>
  <c r="AZ308" i="15" l="1"/>
  <c r="AZ60" i="16" s="1"/>
  <c r="AZ62" i="16" s="1"/>
  <c r="AZ40" i="16"/>
  <c r="AZ48" i="16" s="1"/>
  <c r="AZ41" i="17"/>
  <c r="AZ301" i="15"/>
  <c r="AZ304" i="15" s="1"/>
  <c r="AZ279" i="15"/>
  <c r="AZ26" i="20" l="1"/>
  <c r="AZ28" i="20" s="1"/>
  <c r="BA276" i="15"/>
  <c r="AZ18" i="20"/>
  <c r="BA299" i="15"/>
  <c r="BA267" i="15"/>
  <c r="AZ37" i="16"/>
  <c r="AZ51" i="17"/>
  <c r="AZ115" i="25" s="1"/>
  <c r="AZ11" i="24" l="1"/>
  <c r="AZ16" i="24" s="1"/>
  <c r="AZ43" i="16"/>
  <c r="AZ46" i="16" s="1"/>
  <c r="AZ49" i="16" s="1"/>
  <c r="AZ65" i="16" s="1"/>
  <c r="AZ66" i="16" s="1"/>
  <c r="AZ68" i="16" s="1"/>
  <c r="BA269" i="15"/>
  <c r="BA64" i="16"/>
  <c r="AZ19" i="20"/>
  <c r="AZ21" i="20" s="1"/>
  <c r="AZ29" i="20"/>
  <c r="AZ37" i="20"/>
  <c r="AZ39" i="20" l="1"/>
  <c r="BA281" i="15"/>
  <c r="BA295" i="15" s="1"/>
  <c r="BA278" i="15"/>
  <c r="BA24" i="16"/>
  <c r="BA57" i="16" s="1"/>
  <c r="BA302" i="15"/>
  <c r="BA306" i="15" l="1"/>
  <c r="BA303" i="15"/>
  <c r="BA28" i="16"/>
  <c r="BA296" i="15"/>
  <c r="BA312" i="15"/>
  <c r="BA313" i="15" s="1"/>
  <c r="BA273" i="15"/>
  <c r="BA274" i="15" s="1"/>
  <c r="BA61" i="16" l="1"/>
  <c r="BA27" i="16"/>
  <c r="BA29" i="16" s="1"/>
  <c r="BA31" i="16" s="1"/>
  <c r="BA277" i="15"/>
  <c r="BB310" i="15"/>
  <c r="BA297" i="15"/>
  <c r="BA27" i="20"/>
  <c r="BA283" i="15" s="1"/>
  <c r="BB286" i="15" s="1"/>
  <c r="BA307" i="15"/>
  <c r="BA39" i="17" s="1"/>
  <c r="BA308" i="15" l="1"/>
  <c r="BA60" i="16" s="1"/>
  <c r="BA62" i="16" s="1"/>
  <c r="BA40" i="16"/>
  <c r="BA48" i="16" s="1"/>
  <c r="BA41" i="17"/>
  <c r="BA301" i="15"/>
  <c r="BA304" i="15" s="1"/>
  <c r="BA279" i="15"/>
  <c r="BA26" i="20" l="1"/>
  <c r="BA28" i="20" s="1"/>
  <c r="BB276" i="15"/>
  <c r="BB299" i="15"/>
  <c r="BB267" i="15"/>
  <c r="BA18" i="20"/>
  <c r="BA51" i="17"/>
  <c r="BA115" i="25" s="1"/>
  <c r="BA37" i="16"/>
  <c r="BA11" i="24" l="1"/>
  <c r="BA16" i="24" s="1"/>
  <c r="BA43" i="16"/>
  <c r="BA46" i="16" s="1"/>
  <c r="BA49" i="16" s="1"/>
  <c r="BA65" i="16" s="1"/>
  <c r="BA66" i="16" s="1"/>
  <c r="BA68" i="16" s="1"/>
  <c r="BB64" i="16"/>
  <c r="BA19" i="20"/>
  <c r="BA21" i="20" s="1"/>
  <c r="BB269" i="15"/>
  <c r="BA37" i="20"/>
  <c r="BA29" i="20"/>
  <c r="BB24" i="16" l="1"/>
  <c r="BB57" i="16" s="1"/>
  <c r="BB278" i="15"/>
  <c r="BB302" i="15"/>
  <c r="BB281" i="15"/>
  <c r="BB295" i="15" s="1"/>
  <c r="BA39" i="20"/>
  <c r="BB303" i="15" l="1"/>
  <c r="BB312" i="15"/>
  <c r="BB313" i="15" s="1"/>
  <c r="BB296" i="15"/>
  <c r="BB28" i="16"/>
  <c r="BB306" i="15"/>
  <c r="BB273" i="15"/>
  <c r="BB274" i="15" s="1"/>
  <c r="BB27" i="16" l="1"/>
  <c r="BB29" i="16" s="1"/>
  <c r="BB31" i="16" s="1"/>
  <c r="BB61" i="16"/>
  <c r="BB277" i="15"/>
  <c r="BB307" i="15"/>
  <c r="BB39" i="17" s="1"/>
  <c r="BC310" i="15"/>
  <c r="BB27" i="20"/>
  <c r="BB283" i="15" s="1"/>
  <c r="BC286" i="15" s="1"/>
  <c r="BB297" i="15"/>
  <c r="BB41" i="17" l="1"/>
  <c r="BB40" i="16"/>
  <c r="BB48" i="16" s="1"/>
  <c r="BB308" i="15"/>
  <c r="BB60" i="16" s="1"/>
  <c r="BB62" i="16" s="1"/>
  <c r="BB301" i="15"/>
  <c r="BB304" i="15" s="1"/>
  <c r="BB279" i="15"/>
  <c r="BC276" i="15" l="1"/>
  <c r="BB26" i="20"/>
  <c r="BB28" i="20" s="1"/>
  <c r="BB18" i="20"/>
  <c r="BC299" i="15"/>
  <c r="BC267" i="15"/>
  <c r="BB37" i="16"/>
  <c r="BB51" i="17"/>
  <c r="BB115" i="25" s="1"/>
  <c r="BB43" i="16" l="1"/>
  <c r="BB46" i="16" s="1"/>
  <c r="BB49" i="16" s="1"/>
  <c r="BB65" i="16" s="1"/>
  <c r="BB66" i="16" s="1"/>
  <c r="BB68" i="16" s="1"/>
  <c r="BB11" i="24"/>
  <c r="BB16" i="24" s="1"/>
  <c r="BC269" i="15"/>
  <c r="BC64" i="16"/>
  <c r="BB19" i="20"/>
  <c r="BB21" i="20" s="1"/>
  <c r="BB29" i="20"/>
  <c r="BB37" i="20"/>
  <c r="BB39" i="20" l="1"/>
  <c r="BC302" i="15"/>
  <c r="BC278" i="15"/>
  <c r="BC24" i="16"/>
  <c r="BC57" i="16" s="1"/>
  <c r="BC281" i="15"/>
  <c r="BC295" i="15" s="1"/>
  <c r="BC306" i="15" l="1"/>
  <c r="BC296" i="15"/>
  <c r="BC303" i="15"/>
  <c r="BC28" i="16"/>
  <c r="BC312" i="15"/>
  <c r="BC313" i="15" s="1"/>
  <c r="BC273" i="15"/>
  <c r="BC274" i="15" s="1"/>
  <c r="BC277" i="15" l="1"/>
  <c r="BC27" i="16"/>
  <c r="BC29" i="16" s="1"/>
  <c r="BC31" i="16" s="1"/>
  <c r="BC61" i="16"/>
  <c r="BC297" i="15"/>
  <c r="BD310" i="15"/>
  <c r="BC27" i="20"/>
  <c r="BC283" i="15" s="1"/>
  <c r="BD286" i="15" s="1"/>
  <c r="BC307" i="15"/>
  <c r="BC39" i="17" s="1"/>
  <c r="BC308" i="15" l="1"/>
  <c r="BC60" i="16" s="1"/>
  <c r="BC62" i="16" s="1"/>
  <c r="BC40" i="16"/>
  <c r="BC48" i="16" s="1"/>
  <c r="BC41" i="17"/>
  <c r="BC301" i="15"/>
  <c r="BC304" i="15" s="1"/>
  <c r="BC279" i="15"/>
  <c r="BC26" i="20" l="1"/>
  <c r="BC28" i="20" s="1"/>
  <c r="BD276" i="15"/>
  <c r="BC18" i="20"/>
  <c r="BD299" i="15"/>
  <c r="BD267" i="15"/>
  <c r="BC37" i="16"/>
  <c r="BC51" i="17"/>
  <c r="BC115" i="25" s="1"/>
  <c r="BC43" i="16" l="1"/>
  <c r="BC46" i="16" s="1"/>
  <c r="BC49" i="16" s="1"/>
  <c r="BC65" i="16" s="1"/>
  <c r="BC66" i="16" s="1"/>
  <c r="BC68" i="16" s="1"/>
  <c r="BC11" i="24"/>
  <c r="BC16" i="24" s="1"/>
  <c r="BD269" i="15"/>
  <c r="BC19" i="20"/>
  <c r="BC21" i="20" s="1"/>
  <c r="BD64" i="16"/>
  <c r="BC29" i="20"/>
  <c r="BC37" i="20"/>
  <c r="BC39" i="20" l="1"/>
  <c r="BD302" i="15"/>
  <c r="BD24" i="16"/>
  <c r="BD57" i="16" s="1"/>
  <c r="BD278" i="15"/>
  <c r="BD281" i="15"/>
  <c r="BD295" i="15" s="1"/>
  <c r="BD303" i="15" l="1"/>
  <c r="BD306" i="15"/>
  <c r="BD312" i="15"/>
  <c r="BD313" i="15" s="1"/>
  <c r="BD28" i="16"/>
  <c r="BD296" i="15"/>
  <c r="BD273" i="15"/>
  <c r="BD274" i="15" s="1"/>
  <c r="BD27" i="16" l="1"/>
  <c r="BD29" i="16" s="1"/>
  <c r="BD31" i="16" s="1"/>
  <c r="BD61" i="16"/>
  <c r="BD277" i="15"/>
  <c r="BD297" i="15"/>
  <c r="BD27" i="20"/>
  <c r="BD283" i="15" s="1"/>
  <c r="BE286" i="15" s="1"/>
  <c r="BE310" i="15"/>
  <c r="BD307" i="15"/>
  <c r="BD39" i="17" s="1"/>
  <c r="BD308" i="15" l="1"/>
  <c r="BD60" i="16" s="1"/>
  <c r="BD62" i="16" s="1"/>
  <c r="BD41" i="17"/>
  <c r="BD40" i="16"/>
  <c r="BD48" i="16" s="1"/>
  <c r="BD301" i="15"/>
  <c r="BD304" i="15" s="1"/>
  <c r="BD279" i="15"/>
  <c r="BD26" i="20" l="1"/>
  <c r="BD28" i="20" s="1"/>
  <c r="BE276" i="15"/>
  <c r="BE267" i="15"/>
  <c r="BD18" i="20"/>
  <c r="BE299" i="15"/>
  <c r="BD51" i="17"/>
  <c r="BD115" i="25" s="1"/>
  <c r="BD37" i="16"/>
  <c r="BD43" i="16" l="1"/>
  <c r="BD46" i="16" s="1"/>
  <c r="BD49" i="16" s="1"/>
  <c r="BD65" i="16" s="1"/>
  <c r="BD66" i="16" s="1"/>
  <c r="BD68" i="16" s="1"/>
  <c r="BD11" i="24"/>
  <c r="BD16" i="24" s="1"/>
  <c r="BD19" i="20"/>
  <c r="BD21" i="20" s="1"/>
  <c r="BE64" i="16"/>
  <c r="BE269" i="15"/>
  <c r="BD37" i="20"/>
  <c r="BD29" i="20"/>
  <c r="BE24" i="16" l="1"/>
  <c r="BE57" i="16" s="1"/>
  <c r="BE302" i="15"/>
  <c r="BE281" i="15"/>
  <c r="BE295" i="15" s="1"/>
  <c r="BE278" i="15"/>
  <c r="BD39" i="20"/>
  <c r="BE296" i="15" l="1"/>
  <c r="BE28" i="16"/>
  <c r="BE312" i="15"/>
  <c r="BE313" i="15" s="1"/>
  <c r="BE306" i="15"/>
  <c r="BE303" i="15"/>
  <c r="BE273" i="15"/>
  <c r="BE274" i="15" s="1"/>
  <c r="BE61" i="16" l="1"/>
  <c r="BE27" i="16"/>
  <c r="BE29" i="16" s="1"/>
  <c r="BE31" i="16" s="1"/>
  <c r="BE277" i="15"/>
  <c r="BE307" i="15"/>
  <c r="BE39" i="17" s="1"/>
  <c r="BE297" i="15"/>
  <c r="BE27" i="20"/>
  <c r="BE283" i="15" s="1"/>
  <c r="BF286" i="15" s="1"/>
  <c r="BF310" i="15"/>
  <c r="BE308" i="15" l="1"/>
  <c r="BE60" i="16" s="1"/>
  <c r="BE62" i="16" s="1"/>
  <c r="BE40" i="16"/>
  <c r="BE48" i="16" s="1"/>
  <c r="BE41" i="17"/>
  <c r="BE301" i="15"/>
  <c r="BE304" i="15" s="1"/>
  <c r="BE279" i="15"/>
  <c r="BF276" i="15" l="1"/>
  <c r="BE26" i="20"/>
  <c r="BE28" i="20" s="1"/>
  <c r="BE18" i="20"/>
  <c r="BF299" i="15"/>
  <c r="BF267" i="15"/>
  <c r="BE51" i="17"/>
  <c r="BE115" i="25" s="1"/>
  <c r="BE37" i="16"/>
  <c r="BE43" i="16" l="1"/>
  <c r="BE46" i="16" s="1"/>
  <c r="BE49" i="16" s="1"/>
  <c r="BE65" i="16" s="1"/>
  <c r="BE66" i="16" s="1"/>
  <c r="BE68" i="16" s="1"/>
  <c r="BE11" i="24"/>
  <c r="BE16" i="24" s="1"/>
  <c r="BF269" i="15"/>
  <c r="BE19" i="20"/>
  <c r="BE21" i="20" s="1"/>
  <c r="BF64" i="16"/>
  <c r="BE37" i="20"/>
  <c r="BE29" i="20"/>
  <c r="BE39" i="20" l="1"/>
  <c r="BF302" i="15"/>
  <c r="BF281" i="15"/>
  <c r="BF295" i="15" s="1"/>
  <c r="BF278" i="15"/>
  <c r="BF24" i="16"/>
  <c r="BF57" i="16" s="1"/>
  <c r="BF306" i="15" l="1"/>
  <c r="BF28" i="16"/>
  <c r="BF303" i="15"/>
  <c r="BF296" i="15"/>
  <c r="BF312" i="15"/>
  <c r="BF313" i="15" s="1"/>
  <c r="BF273" i="15"/>
  <c r="BF274" i="15" s="1"/>
  <c r="BF27" i="16" l="1"/>
  <c r="BF29" i="16" s="1"/>
  <c r="BF31" i="16" s="1"/>
  <c r="BF61" i="16"/>
  <c r="BF277" i="15"/>
  <c r="BG310" i="15"/>
  <c r="BF297" i="15"/>
  <c r="BF27" i="20"/>
  <c r="BF283" i="15" s="1"/>
  <c r="BG286" i="15" s="1"/>
  <c r="BF307" i="15"/>
  <c r="BF39" i="17" s="1"/>
  <c r="BF308" i="15" l="1"/>
  <c r="BF60" i="16" s="1"/>
  <c r="BF62" i="16" s="1"/>
  <c r="BF40" i="16"/>
  <c r="BF48" i="16" s="1"/>
  <c r="BF41" i="17"/>
  <c r="BF301" i="15"/>
  <c r="BF304" i="15" s="1"/>
  <c r="BF279" i="15"/>
  <c r="BF26" i="20" l="1"/>
  <c r="BF28" i="20" s="1"/>
  <c r="BG276" i="15"/>
  <c r="BF18" i="20"/>
  <c r="BG267" i="15"/>
  <c r="BG299" i="15"/>
  <c r="BF37" i="16"/>
  <c r="BF51" i="17"/>
  <c r="BF115" i="25" s="1"/>
  <c r="BF43" i="16" l="1"/>
  <c r="BF46" i="16" s="1"/>
  <c r="BF49" i="16" s="1"/>
  <c r="BF65" i="16" s="1"/>
  <c r="BF66" i="16" s="1"/>
  <c r="BF68" i="16" s="1"/>
  <c r="BF11" i="24"/>
  <c r="BF16" i="24" s="1"/>
  <c r="BG269" i="15"/>
  <c r="BF19" i="20"/>
  <c r="BF21" i="20" s="1"/>
  <c r="BG64" i="16"/>
  <c r="BF37" i="20"/>
  <c r="BF29" i="20"/>
  <c r="BF39" i="20" l="1"/>
  <c r="BG302" i="15"/>
  <c r="BG281" i="15"/>
  <c r="BG295" i="15" s="1"/>
  <c r="BG278" i="15"/>
  <c r="BG24" i="16"/>
  <c r="BG57" i="16" s="1"/>
  <c r="BG28" i="16" l="1"/>
  <c r="BG303" i="15"/>
  <c r="BG312" i="15"/>
  <c r="BG313" i="15" s="1"/>
  <c r="BG296" i="15"/>
  <c r="BG306" i="15"/>
  <c r="BG273" i="15"/>
  <c r="BG274" i="15" s="1"/>
  <c r="BG27" i="16" l="1"/>
  <c r="BG29" i="16" s="1"/>
  <c r="BG31" i="16" s="1"/>
  <c r="BG61" i="16"/>
  <c r="BG277" i="15"/>
  <c r="BG307" i="15"/>
  <c r="BG39" i="17" s="1"/>
  <c r="BG297" i="15"/>
  <c r="BH310" i="15"/>
  <c r="BG27" i="20"/>
  <c r="BG283" i="15" s="1"/>
  <c r="BH286" i="15" s="1"/>
  <c r="BG308" i="15" l="1"/>
  <c r="BG60" i="16" s="1"/>
  <c r="BG62" i="16" s="1"/>
  <c r="BG41" i="17"/>
  <c r="BG40" i="16"/>
  <c r="BG48" i="16" s="1"/>
  <c r="BG301" i="15"/>
  <c r="BG304" i="15" s="1"/>
  <c r="BG279" i="15"/>
  <c r="BG26" i="20" l="1"/>
  <c r="BG28" i="20" s="1"/>
  <c r="BH276" i="15"/>
  <c r="BH267" i="15"/>
  <c r="BG18" i="20"/>
  <c r="BH299" i="15"/>
  <c r="BG37" i="16"/>
  <c r="BG51" i="17"/>
  <c r="BG115" i="25" s="1"/>
  <c r="BG11" i="24" l="1"/>
  <c r="BG16" i="24" s="1"/>
  <c r="BG43" i="16"/>
  <c r="BG46" i="16" s="1"/>
  <c r="BG49" i="16" s="1"/>
  <c r="BG65" i="16" s="1"/>
  <c r="BG66" i="16" s="1"/>
  <c r="BG68" i="16" s="1"/>
  <c r="BG19" i="20"/>
  <c r="BG21" i="20" s="1"/>
  <c r="BH64" i="16"/>
  <c r="BH269" i="15"/>
  <c r="BG29" i="20"/>
  <c r="BG37" i="20"/>
  <c r="BG39" i="20" l="1"/>
  <c r="BH278" i="15"/>
  <c r="BH24" i="16"/>
  <c r="BH57" i="16" s="1"/>
  <c r="BH281" i="15"/>
  <c r="BH295" i="15" s="1"/>
  <c r="BH302" i="15"/>
  <c r="BH306" i="15" l="1"/>
  <c r="BH28" i="16"/>
  <c r="BH312" i="15"/>
  <c r="BH313" i="15" s="1"/>
  <c r="BH303" i="15"/>
  <c r="BH296" i="15"/>
  <c r="BH273" i="15"/>
  <c r="BH274" i="15" s="1"/>
  <c r="BH61" i="16" l="1"/>
  <c r="BH27" i="16"/>
  <c r="BH29" i="16" s="1"/>
  <c r="BH31" i="16" s="1"/>
  <c r="BH277" i="15"/>
  <c r="BH27" i="20"/>
  <c r="BH283" i="15" s="1"/>
  <c r="BI286" i="15" s="1"/>
  <c r="BI310" i="15"/>
  <c r="BH297" i="15"/>
  <c r="BH307" i="15"/>
  <c r="BH39" i="17" s="1"/>
  <c r="BH308" i="15" l="1"/>
  <c r="BH60" i="16" s="1"/>
  <c r="BH62" i="16" s="1"/>
  <c r="BH40" i="16"/>
  <c r="BH48" i="16" s="1"/>
  <c r="BH41" i="17"/>
  <c r="BH301" i="15"/>
  <c r="BH304" i="15" s="1"/>
  <c r="BH279" i="15"/>
  <c r="BI276" i="15" l="1"/>
  <c r="BH26" i="20"/>
  <c r="BH28" i="20" s="1"/>
  <c r="BI299" i="15"/>
  <c r="BH18" i="20"/>
  <c r="BI267" i="15"/>
  <c r="BH37" i="16"/>
  <c r="BH51" i="17"/>
  <c r="BH115" i="25" s="1"/>
  <c r="BI64" i="16" l="1"/>
  <c r="BH19" i="20"/>
  <c r="BH21" i="20" s="1"/>
  <c r="BH43" i="16"/>
  <c r="BH46" i="16" s="1"/>
  <c r="BH49" i="16" s="1"/>
  <c r="BH65" i="16" s="1"/>
  <c r="BH66" i="16" s="1"/>
  <c r="BH68" i="16" s="1"/>
  <c r="BH11" i="24"/>
  <c r="BH16" i="24" s="1"/>
  <c r="BI269" i="15"/>
  <c r="BH37" i="20"/>
  <c r="BH29" i="20"/>
  <c r="BI302" i="15" l="1"/>
  <c r="BI278" i="15"/>
  <c r="BI281" i="15"/>
  <c r="BI295" i="15" s="1"/>
  <c r="BI24" i="16"/>
  <c r="BI57" i="16" s="1"/>
  <c r="BH39" i="20"/>
  <c r="BI28" i="16" l="1"/>
  <c r="BI306" i="15"/>
  <c r="BI303" i="15"/>
  <c r="BI296" i="15"/>
  <c r="BI312" i="15"/>
  <c r="BI313" i="15" s="1"/>
  <c r="BI273" i="15"/>
  <c r="BI274" i="15" s="1"/>
  <c r="BI277" i="15" l="1"/>
  <c r="BI61" i="16"/>
  <c r="BI27" i="16"/>
  <c r="BI29" i="16" s="1"/>
  <c r="BI31" i="16" s="1"/>
  <c r="BI297" i="15"/>
  <c r="BJ310" i="15"/>
  <c r="BI27" i="20"/>
  <c r="BI283" i="15" s="1"/>
  <c r="BJ286" i="15" s="1"/>
  <c r="BI307" i="15"/>
  <c r="BI39" i="17" s="1"/>
  <c r="BI308" i="15" l="1"/>
  <c r="BI60" i="16" s="1"/>
  <c r="BI62" i="16" s="1"/>
  <c r="BI40" i="16"/>
  <c r="BI48" i="16" s="1"/>
  <c r="BI41" i="17"/>
  <c r="BI301" i="15"/>
  <c r="BI304" i="15" s="1"/>
  <c r="BI279" i="15"/>
  <c r="BR51" i="17"/>
  <c r="BR115" i="25" s="1"/>
  <c r="BJ276" i="15" l="1"/>
  <c r="BI26" i="20"/>
  <c r="BI28" i="20" s="1"/>
  <c r="BI37" i="16"/>
  <c r="BI51" i="17"/>
  <c r="BI115" i="25" s="1"/>
  <c r="BJ267" i="15"/>
  <c r="BJ299" i="15"/>
  <c r="BI18" i="20"/>
  <c r="BJ64" i="16" l="1"/>
  <c r="BI19" i="20"/>
  <c r="BI21" i="20" s="1"/>
  <c r="BJ269" i="15"/>
  <c r="BI43" i="16"/>
  <c r="BI46" i="16" s="1"/>
  <c r="BI49" i="16" s="1"/>
  <c r="BI65" i="16" s="1"/>
  <c r="BI66" i="16" s="1"/>
  <c r="BI68" i="16" s="1"/>
  <c r="BI11" i="24"/>
  <c r="BI16" i="24" s="1"/>
  <c r="BI37" i="20"/>
  <c r="BI29" i="20"/>
  <c r="BJ302" i="15" l="1"/>
  <c r="BJ281" i="15"/>
  <c r="BJ295" i="15" s="1"/>
  <c r="BJ278" i="15"/>
  <c r="BJ24" i="16"/>
  <c r="BJ57" i="16" s="1"/>
  <c r="BI39" i="20"/>
  <c r="BJ306" i="15" l="1"/>
  <c r="BJ303" i="15"/>
  <c r="BJ28" i="16"/>
  <c r="BJ312" i="15"/>
  <c r="BJ313" i="15" s="1"/>
  <c r="BJ296" i="15"/>
  <c r="BJ273" i="15"/>
  <c r="BJ274" i="15" s="1"/>
  <c r="BJ61" i="16" l="1"/>
  <c r="BJ277" i="15"/>
  <c r="BJ27" i="16"/>
  <c r="BJ29" i="16" s="1"/>
  <c r="BJ31" i="16" s="1"/>
  <c r="BJ297" i="15"/>
  <c r="BK310" i="15"/>
  <c r="BJ27" i="20"/>
  <c r="BJ283" i="15" s="1"/>
  <c r="BK286" i="15" s="1"/>
  <c r="BJ307" i="15"/>
  <c r="BJ39" i="17" s="1"/>
  <c r="BJ308" i="15" l="1"/>
  <c r="BJ60" i="16" s="1"/>
  <c r="BJ62" i="16" s="1"/>
  <c r="BJ41" i="17"/>
  <c r="BJ40" i="16"/>
  <c r="BJ48" i="16" s="1"/>
  <c r="BJ301" i="15"/>
  <c r="BJ304" i="15" s="1"/>
  <c r="BJ279" i="15"/>
  <c r="BJ26" i="20" l="1"/>
  <c r="BJ28" i="20" s="1"/>
  <c r="BK276" i="15"/>
  <c r="BJ18" i="20"/>
  <c r="BK267" i="15"/>
  <c r="BK299" i="15"/>
  <c r="BJ37" i="16"/>
  <c r="BJ51" i="17"/>
  <c r="BJ115" i="25" s="1"/>
  <c r="BK269" i="15" l="1"/>
  <c r="BJ43" i="16"/>
  <c r="BJ46" i="16" s="1"/>
  <c r="BJ49" i="16" s="1"/>
  <c r="BJ65" i="16" s="1"/>
  <c r="BJ66" i="16" s="1"/>
  <c r="BJ68" i="16" s="1"/>
  <c r="BJ11" i="24"/>
  <c r="BJ16" i="24" s="1"/>
  <c r="BK64" i="16"/>
  <c r="BJ19" i="20"/>
  <c r="BJ21" i="20" s="1"/>
  <c r="BJ37" i="20"/>
  <c r="BJ29" i="20"/>
  <c r="BJ39" i="20" l="1"/>
  <c r="BK278" i="15"/>
  <c r="BK302" i="15"/>
  <c r="BK24" i="16"/>
  <c r="BK57" i="16" s="1"/>
  <c r="BK281" i="15"/>
  <c r="BK295" i="15" s="1"/>
  <c r="BK303" i="15" l="1"/>
  <c r="BK306" i="15"/>
  <c r="BK296" i="15"/>
  <c r="BK312" i="15"/>
  <c r="BK313" i="15" s="1"/>
  <c r="BK28" i="16"/>
  <c r="BK273" i="15"/>
  <c r="BK274" i="15" s="1"/>
  <c r="BK277" i="15" l="1"/>
  <c r="BK27" i="16"/>
  <c r="BK29" i="16" s="1"/>
  <c r="BK31" i="16" s="1"/>
  <c r="BK61" i="16"/>
  <c r="BL310" i="15"/>
  <c r="BK27" i="20"/>
  <c r="BK283" i="15" s="1"/>
  <c r="BL286" i="15" s="1"/>
  <c r="BK297" i="15"/>
  <c r="BK307" i="15"/>
  <c r="BK39" i="17" s="1"/>
  <c r="BK308" i="15" l="1"/>
  <c r="BK60" i="16" s="1"/>
  <c r="BK62" i="16" s="1"/>
  <c r="BK40" i="16"/>
  <c r="BK48" i="16" s="1"/>
  <c r="BK41" i="17"/>
  <c r="BK301" i="15"/>
  <c r="BK304" i="15" s="1"/>
  <c r="BK279" i="15"/>
  <c r="BK26" i="20" l="1"/>
  <c r="BK28" i="20" s="1"/>
  <c r="BL276" i="15"/>
  <c r="BK18" i="20"/>
  <c r="BL299" i="15"/>
  <c r="BL267" i="15"/>
  <c r="BK37" i="16"/>
  <c r="BK51" i="17"/>
  <c r="BK115" i="25" s="1"/>
  <c r="BK43" i="16" l="1"/>
  <c r="BK46" i="16" s="1"/>
  <c r="BK49" i="16" s="1"/>
  <c r="BK65" i="16" s="1"/>
  <c r="BK66" i="16" s="1"/>
  <c r="BK68" i="16" s="1"/>
  <c r="BK11" i="24"/>
  <c r="BK16" i="24" s="1"/>
  <c r="BL269" i="15"/>
  <c r="BK19" i="20"/>
  <c r="BK21" i="20" s="1"/>
  <c r="BL64" i="16"/>
  <c r="BK37" i="20"/>
  <c r="BK29" i="20"/>
  <c r="BK39" i="20" l="1"/>
  <c r="BL281" i="15"/>
  <c r="BL295" i="15" s="1"/>
  <c r="BL278" i="15"/>
  <c r="BL302" i="15"/>
  <c r="BL24" i="16"/>
  <c r="BL57" i="16" s="1"/>
  <c r="BL306" i="15" l="1"/>
  <c r="BL312" i="15"/>
  <c r="BL313" i="15" s="1"/>
  <c r="BL28" i="16"/>
  <c r="BL303" i="15"/>
  <c r="BL296" i="15"/>
  <c r="BL273" i="15"/>
  <c r="BL274" i="15" s="1"/>
  <c r="BL27" i="16" l="1"/>
  <c r="BL29" i="16" s="1"/>
  <c r="BL31" i="16" s="1"/>
  <c r="BL277" i="15"/>
  <c r="BL61" i="16"/>
  <c r="BM310" i="15"/>
  <c r="BL27" i="20"/>
  <c r="BL283" i="15" s="1"/>
  <c r="BM286" i="15" s="1"/>
  <c r="BL297" i="15"/>
  <c r="BL307" i="15"/>
  <c r="BL39" i="17" s="1"/>
  <c r="BL308" i="15" l="1"/>
  <c r="BL60" i="16" s="1"/>
  <c r="BL62" i="16" s="1"/>
  <c r="BL40" i="16"/>
  <c r="BL48" i="16" s="1"/>
  <c r="BL41" i="17"/>
  <c r="BL301" i="15"/>
  <c r="BL304" i="15" s="1"/>
  <c r="BL279" i="15"/>
  <c r="BM276" i="15" l="1"/>
  <c r="BL26" i="20"/>
  <c r="BL28" i="20" s="1"/>
  <c r="BM299" i="15"/>
  <c r="BM267" i="15"/>
  <c r="BL18" i="20"/>
  <c r="BL51" i="17"/>
  <c r="BL115" i="25" s="1"/>
  <c r="BL37" i="16"/>
  <c r="BM269" i="15" l="1"/>
  <c r="BL43" i="16"/>
  <c r="BL46" i="16" s="1"/>
  <c r="BL49" i="16" s="1"/>
  <c r="BL65" i="16" s="1"/>
  <c r="BL66" i="16" s="1"/>
  <c r="BL68" i="16" s="1"/>
  <c r="BL11" i="24"/>
  <c r="BL16" i="24" s="1"/>
  <c r="BM64" i="16"/>
  <c r="BL19" i="20"/>
  <c r="BL21" i="20" s="1"/>
  <c r="BL29" i="20"/>
  <c r="BL37" i="20"/>
  <c r="BL39" i="20" l="1"/>
  <c r="BM302" i="15"/>
  <c r="BM281" i="15"/>
  <c r="BM295" i="15" s="1"/>
  <c r="BM278" i="15"/>
  <c r="BM24" i="16"/>
  <c r="BM57" i="16" s="1"/>
  <c r="BM296" i="15" l="1"/>
  <c r="BM28" i="16"/>
  <c r="BM303" i="15"/>
  <c r="BM312" i="15"/>
  <c r="BM313" i="15" s="1"/>
  <c r="BM306" i="15"/>
  <c r="BM273" i="15"/>
  <c r="BM274" i="15" s="1"/>
  <c r="BM27" i="16" l="1"/>
  <c r="BM29" i="16" s="1"/>
  <c r="BM31" i="16" s="1"/>
  <c r="BM61" i="16"/>
  <c r="BM277" i="15"/>
  <c r="BM307" i="15"/>
  <c r="BM39" i="17" s="1"/>
  <c r="BN310" i="15"/>
  <c r="BM297" i="15"/>
  <c r="BM27" i="20"/>
  <c r="BM283" i="15" s="1"/>
  <c r="BN286" i="15" s="1"/>
  <c r="BM308" i="15" l="1"/>
  <c r="BM60" i="16" s="1"/>
  <c r="BM62" i="16" s="1"/>
  <c r="BM41" i="17"/>
  <c r="BM40" i="16"/>
  <c r="BM48" i="16" s="1"/>
  <c r="BM301" i="15"/>
  <c r="BM304" i="15" s="1"/>
  <c r="BM279" i="15"/>
  <c r="BM26" i="20" l="1"/>
  <c r="BM28" i="20" s="1"/>
  <c r="BN276" i="15"/>
  <c r="BN267" i="15"/>
  <c r="BM18" i="20"/>
  <c r="BN299" i="15"/>
  <c r="BM37" i="16"/>
  <c r="BM51" i="17"/>
  <c r="BM115" i="25" s="1"/>
  <c r="BM43" i="16" l="1"/>
  <c r="BM46" i="16" s="1"/>
  <c r="BM49" i="16" s="1"/>
  <c r="BM65" i="16" s="1"/>
  <c r="BM66" i="16" s="1"/>
  <c r="BM68" i="16" s="1"/>
  <c r="BM11" i="24"/>
  <c r="BM16" i="24" s="1"/>
  <c r="BN64" i="16"/>
  <c r="BM19" i="20"/>
  <c r="BM21" i="20" s="1"/>
  <c r="BN269" i="15"/>
  <c r="BM37" i="20"/>
  <c r="BM29" i="20"/>
  <c r="BM39" i="20" l="1"/>
  <c r="BN278" i="15"/>
  <c r="BN24" i="16"/>
  <c r="BN57" i="16" s="1"/>
  <c r="BN302" i="15"/>
  <c r="BN281" i="15"/>
  <c r="BN295" i="15" s="1"/>
  <c r="BN28" i="16" l="1"/>
  <c r="BN306" i="15"/>
  <c r="BN312" i="15"/>
  <c r="BN313" i="15" s="1"/>
  <c r="BN296" i="15"/>
  <c r="BN303" i="15"/>
  <c r="BN273" i="15"/>
  <c r="BN274" i="15" s="1"/>
  <c r="BN27" i="16" l="1"/>
  <c r="BN29" i="16" s="1"/>
  <c r="BN31" i="16" s="1"/>
  <c r="BN277" i="15"/>
  <c r="BN61" i="16"/>
  <c r="BN297" i="15"/>
  <c r="BO310" i="15"/>
  <c r="BN27" i="20"/>
  <c r="BN283" i="15" s="1"/>
  <c r="BO286" i="15" s="1"/>
  <c r="BN307" i="15"/>
  <c r="BN39" i="17" s="1"/>
  <c r="BN308" i="15" l="1"/>
  <c r="BN60" i="16" s="1"/>
  <c r="BN62" i="16" s="1"/>
  <c r="BN40" i="16"/>
  <c r="BN48" i="16" s="1"/>
  <c r="BN41" i="17"/>
  <c r="BN301" i="15"/>
  <c r="BN304" i="15" s="1"/>
  <c r="BN279" i="15"/>
  <c r="BO276" i="15" l="1"/>
  <c r="BN26" i="20"/>
  <c r="BN28" i="20" s="1"/>
  <c r="BO267" i="15"/>
  <c r="BN18" i="20"/>
  <c r="BO299" i="15"/>
  <c r="BN51" i="17"/>
  <c r="BN115" i="25" s="1"/>
  <c r="BN37" i="16"/>
  <c r="BN11" i="24" l="1"/>
  <c r="BN16" i="24" s="1"/>
  <c r="BN43" i="16"/>
  <c r="BN46" i="16" s="1"/>
  <c r="BN49" i="16" s="1"/>
  <c r="BN65" i="16" s="1"/>
  <c r="BN66" i="16" s="1"/>
  <c r="BN68" i="16" s="1"/>
  <c r="BN19" i="20"/>
  <c r="BN21" i="20" s="1"/>
  <c r="BO64" i="16"/>
  <c r="BO269" i="15"/>
  <c r="BN29" i="20"/>
  <c r="BN37" i="20"/>
  <c r="BN39" i="20" l="1"/>
  <c r="BO302" i="15"/>
  <c r="BO24" i="16"/>
  <c r="BO57" i="16" s="1"/>
  <c r="BO278" i="15"/>
  <c r="BO281" i="15"/>
  <c r="BO295" i="15" s="1"/>
  <c r="BO28" i="16" l="1"/>
  <c r="BO296" i="15"/>
  <c r="BO303" i="15"/>
  <c r="BO306" i="15"/>
  <c r="BO312" i="15"/>
  <c r="BO313" i="15" s="1"/>
  <c r="BO273" i="15"/>
  <c r="BO274" i="15" s="1"/>
  <c r="BO27" i="16" l="1"/>
  <c r="BO29" i="16" s="1"/>
  <c r="BO31" i="16" s="1"/>
  <c r="BO61" i="16"/>
  <c r="BO277" i="15"/>
  <c r="BP310" i="15"/>
  <c r="BO297" i="15"/>
  <c r="BO27" i="20"/>
  <c r="BO283" i="15" s="1"/>
  <c r="BP286" i="15" s="1"/>
  <c r="BO307" i="15"/>
  <c r="BO39" i="17" s="1"/>
  <c r="BO308" i="15" l="1"/>
  <c r="BO60" i="16" s="1"/>
  <c r="BO62" i="16" s="1"/>
  <c r="BO40" i="16"/>
  <c r="BO48" i="16" s="1"/>
  <c r="BO41" i="17"/>
  <c r="BO301" i="15"/>
  <c r="BO304" i="15" s="1"/>
  <c r="BO279" i="15"/>
  <c r="BP276" i="15" l="1"/>
  <c r="BO26" i="20"/>
  <c r="BO28" i="20" s="1"/>
  <c r="BP267" i="15"/>
  <c r="BP299" i="15"/>
  <c r="BO18" i="20"/>
  <c r="BO51" i="17"/>
  <c r="BO115" i="25" s="1"/>
  <c r="BO37" i="16"/>
  <c r="BO11" i="24" l="1"/>
  <c r="BO16" i="24" s="1"/>
  <c r="BO43" i="16"/>
  <c r="BO46" i="16" s="1"/>
  <c r="BO49" i="16" s="1"/>
  <c r="BO65" i="16" s="1"/>
  <c r="BO66" i="16" s="1"/>
  <c r="BO68" i="16" s="1"/>
  <c r="BP64" i="16"/>
  <c r="BO19" i="20"/>
  <c r="BO21" i="20" s="1"/>
  <c r="BP269" i="15"/>
  <c r="BO29" i="20"/>
  <c r="BO37" i="20"/>
  <c r="BP302" i="15" l="1"/>
  <c r="BP281" i="15"/>
  <c r="BP295" i="15" s="1"/>
  <c r="BP24" i="16"/>
  <c r="BP57" i="16" s="1"/>
  <c r="BP278" i="15"/>
  <c r="BO39" i="20"/>
  <c r="BP306" i="15" l="1"/>
  <c r="BP303" i="15"/>
  <c r="BP312" i="15"/>
  <c r="BP313" i="15" s="1"/>
  <c r="BP296" i="15"/>
  <c r="BP28" i="16"/>
  <c r="BP273" i="15"/>
  <c r="BP274" i="15" s="1"/>
  <c r="BP27" i="16" l="1"/>
  <c r="BP29" i="16" s="1"/>
  <c r="BP31" i="16" s="1"/>
  <c r="BP277" i="15"/>
  <c r="BP61" i="16"/>
  <c r="BP27" i="20"/>
  <c r="BP283" i="15" s="1"/>
  <c r="BQ286" i="15" s="1"/>
  <c r="BP297" i="15"/>
  <c r="BQ310" i="15"/>
  <c r="BP307" i="15"/>
  <c r="BP39" i="17" s="1"/>
  <c r="BP308" i="15" l="1"/>
  <c r="BP60" i="16" s="1"/>
  <c r="BP62" i="16" s="1"/>
  <c r="BP41" i="17"/>
  <c r="BP40" i="16"/>
  <c r="BP48" i="16" s="1"/>
  <c r="BP301" i="15"/>
  <c r="BP304" i="15" s="1"/>
  <c r="BP279" i="15"/>
  <c r="BP291" i="15" l="1"/>
  <c r="BP26" i="20"/>
  <c r="BP28" i="20" s="1"/>
  <c r="BQ276" i="15"/>
  <c r="BQ267" i="15"/>
  <c r="BP18" i="20"/>
  <c r="BQ299" i="15"/>
  <c r="BP37" i="16"/>
  <c r="BP51" i="17"/>
  <c r="BP115" i="25" s="1"/>
  <c r="BP43" i="16" l="1"/>
  <c r="BP46" i="16" s="1"/>
  <c r="BP49" i="16" s="1"/>
  <c r="BP65" i="16" s="1"/>
  <c r="BP66" i="16" s="1"/>
  <c r="BP68" i="16" s="1"/>
  <c r="BP11" i="24"/>
  <c r="BP16" i="24" s="1"/>
  <c r="BP19" i="20"/>
  <c r="BP21" i="20" s="1"/>
  <c r="BQ64" i="16"/>
  <c r="BQ269" i="15"/>
  <c r="BP37" i="20"/>
  <c r="BP29" i="20"/>
  <c r="BQ278" i="15" l="1"/>
  <c r="BQ24" i="16"/>
  <c r="BQ57" i="16" s="1"/>
  <c r="BQ281" i="15"/>
  <c r="BQ295" i="15" s="1"/>
  <c r="BQ302" i="15"/>
  <c r="BP39" i="20"/>
  <c r="BQ312" i="15" l="1"/>
  <c r="BQ313" i="15" s="1"/>
  <c r="BQ28" i="16"/>
  <c r="BQ303" i="15"/>
  <c r="BQ296" i="15"/>
  <c r="BQ306" i="15"/>
  <c r="BQ273" i="15"/>
  <c r="BQ274" i="15" s="1"/>
  <c r="BQ61" i="16" l="1"/>
  <c r="BQ277" i="15"/>
  <c r="BQ27" i="16"/>
  <c r="BQ29" i="16" s="1"/>
  <c r="BQ31" i="16" s="1"/>
  <c r="BQ307" i="15"/>
  <c r="BQ39" i="17" s="1"/>
  <c r="BR310" i="15"/>
  <c r="BQ27" i="20"/>
  <c r="BQ283" i="15" s="1"/>
  <c r="BR286" i="15" s="1"/>
  <c r="BQ297" i="15"/>
  <c r="BQ308" i="15" l="1"/>
  <c r="BQ60" i="16" s="1"/>
  <c r="BQ62" i="16" s="1"/>
  <c r="BQ40" i="16"/>
  <c r="BQ48" i="16" s="1"/>
  <c r="BQ41" i="17"/>
  <c r="BQ301" i="15"/>
  <c r="BQ304" i="15" s="1"/>
  <c r="BQ279" i="15"/>
  <c r="BR276" i="15" l="1"/>
  <c r="BQ26" i="20"/>
  <c r="BQ28" i="20" s="1"/>
  <c r="BR267" i="15"/>
  <c r="BR299" i="15"/>
  <c r="BQ18" i="20"/>
  <c r="BQ37" i="16"/>
  <c r="BQ51" i="17"/>
  <c r="BQ115" i="25" s="1"/>
  <c r="BQ43" i="16" l="1"/>
  <c r="BQ46" i="16" s="1"/>
  <c r="BQ49" i="16" s="1"/>
  <c r="BQ65" i="16" s="1"/>
  <c r="BQ66" i="16" s="1"/>
  <c r="BQ68" i="16" s="1"/>
  <c r="BQ11" i="24"/>
  <c r="BQ16" i="24" s="1"/>
  <c r="BR64" i="16"/>
  <c r="BQ19" i="20"/>
  <c r="BQ21" i="20" s="1"/>
  <c r="BR269" i="15"/>
  <c r="BQ37" i="20"/>
  <c r="BQ29" i="20"/>
  <c r="BR24" i="16" l="1"/>
  <c r="BR57" i="16" s="1"/>
  <c r="BR281" i="15"/>
  <c r="BR295" i="15" s="1"/>
  <c r="BR302" i="15"/>
  <c r="BR278" i="15"/>
  <c r="BQ39" i="20"/>
  <c r="BR296" i="15" l="1"/>
  <c r="BR303" i="15"/>
  <c r="BR312" i="15"/>
  <c r="BR313" i="15" s="1"/>
  <c r="BR28" i="16"/>
  <c r="BR306" i="15"/>
  <c r="BR273" i="15"/>
  <c r="BR274" i="15" s="1"/>
  <c r="BR307" i="15" l="1"/>
  <c r="BR39" i="17" s="1"/>
  <c r="BR277" i="15"/>
  <c r="BR61" i="16"/>
  <c r="BR27" i="16"/>
  <c r="BR29" i="16" s="1"/>
  <c r="BR31" i="16" s="1"/>
  <c r="BS310" i="15"/>
  <c r="BR297" i="15"/>
  <c r="BR27" i="20"/>
  <c r="BR283" i="15" s="1"/>
  <c r="BS286" i="15" s="1"/>
  <c r="BR308" i="15" l="1"/>
  <c r="BR60" i="16" s="1"/>
  <c r="BR62" i="16" s="1"/>
  <c r="BR301" i="15"/>
  <c r="BR304" i="15" s="1"/>
  <c r="BR279" i="15"/>
  <c r="BR41" i="17"/>
  <c r="BR37" i="16" s="1"/>
  <c r="BR40" i="16"/>
  <c r="BR48" i="16" s="1"/>
  <c r="BR43" i="16" l="1"/>
  <c r="BR46" i="16" s="1"/>
  <c r="BR49" i="16" s="1"/>
  <c r="BR65" i="16" s="1"/>
  <c r="BR66" i="16" s="1"/>
  <c r="BR11" i="24"/>
  <c r="BR16" i="24" s="1"/>
  <c r="BR291" i="15"/>
  <c r="A291" i="15" s="1"/>
  <c r="N21" i="29" s="1"/>
  <c r="BS276" i="15"/>
  <c r="BR26" i="20"/>
  <c r="BR28" i="20" s="1"/>
  <c r="BS299" i="15"/>
  <c r="BS267" i="15"/>
  <c r="BR18" i="20"/>
  <c r="BS64" i="16" l="1"/>
  <c r="BR19" i="20"/>
  <c r="BR21" i="20" s="1"/>
  <c r="BS269" i="15"/>
  <c r="BR29" i="20"/>
  <c r="BR37" i="20"/>
  <c r="BR68" i="16"/>
  <c r="BS24" i="16" l="1"/>
  <c r="BS57" i="16" s="1"/>
  <c r="BS302" i="15"/>
  <c r="BS281" i="15"/>
  <c r="BS295" i="15" s="1"/>
  <c r="BS278" i="15"/>
  <c r="BR39" i="20"/>
  <c r="BS303" i="15" l="1"/>
  <c r="BS306" i="15"/>
  <c r="BS296" i="15"/>
  <c r="BS312" i="15"/>
  <c r="BS313" i="15" s="1"/>
  <c r="BS28" i="16"/>
  <c r="BS273" i="15"/>
  <c r="BS274" i="15" s="1"/>
  <c r="BS27" i="16" l="1"/>
  <c r="BS29" i="16" s="1"/>
  <c r="BS31" i="16" s="1"/>
  <c r="BS277" i="15"/>
  <c r="BS61" i="16"/>
  <c r="BS27" i="20"/>
  <c r="BS283" i="15" s="1"/>
  <c r="BT286" i="15" s="1"/>
  <c r="BS297" i="15"/>
  <c r="BT310" i="15"/>
  <c r="BS307" i="15"/>
  <c r="BS39" i="17" s="1"/>
  <c r="BS308" i="15" l="1"/>
  <c r="BS60" i="16" s="1"/>
  <c r="BS62" i="16" s="1"/>
  <c r="BS41" i="17"/>
  <c r="BS40" i="16"/>
  <c r="BS48" i="16" s="1"/>
  <c r="BS301" i="15"/>
  <c r="BS304" i="15" s="1"/>
  <c r="BS279" i="15"/>
  <c r="BT299" i="15" l="1"/>
  <c r="BS18" i="20"/>
  <c r="BT267" i="15"/>
  <c r="BT276" i="15"/>
  <c r="BS26" i="20"/>
  <c r="BS28" i="20" s="1"/>
  <c r="BS51" i="17"/>
  <c r="BS115" i="25" s="1"/>
  <c r="BS37" i="16"/>
  <c r="BS43" i="16" l="1"/>
  <c r="BS46" i="16" s="1"/>
  <c r="BS49" i="16" s="1"/>
  <c r="BS65" i="16" s="1"/>
  <c r="BS66" i="16" s="1"/>
  <c r="BS68" i="16" s="1"/>
  <c r="BS11" i="24"/>
  <c r="BS16" i="24" s="1"/>
  <c r="BS29" i="20"/>
  <c r="BS37" i="20"/>
  <c r="BT269" i="15"/>
  <c r="BT64" i="16"/>
  <c r="BS19" i="20"/>
  <c r="BS21" i="20" s="1"/>
  <c r="BT302" i="15" l="1"/>
  <c r="BT278" i="15"/>
  <c r="BT24" i="16"/>
  <c r="BT57" i="16" s="1"/>
  <c r="BT281" i="15"/>
  <c r="BT295" i="15" s="1"/>
  <c r="BS39" i="20"/>
  <c r="BT312" i="15" l="1"/>
  <c r="BT313" i="15" s="1"/>
  <c r="BT28" i="16"/>
  <c r="BT296" i="15"/>
  <c r="BT303" i="15"/>
  <c r="BT306" i="15"/>
  <c r="BT273" i="15"/>
  <c r="BT274" i="15" s="1"/>
  <c r="BT27" i="16" l="1"/>
  <c r="BT29" i="16" s="1"/>
  <c r="BT31" i="16" s="1"/>
  <c r="BT277" i="15"/>
  <c r="BT61" i="16"/>
  <c r="BT307" i="15"/>
  <c r="BT39" i="17" s="1"/>
  <c r="BT27" i="20"/>
  <c r="BT283" i="15" s="1"/>
  <c r="BU286" i="15" s="1"/>
  <c r="BU310" i="15"/>
  <c r="BT297" i="15"/>
  <c r="BT308" i="15" l="1"/>
  <c r="BT60" i="16" s="1"/>
  <c r="BT62" i="16" s="1"/>
  <c r="BT40" i="16"/>
  <c r="BT48" i="16" s="1"/>
  <c r="BT41" i="17"/>
  <c r="BT301" i="15"/>
  <c r="BT304" i="15" s="1"/>
  <c r="BT279" i="15"/>
  <c r="BU276" i="15" l="1"/>
  <c r="BT26" i="20"/>
  <c r="BT28" i="20" s="1"/>
  <c r="BU267" i="15"/>
  <c r="BU299" i="15"/>
  <c r="BT18" i="20"/>
  <c r="BT37" i="16"/>
  <c r="BT51" i="17"/>
  <c r="BT115" i="25" s="1"/>
  <c r="BT11" i="24" l="1"/>
  <c r="BT16" i="24" s="1"/>
  <c r="BT43" i="16"/>
  <c r="BT46" i="16" s="1"/>
  <c r="BT49" i="16" s="1"/>
  <c r="BT65" i="16" s="1"/>
  <c r="BT66" i="16" s="1"/>
  <c r="BT68" i="16" s="1"/>
  <c r="BU64" i="16"/>
  <c r="BT19" i="20"/>
  <c r="BT21" i="20" s="1"/>
  <c r="BU269" i="15"/>
  <c r="BT37" i="20"/>
  <c r="BT29" i="20"/>
  <c r="BT39" i="20" l="1"/>
  <c r="BU281" i="15"/>
  <c r="BU295" i="15" s="1"/>
  <c r="BU24" i="16"/>
  <c r="BU57" i="16" s="1"/>
  <c r="BU302" i="15"/>
  <c r="BU278" i="15"/>
  <c r="BU28" i="16" l="1"/>
  <c r="BU303" i="15"/>
  <c r="BU306" i="15"/>
  <c r="BU296" i="15"/>
  <c r="BU312" i="15"/>
  <c r="BU313" i="15" s="1"/>
  <c r="BU273" i="15"/>
  <c r="BU274" i="15" s="1"/>
  <c r="BU277" i="15" l="1"/>
  <c r="BU27" i="16"/>
  <c r="BU29" i="16" s="1"/>
  <c r="BU31" i="16" s="1"/>
  <c r="BU61" i="16"/>
  <c r="BV310" i="15"/>
  <c r="BU297" i="15"/>
  <c r="BU27" i="20"/>
  <c r="BU283" i="15" s="1"/>
  <c r="BV286" i="15" s="1"/>
  <c r="BU307" i="15"/>
  <c r="BU39" i="17" s="1"/>
  <c r="BU308" i="15" l="1"/>
  <c r="BU60" i="16" s="1"/>
  <c r="BU62" i="16" s="1"/>
  <c r="BU41" i="17"/>
  <c r="BU40" i="16"/>
  <c r="BU48" i="16" s="1"/>
  <c r="BU301" i="15"/>
  <c r="BU304" i="15" s="1"/>
  <c r="BU279" i="15"/>
  <c r="BV276" i="15" l="1"/>
  <c r="BU26" i="20"/>
  <c r="BU28" i="20" s="1"/>
  <c r="BU18" i="20"/>
  <c r="BV299" i="15"/>
  <c r="BV267" i="15"/>
  <c r="BU51" i="17"/>
  <c r="BU115" i="25" s="1"/>
  <c r="BU37" i="16"/>
  <c r="BU11" i="24" l="1"/>
  <c r="BU16" i="24" s="1"/>
  <c r="BU43" i="16"/>
  <c r="BU46" i="16" s="1"/>
  <c r="BU49" i="16" s="1"/>
  <c r="BU65" i="16" s="1"/>
  <c r="BU66" i="16" s="1"/>
  <c r="BU68" i="16" s="1"/>
  <c r="BV269" i="15"/>
  <c r="BU19" i="20"/>
  <c r="BU21" i="20" s="1"/>
  <c r="BV64" i="16"/>
  <c r="BU37" i="20"/>
  <c r="BU29" i="20"/>
  <c r="BU39" i="20" l="1"/>
  <c r="BV24" i="16"/>
  <c r="BV57" i="16" s="1"/>
  <c r="BV281" i="15"/>
  <c r="BV295" i="15" s="1"/>
  <c r="BV302" i="15"/>
  <c r="BV278" i="15"/>
  <c r="BV303" i="15" l="1"/>
  <c r="BV306" i="15"/>
  <c r="BV296" i="15"/>
  <c r="BV312" i="15"/>
  <c r="BV313" i="15" s="1"/>
  <c r="BV28" i="16"/>
  <c r="BV273" i="15"/>
  <c r="BV274" i="15" s="1"/>
  <c r="BV27" i="20" l="1"/>
  <c r="BV283" i="15" s="1"/>
  <c r="BW286" i="15" s="1"/>
  <c r="BW310" i="15"/>
  <c r="BV297" i="15"/>
  <c r="BV277" i="15"/>
  <c r="BV27" i="16"/>
  <c r="BV29" i="16" s="1"/>
  <c r="BV31" i="16" s="1"/>
  <c r="BV61" i="16"/>
  <c r="BV307" i="15"/>
  <c r="BV39" i="17" s="1"/>
  <c r="BV308" i="15" l="1"/>
  <c r="BV60" i="16" s="1"/>
  <c r="BV62" i="16" s="1"/>
  <c r="BV40" i="16"/>
  <c r="BV48" i="16" s="1"/>
  <c r="BV41" i="17"/>
  <c r="BV301" i="15"/>
  <c r="BV304" i="15" s="1"/>
  <c r="BV279" i="15"/>
  <c r="BV26" i="20" l="1"/>
  <c r="BV28" i="20" s="1"/>
  <c r="BW276" i="15"/>
  <c r="BV18" i="20"/>
  <c r="BW299" i="15"/>
  <c r="BW267" i="15"/>
  <c r="BV51" i="17"/>
  <c r="BV115" i="25" s="1"/>
  <c r="BV37" i="16"/>
  <c r="BW269" i="15" l="1"/>
  <c r="BV11" i="24"/>
  <c r="BV16" i="24" s="1"/>
  <c r="BV43" i="16"/>
  <c r="BV46" i="16" s="1"/>
  <c r="BV49" i="16" s="1"/>
  <c r="BV65" i="16" s="1"/>
  <c r="BV66" i="16" s="1"/>
  <c r="BV68" i="16" s="1"/>
  <c r="BV19" i="20"/>
  <c r="BV21" i="20" s="1"/>
  <c r="BW64" i="16"/>
  <c r="BV37" i="20"/>
  <c r="BV29" i="20"/>
  <c r="BV39" i="20" l="1"/>
  <c r="BW281" i="15"/>
  <c r="BW295" i="15" s="1"/>
  <c r="BW24" i="16"/>
  <c r="BW57" i="16" s="1"/>
  <c r="BW302" i="15"/>
  <c r="BW278" i="15"/>
  <c r="BW28" i="16" l="1"/>
  <c r="BW306" i="15"/>
  <c r="BW303" i="15"/>
  <c r="BW296" i="15"/>
  <c r="BW312" i="15"/>
  <c r="BW313" i="15" s="1"/>
  <c r="BW273" i="15"/>
  <c r="BW274" i="15" s="1"/>
  <c r="BW27" i="16" l="1"/>
  <c r="BW29" i="16" s="1"/>
  <c r="BW31" i="16" s="1"/>
  <c r="BW277" i="15"/>
  <c r="BW61" i="16"/>
  <c r="BX310" i="15"/>
  <c r="BW297" i="15"/>
  <c r="BW27" i="20"/>
  <c r="BW283" i="15" s="1"/>
  <c r="BX286" i="15" s="1"/>
  <c r="BW307" i="15"/>
  <c r="BW39" i="17" s="1"/>
  <c r="BW308" i="15" l="1"/>
  <c r="BW60" i="16" s="1"/>
  <c r="BW62" i="16" s="1"/>
  <c r="BW301" i="15"/>
  <c r="BW304" i="15" s="1"/>
  <c r="BW279" i="15"/>
  <c r="BW41" i="17"/>
  <c r="BW40" i="16"/>
  <c r="BW48" i="16" s="1"/>
  <c r="BW37" i="16" l="1"/>
  <c r="BW51" i="17"/>
  <c r="BW115" i="25" s="1"/>
  <c r="BW26" i="20"/>
  <c r="BW28" i="20" s="1"/>
  <c r="BX276" i="15"/>
  <c r="BX299" i="15"/>
  <c r="BX267" i="15"/>
  <c r="BW18" i="20"/>
  <c r="BX64" i="16" l="1"/>
  <c r="BW19" i="20"/>
  <c r="BW21" i="20" s="1"/>
  <c r="BX269" i="15"/>
  <c r="BW29" i="20"/>
  <c r="BW37" i="20"/>
  <c r="BW43" i="16"/>
  <c r="BW46" i="16" s="1"/>
  <c r="BW49" i="16" s="1"/>
  <c r="BW65" i="16" s="1"/>
  <c r="BW66" i="16" s="1"/>
  <c r="BW68" i="16" s="1"/>
  <c r="BW11" i="24"/>
  <c r="BW16" i="24" s="1"/>
  <c r="BX281" i="15" l="1"/>
  <c r="BX295" i="15" s="1"/>
  <c r="BX278" i="15"/>
  <c r="BX24" i="16"/>
  <c r="BX57" i="16" s="1"/>
  <c r="BX302" i="15"/>
  <c r="BW39" i="20"/>
  <c r="BX306" i="15" l="1"/>
  <c r="BX312" i="15"/>
  <c r="BX313" i="15" s="1"/>
  <c r="BX28" i="16"/>
  <c r="BX296" i="15"/>
  <c r="BX303" i="15"/>
  <c r="BX273" i="15"/>
  <c r="BX274" i="15" s="1"/>
  <c r="BX277" i="15" l="1"/>
  <c r="BX27" i="16"/>
  <c r="BX29" i="16" s="1"/>
  <c r="BX31" i="16" s="1"/>
  <c r="BX61" i="16"/>
  <c r="BY310" i="15"/>
  <c r="BX27" i="20"/>
  <c r="BX283" i="15" s="1"/>
  <c r="BY286" i="15" s="1"/>
  <c r="BX297" i="15"/>
  <c r="BX307" i="15"/>
  <c r="BX39" i="17" s="1"/>
  <c r="BX308" i="15" l="1"/>
  <c r="BX60" i="16" s="1"/>
  <c r="BX62" i="16" s="1"/>
  <c r="BX41" i="17"/>
  <c r="BX40" i="16"/>
  <c r="BX48" i="16" s="1"/>
  <c r="BX301" i="15"/>
  <c r="BX304" i="15" s="1"/>
  <c r="BX279" i="15"/>
  <c r="BX26" i="20" l="1"/>
  <c r="BX28" i="20" s="1"/>
  <c r="BY276" i="15"/>
  <c r="BX18" i="20"/>
  <c r="BY267" i="15"/>
  <c r="BY299" i="15"/>
  <c r="BX51" i="17"/>
  <c r="BX115" i="25" s="1"/>
  <c r="BX37" i="16"/>
  <c r="BX19" i="20" l="1"/>
  <c r="BX21" i="20" s="1"/>
  <c r="BY64" i="16"/>
  <c r="BX11" i="24"/>
  <c r="BX16" i="24" s="1"/>
  <c r="BX43" i="16"/>
  <c r="BX46" i="16" s="1"/>
  <c r="BX49" i="16" s="1"/>
  <c r="BX65" i="16" s="1"/>
  <c r="BX66" i="16" s="1"/>
  <c r="BX68" i="16" s="1"/>
  <c r="BY269" i="15"/>
  <c r="BX29" i="20"/>
  <c r="BX37" i="20"/>
  <c r="BY278" i="15" l="1"/>
  <c r="BY302" i="15"/>
  <c r="BY24" i="16"/>
  <c r="BY57" i="16" s="1"/>
  <c r="BY281" i="15"/>
  <c r="BY295" i="15" s="1"/>
  <c r="BX39" i="20"/>
  <c r="BY296" i="15" l="1"/>
  <c r="BY303" i="15"/>
  <c r="BY306" i="15"/>
  <c r="BY28" i="16"/>
  <c r="BY312" i="15"/>
  <c r="BY313" i="15" s="1"/>
  <c r="BY273" i="15"/>
  <c r="BY274" i="15" s="1"/>
  <c r="BY27" i="16" l="1"/>
  <c r="BY29" i="16" s="1"/>
  <c r="BY31" i="16" s="1"/>
  <c r="BY61" i="16"/>
  <c r="BY277" i="15"/>
  <c r="BY297" i="15"/>
  <c r="BZ310" i="15"/>
  <c r="BY27" i="20"/>
  <c r="BY283" i="15" s="1"/>
  <c r="BZ286" i="15" s="1"/>
  <c r="BY307" i="15"/>
  <c r="BY39" i="17" s="1"/>
  <c r="BY308" i="15" l="1"/>
  <c r="BY60" i="16" s="1"/>
  <c r="BY62" i="16" s="1"/>
  <c r="BY40" i="16"/>
  <c r="BY48" i="16" s="1"/>
  <c r="BY41" i="17"/>
  <c r="BY301" i="15"/>
  <c r="BY304" i="15" s="1"/>
  <c r="BY279" i="15"/>
  <c r="BY26" i="20" l="1"/>
  <c r="BY28" i="20" s="1"/>
  <c r="BZ276" i="15"/>
  <c r="BY18" i="20"/>
  <c r="BZ267" i="15"/>
  <c r="BZ299" i="15"/>
  <c r="BY51" i="17"/>
  <c r="BY115" i="25" s="1"/>
  <c r="BY37" i="16"/>
  <c r="BY43" i="16" l="1"/>
  <c r="BY46" i="16" s="1"/>
  <c r="BY49" i="16" s="1"/>
  <c r="BY65" i="16" s="1"/>
  <c r="BY66" i="16" s="1"/>
  <c r="BY68" i="16" s="1"/>
  <c r="BY11" i="24"/>
  <c r="BY16" i="24" s="1"/>
  <c r="BZ269" i="15"/>
  <c r="BZ64" i="16"/>
  <c r="BY19" i="20"/>
  <c r="BY21" i="20" s="1"/>
  <c r="BY29" i="20"/>
  <c r="BY37" i="20"/>
  <c r="BY39" i="20" l="1"/>
  <c r="BZ281" i="15"/>
  <c r="BZ295" i="15" s="1"/>
  <c r="BZ278" i="15"/>
  <c r="BZ24" i="16"/>
  <c r="BZ57" i="16" s="1"/>
  <c r="BZ302" i="15"/>
  <c r="BZ312" i="15" l="1"/>
  <c r="BZ313" i="15" s="1"/>
  <c r="BZ296" i="15"/>
  <c r="BZ303" i="15"/>
  <c r="BZ28" i="16"/>
  <c r="BZ306" i="15"/>
  <c r="BZ273" i="15"/>
  <c r="BZ274" i="15" s="1"/>
  <c r="BZ277" i="15" l="1"/>
  <c r="BZ61" i="16"/>
  <c r="BZ27" i="16"/>
  <c r="BZ29" i="16" s="1"/>
  <c r="BZ31" i="16" s="1"/>
  <c r="BZ307" i="15"/>
  <c r="BZ39" i="17" s="1"/>
  <c r="BZ297" i="15"/>
  <c r="BZ27" i="20"/>
  <c r="BZ283" i="15" s="1"/>
  <c r="CA286" i="15" s="1"/>
  <c r="CA310" i="15"/>
  <c r="BZ308" i="15" l="1"/>
  <c r="BZ60" i="16" s="1"/>
  <c r="BZ62" i="16" s="1"/>
  <c r="BZ41" i="17"/>
  <c r="BZ40" i="16"/>
  <c r="BZ48" i="16" s="1"/>
  <c r="BZ301" i="15"/>
  <c r="BZ304" i="15" s="1"/>
  <c r="BZ279" i="15"/>
  <c r="CA276" i="15" l="1"/>
  <c r="BZ26" i="20"/>
  <c r="BZ28" i="20" s="1"/>
  <c r="CA299" i="15"/>
  <c r="BZ18" i="20"/>
  <c r="CA267" i="15"/>
  <c r="BZ37" i="16"/>
  <c r="BZ51" i="17"/>
  <c r="BZ115" i="25" s="1"/>
  <c r="BZ11" i="24" l="1"/>
  <c r="BZ16" i="24" s="1"/>
  <c r="BZ43" i="16"/>
  <c r="BZ46" i="16" s="1"/>
  <c r="BZ49" i="16" s="1"/>
  <c r="BZ65" i="16" s="1"/>
  <c r="BZ66" i="16" s="1"/>
  <c r="BZ68" i="16" s="1"/>
  <c r="CA269" i="15"/>
  <c r="BZ19" i="20"/>
  <c r="BZ21" i="20" s="1"/>
  <c r="CA64" i="16"/>
  <c r="BZ29" i="20"/>
  <c r="BZ37" i="20"/>
  <c r="BZ39" i="20" l="1"/>
  <c r="CA302" i="15"/>
  <c r="CA24" i="16"/>
  <c r="CA57" i="16" s="1"/>
  <c r="CA281" i="15"/>
  <c r="CA295" i="15" s="1"/>
  <c r="CA278" i="15"/>
  <c r="CA312" i="15" l="1"/>
  <c r="CA313" i="15" s="1"/>
  <c r="CA28" i="16"/>
  <c r="CA306" i="15"/>
  <c r="CA296" i="15"/>
  <c r="CA303" i="15"/>
  <c r="CA273" i="15"/>
  <c r="CA274" i="15" s="1"/>
  <c r="CA277" i="15" l="1"/>
  <c r="CA61" i="16"/>
  <c r="CA27" i="16"/>
  <c r="CA29" i="16" s="1"/>
  <c r="CA31" i="16" s="1"/>
  <c r="CA307" i="15"/>
  <c r="CA39" i="17" s="1"/>
  <c r="CA27" i="20"/>
  <c r="CA283" i="15" s="1"/>
  <c r="CB286" i="15" s="1"/>
  <c r="CB310" i="15"/>
  <c r="CA297" i="15"/>
  <c r="CA308" i="15" l="1"/>
  <c r="CA60" i="16" s="1"/>
  <c r="CA62" i="16" s="1"/>
  <c r="CA40" i="16"/>
  <c r="CA48" i="16" s="1"/>
  <c r="CA41" i="17"/>
  <c r="CA301" i="15"/>
  <c r="CA304" i="15" s="1"/>
  <c r="CA279" i="15"/>
  <c r="CA26" i="20" l="1"/>
  <c r="CA28" i="20" s="1"/>
  <c r="CB276" i="15"/>
  <c r="CB299" i="15"/>
  <c r="CA18" i="20"/>
  <c r="CB267" i="15"/>
  <c r="CA51" i="17"/>
  <c r="CA115" i="25" s="1"/>
  <c r="CA37" i="16"/>
  <c r="CA11" i="24" l="1"/>
  <c r="CA16" i="24" s="1"/>
  <c r="CA43" i="16"/>
  <c r="CA46" i="16" s="1"/>
  <c r="CA49" i="16" s="1"/>
  <c r="CA65" i="16" s="1"/>
  <c r="CA66" i="16" s="1"/>
  <c r="CA68" i="16" s="1"/>
  <c r="CB269" i="15"/>
  <c r="CA19" i="20"/>
  <c r="CA21" i="20" s="1"/>
  <c r="CB64" i="16"/>
  <c r="CA29" i="20"/>
  <c r="CA37" i="20"/>
  <c r="CA39" i="20" l="1"/>
  <c r="CB24" i="16"/>
  <c r="CB57" i="16" s="1"/>
  <c r="CB302" i="15"/>
  <c r="CB281" i="15"/>
  <c r="CB295" i="15" s="1"/>
  <c r="CB278" i="15"/>
  <c r="CB28" i="16" l="1"/>
  <c r="CB296" i="15"/>
  <c r="CB303" i="15"/>
  <c r="CB312" i="15"/>
  <c r="CB313" i="15" s="1"/>
  <c r="CB306" i="15"/>
  <c r="CB273" i="15"/>
  <c r="CB274" i="15" s="1"/>
  <c r="CB61" i="16" l="1"/>
  <c r="CB27" i="16"/>
  <c r="CB29" i="16" s="1"/>
  <c r="CB31" i="16" s="1"/>
  <c r="CB277" i="15"/>
  <c r="CC310" i="15"/>
  <c r="CB297" i="15"/>
  <c r="CB27" i="20"/>
  <c r="CB283" i="15" s="1"/>
  <c r="CC286" i="15" s="1"/>
  <c r="CB307" i="15"/>
  <c r="CB39" i="17" s="1"/>
  <c r="CB40" i="16" l="1"/>
  <c r="CB48" i="16" s="1"/>
  <c r="CB41" i="17"/>
  <c r="CB301" i="15"/>
  <c r="CB304" i="15" s="1"/>
  <c r="CB279" i="15"/>
  <c r="CB308" i="15"/>
  <c r="CB60" i="16" s="1"/>
  <c r="CB62" i="16" s="1"/>
  <c r="CC276" i="15" l="1"/>
  <c r="CB26" i="20"/>
  <c r="CB28" i="20" s="1"/>
  <c r="CB51" i="17"/>
  <c r="CB115" i="25" s="1"/>
  <c r="CB37" i="16"/>
  <c r="CC267" i="15"/>
  <c r="CB18" i="20"/>
  <c r="CC299" i="15"/>
  <c r="CC64" i="16" l="1"/>
  <c r="CB19" i="20"/>
  <c r="CB21" i="20" s="1"/>
  <c r="CC269" i="15"/>
  <c r="CB43" i="16"/>
  <c r="CB46" i="16" s="1"/>
  <c r="CB49" i="16" s="1"/>
  <c r="CB65" i="16" s="1"/>
  <c r="CB66" i="16" s="1"/>
  <c r="CB68" i="16" s="1"/>
  <c r="CB11" i="24"/>
  <c r="CB16" i="24" s="1"/>
  <c r="CB37" i="20"/>
  <c r="CB29" i="20"/>
  <c r="CC302" i="15" l="1"/>
  <c r="CC24" i="16"/>
  <c r="CC278" i="15"/>
  <c r="CC281" i="15"/>
  <c r="CC295" i="15" s="1"/>
  <c r="CB39" i="20"/>
  <c r="CC28" i="16" l="1"/>
  <c r="CC303" i="15"/>
  <c r="CC296" i="15"/>
  <c r="CC306" i="15"/>
  <c r="CC312" i="15"/>
  <c r="CC313" i="15" s="1"/>
  <c r="CC273" i="15"/>
  <c r="CC274" i="15" s="1"/>
  <c r="CC57" i="16"/>
  <c r="CC27" i="16" l="1"/>
  <c r="CC61" i="16"/>
  <c r="CC277" i="15"/>
  <c r="CC297" i="15"/>
  <c r="CC27" i="20"/>
  <c r="CC283" i="15" s="1"/>
  <c r="CD286" i="15" s="1"/>
  <c r="CD310" i="15"/>
  <c r="CC307" i="15"/>
  <c r="CC39" i="17" s="1"/>
  <c r="CC40" i="16" l="1"/>
  <c r="CC41" i="17"/>
  <c r="CC301" i="15"/>
  <c r="CC304" i="15" s="1"/>
  <c r="CC279" i="15"/>
  <c r="CC308" i="15"/>
  <c r="CC60" i="16" s="1"/>
  <c r="CC62" i="16" s="1"/>
  <c r="CC29" i="16"/>
  <c r="CC37" i="16" l="1"/>
  <c r="CC51" i="17"/>
  <c r="CC115" i="25" s="1"/>
  <c r="CC31" i="16"/>
  <c r="CC26" i="20"/>
  <c r="CC28" i="20" s="1"/>
  <c r="CD276" i="15"/>
  <c r="CD267" i="15"/>
  <c r="CC18" i="20"/>
  <c r="CD299" i="15"/>
  <c r="CC48" i="16"/>
  <c r="CD269" i="15" l="1"/>
  <c r="CC29" i="20"/>
  <c r="CC37" i="20"/>
  <c r="CC19" i="20"/>
  <c r="CC21" i="20" s="1"/>
  <c r="CD64" i="16"/>
  <c r="CC43" i="16"/>
  <c r="CC11" i="24"/>
  <c r="CC39" i="20" l="1"/>
  <c r="CC46" i="16"/>
  <c r="CC16" i="24"/>
  <c r="CD24" i="16"/>
  <c r="CD302" i="15"/>
  <c r="CD278" i="15"/>
  <c r="CD281" i="15"/>
  <c r="CD295" i="15" s="1"/>
  <c r="CD306" i="15" l="1"/>
  <c r="CD312" i="15"/>
  <c r="CD313" i="15" s="1"/>
  <c r="CD296" i="15"/>
  <c r="CD303" i="15"/>
  <c r="CD28" i="16"/>
  <c r="CD273" i="15"/>
  <c r="CD274" i="15" s="1"/>
  <c r="CD57" i="16"/>
  <c r="CC49" i="16"/>
  <c r="CD61" i="16" l="1"/>
  <c r="CD27" i="16"/>
  <c r="CD277" i="15"/>
  <c r="CC65" i="16"/>
  <c r="CD27" i="20"/>
  <c r="CD283" i="15" s="1"/>
  <c r="CE286" i="15" s="1"/>
  <c r="CD297" i="15"/>
  <c r="CE310" i="15"/>
  <c r="CD307" i="15"/>
  <c r="CD39" i="17" s="1"/>
  <c r="CD308" i="15" l="1"/>
  <c r="CD60" i="16" s="1"/>
  <c r="CD62" i="16" s="1"/>
  <c r="CC66" i="16"/>
  <c r="CC68" i="16" s="1"/>
  <c r="CD29" i="16"/>
  <c r="CD40" i="16"/>
  <c r="CD41" i="17"/>
  <c r="CD301" i="15"/>
  <c r="CD304" i="15" s="1"/>
  <c r="CD279" i="15"/>
  <c r="CD26" i="20" l="1"/>
  <c r="CD28" i="20" s="1"/>
  <c r="CE276" i="15"/>
  <c r="CE299" i="15"/>
  <c r="CE267" i="15"/>
  <c r="CD18" i="20"/>
  <c r="CD37" i="16"/>
  <c r="CD51" i="17"/>
  <c r="CD115" i="25" s="1"/>
  <c r="CD48" i="16"/>
  <c r="CD31" i="16"/>
  <c r="CD11" i="24" l="1"/>
  <c r="CD43" i="16"/>
  <c r="CE64" i="16"/>
  <c r="CD19" i="20"/>
  <c r="CD21" i="20" s="1"/>
  <c r="CE269" i="15"/>
  <c r="CD37" i="20"/>
  <c r="CD29" i="20"/>
  <c r="CD39" i="20" l="1"/>
  <c r="CE281" i="15"/>
  <c r="CE295" i="15" s="1"/>
  <c r="CE302" i="15"/>
  <c r="CE24" i="16"/>
  <c r="CE278" i="15"/>
  <c r="CD46" i="16"/>
  <c r="CD16" i="24"/>
  <c r="CD49" i="16" l="1"/>
  <c r="CE57" i="16"/>
  <c r="CE28" i="16"/>
  <c r="CE312" i="15"/>
  <c r="CE313" i="15" s="1"/>
  <c r="CE296" i="15"/>
  <c r="CE303" i="15"/>
  <c r="CE306" i="15"/>
  <c r="CE273" i="15"/>
  <c r="CE274" i="15" s="1"/>
  <c r="CE307" i="15" l="1"/>
  <c r="CE39" i="17" s="1"/>
  <c r="CD65" i="16"/>
  <c r="CE27" i="16"/>
  <c r="CE61" i="16"/>
  <c r="CE277" i="15"/>
  <c r="CE27" i="20"/>
  <c r="CE283" i="15" s="1"/>
  <c r="CF286" i="15" s="1"/>
  <c r="CE297" i="15"/>
  <c r="CF310" i="15"/>
  <c r="CE308" i="15" l="1"/>
  <c r="CE60" i="16" s="1"/>
  <c r="CE62" i="16" s="1"/>
  <c r="CE301" i="15"/>
  <c r="CE304" i="15" s="1"/>
  <c r="CE279" i="15"/>
  <c r="CE29" i="16"/>
  <c r="CD66" i="16"/>
  <c r="CD68" i="16" s="1"/>
  <c r="CE40" i="16"/>
  <c r="CE41" i="17"/>
  <c r="CE48" i="16" l="1"/>
  <c r="CE31" i="16"/>
  <c r="CE26" i="20"/>
  <c r="CE28" i="20" s="1"/>
  <c r="CF276" i="15"/>
  <c r="CE51" i="17"/>
  <c r="CE115" i="25" s="1"/>
  <c r="CE37" i="16"/>
  <c r="CF267" i="15"/>
  <c r="CF299" i="15"/>
  <c r="CE18" i="20"/>
  <c r="CE11" i="24" l="1"/>
  <c r="CE43" i="16"/>
  <c r="CE37" i="20"/>
  <c r="CE29" i="20"/>
  <c r="CF64" i="16"/>
  <c r="CE19" i="20"/>
  <c r="CE21" i="20" s="1"/>
  <c r="CF269" i="15"/>
  <c r="CE39" i="20" l="1"/>
  <c r="CE46" i="16"/>
  <c r="CF281" i="15"/>
  <c r="CF295" i="15" s="1"/>
  <c r="CF302" i="15"/>
  <c r="CF24" i="16"/>
  <c r="CF278" i="15"/>
  <c r="CE16" i="24"/>
  <c r="CF57" i="16" l="1"/>
  <c r="CF306" i="15"/>
  <c r="CF303" i="15"/>
  <c r="CF28" i="16"/>
  <c r="CF312" i="15"/>
  <c r="CF313" i="15" s="1"/>
  <c r="CF296" i="15"/>
  <c r="CF273" i="15"/>
  <c r="CF274" i="15" s="1"/>
  <c r="CE49" i="16"/>
  <c r="CF27" i="16" l="1"/>
  <c r="CF277" i="15"/>
  <c r="CF61" i="16"/>
  <c r="CF297" i="15"/>
  <c r="CF27" i="20"/>
  <c r="CF283" i="15" s="1"/>
  <c r="CG286" i="15" s="1"/>
  <c r="CG310" i="15"/>
  <c r="CF307" i="15"/>
  <c r="CF39" i="17" s="1"/>
  <c r="CE65" i="16"/>
  <c r="CF40" i="16" l="1"/>
  <c r="CF41" i="17"/>
  <c r="CE66" i="16"/>
  <c r="CE68" i="16" s="1"/>
  <c r="CF301" i="15"/>
  <c r="CF304" i="15" s="1"/>
  <c r="CF279" i="15"/>
  <c r="CF308" i="15"/>
  <c r="CF60" i="16" s="1"/>
  <c r="CF62" i="16" s="1"/>
  <c r="CF29" i="16"/>
  <c r="CF31" i="16" l="1"/>
  <c r="CG267" i="15"/>
  <c r="CG299" i="15"/>
  <c r="CF18" i="20"/>
  <c r="CF37" i="16"/>
  <c r="CF51" i="17"/>
  <c r="CF115" i="25" s="1"/>
  <c r="CF26" i="20"/>
  <c r="CF28" i="20" s="1"/>
  <c r="CG276" i="15"/>
  <c r="CF48" i="16"/>
  <c r="CF43" i="16" l="1"/>
  <c r="CF11" i="24"/>
  <c r="CF19" i="20"/>
  <c r="CF21" i="20" s="1"/>
  <c r="CG64" i="16"/>
  <c r="CG269" i="15"/>
  <c r="CF37" i="20"/>
  <c r="CF29" i="20"/>
  <c r="CF39" i="20" l="1"/>
  <c r="CG278" i="15"/>
  <c r="CG24" i="16"/>
  <c r="CG281" i="15"/>
  <c r="CG295" i="15" s="1"/>
  <c r="CG302" i="15"/>
  <c r="CF16" i="24"/>
  <c r="CF46" i="16"/>
  <c r="CF49" i="16" l="1"/>
  <c r="CG306" i="15"/>
  <c r="CG28" i="16"/>
  <c r="CG296" i="15"/>
  <c r="CG303" i="15"/>
  <c r="CG312" i="15"/>
  <c r="CG313" i="15" s="1"/>
  <c r="CG273" i="15"/>
  <c r="CG274" i="15" s="1"/>
  <c r="CG57" i="16"/>
  <c r="CG307" i="15" l="1"/>
  <c r="CG39" i="17" s="1"/>
  <c r="CG308" i="15"/>
  <c r="CG60" i="16" s="1"/>
  <c r="CG277" i="15"/>
  <c r="CG27" i="16"/>
  <c r="CG61" i="16"/>
  <c r="CG297" i="15"/>
  <c r="CH310" i="15"/>
  <c r="CG27" i="20"/>
  <c r="CG283" i="15" s="1"/>
  <c r="CH286" i="15" s="1"/>
  <c r="CF65" i="16"/>
  <c r="CG29" i="16" l="1"/>
  <c r="CG301" i="15"/>
  <c r="CG304" i="15" s="1"/>
  <c r="CG279" i="15"/>
  <c r="CG62" i="16"/>
  <c r="CF66" i="16"/>
  <c r="CF68" i="16" s="1"/>
  <c r="CG40" i="16"/>
  <c r="CG41" i="17"/>
  <c r="CH299" i="15" l="1"/>
  <c r="CG18" i="20"/>
  <c r="CH267" i="15"/>
  <c r="CG48" i="16"/>
  <c r="CH276" i="15"/>
  <c r="CG26" i="20"/>
  <c r="CG28" i="20" s="1"/>
  <c r="CG37" i="16"/>
  <c r="CG51" i="17"/>
  <c r="CG115" i="25" s="1"/>
  <c r="CG31" i="16"/>
  <c r="CG11" i="24" l="1"/>
  <c r="CG16" i="24" s="1"/>
  <c r="CG43" i="16"/>
  <c r="CG46" i="16" s="1"/>
  <c r="CG37" i="20"/>
  <c r="CG29" i="20"/>
  <c r="CH269" i="15"/>
  <c r="CG19" i="20"/>
  <c r="CG21" i="20" s="1"/>
  <c r="CH64" i="16"/>
  <c r="CH24" i="16" l="1"/>
  <c r="CH57" i="16" s="1"/>
  <c r="CH281" i="15"/>
  <c r="CH295" i="15" s="1"/>
  <c r="CH278" i="15"/>
  <c r="CH302" i="15"/>
  <c r="CG49" i="16"/>
  <c r="CG39" i="20"/>
  <c r="CG65" i="16" l="1"/>
  <c r="CH312" i="15"/>
  <c r="CH313" i="15" s="1"/>
  <c r="CH296" i="15"/>
  <c r="CH306" i="15"/>
  <c r="CH28" i="16"/>
  <c r="CH303" i="15"/>
  <c r="CH273" i="15"/>
  <c r="CH274" i="15" s="1"/>
  <c r="CH277" i="15" l="1"/>
  <c r="CH61" i="16"/>
  <c r="CH27" i="16"/>
  <c r="CH29" i="16" s="1"/>
  <c r="CH31" i="16" s="1"/>
  <c r="CH307" i="15"/>
  <c r="CH39" i="17" s="1"/>
  <c r="CI310" i="15"/>
  <c r="CH27" i="20"/>
  <c r="CH283" i="15" s="1"/>
  <c r="CI286" i="15" s="1"/>
  <c r="CH297" i="15"/>
  <c r="CG66" i="16"/>
  <c r="CG68" i="16" s="1"/>
  <c r="CH308" i="15" l="1"/>
  <c r="CH60" i="16" s="1"/>
  <c r="CH62" i="16" s="1"/>
  <c r="CH40" i="16"/>
  <c r="CH48" i="16" s="1"/>
  <c r="CH41" i="17"/>
  <c r="CH301" i="15"/>
  <c r="CH304" i="15" s="1"/>
  <c r="CH279" i="15"/>
  <c r="CH26" i="20" l="1"/>
  <c r="CH28" i="20" s="1"/>
  <c r="CI276" i="15"/>
  <c r="CH18" i="20"/>
  <c r="CI299" i="15"/>
  <c r="CI267" i="15"/>
  <c r="CH51" i="17"/>
  <c r="CH115" i="25" s="1"/>
  <c r="CH37" i="16"/>
  <c r="CH43" i="16" l="1"/>
  <c r="CH46" i="16" s="1"/>
  <c r="CH49" i="16" s="1"/>
  <c r="CH65" i="16" s="1"/>
  <c r="CH66" i="16" s="1"/>
  <c r="CH68" i="16" s="1"/>
  <c r="CH11" i="24"/>
  <c r="CH16" i="24" s="1"/>
  <c r="CI269" i="15"/>
  <c r="CI64" i="16"/>
  <c r="CH19" i="20"/>
  <c r="CH21" i="20" s="1"/>
  <c r="CH29" i="20"/>
  <c r="CH37" i="20"/>
  <c r="CH39" i="20" l="1"/>
  <c r="CI278" i="15"/>
  <c r="CI302" i="15"/>
  <c r="CI281" i="15"/>
  <c r="CI295" i="15" s="1"/>
  <c r="CI24" i="16"/>
  <c r="CI57" i="16" l="1"/>
  <c r="CI306" i="15"/>
  <c r="CI296" i="15"/>
  <c r="CI303" i="15"/>
  <c r="CI312" i="15"/>
  <c r="CI313" i="15" s="1"/>
  <c r="CI28" i="16"/>
  <c r="CI273" i="15"/>
  <c r="CI274" i="15" s="1"/>
  <c r="CI61" i="16" l="1"/>
  <c r="CI277" i="15"/>
  <c r="CI27" i="16"/>
  <c r="CI29" i="16" s="1"/>
  <c r="CI31" i="16" s="1"/>
  <c r="CJ310" i="15"/>
  <c r="CI27" i="20"/>
  <c r="CI283" i="15" s="1"/>
  <c r="CJ286" i="15" s="1"/>
  <c r="CI297" i="15"/>
  <c r="CI307" i="15"/>
  <c r="CI39" i="17" s="1"/>
  <c r="CI40" i="16" l="1"/>
  <c r="CI48" i="16" s="1"/>
  <c r="CI41" i="17"/>
  <c r="CI308" i="15"/>
  <c r="CI60" i="16" s="1"/>
  <c r="CI62" i="16" s="1"/>
  <c r="CI301" i="15"/>
  <c r="CI304" i="15" s="1"/>
  <c r="CI279" i="15"/>
  <c r="CJ299" i="15" l="1"/>
  <c r="CJ267" i="15"/>
  <c r="CI18" i="20"/>
  <c r="CI26" i="20"/>
  <c r="CI28" i="20" s="1"/>
  <c r="CJ276" i="15"/>
  <c r="CI51" i="17"/>
  <c r="CI115" i="25" s="1"/>
  <c r="CI37" i="16"/>
  <c r="CI11" i="24" l="1"/>
  <c r="CI16" i="24" s="1"/>
  <c r="CI43" i="16"/>
  <c r="CI46" i="16" s="1"/>
  <c r="CI49" i="16" s="1"/>
  <c r="CI65" i="16" s="1"/>
  <c r="CI66" i="16" s="1"/>
  <c r="CI68" i="16" s="1"/>
  <c r="CI37" i="20"/>
  <c r="CI29" i="20"/>
  <c r="CI19" i="20"/>
  <c r="CI21" i="20" s="1"/>
  <c r="CJ64" i="16"/>
  <c r="CJ269" i="15"/>
  <c r="CI39" i="20" l="1"/>
  <c r="CJ302" i="15"/>
  <c r="CJ281" i="15"/>
  <c r="CJ295" i="15" s="1"/>
  <c r="CJ24" i="16"/>
  <c r="CJ278" i="15"/>
  <c r="CJ57" i="16" l="1"/>
  <c r="CJ306" i="15"/>
  <c r="CJ312" i="15"/>
  <c r="CJ313" i="15" s="1"/>
  <c r="CJ28" i="16"/>
  <c r="CJ303" i="15"/>
  <c r="CJ296" i="15"/>
  <c r="CJ273" i="15"/>
  <c r="CJ274" i="15" s="1"/>
  <c r="CJ61" i="16" l="1"/>
  <c r="CJ27" i="16"/>
  <c r="CJ29" i="16" s="1"/>
  <c r="CJ31" i="16" s="1"/>
  <c r="CJ277" i="15"/>
  <c r="CJ297" i="15"/>
  <c r="CK310" i="15"/>
  <c r="CJ27" i="20"/>
  <c r="CJ283" i="15" s="1"/>
  <c r="CK286" i="15" s="1"/>
  <c r="CJ307" i="15"/>
  <c r="CJ39" i="17" s="1"/>
  <c r="CJ308" i="15" l="1"/>
  <c r="CJ60" i="16" s="1"/>
  <c r="CJ62" i="16" s="1"/>
  <c r="CJ41" i="17"/>
  <c r="CJ40" i="16"/>
  <c r="CJ48" i="16" s="1"/>
  <c r="CJ301" i="15"/>
  <c r="CJ304" i="15" s="1"/>
  <c r="CJ279" i="15"/>
  <c r="CJ26" i="20" l="1"/>
  <c r="CJ28" i="20" s="1"/>
  <c r="CK276" i="15"/>
  <c r="CK267" i="15"/>
  <c r="CK299" i="15"/>
  <c r="CJ18" i="20"/>
  <c r="CJ37" i="16"/>
  <c r="CJ51" i="17"/>
  <c r="CJ115" i="25" s="1"/>
  <c r="CJ11" i="24" l="1"/>
  <c r="CJ16" i="24" s="1"/>
  <c r="CJ43" i="16"/>
  <c r="CJ46" i="16" s="1"/>
  <c r="CJ49" i="16" s="1"/>
  <c r="CJ65" i="16" s="1"/>
  <c r="CJ66" i="16" s="1"/>
  <c r="CJ68" i="16" s="1"/>
  <c r="CK64" i="16"/>
  <c r="CJ19" i="20"/>
  <c r="CJ21" i="20" s="1"/>
  <c r="CK269" i="15"/>
  <c r="CJ29" i="20"/>
  <c r="CJ37" i="20"/>
  <c r="CJ39" i="20" l="1"/>
  <c r="CK281" i="15"/>
  <c r="CK295" i="15" s="1"/>
  <c r="CK302" i="15"/>
  <c r="CK24" i="16"/>
  <c r="CK278" i="15"/>
  <c r="CK57" i="16" l="1"/>
  <c r="G24" i="16"/>
  <c r="G53" i="25" s="1"/>
  <c r="CK312" i="15"/>
  <c r="CK313" i="15" s="1"/>
  <c r="CK303" i="15"/>
  <c r="CK28" i="16"/>
  <c r="G28" i="16" s="1"/>
  <c r="G61" i="25" s="1"/>
  <c r="CK296" i="15"/>
  <c r="A296" i="15" s="1"/>
  <c r="N23" i="29" s="1"/>
  <c r="CK306" i="15"/>
  <c r="A295" i="15"/>
  <c r="N22" i="29" s="1"/>
  <c r="CK273" i="15"/>
  <c r="CK274" i="15" s="1"/>
  <c r="BI47" i="36" l="1"/>
  <c r="CK27" i="20"/>
  <c r="CK283" i="15" s="1"/>
  <c r="CK297" i="15"/>
  <c r="A297" i="15" s="1"/>
  <c r="N24" i="29" s="1"/>
  <c r="CK277" i="15"/>
  <c r="CK27" i="16"/>
  <c r="CK61" i="16"/>
  <c r="G61" i="16" s="1"/>
  <c r="G62" i="25" s="1"/>
  <c r="BI48" i="36" s="1"/>
  <c r="A274" i="15"/>
  <c r="CK307" i="15"/>
  <c r="CK39" i="17" s="1"/>
  <c r="AS45" i="36"/>
  <c r="AS51" i="36" s="1"/>
  <c r="G56" i="25"/>
  <c r="G57" i="16"/>
  <c r="CK308" i="15" l="1"/>
  <c r="CK60" i="16" s="1"/>
  <c r="G60" i="16" s="1"/>
  <c r="N20" i="29"/>
  <c r="N17" i="29" s="1"/>
  <c r="A4" i="15"/>
  <c r="CK301" i="15"/>
  <c r="CK304" i="15" s="1"/>
  <c r="CK18" i="20" s="1"/>
  <c r="CK19" i="20" s="1"/>
  <c r="CK21" i="20" s="1"/>
  <c r="CK279" i="15"/>
  <c r="CK26" i="20" s="1"/>
  <c r="CK28" i="20" s="1"/>
  <c r="G27" i="16"/>
  <c r="CK29" i="16"/>
  <c r="CK62" i="16"/>
  <c r="G62" i="16" s="1"/>
  <c r="AP45" i="36"/>
  <c r="AP47" i="36"/>
  <c r="AP46" i="36"/>
  <c r="BI51" i="36"/>
  <c r="CK40" i="16"/>
  <c r="CK41" i="17"/>
  <c r="G65" i="25"/>
  <c r="AP51" i="36" l="1"/>
  <c r="CK31" i="16"/>
  <c r="G29" i="16"/>
  <c r="BF47" i="36"/>
  <c r="BF49" i="36"/>
  <c r="BF46" i="36"/>
  <c r="BF45" i="36"/>
  <c r="BF50" i="36"/>
  <c r="CK51" i="17"/>
  <c r="CK115" i="25" s="1"/>
  <c r="CK37" i="16"/>
  <c r="G41" i="17"/>
  <c r="G51" i="17" s="1"/>
  <c r="CK48" i="16"/>
  <c r="G48" i="16" s="1"/>
  <c r="G40" i="16"/>
  <c r="BF48" i="36"/>
  <c r="CK37" i="20"/>
  <c r="CK39" i="20" s="1"/>
  <c r="A39" i="20" s="1"/>
  <c r="N31" i="29" s="1"/>
  <c r="CK29" i="20"/>
  <c r="A29" i="20" s="1"/>
  <c r="BF51" i="36" l="1"/>
  <c r="N30" i="29"/>
  <c r="N29" i="29" s="1"/>
  <c r="A4" i="20"/>
  <c r="CK11" i="24"/>
  <c r="CK43" i="16"/>
  <c r="G37" i="16"/>
  <c r="CK46" i="16" l="1"/>
  <c r="G43" i="16"/>
  <c r="CK16" i="24"/>
  <c r="G11" i="24"/>
  <c r="G16" i="24" l="1"/>
  <c r="A16" i="24" s="1"/>
  <c r="G20" i="24"/>
  <c r="CK49" i="16"/>
  <c r="G46" i="16"/>
  <c r="CK65" i="16" l="1"/>
  <c r="G49" i="16"/>
  <c r="G121" i="25"/>
  <c r="G10" i="38"/>
  <c r="AT15" i="36"/>
  <c r="N37" i="29"/>
  <c r="N36" i="29" s="1"/>
  <c r="A4" i="24"/>
  <c r="G50" i="38" l="1"/>
  <c r="G36" i="38"/>
  <c r="G65" i="16"/>
  <c r="CK66" i="16"/>
  <c r="CK68" i="16" s="1"/>
  <c r="A68" i="16" s="1"/>
  <c r="A4" i="16" l="1"/>
  <c r="N34" i="29"/>
  <c r="N33" i="29" s="1"/>
  <c r="N6" i="29" s="1"/>
  <c r="AT14" i="36" s="1"/>
  <c r="G41" i="38"/>
  <c r="AT17" i="36" s="1"/>
  <c r="AT16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<sst xmlns="http://schemas.openxmlformats.org/spreadsheetml/2006/main" count="2389" uniqueCount="700">
  <si>
    <t>Laika grafiks</t>
  </si>
  <si>
    <t>Atkārtojums</t>
  </si>
  <si>
    <t>n.p.k.</t>
  </si>
  <si>
    <t>Darblapas beigas</t>
  </si>
  <si>
    <t>EUR</t>
  </si>
  <si>
    <t>Perioda n.p.k.</t>
  </si>
  <si>
    <t>Gads</t>
  </si>
  <si>
    <t>indikators</t>
  </si>
  <si>
    <t>izvēle</t>
  </si>
  <si>
    <t>%</t>
  </si>
  <si>
    <t>Aprēķini</t>
  </si>
  <si>
    <t>Rezultāti</t>
  </si>
  <si>
    <t>Kopā</t>
  </si>
  <si>
    <t>gads</t>
  </si>
  <si>
    <t>Vai šis gads ir projekta darbības gads?</t>
  </si>
  <si>
    <t>Ieguves gadu skaits</t>
  </si>
  <si>
    <t>Forma</t>
  </si>
  <si>
    <t>Ievades dati</t>
  </si>
  <si>
    <t>Modeļa pieņēmumi</t>
  </si>
  <si>
    <t>Nosaukums un laiks</t>
  </si>
  <si>
    <t>Nosaukums</t>
  </si>
  <si>
    <t>Vērtēšanas gads</t>
  </si>
  <si>
    <t>Resursa cenas pieņēmumi</t>
  </si>
  <si>
    <t>Vai piemērot manuāli ievadīto vai indeksēto resursa cenu?</t>
  </si>
  <si>
    <t>Tehniskā izvēle</t>
  </si>
  <si>
    <t>Manuāli ievadītā resursa cena</t>
  </si>
  <si>
    <t>Indeksētā resursa cena</t>
  </si>
  <si>
    <t>Piemērotās resursa cenas izvēle</t>
  </si>
  <si>
    <t>EUR/m3</t>
  </si>
  <si>
    <t>Vai piemērot eksporta vērtības indeksu vai alternatīvo indeksu?</t>
  </si>
  <si>
    <t>Eksporta vērtības indekss</t>
  </si>
  <si>
    <t>Alternatīvais indekss</t>
  </si>
  <si>
    <t>Resursa (kūdras) mērvienību attiecība: 1 tonna kubikmetros</t>
  </si>
  <si>
    <t>m3</t>
  </si>
  <si>
    <t>tonnas</t>
  </si>
  <si>
    <t>Resursa (kūdras) produktu eksporta vērtība par vienību</t>
  </si>
  <si>
    <t>Resursa (kūdras) produktu eksporta vērtības par vienību izmaiņa</t>
  </si>
  <si>
    <t>Eksporta vērtības indeksa aplēse</t>
  </si>
  <si>
    <t>Resursa (kūdras) produktu eksporta vērtības kumulatīvais indekss</t>
  </si>
  <si>
    <t>koeficients</t>
  </si>
  <si>
    <t>Vai šis ir vērtēšanas gads?</t>
  </si>
  <si>
    <t>Piemērojamais eksporta vērtības indekss</t>
  </si>
  <si>
    <t>Alternatīvais indekss par gadu</t>
  </si>
  <si>
    <t>Alternatīvais indekss kumulatīvi</t>
  </si>
  <si>
    <t>Aplēstā resursa cena ar indeksēšanu</t>
  </si>
  <si>
    <t>Piemērojamais indekss</t>
  </si>
  <si>
    <t>indekss</t>
  </si>
  <si>
    <t>Indeksētā augstākas kvalitātes (gaišā kūdra) resursa cena</t>
  </si>
  <si>
    <t>Indeksētā zemākas kvalitātes (tumšā kūdra) resursa cena</t>
  </si>
  <si>
    <t>Piemērotā resursa cena</t>
  </si>
  <si>
    <t>Piemērotā augstākas kvalitātes (gaišā kūdra) resursa cena</t>
  </si>
  <si>
    <t>Piemērotā zemākas kvalitātes (tumšā kūdra) resursa cena</t>
  </si>
  <si>
    <t>Ieguves vietas parametru pieņēmumi</t>
  </si>
  <si>
    <t>Zemākas kvalitātes (tumšā kūdra) resursa sākotnējie krājumi</t>
  </si>
  <si>
    <t>Augstākas kvalitātes (gaišā kūdra) resursa sākotnējie krājumi</t>
  </si>
  <si>
    <t>Kopā resursu (kūdras) krājumi</t>
  </si>
  <si>
    <t>Resursa ieguves veids</t>
  </si>
  <si>
    <t>Stabila resursu kvalitātes proporcija</t>
  </si>
  <si>
    <t>Sākumā pilnībā iegūts kvalitatīvākais resurss</t>
  </si>
  <si>
    <t>m3/ha</t>
  </si>
  <si>
    <t>Resursu krājumu ieguves veida pieņēmumi</t>
  </si>
  <si>
    <t>Nomātās teritorijas platība</t>
  </si>
  <si>
    <t>Resursa (kūdras) ieguves vietas (purva) platība</t>
  </si>
  <si>
    <t>ha</t>
  </si>
  <si>
    <t>Teritorijas platība</t>
  </si>
  <si>
    <t>Dokumentācijas sagatavošana</t>
  </si>
  <si>
    <t>Ģeoloģiskās izpētes izmaksas</t>
  </si>
  <si>
    <t>Ietekmes uz vidi izvērtējums</t>
  </si>
  <si>
    <t xml:space="preserve">Ietekmes uz vidi sākotnējais izvērtējums </t>
  </si>
  <si>
    <t>Atradnes pase</t>
  </si>
  <si>
    <t>EUR/ha</t>
  </si>
  <si>
    <t>Resursa cenas indeksēšanas veida un bāzes vērtības izvēle</t>
  </si>
  <si>
    <t>Ieguves vietas sagatavošana</t>
  </si>
  <si>
    <t>Atmežošanas kompensācija</t>
  </si>
  <si>
    <t>Apauguma (veģetācijas)novākšana</t>
  </si>
  <si>
    <t>Kontūrgrāvju un novadgrāvju izveide</t>
  </si>
  <si>
    <t>Detālā tīkla (kartu grāvju) izveidošana</t>
  </si>
  <si>
    <t>Celmu raušana</t>
  </si>
  <si>
    <t xml:space="preserve">Celmu izņemšana un savākšana EUR/ha. </t>
  </si>
  <si>
    <t>Purva virskārtas noņemšana un līdzināšana</t>
  </si>
  <si>
    <t>Iekšējo ceļu būvniecība</t>
  </si>
  <si>
    <t>Attiecināms</t>
  </si>
  <si>
    <t>Nav attiecināms</t>
  </si>
  <si>
    <t>Vai piemērot manuāli ievadīto vai indeksēto vērtību?</t>
  </si>
  <si>
    <t>Manuāli ievadītā vērtība</t>
  </si>
  <si>
    <t>Indeksētā vērtība</t>
  </si>
  <si>
    <t>Dokumentācijas sagatavošanas izmaksas kopā</t>
  </si>
  <si>
    <t>Derīgo izrakteņu ieguves un meliorācijas projekts</t>
  </si>
  <si>
    <t>Ieguves vietas sagatavošanas izmaksas kopā</t>
  </si>
  <si>
    <t>Sākotnēji noteiktās vērtības gads (bāzes gads)</t>
  </si>
  <si>
    <t>Sākotnēji noteiktās resursa cenas gads (bāzes gads)</t>
  </si>
  <si>
    <t>Dokumentācijas sagatavošana - bāzes gada vērtība</t>
  </si>
  <si>
    <t>Ieguves vietas sagatavošana - bāzes gada vērtība</t>
  </si>
  <si>
    <t>Dokumentācijas sagatavošana - indeksētā vērtība</t>
  </si>
  <si>
    <t>Ieguves vietas sagatavošana - indeksētā vērtība</t>
  </si>
  <si>
    <t>Dokumentācijas sagatavošana - manuāli ievadīta vērtība</t>
  </si>
  <si>
    <t>Ieguves vietas sagatavošana - manuāli ievadīta vērtība</t>
  </si>
  <si>
    <t>Kopējā piemērotā kapitālieguldījumu vērtība</t>
  </si>
  <si>
    <t>Proporcija no kapitāliegudlījumiem, kas finansējama ar aizdevumu</t>
  </si>
  <si>
    <t>Aizdevumu procentu likme</t>
  </si>
  <si>
    <t>Proporcionāli no ieņēmumiem</t>
  </si>
  <si>
    <t>Proporcionāli no sākotnējiem ieguldījumiem</t>
  </si>
  <si>
    <t>Ieguves lauku remonts un uzturēšana</t>
  </si>
  <si>
    <t>Izmaksu pieņēmumi</t>
  </si>
  <si>
    <t>Vai izmaksas rēķināt no tekošiem vai vidējiem ieņēmumiem?</t>
  </si>
  <si>
    <t>No tekošiem ieņēmumiem</t>
  </si>
  <si>
    <t>No vidējiem ieņēmumiem</t>
  </si>
  <si>
    <t>Zemes nomas izmaksu pieņēmums</t>
  </si>
  <si>
    <t>Zemes nomas maksa par visu platību</t>
  </si>
  <si>
    <t>Dabas resursu nodoklis</t>
  </si>
  <si>
    <t>Nodokļu izmaksu pieņēmumi</t>
  </si>
  <si>
    <t>Nekustamā īpašuma nodokļa pieņēmumi</t>
  </si>
  <si>
    <t>Nekustamā īpašuma nodokļa likme</t>
  </si>
  <si>
    <t>Uzņēmumu ienākuma nodokļa likme</t>
  </si>
  <si>
    <t>Kadastrālā vērtība</t>
  </si>
  <si>
    <t>Nekustamā īpašuma nodoklis</t>
  </si>
  <si>
    <t>Diskonta likmes pieņēmums</t>
  </si>
  <si>
    <t>Maržu pieņēmumi</t>
  </si>
  <si>
    <t>Minimālās nomas maksas pieņēmums</t>
  </si>
  <si>
    <t>Apgrozāmā kapitāla pieņēmumi</t>
  </si>
  <si>
    <t>Ieguves ilgums</t>
  </si>
  <si>
    <t>Nepieciešamais ieguves ilgums</t>
  </si>
  <si>
    <t>gadi</t>
  </si>
  <si>
    <t>Attiecināmais ieguves ilgums</t>
  </si>
  <si>
    <t>Resursa cena</t>
  </si>
  <si>
    <t>Resursa ieguves laiks</t>
  </si>
  <si>
    <t>Resursa apjoms</t>
  </si>
  <si>
    <t>Resursa ieguves apjomi</t>
  </si>
  <si>
    <t>Resursa ieguves platība</t>
  </si>
  <si>
    <t>Ieguves veids - stabila resursu kvalitātes proporcija</t>
  </si>
  <si>
    <t>Resursa krājumu proporcija</t>
  </si>
  <si>
    <t>Augstākas kvalitātes (gaišā kūdra) resurss</t>
  </si>
  <si>
    <t>Zemākas kvalitātes (tumšā kūdra) resurss</t>
  </si>
  <si>
    <t>Attiecīgās resursa kvalitātes ieguves apjoms gadā</t>
  </si>
  <si>
    <t>Attiecīgās resursa kvalitātes ieguves apjoms gadā ieguves platībā</t>
  </si>
  <si>
    <t>Vai šis gads ir resursa ieguves gads?</t>
  </si>
  <si>
    <t>Augstākās kvalitātes (gaišā kūdra) resursa krājumi gada sākumā</t>
  </si>
  <si>
    <t>Zemākas kvalitātes (tumšā kūdra) resursa krājumi gada sākumā</t>
  </si>
  <si>
    <t>Ieņēmumi no resursa ieguves</t>
  </si>
  <si>
    <t>Ieguves veids - sākumā pilnībā iegūts kvalitatīvākais resurss</t>
  </si>
  <si>
    <t>Resursa ieguves apjoms gadā</t>
  </si>
  <si>
    <t>Piemērojamo kapitālieguldījumu apjoms</t>
  </si>
  <si>
    <t>Kapitālieguldījumi</t>
  </si>
  <si>
    <t>Ieņēmumi</t>
  </si>
  <si>
    <t>Saimnieciskās darbības izmaksas</t>
  </si>
  <si>
    <t>Vidējie ienākumi gadā</t>
  </si>
  <si>
    <t>Saimnieciskās darbības izmaksas proporcionāli no ieņēmumiem</t>
  </si>
  <si>
    <t>Saimnieciskās darbības izmaksas proporcionāli no sākotnējiem ieguldījumiem</t>
  </si>
  <si>
    <t>Resursu krājumu ieguves apjoma pieņēmumi</t>
  </si>
  <si>
    <t>Celmainība</t>
  </si>
  <si>
    <t>Piekļuves iespējamība</t>
  </si>
  <si>
    <t>Korekcijas par sezonalitātes ietekmi</t>
  </si>
  <si>
    <t>Bezriska likme</t>
  </si>
  <si>
    <t>Aktīvu beta</t>
  </si>
  <si>
    <t>Pašu kapitāla beta</t>
  </si>
  <si>
    <t>Tirgus riska prēmija</t>
  </si>
  <si>
    <t>Valsts riska prēmija</t>
  </si>
  <si>
    <t>Aizņēmumu nominālā pirms-nodokļu atdeves likme</t>
  </si>
  <si>
    <t>Uzņēmuma ienākuma nodokļa likme</t>
  </si>
  <si>
    <t>Pašu kapitāla proporcija</t>
  </si>
  <si>
    <t>Aizņemtā kapitāla proporcija</t>
  </si>
  <si>
    <t>Nominālā pēc-nodokļu tirgus WACC</t>
  </si>
  <si>
    <t>Sagaidāmā ilgtermiņa inflācija</t>
  </si>
  <si>
    <t>Reālā pēc-nodokļu tirgus WACC</t>
  </si>
  <si>
    <t>Bruto marža</t>
  </si>
  <si>
    <t>EBITDA marža</t>
  </si>
  <si>
    <t>EBIT marža</t>
  </si>
  <si>
    <t>EBT marža</t>
  </si>
  <si>
    <t>Neto marža</t>
  </si>
  <si>
    <t>Top 10 Latvijas kūdras nozares uzņēmumu vidējas maržas pēdējo 4 gadu periodā</t>
  </si>
  <si>
    <t>n/d</t>
  </si>
  <si>
    <t>Minimālās nomas maksas pieņēmums no kadastrālās vērtības</t>
  </si>
  <si>
    <t>Minimālā nomas maksa</t>
  </si>
  <si>
    <t>Pircēju parādi</t>
  </si>
  <si>
    <t>Parādi piegādātājiem</t>
  </si>
  <si>
    <t>dienas</t>
  </si>
  <si>
    <t>Nozares starptautisko uzņēmumu vidējas maržas pēdējo 4 gadu periodā</t>
  </si>
  <si>
    <t>OPEX</t>
  </si>
  <si>
    <t>Dienu skaits gadā</t>
  </si>
  <si>
    <t>Pircēju parādi - vērtība perioda beigās</t>
  </si>
  <si>
    <t>Parādi piegādātājiem - vērtība perioda beigās</t>
  </si>
  <si>
    <t>Apgrozāmā kapitāla aprēķini</t>
  </si>
  <si>
    <t>Vai šis ir pēdējais projekta darbības gads?</t>
  </si>
  <si>
    <t>Kapitālieguldījumu finansēšana</t>
  </si>
  <si>
    <t>Parādsaistību vērtība</t>
  </si>
  <si>
    <t>Vērtība perioda sākumā</t>
  </si>
  <si>
    <t>Jauni aizņēmumi</t>
  </si>
  <si>
    <t>Pamatsummas atmaksa</t>
  </si>
  <si>
    <t>Vērtība perioda beigās</t>
  </si>
  <si>
    <t>Procentu izmaksas</t>
  </si>
  <si>
    <t>Procentu maksājumi</t>
  </si>
  <si>
    <t>Naudas plūsma - tiešā metode</t>
  </si>
  <si>
    <t>Pamatdarbības naudas plūsma (pirms UIN)</t>
  </si>
  <si>
    <t>+</t>
  </si>
  <si>
    <t>-</t>
  </si>
  <si>
    <t>Izmaiņas pircēju parādos</t>
  </si>
  <si>
    <t>OPEX izmaksas</t>
  </si>
  <si>
    <t>Izmaiņas parādos piegādātājiem</t>
  </si>
  <si>
    <t>Procentu maksājumi par saņemtiem aizdevumiem</t>
  </si>
  <si>
    <t>Pamatdarbības naudas plūsma (pirms UIN) kopā</t>
  </si>
  <si>
    <t>Ieguldīšanas darbības naudas plūsma</t>
  </si>
  <si>
    <t>Ieguldīšanas darbības naudas plūsma kopā</t>
  </si>
  <si>
    <t>Finansēšanas darbības naudas plūsma</t>
  </si>
  <si>
    <t>Saņemtie aizdevumi</t>
  </si>
  <si>
    <t>Pamatsummas atmaksa par saņemtajiem aizdevumiem</t>
  </si>
  <si>
    <t>Izmaksātās bruto dividendes (ieskaitot UIN)</t>
  </si>
  <si>
    <t>Finansēšanas darbības naudas plūsma kopā</t>
  </si>
  <si>
    <t>Naudas plūsma kopā</t>
  </si>
  <si>
    <t>Aprēķins - pašu kapitāls, dividendes un naudas līdzekļi</t>
  </si>
  <si>
    <t>Pamatdarbības naudas plūsma kopā</t>
  </si>
  <si>
    <t>Naudas plūsma pirms finansēšanas darbības</t>
  </si>
  <si>
    <t xml:space="preserve">Aizdevumu saņemšana </t>
  </si>
  <si>
    <t>Aizdevumu pamatsummas atmaksa</t>
  </si>
  <si>
    <t>Naudas plūsma pirms kapitāla līdzekļu izmaksāšanas un iemaksāšanas</t>
  </si>
  <si>
    <t>Pamatkapitāla un dividenžu pieņēmumi</t>
  </si>
  <si>
    <t>Tehniskā daļa: izvēles opcijas</t>
  </si>
  <si>
    <t>Jā</t>
  </si>
  <si>
    <t>Nē</t>
  </si>
  <si>
    <t>UIN dividendēm</t>
  </si>
  <si>
    <t>Projekta peļņas vai zaudējumu atskaite</t>
  </si>
  <si>
    <t>Ieņēmumi kopā</t>
  </si>
  <si>
    <t>Pamatdarbības izmaksas</t>
  </si>
  <si>
    <t>Pamatdarbības izmaksas kopā</t>
  </si>
  <si>
    <t>EBITDA</t>
  </si>
  <si>
    <t>Nolietojums</t>
  </si>
  <si>
    <t>EBIT</t>
  </si>
  <si>
    <t>Procentu izdevumi</t>
  </si>
  <si>
    <t>UIN dividenžu nodoklis</t>
  </si>
  <si>
    <t>Neto peļna</t>
  </si>
  <si>
    <t>AKTĪVI</t>
  </si>
  <si>
    <t>Pamatlīdzekļi</t>
  </si>
  <si>
    <t>Īstermiņa aktīvi</t>
  </si>
  <si>
    <t>Naudas līdzekļi perioda sākumā</t>
  </si>
  <si>
    <t>Nepieciešamais ieguldījums pamatkapitālā</t>
  </si>
  <si>
    <t>EBT</t>
  </si>
  <si>
    <t>Pārpalikušie naudas līdzekļi</t>
  </si>
  <si>
    <t>Īstermiņa līdzekļi kopā</t>
  </si>
  <si>
    <t>AKTĪVI KOPĀ</t>
  </si>
  <si>
    <t>PASĪVI</t>
  </si>
  <si>
    <t>Pašu kapitāls</t>
  </si>
  <si>
    <t>Pamatkapitāls</t>
  </si>
  <si>
    <t>Nesadalītā peļņa / zaudējumi</t>
  </si>
  <si>
    <t>Pašu kapitāls kopā</t>
  </si>
  <si>
    <t>Ilgtermiņa parādsaistības</t>
  </si>
  <si>
    <t>Īstermiņa parādsaistības</t>
  </si>
  <si>
    <t>PASĪVI KOPĀ</t>
  </si>
  <si>
    <t>Pamatkapitāla izmaksa katru reizi, kad iespējams</t>
  </si>
  <si>
    <t>Kopā pamatkapitāla izmaksa</t>
  </si>
  <si>
    <t>Parādsaistības</t>
  </si>
  <si>
    <t>Pamatkapitāls perioda sākumā</t>
  </si>
  <si>
    <t>Pamatkapitāls perioda beigās</t>
  </si>
  <si>
    <t>Vai ir iespējama dividenžu izmaksa no naudas plūsmu perspektīvas?</t>
  </si>
  <si>
    <t>Vai ir iespējama dividenžu izmaksa no pašu kapitāla perspektīvas?</t>
  </si>
  <si>
    <t>Izmaksājamās bruto dividendes</t>
  </si>
  <si>
    <t>Naudas līdzekļi perioda beigās</t>
  </si>
  <si>
    <t>Bruto dividendes</t>
  </si>
  <si>
    <t>UIN</t>
  </si>
  <si>
    <t>Neto dividendes</t>
  </si>
  <si>
    <t>Nesadalītā peļņa / zaudējumi perioda sākumā</t>
  </si>
  <si>
    <t>+ EBT</t>
  </si>
  <si>
    <t>- bruto dividendes</t>
  </si>
  <si>
    <t>Nesadalītā peļņa / zaudējumi perioda beigās</t>
  </si>
  <si>
    <t>Naudas plūsma - netiešā metode</t>
  </si>
  <si>
    <t>Dividenžu pieņēmumi</t>
  </si>
  <si>
    <t>Zemes nomas izmaksas</t>
  </si>
  <si>
    <t>Saimnieciskās darbības izmaksas kopā</t>
  </si>
  <si>
    <t>Rekultivācijas izmaksas</t>
  </si>
  <si>
    <t>Vai piemērot rekultivācijas izmaksas?</t>
  </si>
  <si>
    <t>Piemērot</t>
  </si>
  <si>
    <t>Nepiemērot</t>
  </si>
  <si>
    <t>Pamatdarbības bruto naudas plūsma</t>
  </si>
  <si>
    <t>Neto peļņa</t>
  </si>
  <si>
    <t>Uzņēmumu ienākuma nodokļa izmaksas</t>
  </si>
  <si>
    <t>Pieaugums pircēju parādos</t>
  </si>
  <si>
    <t>Pieaugums parādos piegādātājiem</t>
  </si>
  <si>
    <t>Pamatdarbības bruto naudas plūsma kopā</t>
  </si>
  <si>
    <t>Pamatdarbības neto naudas plūsma</t>
  </si>
  <si>
    <t>Pamatdarbības neto naudas plūsma kopā</t>
  </si>
  <si>
    <t>Pamatkapitāla ieguldījumi</t>
  </si>
  <si>
    <t>Saņemtie aizdevumi un citu ilgtermiņa saistību pieaugums</t>
  </si>
  <si>
    <t>Aizdevumu atmaksa</t>
  </si>
  <si>
    <t>Izmaksātās neto dividendes</t>
  </si>
  <si>
    <t>Izmaksātais pamatkapitāls</t>
  </si>
  <si>
    <t>Pārbaude ar bilanci</t>
  </si>
  <si>
    <t>Ieguldījums pamatkapitālā</t>
  </si>
  <si>
    <t>Uzņēmumu ienākuma nodokļa likme (dividendēm)</t>
  </si>
  <si>
    <t>Procentu izmaksas * (1 - t)</t>
  </si>
  <si>
    <t>Neto izmaiņas apgrozāmajos līdzekļos</t>
  </si>
  <si>
    <t>FCFF konkrētajā periodā</t>
  </si>
  <si>
    <t>IRR</t>
  </si>
  <si>
    <t>Ieguldījumi hidrotehnisko būvju celtniecībā</t>
  </si>
  <si>
    <t>Pievadceļu būvniecība</t>
  </si>
  <si>
    <t>Pievadceļu būvniecības izmaksas</t>
  </si>
  <si>
    <t>km</t>
  </si>
  <si>
    <t>Jaunbūvējamo pievadceļu garums</t>
  </si>
  <si>
    <t>Nepieciešamie ieguldījumi pievadceļu būvniecībā</t>
  </si>
  <si>
    <t>Indekss kumulatīvi</t>
  </si>
  <si>
    <t>Nodokļu izmaksas</t>
  </si>
  <si>
    <t>Uzņēmuma ienākuma nodoklis</t>
  </si>
  <si>
    <t>Resursa ieguves gada numurs pēc kārtas</t>
  </si>
  <si>
    <t>Resursa ieguves apjoms gadā ieguves platībā</t>
  </si>
  <si>
    <t>Vizualizācijas</t>
  </si>
  <si>
    <t>Resursa ieguves apjoms kopā</t>
  </si>
  <si>
    <t>WACC</t>
  </si>
  <si>
    <t>Virspeļņa</t>
  </si>
  <si>
    <t>Mērķa IRR</t>
  </si>
  <si>
    <t>Kapitāliegudlījumu apjoms, kas finansējams ar aizdevumu</t>
  </si>
  <si>
    <t>Kapitāliegudlījumu apjoms, kas finansējams ar kapitālu</t>
  </si>
  <si>
    <t>Nomas maksa</t>
  </si>
  <si>
    <t>Attiecīgās resursa kvalitātes krājumi gada sākumā</t>
  </si>
  <si>
    <t>Līdzekļu avoti</t>
  </si>
  <si>
    <t>Līdzekļu avoti un izlietojums</t>
  </si>
  <si>
    <t>Līdzekļu izlietojums</t>
  </si>
  <si>
    <t>Bruto dividenžu izmaksa</t>
  </si>
  <si>
    <t>Pamatkapitāla izmaksa</t>
  </si>
  <si>
    <t>Parādsaistību procentu izmaksas</t>
  </si>
  <si>
    <t>Parādsaistību pamatsummas atmaksa</t>
  </si>
  <si>
    <t>Maržas</t>
  </si>
  <si>
    <t>Projekta maržas</t>
  </si>
  <si>
    <t>Min EBITDA marža</t>
  </si>
  <si>
    <t>Max EBITDA marža</t>
  </si>
  <si>
    <t>Min EBIT marža</t>
  </si>
  <si>
    <t>Max EBIT marža</t>
  </si>
  <si>
    <t>Min EBT marža</t>
  </si>
  <si>
    <t>Max EBT marža</t>
  </si>
  <si>
    <t>Min Neto marža</t>
  </si>
  <si>
    <t>Max Neto marža</t>
  </si>
  <si>
    <t>Kūdras ieguves projekta EBITDA marža</t>
  </si>
  <si>
    <t>Kūdras ieguves projekta EBIT marža</t>
  </si>
  <si>
    <t>Kūdras ieguves projekta EBT marža</t>
  </si>
  <si>
    <t>Kūdras ieguves projekta neto marža</t>
  </si>
  <si>
    <t>Maksimāli iespējamais resursa ieguves apjoms gadā</t>
  </si>
  <si>
    <t>Kāda daļa no maksimāli iespējamā resursa ieguves apjoma tiek iegūta?</t>
  </si>
  <si>
    <t>Vai manuāli bloķēt dividenžu izmaksu?</t>
  </si>
  <si>
    <t>Cik gados manuāli tiek bloķēta dividenžu izmaksa?</t>
  </si>
  <si>
    <t>Apauguma (veģetācijas) novākšana</t>
  </si>
  <si>
    <t>Attiecīgās resursa kvalitātes krājumi gada beigās</t>
  </si>
  <si>
    <t>Augstākās kvalitātes (gaišā kūdra) resursa krājumi gada beigās</t>
  </si>
  <si>
    <t>Zemākas kvalitātes (tumšā kūdra) resursa krājumi gada beigās</t>
  </si>
  <si>
    <t>Pieņēmumu apkopojums</t>
  </si>
  <si>
    <t>Rezultātu apkopojums</t>
  </si>
  <si>
    <t xml:space="preserve">Attiecīgās resursa kvalitātes ieguves apjoms gadā ieguves platībā </t>
  </si>
  <si>
    <t xml:space="preserve">Ieņēmumi no resursa ieguves </t>
  </si>
  <si>
    <t xml:space="preserve">Attiecīgās resursa kvalitātes krājumi gada sākumā </t>
  </si>
  <si>
    <t>Top 10 Latvijas kūdras nozares uzņēmumu vidējā EBITDA marža pēdējo 4 gadu periodā un kūdras ieguves projekta EBITDA marža</t>
  </si>
  <si>
    <t>Top 10 Latvijas kūdras nozares uzņēmumu vidējā EBIT marža pēdējo 4 gadu periodā un kūdras ieguves projekta EBIT marža</t>
  </si>
  <si>
    <t>Top 10 Latvijas kūdras nozares uzņēmumu vidējā neto marža pēdējo 4 gadu periodā un kūdras ieguves projekta neto marža</t>
  </si>
  <si>
    <t>Aizdevumu procentu izmaksas</t>
  </si>
  <si>
    <t>Resursa krājumi</t>
  </si>
  <si>
    <t>Nomas periods, gadi</t>
  </si>
  <si>
    <t>Diskonta likmes pieņēmumums</t>
  </si>
  <si>
    <t>WACC un IRR salīdzinājums</t>
  </si>
  <si>
    <t>Resursa krājumi gada sākumā kopā</t>
  </si>
  <si>
    <t>Vai šis ir projekta pēdējais gads?</t>
  </si>
  <si>
    <t xml:space="preserve">Problēmas: </t>
  </si>
  <si>
    <t>Aprēķini - aizņēmumi</t>
  </si>
  <si>
    <t>Identificētās problēmas</t>
  </si>
  <si>
    <t>Projekta bilance</t>
  </si>
  <si>
    <t>Aprēķini - mērķa IRR</t>
  </si>
  <si>
    <t>Aprēķini - maržas</t>
  </si>
  <si>
    <t>Finansejums</t>
  </si>
  <si>
    <t>Bilance</t>
  </si>
  <si>
    <t>FCFF</t>
  </si>
  <si>
    <t>Piemērojamais alternatīvais indekss</t>
  </si>
  <si>
    <t>Vai resursa ieguves vietas platība nav lielāka par nomātās teritorijas platību?</t>
  </si>
  <si>
    <t>Pārbaude:</t>
  </si>
  <si>
    <t>Vai indeksēto kapitālieguldījumu aprēķinam ir noteikts viens vērtēšanas gads?</t>
  </si>
  <si>
    <t>Dabas resursu nodokļa likme</t>
  </si>
  <si>
    <t>Vai gadu skaits, kad tiek manuāli bloķēta dividenžu izmaksa nav lielāks par nomas termiņa gadu skaitu?</t>
  </si>
  <si>
    <t>Vai bruto dividendes nav izteiktas kā pozitīvs skaitlis?</t>
  </si>
  <si>
    <t>Vai beidzoties projekta periodam nesadalītā peļņa/zaudējumi nav nulle?</t>
  </si>
  <si>
    <t>Master check</t>
  </si>
  <si>
    <t>Vai naudas plūsma pirms finansēšanas darbības par visu periodu nav negatīva?</t>
  </si>
  <si>
    <t>Vai naudas plūsma pirms kapitāla līdzekļu izmaksāšanas un iemaksāšanas par visu periodu nav negatīva?</t>
  </si>
  <si>
    <t>Vai pamatakpitāla izmaksas kopējā summa nav vienāda ar nepieciešamo ieguldījumu pamatkapitālā kopējo summu?</t>
  </si>
  <si>
    <t>Vai kopējā izmaksāto bruto dividenžu summa nav vienāda ar kopējo EBT summu?</t>
  </si>
  <si>
    <t>Pārbaude: Vai beidzoties projekta periodam nesadalītā peļņa/zaudējumi nav nulle?</t>
  </si>
  <si>
    <t>Pārbaude: Vai projekta pēdējā gadā pamatkapitāls nav 0?</t>
  </si>
  <si>
    <t>Vai projekta pēdējā gadā pamatkapitāls nav 0?</t>
  </si>
  <si>
    <t>Pārbaude: Vai bruto dividendes nav izteikts kā pozitīvs skaitlis?</t>
  </si>
  <si>
    <t>Pārbaude: Vai aktīvi ir vienādi ar pasīviem?</t>
  </si>
  <si>
    <t>Vai aktīvi ir vienādi ar pasīviem?</t>
  </si>
  <si>
    <t>Pārbaude: Vai pašu kapitāls nav negatīvs?</t>
  </si>
  <si>
    <t>Vai pašu kapitāls nav negatīvs?</t>
  </si>
  <si>
    <t>Vai FCFF par kopējo periodu nav mazāks par 0?</t>
  </si>
  <si>
    <t>Saimnieciskās darbības izmaksas  - manuāli ievadītā vērtība</t>
  </si>
  <si>
    <t>Vai piemērot saimnieciskās darbības izmaksas proporcionāli no ieņēmumiem un kapitālieguldījumiem vai manuāli ievadītās saimnieciskās darbības izmaksas?</t>
  </si>
  <si>
    <t>Saimnieciskās darbības izmaksu pieņēmumi - proporcionāli no ieņēmumiem/ kapitālieguldījumiem</t>
  </si>
  <si>
    <t>Saimnieciskās darbības izmaksu pieņēmumi - manuāli ievadītie</t>
  </si>
  <si>
    <t>Saimnieciskās darbības izmaksu pieņēmumu izvēle</t>
  </si>
  <si>
    <t>Pirmais gads (vērtēšanas gads)</t>
  </si>
  <si>
    <t>Gads (stāvoklis norādītā gada beigās)</t>
  </si>
  <si>
    <t>Gads (stāvoklis gada beigās)</t>
  </si>
  <si>
    <t>Rekultivācijas izmaksas (kopējā summa)</t>
  </si>
  <si>
    <t>Finanšu un salīdzinošās analīzes rādītāju pieņēmumi</t>
  </si>
  <si>
    <t>Jaunā nomas maksa</t>
  </si>
  <si>
    <t>Modelī piemērotā zemes nomas maksa par visu platību</t>
  </si>
  <si>
    <t>Mērķa IRR (aktuāls tikai, ja ievadītā nomas maksa ir EUR/ha 0)</t>
  </si>
  <si>
    <t>Attiecināmā virspeļņas proporcija zemes iznomātājam</t>
  </si>
  <si>
    <t>Mērķa IRR pie nomas maksas EUR/ha 0</t>
  </si>
  <si>
    <t>Starpība starp mērķa IRR pie nomas maksas EUR/ha 0 un IRR pie modelī piemērotās nomas maksas</t>
  </si>
  <si>
    <t>Ieguves veids - pakāpeniski (lineāri) samazinās kvalitatīvāka resursa proporcija</t>
  </si>
  <si>
    <t>Pakāpeniski (lineāri) samazinās kvalitatīvāka resursa proporcija</t>
  </si>
  <si>
    <t>Pakāpeniski (kvadrātiski) samazinās kvalitatīvāka resursa proporcija</t>
  </si>
  <si>
    <t>Lineārais koeficients</t>
  </si>
  <si>
    <t>Kvadrātiskais koeficients</t>
  </si>
  <si>
    <t>1.1</t>
  </si>
  <si>
    <t>1.2</t>
  </si>
  <si>
    <t>1.3</t>
  </si>
  <si>
    <t>1.4</t>
  </si>
  <si>
    <t>2.1</t>
  </si>
  <si>
    <t>2.2</t>
  </si>
  <si>
    <t>2.3</t>
  </si>
  <si>
    <t>2.4</t>
  </si>
  <si>
    <t>Ieguves veids - pakāpeniski (kvadrātiski) samazinās kvalitatīvāka resursa proporcija</t>
  </si>
  <si>
    <t>Saimnieciskās darbības izmaksas - proporcija no tekošiem ienākumiem</t>
  </si>
  <si>
    <t>Saimnieciskās darbības izmaksas - proporcija no vidējiem ienākumiem</t>
  </si>
  <si>
    <t>1.5</t>
  </si>
  <si>
    <t>1.6</t>
  </si>
  <si>
    <t>1.7</t>
  </si>
  <si>
    <t>1.8</t>
  </si>
  <si>
    <t>1.9</t>
  </si>
  <si>
    <t>1.10</t>
  </si>
  <si>
    <t>Nesadalītā peļņa / zaudējumi gada beigās</t>
  </si>
  <si>
    <t>EBT konkrētajā gadā</t>
  </si>
  <si>
    <t>2.5</t>
  </si>
  <si>
    <t>2.6</t>
  </si>
  <si>
    <t>2.7</t>
  </si>
  <si>
    <t>3.1</t>
  </si>
  <si>
    <t>3.2</t>
  </si>
  <si>
    <t>3.3</t>
  </si>
  <si>
    <t>3.4</t>
  </si>
  <si>
    <t>3.5</t>
  </si>
  <si>
    <t>4.1</t>
  </si>
  <si>
    <t>4.2</t>
  </si>
  <si>
    <t>4.3</t>
  </si>
  <si>
    <t>4.4</t>
  </si>
  <si>
    <t>4.5</t>
  </si>
  <si>
    <t>4.6</t>
  </si>
  <si>
    <t>5.1</t>
  </si>
  <si>
    <t>5.2</t>
  </si>
  <si>
    <t>5.3</t>
  </si>
  <si>
    <t>5.4</t>
  </si>
  <si>
    <t>5.5</t>
  </si>
  <si>
    <t>5.6</t>
  </si>
  <si>
    <t>6.1</t>
  </si>
  <si>
    <t>6.2</t>
  </si>
  <si>
    <t>6.3</t>
  </si>
  <si>
    <t>6.4</t>
  </si>
  <si>
    <t>6.5</t>
  </si>
  <si>
    <t>6.6</t>
  </si>
  <si>
    <t>6.7</t>
  </si>
  <si>
    <t>Vai manuāli bloķēt pamatkapitāla izmaksu?</t>
  </si>
  <si>
    <t>Cik gados manuāli tiek bloķēta pamatkapitāla izmaksa?</t>
  </si>
  <si>
    <t>Top 10 Latvijas kūdras nozares uzņēmumu vidējā marža pēdējo 4 gadu periodā</t>
  </si>
  <si>
    <t>Aprēķini - jaunā nomas maksa (kapitālatdeves metode)</t>
  </si>
  <si>
    <t>Projekta EBIT marža</t>
  </si>
  <si>
    <t>Starpība starp Top 10 Latvijas kūdras nozares uzņēmumu vidējo maržu un projekta maržu</t>
  </si>
  <si>
    <t>Vidējā EBITDA marža</t>
  </si>
  <si>
    <t>Vidējā EBIT marža</t>
  </si>
  <si>
    <t>Vidējais EBITDA maržas līmenis zem Top 10 Latvijas kūdras nozares uzņēmumu vidējās EBITDA maržas</t>
  </si>
  <si>
    <t>Vidējais EBITDA maržas līmenis virs Top 10 Latvijas kūdras nozares uzņēmumu vidējās EBITDA maržas</t>
  </si>
  <si>
    <t>Vidējā EBT marža</t>
  </si>
  <si>
    <t>Vidējais EBT maržas līmenis zem Top 10 Latvijas kūdras nozares uzņēmumu vidējās EBT maržas</t>
  </si>
  <si>
    <t>Vidējais EBT maržas līmenis virs Top 10 Latvijas kūdras nozares uzņēmumu vidējās EBT maržas</t>
  </si>
  <si>
    <t>Vidējā neto marža</t>
  </si>
  <si>
    <t>Vidējais neto maržas līmenis zem Top 10 Latvijas kūdras nozares uzņēmumu vidējās neto maržas</t>
  </si>
  <si>
    <t>Vidējais neto maržas līmenis virs Top 10 Latvijas kūdras nozares uzņēmumu vidējās neto maržas</t>
  </si>
  <si>
    <t>Min neto marža</t>
  </si>
  <si>
    <t>Vidējais EBIT maržas līmenis zem Top 10 Latvijas kūdras nozares uzņēmumu vidējās EBIT maržas</t>
  </si>
  <si>
    <t>Vidējais EBIT maržas līmenis virs Top 10 Latvijas kūdras nozares uzņēmumu vidējās EBIT maržas</t>
  </si>
  <si>
    <t>Šī brīža vērtējumā pielietotā EBIT marža</t>
  </si>
  <si>
    <t>PZA</t>
  </si>
  <si>
    <t>Vai EBT marža kādā gadā nav negatīva?</t>
  </si>
  <si>
    <t>Pārrēķinātā nomas maksa, EUR/ha</t>
  </si>
  <si>
    <t>Minimālā nomas maksa, EUR/ha</t>
  </si>
  <si>
    <t>5.7</t>
  </si>
  <si>
    <t>Virspeļņas proporcija iznomātājam</t>
  </si>
  <si>
    <t>Attiecīgās resursa kvalitātes ieguves apjoms</t>
  </si>
  <si>
    <t>Attiecīgās resursa kvalitātes ieguves proporcija</t>
  </si>
  <si>
    <t>Gadi</t>
  </si>
  <si>
    <t>Gads, no kura ir pieejama informācija par kūdras ieguves apjomiem</t>
  </si>
  <si>
    <t>Aprēķini - sākotnējie krājumi</t>
  </si>
  <si>
    <t>Naudas plusma</t>
  </si>
  <si>
    <t>Vai naudas līdzekļi perioda beigās bilancē sakrīt ar naudas līdzekļiem perioda beigās naudas plūsmā?</t>
  </si>
  <si>
    <t>Gads, kurā veikta jaunākā inventarizācija / apstiprināta papildizpēte</t>
  </si>
  <si>
    <t>n/a</t>
  </si>
  <si>
    <t>Kopējais vidējais iegūto resursu (kūdras) apjoms gadā</t>
  </si>
  <si>
    <t xml:space="preserve">Gads, kurā veikta vecākā sākotnējo krājumu aprēķinā izmantojamā inventarizācija </t>
  </si>
  <si>
    <t>Kopā resursa (kūdras) sākotnējie krājumi</t>
  </si>
  <si>
    <t>Celmu izņemšana un savākšana</t>
  </si>
  <si>
    <t>Piemērojamais kumulatīvais indekss</t>
  </si>
  <si>
    <t>Reālais resursa ieguves apjoms</t>
  </si>
  <si>
    <t>Augstākas kvalitātes (gaišā kūdra) resursa krājumi</t>
  </si>
  <si>
    <t>Zemākas kvalitātes (tumšā kūdra) resursa krājumi</t>
  </si>
  <si>
    <t>Augstākas kvalitātes (gaišā kūdra) resursa krājumu m3/ tonna attiecība</t>
  </si>
  <si>
    <t>Zemākas kvalitātes (tumšā kūdra) resursa krājumu m3/ tonna attiecība</t>
  </si>
  <si>
    <t>Pieņēmumi</t>
  </si>
  <si>
    <t>Gads, kurā tika noslēgts nomas līgums</t>
  </si>
  <si>
    <t>Potenciālie ieguves apjomi</t>
  </si>
  <si>
    <t>Potenciāli gadā iegūtais apjoms</t>
  </si>
  <si>
    <t>1.2.1</t>
  </si>
  <si>
    <t>Par cik gadiem ir nepieciešams noteikt resursa ieguves apjomus?</t>
  </si>
  <si>
    <t>dienas / gadā</t>
  </si>
  <si>
    <t>EUR / m3</t>
  </si>
  <si>
    <t>m3 / ha</t>
  </si>
  <si>
    <t>EUR / ha</t>
  </si>
  <si>
    <t>EUR / km</t>
  </si>
  <si>
    <t>EUR / t</t>
  </si>
  <si>
    <t>m3 / t</t>
  </si>
  <si>
    <t>EUR / tonna</t>
  </si>
  <si>
    <t>Sākotnējie resursu (kūdras) krājumi, m3</t>
  </si>
  <si>
    <t>Top 10 Latvijas kūdras nozares uzņēmumu vidējā EBT marža pēdējo 4 gadu periodā un kūdras ieguves projekta EBT marža</t>
  </si>
  <si>
    <t>Attiecināmo indeksu izvēle</t>
  </si>
  <si>
    <t>4.7</t>
  </si>
  <si>
    <t>Augtākas kvalitātes (gaišā kūdra) resursa cena (bez PVN)</t>
  </si>
  <si>
    <t>Zemākas kvalitātes (tumšā kūdra) resursa cena (bez PVN)</t>
  </si>
  <si>
    <t>Sākotnēji noteiktā augstākas kvalitātes (gaišā kūdra) resursa cena (bez PVN)</t>
  </si>
  <si>
    <t>Sākotnēji noteiktā zemākas kvalitātes (tumšā kūdra) resursa cena (bez PVN)</t>
  </si>
  <si>
    <t>Resursa (kūdras) produktu eksporta apjoms (CSP)</t>
  </si>
  <si>
    <t>Resursa (kūdras) produktu eksporta vērtība (CSP)</t>
  </si>
  <si>
    <t>Piemērotā augstākas kvalitātes (gaišā kūdra) resursa cena (bez PVN)</t>
  </si>
  <si>
    <t>Piemērotā zemākas kvalitātes (tumšā kūdra) resursa cena (bez PVN)</t>
  </si>
  <si>
    <t>Cik ilgs būs gaidīšanas laiks līdz ieguves licences saņemšanai?</t>
  </si>
  <si>
    <t>Vai šajā gadā tiek gaidīta ieguves licence?</t>
  </si>
  <si>
    <t>Vai šajā gadā tiek veikti kapitālieguldījumi?</t>
  </si>
  <si>
    <t>Vai šajā gadā tiek veikta resursa ieguve?</t>
  </si>
  <si>
    <t>Vai šajā gadā tiek aprēķināts pamatlīdzekļu vērtības nolietojums?</t>
  </si>
  <si>
    <t>Vai šajā gadā tiek maksāta nomas maksa pilnā apmērā?</t>
  </si>
  <si>
    <t>Nomas maksas likme pirms ieguves licences saņemšanas no kadastrālās vērtības</t>
  </si>
  <si>
    <t>Vai šajā gadā nomas maksa ir % no kadastrālās vērtībās?</t>
  </si>
  <si>
    <t>Zemes nomas izmaksas pēc ieguves licences saņemšanas</t>
  </si>
  <si>
    <t>Zemes nomas izmaksas pirms ieguves licences saņemšanas</t>
  </si>
  <si>
    <t>Noteiktais nomas līguma termiņš</t>
  </si>
  <si>
    <t>Projekta ilgums</t>
  </si>
  <si>
    <t>Zemes nomas maksas likme pirms ieguves licences saņemšanas no kadastrālās vērtības</t>
  </si>
  <si>
    <t>Uzturošās teritorijas platība</t>
  </si>
  <si>
    <t>Uzturošās teritorijas platības nomas maksas likme no kadastrālās vērtības</t>
  </si>
  <si>
    <t>Uzturošās teritorijas platības nomas maksa</t>
  </si>
  <si>
    <t>Gads, kurā noslēgts nomas līgums</t>
  </si>
  <si>
    <t>4.5.1</t>
  </si>
  <si>
    <t>4.5.2</t>
  </si>
  <si>
    <t>4.5.3</t>
  </si>
  <si>
    <t>Vai piemērot manuāli ievadīto vai aprēķināto (kūdrai) ieguves apjomu?</t>
  </si>
  <si>
    <t>Manuāli ievadītais resursa ieguves apjoms</t>
  </si>
  <si>
    <t>Aprēķinātais (kūdrai) ieguves apjoms</t>
  </si>
  <si>
    <t>Resursa ieguves vietas platība (gada ieguves apmēra aprēķinam)</t>
  </si>
  <si>
    <t>Nomas (resursa ieguves projekta) sākuma gads</t>
  </si>
  <si>
    <t>Resursa ieguves uzsākšanas gads</t>
  </si>
  <si>
    <t>Ar regulējumu noteiktais maksimālais ieguves projekta ilgums</t>
  </si>
  <si>
    <t>Visu Latvijas attiecīgās nozares (kūdras) uzņēmumu vidējas maržas pēdējo 4 gadu periodā</t>
  </si>
  <si>
    <t>Top 10 Latvijas nozares (kūdras) uzņēmumu vidējas maržas pēdējo 4 gadu periodā</t>
  </si>
  <si>
    <t>Ieguves ilgums (balstoties uz sākotnējiem datiem)</t>
  </si>
  <si>
    <t>Vai par šo gadu ir jāmodelē resursa ieguve?</t>
  </si>
  <si>
    <t>Aprēķini - teorētisko ieguves apjomu modelēšana resursu tipu sadalījumu aplēsei (piemērotajai resursa ieguves opcijai)</t>
  </si>
  <si>
    <t>Aprēķini - teorētisko ieguves apjomu modelēšana resursu tipu sadalījumu aplēsei</t>
  </si>
  <si>
    <t>Realizējamais iegūtās resursa apjoms gadā</t>
  </si>
  <si>
    <t>Minimālā EBT marža aktīvā ieguves periodā</t>
  </si>
  <si>
    <t>[INOP] Maržu pieņēmumi</t>
  </si>
  <si>
    <t>[INOP] Aprēķini - jaunā nomas maksa (maržu metode)</t>
  </si>
  <si>
    <t>Piemērojamā nomas maksa, EUR/ha</t>
  </si>
  <si>
    <t>Šībrīža nomas maksa, EUR/ha</t>
  </si>
  <si>
    <t>Iznomātāja min. izmaksas, EUR/ha</t>
  </si>
  <si>
    <t>Augstākas kvalitātes (gaišā kūdra) resursa sākotnējie ekspluatācijas krājumi</t>
  </si>
  <si>
    <t>Zemākas kvalitātes (tumšā kūdra) resursa sākotnējie ekspluatācijas krājumi</t>
  </si>
  <si>
    <t>Iegūtais un realizējamais resursa apjoms gadā</t>
  </si>
  <si>
    <t>Nepieciešamais ieguves ilgums visu resursu iegūšanai</t>
  </si>
  <si>
    <t>Cik ilgs ir gaidīšanas laiks līdz ieguves licences / atļaujas saņemšanai?</t>
  </si>
  <si>
    <t>Nomas periods</t>
  </si>
  <si>
    <t>Indeksa nosaukums</t>
  </si>
  <si>
    <t>Būvniecības izmaksu indekss (inženierbūves)</t>
  </si>
  <si>
    <t>Indekss par gadu</t>
  </si>
  <si>
    <t>Rūpniecības cenu indekss</t>
  </si>
  <si>
    <t>Iznomātāja administratīvās izmaksas attiecināmas uz iznomātā īpašuma platību</t>
  </si>
  <si>
    <t>Iznomātāja administratīvās izmaksas</t>
  </si>
  <si>
    <t>Pašu kapitāla cena</t>
  </si>
  <si>
    <t>Pēc-nodokļu aizņemtā kapitāla cena</t>
  </si>
  <si>
    <t>Šībrīža nomas maksa</t>
  </si>
  <si>
    <t>Šībrīža nomas maksa par visu nomāto platību</t>
  </si>
  <si>
    <t>Šībrīža vērtējumā pielietotā EBIT marža</t>
  </si>
  <si>
    <t>Gads, kurā tika uzsākta resursa (kūdras) ieguve</t>
  </si>
  <si>
    <t>m3 / tonna attiecība</t>
  </si>
  <si>
    <t>Resursu krājumu ieguves apjoma pieņēmums</t>
  </si>
  <si>
    <t>Gadā iegūstamais un realizējamais resursa apjoms</t>
  </si>
  <si>
    <t>Nomātās teritorijas platība (ietver ieguves platību, bet neietver uzturošo teritoriju)</t>
  </si>
  <si>
    <t>Uzturošās teritorijas platība (nav ietverta "nomātās teritorijas platībā")</t>
  </si>
  <si>
    <t>Patēriņa Cenu Indekss</t>
  </si>
  <si>
    <t>Kapitālieguldījumi ieguves vietas sagatavošanai</t>
  </si>
  <si>
    <t>Vai šajā gadā tiek veikti kapitālieguldījumi tehnikas iegādei?</t>
  </si>
  <si>
    <t>Kapitālieguldījumu pieņēmumi</t>
  </si>
  <si>
    <t xml:space="preserve">Tehnikas nolietojums </t>
  </si>
  <si>
    <t>Gadu skaits līdz ieguves beigām</t>
  </si>
  <si>
    <t>Nolietojuma periods</t>
  </si>
  <si>
    <t>Ieguves vietas sagatavošanas kapitālieguldījumu vertība gada sākumā</t>
  </si>
  <si>
    <t>Ieguves vietas sagatavošanas kapitālieguldījumu vertības palielinājums</t>
  </si>
  <si>
    <t>Ieguves vietas sagatavošanas kapitālieguldījumu nolietojums</t>
  </si>
  <si>
    <t>Tehnikas iegādes kapitālieguldījumu vertība gada sākumā</t>
  </si>
  <si>
    <t>Tehnikas iegādes kapitālieguldījumu vertības palielinājums</t>
  </si>
  <si>
    <t>Tehnikas iegādes kapitālieguldījumu nolietojums</t>
  </si>
  <si>
    <t>Nolietojums kopā</t>
  </si>
  <si>
    <t>Ieguves vietas sagatavošanas kapitālieguldījumu vērtība gada beigās</t>
  </si>
  <si>
    <t>Tehnikas iegādes kapitālieguldījumu vertība gada beigās</t>
  </si>
  <si>
    <t>Pamatlīdzekļi kopā</t>
  </si>
  <si>
    <t>Proporcija no maksimāli izmaksājamo dividenžu apmēra konkrētajā gadā</t>
  </si>
  <si>
    <t>Dividenžu izmaksas proporcija darbības gados</t>
  </si>
  <si>
    <t>Sākotnējie kapitālieguldījumi ieguves vietas sagatavošanai</t>
  </si>
  <si>
    <t>Aizņēmumi sākotnējiem kapitālieguldījumiem</t>
  </si>
  <si>
    <t>Aizņēmumi tehnikas iegādes kapitālieguldījumiem</t>
  </si>
  <si>
    <t>Tehnikas iegādes kapitālieguldījumi</t>
  </si>
  <si>
    <t>Aizņēmumi kopā</t>
  </si>
  <si>
    <t>Izstrādes un atradnes apsaimniekošanas izmaksas</t>
  </si>
  <si>
    <t>Nomātās teritorijas sāk. platība, ha</t>
  </si>
  <si>
    <t>Resursa ieguves vietas kopplatība, ha</t>
  </si>
  <si>
    <t>Resursa ieguves vietas kopplatība (gada ieguves apmēra aprēķinam)</t>
  </si>
  <si>
    <t>Vai indeksa aprēķinam ir noteikts viens vērtēšanas gads?</t>
  </si>
  <si>
    <t>Zemākas kvalitātes resursa (tumšā kūdra) minimālā ieguves proporcija</t>
  </si>
  <si>
    <t>Pārbaude: Vai nomātās teritorijas platība nepalielinās?</t>
  </si>
  <si>
    <t>Vai nomātās teritorijas platība nepalielinās?</t>
  </si>
  <si>
    <t>Vai ieguves ilgums ir pozitīvs skaitlis?</t>
  </si>
  <si>
    <t>Attiecināmo sākotnējo kapitālieguldījumu (ieguves vietas sagatavošanai) izvēle</t>
  </si>
  <si>
    <t>Sākotnējo kapitālieguldījumu (ieguves vietas sagatavošanai) vērtības izvēle</t>
  </si>
  <si>
    <t>Manuāli ievadītā sākotnējo kapitālieguldījumu (ieguves vietas sagatavošanai) vērtība</t>
  </si>
  <si>
    <t>Indeksētā sākotnējo kapitālieguldījumu (ieguves vietas sagatavošanai) bāzes vērtība</t>
  </si>
  <si>
    <t>Indeksēto sākotnējo kapitālieguldījumu (ieguves vietas sagatavošanai) aplēse</t>
  </si>
  <si>
    <t>Piemērotā sākotnējo kapitālieguldījumu (ieguves vietas sagatavošanai) vērtība</t>
  </si>
  <si>
    <t>Tehnikas iegādes kapitālieguldījumu veikšanas regularitāte</t>
  </si>
  <si>
    <t>Izstrādes un atradnes apsaimniekošanas izmaksu pieņēmumu izvēle</t>
  </si>
  <si>
    <t>Vai piemērot izstrādes un atradnes apsaimniekošanas izmaksas proporcionāli no ieņēmumiem un kapitālieguldījumiem vai manuāli ievadītās izmaksas?</t>
  </si>
  <si>
    <t>Izstrādes un atradnes apsaimniekošanas izmaksu pieņēmumi - proporcionāli no ieņēmumiem / kapitālieguldījumiem</t>
  </si>
  <si>
    <t>Izstrādes un atradnes apsaimniekošanas izmaksas (kā % no ieņēmumiem)</t>
  </si>
  <si>
    <t>Proporcionāli no sākotnējiem kapitālieguldījumiem</t>
  </si>
  <si>
    <t>Ieguves lauku remonts un uzturēšana (kā % no sākotnējiem kapitālieguldījumiem)</t>
  </si>
  <si>
    <t>Proporcionāli no ieņēmumiem / kapitālieguldījumiem, automātiski aprēķinātā vērtība</t>
  </si>
  <si>
    <t>Automātiski aprēķinātā vērtība</t>
  </si>
  <si>
    <t>Izstrādes un atradnes apsaimniekošanas izmaksu pieņēmumi - manuāli ievadītie</t>
  </si>
  <si>
    <t>Pašu kapitāla izmēra un specifiskā riska prēmija</t>
  </si>
  <si>
    <t xml:space="preserve">Piemērotā sākotnējo kapitālieguldījumu (ieguves vietas sagatavošanai) vērtība </t>
  </si>
  <si>
    <t xml:space="preserve">Sākotnējo kapitālieguldījumu (ieguves vietas sagatavošanai) nolietojums </t>
  </si>
  <si>
    <t>Tehnikas iegādes kapitālieguldījumu apmērs</t>
  </si>
  <si>
    <t>Sākotnējie kapitālieguldījumi (ieguves vietas sagatavošanai)</t>
  </si>
  <si>
    <t>Vai šajā gadā tiek veikti sākotnēji kapitālieguldījumi?</t>
  </si>
  <si>
    <t>Piemērojamo sākotnējo kapitālieguldījumu apjoms</t>
  </si>
  <si>
    <t>Sākotnēji kapitālieguldījumi (ieguves vietas sagatavošanai)</t>
  </si>
  <si>
    <t>Vai piemērot manuāli ievadīto vai aprēķināto tehnikas iegādes kapitālieguldījumu apmēru?</t>
  </si>
  <si>
    <t>Manuāli ievadītais tehnikas iegādes kapitālieguldījumu apmērs</t>
  </si>
  <si>
    <t>Aprēķinātais tehnikas iegādes kapitālieguldījumu apmērs</t>
  </si>
  <si>
    <t>Projekti</t>
  </si>
  <si>
    <t>Lietderīgā dzīve gados</t>
  </si>
  <si>
    <t>4.9</t>
  </si>
  <si>
    <t>4.8</t>
  </si>
  <si>
    <t>Aizdevumu procentu likmes pieņēmums</t>
  </si>
  <si>
    <t>Manuālais tehnikas iegādes kapitālieguldījumu apmērs</t>
  </si>
  <si>
    <t>Kopējais manuāli ievadītais tehnikas iegādes kapitālieguldījumu apmērs</t>
  </si>
  <si>
    <t>Aprēķinātais tehnikas iegādes kapitālieguldījumu nolietojums</t>
  </si>
  <si>
    <t>Manuālais tehnikas iegādes kapitālieguldījumu nolietojums</t>
  </si>
  <si>
    <t>Kopējais manuālais tehnikas iegādes kapitālieguldījumu nolietojums</t>
  </si>
  <si>
    <t>Tehnikas iegādes kapitālieguldījumu finansēšanas pieņēmumi</t>
  </si>
  <si>
    <t>4.10</t>
  </si>
  <si>
    <t>Sākotnējo kapitālieguldījumu finansēšanas pieņēmumi</t>
  </si>
  <si>
    <t>Jauno aizņēmumu aprēķins</t>
  </si>
  <si>
    <t>Aizņēmumu tehnikas iegādes kapitālieguldījumiem aprēķins</t>
  </si>
  <si>
    <t>Pamatsummas atmaksas aprēķins</t>
  </si>
  <si>
    <t>Kopējais manuāli ievadītais tehnikas iegādes kapitālieguldījumu apmērs, kas finansējams ar aizdevumu</t>
  </si>
  <si>
    <t>Vai šis ir projekta darbības gads?</t>
  </si>
  <si>
    <t>Vai šajā gadā tiek veikti kapitālieguldījumi tehnikas iegādei, izmantojot mainīgās proporcijas aizdevuma finansējumu?</t>
  </si>
  <si>
    <t>Vai šajā gadā tiek aprēķināts pamatlīdzekļu vērtības nolietojums tehnikai, kas finansēta, izmantojot mainīgās proporcijas aizdevumu?</t>
  </si>
  <si>
    <t>Perioda numurs pēc kārtas</t>
  </si>
  <si>
    <t>Projekta darbības gads pēc kārtas</t>
  </si>
  <si>
    <t>Lietderīgā dzīve gados nedrīkst pārsniegt projekta garumu gados</t>
  </si>
  <si>
    <t>4.11</t>
  </si>
  <si>
    <t>4.12</t>
  </si>
  <si>
    <t>4.13</t>
  </si>
  <si>
    <t>Tehnikas iegādes kapitālieguldījumu apmēra izvēle</t>
  </si>
  <si>
    <t>4.14</t>
  </si>
  <si>
    <t>Vai piemērot mainīgo vai konstanto proporciju no kapitālieguldījumiem, kas finansējama ar aizdevumu?</t>
  </si>
  <si>
    <t>Mainīgā proporcija no kapitālieguldījumiem, kas finansējama ar aizdevumu</t>
  </si>
  <si>
    <t>Konstantā proporcija no kapitālieguldījumiem, kas finansējama ar aizdevumu</t>
  </si>
  <si>
    <t>Proporcija no kapitālieguldījumiem, kas finansējama ar aizdevumu</t>
  </si>
  <si>
    <t>Proporcija no sākotnējiem kapitālieguldījumiem, kas finansējama ar aizdevumu</t>
  </si>
  <si>
    <t>Kopējā mainīgās proporcijas no kapitālieguldījumiem aizdevumu pamatsummas atmaksa</t>
  </si>
  <si>
    <t>Konstantās proporcijas no kapitālieguldījumiem aizdevumu pamatsummas atmaksa</t>
  </si>
  <si>
    <t>Mainīgās proporcijas no kapitālieguldījumiem aizdevumu pamatsummas atmaksa</t>
  </si>
  <si>
    <t>Vidējais purvs</t>
  </si>
  <si>
    <t>Zemākas kvalitātes resursa (tumšā kūdra) minimālā ieguves proporcija (4. ieguves profila ietvaros)</t>
  </si>
  <si>
    <t>Automātiski aprēķinātais tehnikas iegādes kapitālieguldījumu apmērs</t>
  </si>
  <si>
    <t>Iegādājamie aktīvi</t>
  </si>
  <si>
    <t>Aktīvs 1</t>
  </si>
  <si>
    <t>Aktīvs 2</t>
  </si>
  <si>
    <t>Aktīvs 3</t>
  </si>
  <si>
    <t>Aktīvs 4</t>
  </si>
  <si>
    <t>Aktīvs 5</t>
  </si>
  <si>
    <t>Aktīvs 6</t>
  </si>
  <si>
    <t>Aktīvs 7</t>
  </si>
  <si>
    <t>Aktīvs 8</t>
  </si>
  <si>
    <t>Aktīvs 9</t>
  </si>
  <si>
    <t>Aktīvs 10</t>
  </si>
  <si>
    <t>Mainīgā proporcija no tehnikas kapitālieguldījumiem, kas finansējama ar aizdevumu</t>
  </si>
  <si>
    <t>Konstantā proporcija no tehnikas kapitālieguldījumiem, kas finansējama ar aizdevumu</t>
  </si>
  <si>
    <t>Visos gados, kuros ir ievadīts kapitālieguldījumu apmērs, ir jāievada arī proporcija, kas finansējama ar aizdevumu</t>
  </si>
  <si>
    <r>
      <t xml:space="preserve">Rekultivācijas izmaksas (kopējā summa) </t>
    </r>
    <r>
      <rPr>
        <sz val="8"/>
        <color rgb="FFFF0000"/>
        <rFont val="Arial"/>
        <family val="2"/>
        <charset val="186"/>
      </rPr>
      <t>(negatīvs skaitlis)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</si>
</sst>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64" formatCode="0;\(0\);\-"/>
    <numFmt numFmtId="165" formatCode="#,##0;\(#,##0\);\-"/>
    <numFmt numFmtId="166" formatCode="0.0"/>
    <numFmt numFmtId="167" formatCode="#,##0_);\(#,##0\);\-_);@"/>
    <numFmt numFmtId="168" formatCode="0.00;\(0.00\);"/>
    <numFmt numFmtId="169" formatCode="0;\(0\);\ "/>
    <numFmt numFmtId="170" formatCode="0.00%;\(0.00%\);\-"/>
    <numFmt numFmtId="171" formatCode="#,##0.00;\(#,##0.00\);\-"/>
    <numFmt numFmtId="172" formatCode="0;\(0\);"/>
    <numFmt numFmtId="173" formatCode="##,##0;\(##,##0\);\-"/>
    <numFmt numFmtId="174" formatCode="##,##0.00;\(##,##0.00\);\-"/>
    <numFmt numFmtId="175" formatCode="dd/mm/yyyy;@"/>
    <numFmt numFmtId="176" formatCode="#,##0.00_);\(#,##0.00\);\-_);@"/>
    <numFmt numFmtId="177" formatCode="0.0%"/>
    <numFmt numFmtId="178" formatCode="##,##0.0;\(##,##0.0\);\-"/>
    <numFmt numFmtId="179" formatCode="#,##0.0;\(#,##0.0\);\-"/>
    <numFmt numFmtId="180" formatCode="#,##0.0_);\(#,##0.0\);\-_);@"/>
    <numFmt numFmtId="181" formatCode="0.0%;\(0.0%\);\-"/>
    <numFmt numFmtId="182" formatCode="0.00000000000"/>
    <numFmt numFmtId="183" formatCode="_(* #,##0_);_(* \(#,##0\);_(* &quot;-&quot;??_);@"/>
    <numFmt numFmtId="184" formatCode="#,##0%_);\(#,##0\)%;\-_);@_)"/>
    <numFmt numFmtId="185" formatCode="0.0000"/>
    <numFmt numFmtId="186" formatCode="#,##0.0000_);\(#,##0.0000\);\-_);@"/>
  </numFmts>
  <fonts count="35">
    <font>
      <sz val="11"/>
      <color theme="1"/>
      <name val="Calibri"/>
      <family val="2"/>
      <scheme val="minor"/>
    </font>
    <font>
      <b/>
      <sz val="8"/>
      <color theme="0"/>
      <name val="Arial"/>
      <family val="2"/>
      <charset val="186"/>
    </font>
    <font>
      <sz val="8"/>
      <color theme="1"/>
      <name val="Arial"/>
      <family val="2"/>
      <charset val="186"/>
    </font>
    <font>
      <i/>
      <sz val="8"/>
      <color theme="1"/>
      <name val="Arial"/>
      <family val="2"/>
      <charset val="186"/>
    </font>
    <font>
      <sz val="8"/>
      <color theme="0"/>
      <name val="Arial"/>
      <family val="2"/>
      <charset val="186"/>
    </font>
    <font>
      <b/>
      <i/>
      <sz val="8"/>
      <color theme="0"/>
      <name val="Arial"/>
      <family val="2"/>
      <charset val="186"/>
    </font>
    <font>
      <b/>
      <sz val="8"/>
      <color theme="1"/>
      <name val="Arial"/>
      <family val="2"/>
      <charset val="186"/>
    </font>
    <font>
      <b/>
      <i/>
      <sz val="8"/>
      <color theme="1"/>
      <name val="Arial"/>
      <family val="2"/>
      <charset val="186"/>
    </font>
    <font>
      <sz val="8"/>
      <color theme="1"/>
      <name val="Arial"/>
      <family val="2"/>
    </font>
    <font>
      <sz val="8"/>
      <color rgb="FF005EB8"/>
      <name val="Arial"/>
      <family val="2"/>
      <charset val="186"/>
    </font>
    <font>
      <b/>
      <sz val="8"/>
      <color rgb="FF005EB8"/>
      <name val="Arial"/>
      <family val="2"/>
      <charset val="186"/>
    </font>
    <font>
      <sz val="8"/>
      <color rgb="FF002060"/>
      <name val="Arial"/>
      <family val="2"/>
      <charset val="186"/>
    </font>
    <font>
      <u/>
      <sz val="8"/>
      <color theme="8"/>
      <name val="Arial"/>
      <family val="2"/>
      <charset val="186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9" tint="-0.249977111117893"/>
      <name val="Arial"/>
      <family val="2"/>
      <charset val="186"/>
    </font>
    <font>
      <b/>
      <sz val="10"/>
      <color rgb="FFFF0000"/>
      <name val="Arial"/>
      <family val="2"/>
      <charset val="186"/>
    </font>
    <font>
      <b/>
      <u/>
      <sz val="8"/>
      <name val="Arial"/>
      <family val="2"/>
      <charset val="186"/>
    </font>
    <font>
      <b/>
      <u/>
      <sz val="8"/>
      <color theme="8"/>
      <name val="Arial"/>
      <family val="2"/>
      <charset val="186"/>
    </font>
    <font>
      <b/>
      <u/>
      <sz val="8"/>
      <color theme="1"/>
      <name val="Arial"/>
      <family val="2"/>
      <charset val="186"/>
    </font>
    <font>
      <b/>
      <sz val="22"/>
      <color rgb="FF510DBC"/>
      <name val="KPMG Bold"/>
      <family val="2"/>
      <charset val="186"/>
    </font>
    <font>
      <b/>
      <u/>
      <sz val="8"/>
      <color rgb="FF510DBC"/>
      <name val="Arial"/>
      <family val="2"/>
      <charset val="186"/>
    </font>
    <font>
      <i/>
      <sz val="8"/>
      <color theme="0"/>
      <name val="Arial"/>
      <family val="2"/>
      <charset val="186"/>
    </font>
    <font>
      <sz val="8"/>
      <color rgb="FF7030A0"/>
      <name val="Arial"/>
      <family val="2"/>
      <charset val="186"/>
    </font>
    <font>
      <sz val="8"/>
      <name val="Arial"/>
      <family val="2"/>
      <charset val="186"/>
    </font>
    <font>
      <sz val="11"/>
      <color rgb="FF000000"/>
      <name val="Calibri"/>
      <family val="2"/>
    </font>
    <font>
      <b/>
      <sz val="8"/>
      <color rgb="FF7030A0"/>
      <name val="Arial"/>
      <family val="2"/>
      <charset val="186"/>
    </font>
    <font>
      <b/>
      <sz val="8"/>
      <name val="Arial"/>
      <family val="2"/>
      <charset val="186"/>
    </font>
    <font>
      <b/>
      <sz val="11"/>
      <color rgb="FF000000"/>
      <name val="Arial"/>
      <family val="2"/>
      <charset val="186"/>
    </font>
    <font>
      <sz val="11"/>
      <color rgb="FF000000"/>
      <name val="Arial"/>
      <family val="2"/>
      <charset val="186"/>
    </font>
    <font>
      <i/>
      <sz val="8"/>
      <name val="Arial"/>
      <family val="2"/>
      <charset val="186"/>
    </font>
    <font>
      <i/>
      <sz val="8"/>
      <color rgb="FFFF0000"/>
      <name val="Arial"/>
      <family val="2"/>
      <charset val="186"/>
    </font>
    <font>
      <sz val="8"/>
      <color rgb="FFFF0000"/>
      <name val="Arial"/>
      <family val="2"/>
      <charset val="186"/>
    </font>
    <font>
      <b/>
      <i/>
      <sz val="8"/>
      <color rgb="FFFF0000"/>
      <name val="Arial"/>
      <family val="2"/>
      <charset val="186"/>
    </font>
  </fonts>
  <fills count="16">
    <fill>
      <patternFill patternType="none"/>
    </fill>
    <fill>
      <patternFill patternType="gray125"/>
    </fill>
    <fill>
      <patternFill patternType="solid">
        <fgColor rgb="FF00338D"/>
        <bgColor indexed="64"/>
      </patternFill>
    </fill>
    <fill>
      <patternFill patternType="solid">
        <fgColor rgb="FF0091DA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6D2077"/>
        <bgColor indexed="64"/>
      </patternFill>
    </fill>
    <fill>
      <patternFill patternType="solid">
        <fgColor rgb="FFFCF7BC"/>
        <bgColor indexed="64"/>
      </patternFill>
    </fill>
    <fill>
      <patternFill patternType="solid">
        <fgColor rgb="FFFDF7B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510DBC"/>
        <bgColor indexed="64"/>
      </patternFill>
    </fill>
    <fill>
      <patternFill patternType="solid">
        <fgColor theme="5" tint="0.39997558519241921"/>
        <bgColor indexed="64"/>
      </patternFill>
    </fill>
  </fills>
  <borders count="5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theme="1" tint="0.34998626667073579"/>
      </left>
      <right style="hair">
        <color theme="1" tint="0.34998626667073579"/>
      </right>
      <top style="hair">
        <color theme="1" tint="0.34998626667073579"/>
      </top>
      <bottom style="hair">
        <color theme="1" tint="0.34998626667073579"/>
      </bottom>
      <diagonal/>
    </border>
    <border>
      <left style="hair">
        <color theme="8"/>
      </left>
      <right style="hair">
        <color theme="8"/>
      </right>
      <top style="hair">
        <color theme="8"/>
      </top>
      <bottom style="hair">
        <color theme="8"/>
      </bottom>
      <diagonal/>
    </border>
    <border>
      <left style="hair">
        <color rgb="FF002060"/>
      </left>
      <right style="hair">
        <color rgb="FF002060"/>
      </right>
      <top style="hair">
        <color rgb="FF002060"/>
      </top>
      <bottom style="hair">
        <color rgb="FF002060"/>
      </bottom>
      <diagonal/>
    </border>
    <border>
      <left style="hair">
        <color theme="1" tint="0.34998626667073579"/>
      </left>
      <right style="hair">
        <color theme="1" tint="0.34998626667073579"/>
      </right>
      <top style="hair">
        <color theme="1" tint="0.34998626667073579"/>
      </top>
      <bottom style="thin">
        <color indexed="64"/>
      </bottom>
      <diagonal/>
    </border>
    <border>
      <left style="hair">
        <color theme="8"/>
      </left>
      <right style="hair">
        <color theme="8"/>
      </right>
      <top/>
      <bottom style="hair">
        <color theme="8"/>
      </bottom>
      <diagonal/>
    </border>
    <border>
      <left/>
      <right/>
      <top/>
      <bottom style="thin">
        <color indexed="64"/>
      </bottom>
      <diagonal/>
    </border>
    <border>
      <left style="hair">
        <color theme="8"/>
      </left>
      <right style="hair">
        <color theme="8"/>
      </right>
      <top style="hair">
        <color theme="8"/>
      </top>
      <bottom style="thin">
        <color indexed="64"/>
      </bottom>
      <diagonal/>
    </border>
    <border>
      <left style="hair">
        <color theme="4" tint="-0.499984740745262"/>
      </left>
      <right style="hair">
        <color theme="4" tint="-0.499984740745262"/>
      </right>
      <top style="hair">
        <color theme="4" tint="-0.499984740745262"/>
      </top>
      <bottom style="hair">
        <color theme="4" tint="-0.499984740745262"/>
      </bottom>
      <diagonal/>
    </border>
    <border>
      <left style="hair">
        <color rgb="FF002060"/>
      </left>
      <right style="hair">
        <color rgb="FF002060"/>
      </right>
      <top style="hair">
        <color rgb="FF002060"/>
      </top>
      <bottom style="thin">
        <color indexed="64"/>
      </bottom>
      <diagonal/>
    </border>
    <border>
      <left style="hair">
        <color rgb="FF002060"/>
      </left>
      <right style="hair">
        <color theme="1" tint="0.34998626667073579"/>
      </right>
      <top style="hair">
        <color theme="1" tint="0.34998626667073579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theme="8"/>
      </right>
      <top/>
      <bottom style="hair">
        <color theme="8"/>
      </bottom>
      <diagonal/>
    </border>
    <border>
      <left style="hair">
        <color theme="8"/>
      </left>
      <right style="hair">
        <color theme="8"/>
      </right>
      <top style="hair">
        <color theme="8"/>
      </top>
      <bottom/>
      <diagonal/>
    </border>
    <border>
      <left style="hair">
        <color theme="8"/>
      </left>
      <right style="hair">
        <color theme="8"/>
      </right>
      <top style="hair">
        <color theme="1" tint="0.34998626667073579"/>
      </top>
      <bottom style="thin">
        <color indexed="64"/>
      </bottom>
      <diagonal/>
    </border>
    <border>
      <left/>
      <right/>
      <top style="hair">
        <color theme="8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theme="1" tint="0.34998626667073579"/>
      </left>
      <right/>
      <top style="hair">
        <color theme="1" tint="0.34998626667073579"/>
      </top>
      <bottom style="hair">
        <color theme="1" tint="0.34998626667073579"/>
      </bottom>
      <diagonal/>
    </border>
    <border>
      <left/>
      <right/>
      <top style="hair">
        <color theme="1" tint="0.34998626667073579"/>
      </top>
      <bottom style="hair">
        <color theme="1" tint="0.34998626667073579"/>
      </bottom>
      <diagonal/>
    </border>
    <border>
      <left/>
      <right style="hair">
        <color theme="1" tint="0.34998626667073579"/>
      </right>
      <top style="hair">
        <color theme="1" tint="0.34998626667073579"/>
      </top>
      <bottom style="hair">
        <color theme="1" tint="0.34998626667073579"/>
      </bottom>
      <diagonal/>
    </border>
    <border>
      <left style="thin">
        <color rgb="FF510DBC"/>
      </left>
      <right/>
      <top style="thin">
        <color rgb="FF510DBC"/>
      </top>
      <bottom/>
      <diagonal/>
    </border>
    <border>
      <left/>
      <right/>
      <top style="thin">
        <color rgb="FF510DBC"/>
      </top>
      <bottom/>
      <diagonal/>
    </border>
    <border>
      <left style="thin">
        <color rgb="FF510DBC"/>
      </left>
      <right/>
      <top/>
      <bottom/>
      <diagonal/>
    </border>
    <border>
      <left style="thin">
        <color rgb="FF510DBC"/>
      </left>
      <right/>
      <top/>
      <bottom style="thin">
        <color rgb="FF510DBC"/>
      </bottom>
      <diagonal/>
    </border>
    <border>
      <left/>
      <right/>
      <top/>
      <bottom style="thin">
        <color rgb="FF510DBC"/>
      </bottom>
      <diagonal/>
    </border>
    <border>
      <left/>
      <right style="thin">
        <color rgb="FF510DBC"/>
      </right>
      <top style="thin">
        <color rgb="FF510DBC"/>
      </top>
      <bottom/>
      <diagonal/>
    </border>
    <border>
      <left/>
      <right style="thin">
        <color rgb="FF510DBC"/>
      </right>
      <top/>
      <bottom/>
      <diagonal/>
    </border>
    <border>
      <left/>
      <right style="thin">
        <color rgb="FF510DBC"/>
      </right>
      <top/>
      <bottom style="thin">
        <color rgb="FF510DBC"/>
      </bottom>
      <diagonal/>
    </border>
    <border>
      <left style="hair">
        <color theme="8"/>
      </left>
      <right/>
      <top style="hair">
        <color theme="8"/>
      </top>
      <bottom style="hair">
        <color theme="8"/>
      </bottom>
      <diagonal/>
    </border>
    <border>
      <left/>
      <right style="hair">
        <color theme="8"/>
      </right>
      <top style="hair">
        <color theme="8"/>
      </top>
      <bottom style="hair">
        <color theme="8"/>
      </bottom>
      <diagonal/>
    </border>
    <border>
      <left style="hair">
        <color theme="8"/>
      </left>
      <right/>
      <top/>
      <bottom style="hair">
        <color theme="8"/>
      </bottom>
      <diagonal/>
    </border>
    <border>
      <left/>
      <right/>
      <top/>
      <bottom style="hair">
        <color theme="8"/>
      </bottom>
      <diagonal/>
    </border>
    <border>
      <left style="hair">
        <color theme="8"/>
      </left>
      <right/>
      <top style="hair">
        <color theme="8"/>
      </top>
      <bottom style="thin">
        <color indexed="64"/>
      </bottom>
      <diagonal/>
    </border>
    <border>
      <left/>
      <right style="hair">
        <color theme="8"/>
      </right>
      <top style="hair">
        <color theme="8"/>
      </top>
      <bottom style="thin">
        <color indexed="64"/>
      </bottom>
      <diagonal/>
    </border>
    <border>
      <left style="hair">
        <color theme="1" tint="0.34998626667073579"/>
      </left>
      <right/>
      <top style="hair">
        <color theme="1" tint="0.34998626667073579"/>
      </top>
      <bottom style="thin">
        <color indexed="64"/>
      </bottom>
      <diagonal/>
    </border>
    <border>
      <left/>
      <right/>
      <top style="hair">
        <color theme="1" tint="0.34998626667073579"/>
      </top>
      <bottom style="thin">
        <color indexed="64"/>
      </bottom>
      <diagonal/>
    </border>
    <border>
      <left/>
      <right style="hair">
        <color theme="1" tint="0.34998626667073579"/>
      </right>
      <top style="hair">
        <color theme="1" tint="0.34998626667073579"/>
      </top>
      <bottom style="thin">
        <color indexed="64"/>
      </bottom>
      <diagonal/>
    </border>
    <border>
      <left style="hair">
        <color theme="8"/>
      </left>
      <right style="hair">
        <color theme="8"/>
      </right>
      <top style="thin">
        <color indexed="64"/>
      </top>
      <bottom style="hair">
        <color theme="8"/>
      </bottom>
      <diagonal/>
    </border>
    <border>
      <left style="hair">
        <color theme="1" tint="0.34998626667073579"/>
      </left>
      <right style="hair">
        <color theme="1" tint="0.34998626667073579"/>
      </right>
      <top style="hair">
        <color theme="1" tint="0.34998626667073579"/>
      </top>
      <bottom/>
      <diagonal/>
    </border>
    <border>
      <left/>
      <right/>
      <top/>
      <bottom style="hair">
        <color theme="1" tint="0.34998626667073579"/>
      </bottom>
      <diagonal/>
    </border>
    <border>
      <left style="hair">
        <color theme="1" tint="0.34998626667073579"/>
      </left>
      <right/>
      <top/>
      <bottom style="hair">
        <color theme="1" tint="0.34998626667073579"/>
      </bottom>
      <diagonal/>
    </border>
    <border>
      <left/>
      <right style="hair">
        <color theme="1" tint="0.34998626667073579"/>
      </right>
      <top/>
      <bottom style="hair">
        <color theme="1" tint="0.34998626667073579"/>
      </bottom>
      <diagonal/>
    </border>
    <border>
      <left style="hair">
        <color theme="8"/>
      </left>
      <right style="hair">
        <color theme="8"/>
      </right>
      <top style="hair">
        <color theme="8"/>
      </top>
      <bottom style="thin">
        <color rgb="FF510DBC"/>
      </bottom>
      <diagonal/>
    </border>
    <border>
      <left/>
      <right style="hair">
        <color rgb="FF002060"/>
      </right>
      <top/>
      <bottom style="thin">
        <color indexed="64"/>
      </bottom>
      <diagonal/>
    </border>
    <border>
      <left/>
      <right style="hair">
        <color theme="8"/>
      </right>
      <top/>
      <bottom style="thin">
        <color indexed="64"/>
      </bottom>
      <diagonal/>
    </border>
    <border>
      <left style="hair">
        <color theme="8"/>
      </left>
      <right style="hair">
        <color theme="8"/>
      </right>
      <top/>
      <bottom style="thin">
        <color indexed="64"/>
      </bottom>
      <diagonal/>
    </border>
    <border>
      <left style="hair">
        <color theme="8"/>
      </left>
      <right style="hair">
        <color theme="8"/>
      </right>
      <top style="medium">
        <color theme="8"/>
      </top>
      <bottom style="hair">
        <color theme="8"/>
      </bottom>
      <diagonal/>
    </border>
    <border>
      <left/>
      <right/>
      <top style="hair">
        <color theme="8"/>
      </top>
      <bottom style="hair">
        <color theme="8"/>
      </bottom>
      <diagonal/>
    </border>
    <border>
      <left/>
      <right/>
      <top style="hair">
        <color theme="8"/>
      </top>
      <bottom/>
      <diagonal/>
    </border>
    <border>
      <left/>
      <right style="hair">
        <color theme="8"/>
      </right>
      <top style="medium">
        <color theme="8"/>
      </top>
      <bottom/>
      <diagonal/>
    </border>
    <border>
      <left/>
      <right/>
      <top style="medium">
        <color theme="8"/>
      </top>
      <bottom/>
      <diagonal/>
    </border>
    <border>
      <left style="hair">
        <color theme="1" tint="0.34998626667073579"/>
      </left>
      <right style="hair">
        <color theme="1" tint="0.34998626667073579"/>
      </right>
      <top style="hair">
        <color theme="1" tint="0.34998626667073579"/>
      </top>
      <bottom style="medium">
        <color theme="8"/>
      </bottom>
      <diagonal/>
    </border>
    <border>
      <left/>
      <right/>
      <top/>
      <bottom style="medium">
        <color theme="8"/>
      </bottom>
      <diagonal/>
    </border>
  </borders>
  <cellStyleXfs count="22">
    <xf numFmtId="0" fontId="0" fillId="0" borderId="0"/>
    <xf numFmtId="0" fontId="13" fillId="0" borderId="0" applyNumberFormat="0" applyFill="0" applyBorder="0" applyAlignment="0" applyProtection="0"/>
    <xf numFmtId="14" fontId="8" fillId="5" borderId="2">
      <alignment horizontal="center" vertical="center" readingOrder="1"/>
    </xf>
    <xf numFmtId="167" fontId="8" fillId="5" borderId="2">
      <alignment horizontal="right" vertical="center" readingOrder="1"/>
    </xf>
    <xf numFmtId="14" fontId="9" fillId="0" borderId="3">
      <alignment horizontal="center"/>
    </xf>
    <xf numFmtId="165" fontId="2" fillId="6" borderId="4"/>
    <xf numFmtId="165" fontId="9" fillId="0" borderId="3">
      <alignment horizontal="right"/>
    </xf>
    <xf numFmtId="164" fontId="9" fillId="0" borderId="3">
      <alignment horizontal="center"/>
    </xf>
    <xf numFmtId="168" fontId="8" fillId="5" borderId="2">
      <alignment horizontal="left" vertical="center" readingOrder="1"/>
    </xf>
    <xf numFmtId="169" fontId="8" fillId="5" borderId="2">
      <alignment horizontal="center" vertical="center" readingOrder="1"/>
    </xf>
    <xf numFmtId="170" fontId="8" fillId="5" borderId="2">
      <alignment horizontal="right" vertical="center" readingOrder="1"/>
    </xf>
    <xf numFmtId="170" fontId="9" fillId="0" borderId="3">
      <alignment horizontal="right"/>
    </xf>
    <xf numFmtId="49" fontId="11" fillId="8" borderId="4"/>
    <xf numFmtId="1" fontId="11" fillId="9" borderId="4">
      <alignment horizontal="center"/>
    </xf>
    <xf numFmtId="170" fontId="11" fillId="8" borderId="4"/>
    <xf numFmtId="173" fontId="11" fillId="8" borderId="4"/>
    <xf numFmtId="167" fontId="2" fillId="8" borderId="9"/>
    <xf numFmtId="173" fontId="11" fillId="10" borderId="4"/>
    <xf numFmtId="175" fontId="11" fillId="8" borderId="4">
      <alignment horizontal="center"/>
    </xf>
    <xf numFmtId="9" fontId="15" fillId="0" borderId="0" applyFont="0" applyFill="0" applyBorder="0" applyAlignment="0" applyProtection="0"/>
    <xf numFmtId="165" fontId="24" fillId="0" borderId="3">
      <alignment horizontal="right"/>
    </xf>
    <xf numFmtId="0" fontId="26" fillId="0" borderId="0" applyBorder="0"/>
  </cellStyleXfs>
  <cellXfs count="346">
    <xf numFmtId="0" fontId="0" fillId="0" borderId="0" xfId="0"/>
    <xf numFmtId="0" fontId="21" fillId="12" borderId="0" xfId="0" applyFont="1" applyFill="1" applyAlignment="1">
      <alignment horizontal="left" vertical="center"/>
    </xf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center"/>
    </xf>
    <xf numFmtId="0" fontId="4" fillId="2" borderId="0" xfId="0" applyFont="1" applyFill="1"/>
    <xf numFmtId="0" fontId="4" fillId="2" borderId="0" xfId="0" applyFont="1" applyFill="1" applyAlignment="1">
      <alignment horizontal="right" vertical="center"/>
    </xf>
    <xf numFmtId="14" fontId="4" fillId="2" borderId="0" xfId="0" applyNumberFormat="1" applyFont="1" applyFill="1"/>
    <xf numFmtId="0" fontId="4" fillId="2" borderId="0" xfId="0" applyFont="1" applyFill="1" applyAlignment="1">
      <alignment horizontal="right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1" fillId="3" borderId="1" xfId="0" applyFont="1" applyFill="1" applyBorder="1"/>
    <xf numFmtId="0" fontId="5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6" fillId="4" borderId="0" xfId="0" applyFont="1" applyFill="1"/>
    <xf numFmtId="166" fontId="6" fillId="4" borderId="0" xfId="0" applyNumberFormat="1" applyFont="1" applyFill="1"/>
    <xf numFmtId="0" fontId="7" fillId="4" borderId="0" xfId="0" applyFont="1" applyFill="1"/>
    <xf numFmtId="0" fontId="6" fillId="4" borderId="0" xfId="0" applyFont="1" applyFill="1" applyAlignment="1">
      <alignment horizontal="center"/>
    </xf>
    <xf numFmtId="2" fontId="6" fillId="4" borderId="0" xfId="0" applyNumberFormat="1" applyFont="1" applyFill="1" applyAlignment="1">
      <alignment horizontal="center"/>
    </xf>
    <xf numFmtId="166" fontId="2" fillId="0" borderId="0" xfId="0" applyNumberFormat="1" applyFont="1"/>
    <xf numFmtId="167" fontId="8" fillId="5" borderId="2" xfId="3" applyAlignment="1">
      <alignment horizontal="center" vertical="center" readingOrder="1"/>
    </xf>
    <xf numFmtId="49" fontId="2" fillId="0" borderId="0" xfId="0" applyNumberFormat="1" applyFont="1"/>
    <xf numFmtId="165" fontId="2" fillId="6" borderId="4" xfId="5"/>
    <xf numFmtId="165" fontId="9" fillId="0" borderId="3" xfId="6" applyAlignment="1">
      <alignment horizontal="center"/>
    </xf>
    <xf numFmtId="164" fontId="9" fillId="0" borderId="3" xfId="7">
      <alignment horizontal="center"/>
    </xf>
    <xf numFmtId="0" fontId="1" fillId="7" borderId="1" xfId="0" applyFont="1" applyFill="1" applyBorder="1"/>
    <xf numFmtId="0" fontId="5" fillId="7" borderId="1" xfId="0" applyFont="1" applyFill="1" applyBorder="1"/>
    <xf numFmtId="0" fontId="1" fillId="7" borderId="1" xfId="0" applyFont="1" applyFill="1" applyBorder="1" applyAlignment="1">
      <alignment horizontal="center"/>
    </xf>
    <xf numFmtId="1" fontId="4" fillId="2" borderId="0" xfId="0" applyNumberFormat="1" applyFont="1" applyFill="1" applyAlignment="1">
      <alignment horizontal="right" vertical="center"/>
    </xf>
    <xf numFmtId="167" fontId="8" fillId="5" borderId="2" xfId="3">
      <alignment horizontal="right" vertical="center" readingOrder="1"/>
    </xf>
    <xf numFmtId="169" fontId="8" fillId="5" borderId="2" xfId="9">
      <alignment horizontal="center" vertical="center" readingOrder="1"/>
    </xf>
    <xf numFmtId="170" fontId="8" fillId="5" borderId="2" xfId="10">
      <alignment horizontal="right" vertical="center" readingOrder="1"/>
    </xf>
    <xf numFmtId="170" fontId="8" fillId="5" borderId="2" xfId="10" applyAlignment="1">
      <alignment horizontal="center" vertical="center" readingOrder="1"/>
    </xf>
    <xf numFmtId="170" fontId="9" fillId="0" borderId="3" xfId="11">
      <alignment horizontal="right"/>
    </xf>
    <xf numFmtId="165" fontId="9" fillId="0" borderId="3" xfId="6">
      <alignment horizontal="right"/>
    </xf>
    <xf numFmtId="171" fontId="9" fillId="0" borderId="3" xfId="6" applyNumberFormat="1">
      <alignment horizontal="right"/>
    </xf>
    <xf numFmtId="165" fontId="10" fillId="0" borderId="6" xfId="6" applyFont="1" applyBorder="1">
      <alignment horizontal="right"/>
    </xf>
    <xf numFmtId="167" fontId="8" fillId="5" borderId="5" xfId="3" applyBorder="1">
      <alignment horizontal="right" vertical="center" readingOrder="1"/>
    </xf>
    <xf numFmtId="0" fontId="2" fillId="0" borderId="7" xfId="0" applyFont="1" applyBorder="1"/>
    <xf numFmtId="0" fontId="3" fillId="0" borderId="7" xfId="0" applyFont="1" applyBorder="1"/>
    <xf numFmtId="0" fontId="2" fillId="0" borderId="7" xfId="0" applyFont="1" applyBorder="1" applyAlignment="1">
      <alignment horizontal="center"/>
    </xf>
    <xf numFmtId="165" fontId="9" fillId="0" borderId="8" xfId="6" applyBorder="1">
      <alignment horizontal="right"/>
    </xf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9" fillId="0" borderId="3" xfId="6" applyNumberFormat="1">
      <alignment horizontal="right"/>
    </xf>
    <xf numFmtId="49" fontId="11" fillId="8" borderId="4" xfId="12" applyAlignment="1">
      <alignment horizontal="center"/>
    </xf>
    <xf numFmtId="170" fontId="11" fillId="8" borderId="4" xfId="14"/>
    <xf numFmtId="173" fontId="11" fillId="8" borderId="4" xfId="15"/>
    <xf numFmtId="173" fontId="11" fillId="8" borderId="4" xfId="15" applyAlignment="1">
      <alignment horizontal="center"/>
    </xf>
    <xf numFmtId="174" fontId="11" fillId="8" borderId="4" xfId="15" applyNumberFormat="1" applyAlignment="1">
      <alignment horizontal="center"/>
    </xf>
    <xf numFmtId="0" fontId="11" fillId="8" borderId="4" xfId="15" applyNumberFormat="1" applyAlignment="1">
      <alignment horizontal="center"/>
    </xf>
    <xf numFmtId="0" fontId="2" fillId="11" borderId="0" xfId="0" applyFont="1" applyFill="1"/>
    <xf numFmtId="0" fontId="3" fillId="11" borderId="0" xfId="0" applyFont="1" applyFill="1"/>
    <xf numFmtId="0" fontId="2" fillId="11" borderId="0" xfId="0" applyFont="1" applyFill="1" applyAlignment="1">
      <alignment horizontal="center"/>
    </xf>
    <xf numFmtId="171" fontId="9" fillId="0" borderId="3" xfId="6" applyNumberFormat="1" applyAlignment="1">
      <alignment horizontal="center"/>
    </xf>
    <xf numFmtId="0" fontId="8" fillId="5" borderId="2" xfId="3" applyNumberFormat="1">
      <alignment horizontal="right" vertical="center" readingOrder="1"/>
    </xf>
    <xf numFmtId="171" fontId="10" fillId="0" borderId="3" xfId="6" applyNumberFormat="1" applyFont="1" applyAlignment="1">
      <alignment horizontal="center"/>
    </xf>
    <xf numFmtId="165" fontId="10" fillId="0" borderId="3" xfId="6" applyFont="1" applyAlignment="1">
      <alignment horizontal="center"/>
    </xf>
    <xf numFmtId="174" fontId="2" fillId="0" borderId="0" xfId="0" applyNumberFormat="1" applyFont="1" applyAlignment="1">
      <alignment horizontal="center"/>
    </xf>
    <xf numFmtId="171" fontId="9" fillId="0" borderId="6" xfId="6" applyNumberFormat="1" applyBorder="1" applyAlignment="1">
      <alignment horizontal="center"/>
    </xf>
    <xf numFmtId="0" fontId="12" fillId="0" borderId="0" xfId="0" applyFont="1"/>
    <xf numFmtId="171" fontId="9" fillId="0" borderId="8" xfId="6" applyNumberFormat="1" applyBorder="1" applyAlignment="1">
      <alignment horizontal="center"/>
    </xf>
    <xf numFmtId="171" fontId="10" fillId="0" borderId="6" xfId="6" applyNumberFormat="1" applyFont="1" applyBorder="1" applyAlignment="1">
      <alignment horizontal="center"/>
    </xf>
    <xf numFmtId="170" fontId="11" fillId="8" borderId="4" xfId="14" applyAlignment="1">
      <alignment horizontal="center"/>
    </xf>
    <xf numFmtId="176" fontId="8" fillId="5" borderId="2" xfId="3" applyNumberFormat="1" applyAlignment="1">
      <alignment horizontal="center" vertical="center" readingOrder="1"/>
    </xf>
    <xf numFmtId="167" fontId="8" fillId="5" borderId="5" xfId="3" applyBorder="1" applyAlignment="1">
      <alignment horizontal="center" vertical="center" readingOrder="1"/>
    </xf>
    <xf numFmtId="165" fontId="9" fillId="0" borderId="6" xfId="6" applyBorder="1" applyAlignment="1">
      <alignment horizontal="center"/>
    </xf>
    <xf numFmtId="170" fontId="9" fillId="0" borderId="3" xfId="11" applyAlignment="1">
      <alignment horizontal="center"/>
    </xf>
    <xf numFmtId="177" fontId="2" fillId="0" borderId="0" xfId="0" applyNumberFormat="1" applyFont="1"/>
    <xf numFmtId="165" fontId="9" fillId="0" borderId="8" xfId="6" applyBorder="1" applyAlignment="1">
      <alignment horizontal="center"/>
    </xf>
    <xf numFmtId="167" fontId="8" fillId="5" borderId="11" xfId="3" applyBorder="1">
      <alignment horizontal="right" vertical="center" readingOrder="1"/>
    </xf>
    <xf numFmtId="166" fontId="6" fillId="0" borderId="0" xfId="0" applyNumberFormat="1" applyFont="1"/>
    <xf numFmtId="0" fontId="13" fillId="0" borderId="0" xfId="0" applyFont="1"/>
    <xf numFmtId="177" fontId="6" fillId="0" borderId="0" xfId="0" applyNumberFormat="1" applyFont="1"/>
    <xf numFmtId="165" fontId="9" fillId="0" borderId="0" xfId="6" applyBorder="1">
      <alignment horizontal="right"/>
    </xf>
    <xf numFmtId="0" fontId="13" fillId="0" borderId="0" xfId="0" applyFont="1" applyAlignment="1">
      <alignment horizontal="center"/>
    </xf>
    <xf numFmtId="165" fontId="10" fillId="0" borderId="3" xfId="6" applyFont="1">
      <alignment horizontal="right"/>
    </xf>
    <xf numFmtId="0" fontId="7" fillId="0" borderId="12" xfId="0" applyFont="1" applyBorder="1"/>
    <xf numFmtId="0" fontId="6" fillId="0" borderId="12" xfId="0" applyFont="1" applyBorder="1" applyAlignment="1">
      <alignment horizontal="center"/>
    </xf>
    <xf numFmtId="165" fontId="10" fillId="0" borderId="6" xfId="6" applyFont="1" applyBorder="1" applyAlignment="1">
      <alignment horizontal="center"/>
    </xf>
    <xf numFmtId="0" fontId="13" fillId="0" borderId="0" xfId="1"/>
    <xf numFmtId="0" fontId="6" fillId="12" borderId="0" xfId="0" applyFont="1" applyFill="1"/>
    <xf numFmtId="166" fontId="6" fillId="12" borderId="0" xfId="0" applyNumberFormat="1" applyFont="1" applyFill="1"/>
    <xf numFmtId="0" fontId="7" fillId="12" borderId="0" xfId="0" applyFont="1" applyFill="1"/>
    <xf numFmtId="0" fontId="6" fillId="12" borderId="0" xfId="0" applyFont="1" applyFill="1" applyAlignment="1">
      <alignment horizontal="center"/>
    </xf>
    <xf numFmtId="2" fontId="6" fillId="12" borderId="0" xfId="0" applyNumberFormat="1" applyFont="1" applyFill="1" applyAlignment="1">
      <alignment horizontal="center"/>
    </xf>
    <xf numFmtId="0" fontId="2" fillId="12" borderId="0" xfId="0" applyFont="1" applyFill="1"/>
    <xf numFmtId="166" fontId="2" fillId="12" borderId="0" xfId="0" applyNumberFormat="1" applyFont="1" applyFill="1"/>
    <xf numFmtId="0" fontId="3" fillId="12" borderId="0" xfId="0" applyFont="1" applyFill="1"/>
    <xf numFmtId="0" fontId="2" fillId="12" borderId="0" xfId="0" applyFont="1" applyFill="1" applyAlignment="1">
      <alignment horizontal="center"/>
    </xf>
    <xf numFmtId="0" fontId="2" fillId="12" borderId="7" xfId="0" applyFont="1" applyFill="1" applyBorder="1"/>
    <xf numFmtId="0" fontId="0" fillId="0" borderId="7" xfId="0" applyBorder="1"/>
    <xf numFmtId="0" fontId="2" fillId="12" borderId="7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12" fillId="0" borderId="0" xfId="0" applyFont="1" applyAlignment="1">
      <alignment horizontal="center"/>
    </xf>
    <xf numFmtId="1" fontId="11" fillId="9" borderId="4" xfId="13">
      <alignment horizontal="center"/>
    </xf>
    <xf numFmtId="174" fontId="9" fillId="0" borderId="3" xfId="6" applyNumberFormat="1" applyAlignment="1">
      <alignment horizontal="center"/>
    </xf>
    <xf numFmtId="10" fontId="11" fillId="8" borderId="4" xfId="19" applyNumberFormat="1" applyFont="1" applyFill="1" applyBorder="1" applyAlignment="1">
      <alignment horizontal="center"/>
    </xf>
    <xf numFmtId="10" fontId="10" fillId="0" borderId="3" xfId="19" applyNumberFormat="1" applyFont="1" applyBorder="1" applyAlignment="1">
      <alignment horizontal="center"/>
    </xf>
    <xf numFmtId="170" fontId="10" fillId="0" borderId="3" xfId="11" applyFont="1" applyAlignment="1">
      <alignment horizontal="center"/>
    </xf>
    <xf numFmtId="2" fontId="2" fillId="12" borderId="0" xfId="0" applyNumberFormat="1" applyFont="1" applyFill="1" applyAlignment="1">
      <alignment horizontal="center"/>
    </xf>
    <xf numFmtId="49" fontId="6" fillId="0" borderId="0" xfId="0" applyNumberFormat="1" applyFont="1"/>
    <xf numFmtId="165" fontId="2" fillId="0" borderId="0" xfId="0" applyNumberFormat="1" applyFont="1"/>
    <xf numFmtId="0" fontId="16" fillId="0" borderId="0" xfId="0" quotePrefix="1" applyFont="1" applyAlignment="1">
      <alignment horizontal="center"/>
    </xf>
    <xf numFmtId="0" fontId="17" fillId="0" borderId="0" xfId="0" quotePrefix="1" applyFont="1" applyAlignment="1">
      <alignment horizontal="center"/>
    </xf>
    <xf numFmtId="165" fontId="10" fillId="0" borderId="13" xfId="6" applyFont="1" applyBorder="1">
      <alignment horizontal="right"/>
    </xf>
    <xf numFmtId="0" fontId="5" fillId="3" borderId="1" xfId="0" applyFont="1" applyFill="1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7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7" fillId="4" borderId="0" xfId="0" applyFont="1" applyFill="1" applyAlignment="1">
      <alignment horizontal="right"/>
    </xf>
    <xf numFmtId="0" fontId="2" fillId="13" borderId="0" xfId="0" applyFont="1" applyFill="1"/>
    <xf numFmtId="0" fontId="3" fillId="13" borderId="0" xfId="0" applyFont="1" applyFill="1" applyAlignment="1">
      <alignment horizontal="right"/>
    </xf>
    <xf numFmtId="0" fontId="2" fillId="13" borderId="0" xfId="0" applyFont="1" applyFill="1" applyAlignment="1">
      <alignment horizontal="center"/>
    </xf>
    <xf numFmtId="0" fontId="18" fillId="0" borderId="0" xfId="0" applyFont="1"/>
    <xf numFmtId="165" fontId="9" fillId="0" borderId="6" xfId="6" applyBorder="1">
      <alignment horizontal="right"/>
    </xf>
    <xf numFmtId="165" fontId="10" fillId="0" borderId="0" xfId="6" applyFont="1" applyBorder="1">
      <alignment horizontal="right"/>
    </xf>
    <xf numFmtId="0" fontId="19" fillId="0" borderId="0" xfId="0" applyFont="1"/>
    <xf numFmtId="0" fontId="20" fillId="0" borderId="0" xfId="0" applyFont="1"/>
    <xf numFmtId="0" fontId="2" fillId="0" borderId="0" xfId="0" quotePrefix="1" applyFont="1"/>
    <xf numFmtId="0" fontId="2" fillId="0" borderId="7" xfId="0" quotePrefix="1" applyFont="1" applyBorder="1"/>
    <xf numFmtId="0" fontId="3" fillId="12" borderId="0" xfId="0" applyFont="1" applyFill="1" applyAlignment="1">
      <alignment horizontal="center"/>
    </xf>
    <xf numFmtId="165" fontId="6" fillId="6" borderId="4" xfId="5" applyFont="1"/>
    <xf numFmtId="165" fontId="9" fillId="0" borderId="14" xfId="6" applyBorder="1" applyAlignment="1">
      <alignment horizontal="center"/>
    </xf>
    <xf numFmtId="165" fontId="9" fillId="0" borderId="15" xfId="6" applyBorder="1">
      <alignment horizontal="right"/>
    </xf>
    <xf numFmtId="0" fontId="0" fillId="0" borderId="16" xfId="0" applyBorder="1"/>
    <xf numFmtId="171" fontId="9" fillId="0" borderId="0" xfId="6" applyNumberFormat="1" applyBorder="1" applyAlignment="1">
      <alignment horizontal="center"/>
    </xf>
    <xf numFmtId="178" fontId="11" fillId="8" borderId="4" xfId="15" applyNumberFormat="1" applyAlignment="1">
      <alignment horizontal="center"/>
    </xf>
    <xf numFmtId="165" fontId="9" fillId="12" borderId="0" xfId="6" applyFill="1" applyBorder="1" applyAlignment="1">
      <alignment horizontal="center"/>
    </xf>
    <xf numFmtId="0" fontId="0" fillId="0" borderId="17" xfId="0" applyBorder="1"/>
    <xf numFmtId="9" fontId="0" fillId="0" borderId="0" xfId="0" applyNumberFormat="1"/>
    <xf numFmtId="0" fontId="0" fillId="0" borderId="0" xfId="0" applyAlignment="1">
      <alignment wrapText="1"/>
    </xf>
    <xf numFmtId="170" fontId="9" fillId="0" borderId="0" xfId="11" applyBorder="1" applyAlignment="1">
      <alignment horizontal="center"/>
    </xf>
    <xf numFmtId="165" fontId="2" fillId="0" borderId="0" xfId="0" applyNumberFormat="1" applyFont="1" applyAlignment="1">
      <alignment horizontal="center"/>
    </xf>
    <xf numFmtId="179" fontId="9" fillId="0" borderId="3" xfId="6" applyNumberFormat="1">
      <alignment horizontal="right"/>
    </xf>
    <xf numFmtId="49" fontId="2" fillId="12" borderId="0" xfId="0" applyNumberFormat="1" applyFont="1" applyFill="1"/>
    <xf numFmtId="170" fontId="9" fillId="12" borderId="0" xfId="11" applyFill="1" applyBorder="1" applyAlignment="1">
      <alignment horizontal="center"/>
    </xf>
    <xf numFmtId="170" fontId="8" fillId="12" borderId="0" xfId="10" applyFill="1" applyBorder="1" applyAlignment="1">
      <alignment horizontal="center" vertical="center" readingOrder="1"/>
    </xf>
    <xf numFmtId="167" fontId="2" fillId="5" borderId="2" xfId="3" applyFont="1" applyAlignment="1">
      <alignment horizontal="center" vertical="center" readingOrder="1"/>
    </xf>
    <xf numFmtId="0" fontId="2" fillId="0" borderId="0" xfId="0" applyFont="1" applyAlignment="1">
      <alignment vertical="center"/>
    </xf>
    <xf numFmtId="0" fontId="0" fillId="12" borderId="0" xfId="0" applyFill="1"/>
    <xf numFmtId="0" fontId="2" fillId="0" borderId="7" xfId="0" applyFont="1" applyBorder="1" applyAlignment="1">
      <alignment vertical="center"/>
    </xf>
    <xf numFmtId="0" fontId="6" fillId="0" borderId="0" xfId="0" applyFont="1" applyAlignment="1">
      <alignment vertical="center"/>
    </xf>
    <xf numFmtId="180" fontId="8" fillId="5" borderId="2" xfId="3" applyNumberFormat="1" applyAlignment="1">
      <alignment horizontal="center" vertical="center" readingOrder="1"/>
    </xf>
    <xf numFmtId="167" fontId="2" fillId="0" borderId="0" xfId="0" applyNumberFormat="1" applyFont="1"/>
    <xf numFmtId="0" fontId="3" fillId="12" borderId="7" xfId="0" applyFont="1" applyFill="1" applyBorder="1"/>
    <xf numFmtId="167" fontId="2" fillId="5" borderId="2" xfId="3" applyFont="1">
      <alignment horizontal="right" vertical="center" readingOrder="1"/>
    </xf>
    <xf numFmtId="0" fontId="6" fillId="0" borderId="12" xfId="0" applyFont="1" applyBorder="1"/>
    <xf numFmtId="0" fontId="3" fillId="0" borderId="12" xfId="0" applyFont="1" applyBorder="1"/>
    <xf numFmtId="170" fontId="11" fillId="12" borderId="0" xfId="14" applyFill="1" applyBorder="1" applyAlignment="1">
      <alignment horizontal="center"/>
    </xf>
    <xf numFmtId="169" fontId="8" fillId="5" borderId="2" xfId="3" applyNumberFormat="1">
      <alignment horizontal="right" vertical="center" readingOrder="1"/>
    </xf>
    <xf numFmtId="0" fontId="1" fillId="14" borderId="22" xfId="0" applyFont="1" applyFill="1" applyBorder="1" applyAlignment="1">
      <alignment horizontal="left" vertical="center" indent="1"/>
    </xf>
    <xf numFmtId="0" fontId="1" fillId="14" borderId="23" xfId="0" applyFont="1" applyFill="1" applyBorder="1"/>
    <xf numFmtId="0" fontId="2" fillId="14" borderId="23" xfId="0" applyFont="1" applyFill="1" applyBorder="1"/>
    <xf numFmtId="0" fontId="2" fillId="12" borderId="24" xfId="0" applyFont="1" applyFill="1" applyBorder="1"/>
    <xf numFmtId="0" fontId="2" fillId="12" borderId="25" xfId="0" applyFont="1" applyFill="1" applyBorder="1"/>
    <xf numFmtId="0" fontId="2" fillId="12" borderId="26" xfId="0" applyFont="1" applyFill="1" applyBorder="1"/>
    <xf numFmtId="167" fontId="8" fillId="12" borderId="26" xfId="3" applyFill="1" applyBorder="1" applyAlignment="1">
      <alignment vertical="center" readingOrder="1"/>
    </xf>
    <xf numFmtId="0" fontId="2" fillId="12" borderId="23" xfId="0" applyFont="1" applyFill="1" applyBorder="1"/>
    <xf numFmtId="0" fontId="2" fillId="12" borderId="28" xfId="0" applyFont="1" applyFill="1" applyBorder="1"/>
    <xf numFmtId="0" fontId="2" fillId="12" borderId="29" xfId="0" applyFont="1" applyFill="1" applyBorder="1"/>
    <xf numFmtId="0" fontId="2" fillId="14" borderId="27" xfId="0" applyFont="1" applyFill="1" applyBorder="1"/>
    <xf numFmtId="0" fontId="2" fillId="14" borderId="0" xfId="0" applyFont="1" applyFill="1"/>
    <xf numFmtId="0" fontId="2" fillId="14" borderId="28" xfId="0" applyFont="1" applyFill="1" applyBorder="1"/>
    <xf numFmtId="167" fontId="8" fillId="12" borderId="29" xfId="3" applyFill="1" applyBorder="1" applyAlignment="1">
      <alignment vertical="center" readingOrder="1"/>
    </xf>
    <xf numFmtId="0" fontId="21" fillId="12" borderId="0" xfId="0" applyFont="1" applyFill="1"/>
    <xf numFmtId="0" fontId="22" fillId="12" borderId="0" xfId="0" applyFont="1" applyFill="1"/>
    <xf numFmtId="181" fontId="2" fillId="12" borderId="0" xfId="0" applyNumberFormat="1" applyFont="1" applyFill="1"/>
    <xf numFmtId="181" fontId="2" fillId="12" borderId="7" xfId="0" applyNumberFormat="1" applyFont="1" applyFill="1" applyBorder="1"/>
    <xf numFmtId="10" fontId="2" fillId="0" borderId="0" xfId="0" applyNumberFormat="1" applyFont="1"/>
    <xf numFmtId="167" fontId="8" fillId="5" borderId="40" xfId="3" applyBorder="1">
      <alignment horizontal="right" vertical="center" readingOrder="1"/>
    </xf>
    <xf numFmtId="165" fontId="10" fillId="0" borderId="39" xfId="6" applyFont="1" applyBorder="1">
      <alignment horizontal="right"/>
    </xf>
    <xf numFmtId="9" fontId="2" fillId="0" borderId="0" xfId="19" applyFont="1" applyAlignment="1">
      <alignment horizontal="center"/>
    </xf>
    <xf numFmtId="164" fontId="4" fillId="2" borderId="0" xfId="0" applyNumberFormat="1" applyFont="1" applyFill="1" applyAlignment="1">
      <alignment horizontal="left"/>
    </xf>
    <xf numFmtId="0" fontId="3" fillId="0" borderId="0" xfId="0" applyFont="1" applyAlignment="1">
      <alignment horizontal="center"/>
    </xf>
    <xf numFmtId="164" fontId="3" fillId="0" borderId="0" xfId="0" applyNumberFormat="1" applyFont="1"/>
    <xf numFmtId="0" fontId="4" fillId="7" borderId="1" xfId="0" applyFont="1" applyFill="1" applyBorder="1"/>
    <xf numFmtId="0" fontId="23" fillId="7" borderId="1" xfId="0" applyFont="1" applyFill="1" applyBorder="1"/>
    <xf numFmtId="0" fontId="4" fillId="7" borderId="1" xfId="0" applyFont="1" applyFill="1" applyBorder="1" applyAlignment="1">
      <alignment horizontal="center"/>
    </xf>
    <xf numFmtId="0" fontId="4" fillId="3" borderId="1" xfId="0" applyFont="1" applyFill="1" applyBorder="1"/>
    <xf numFmtId="0" fontId="23" fillId="3" borderId="1" xfId="0" applyFont="1" applyFill="1" applyBorder="1"/>
    <xf numFmtId="0" fontId="4" fillId="3" borderId="1" xfId="0" applyFont="1" applyFill="1" applyBorder="1" applyAlignment="1">
      <alignment horizontal="center"/>
    </xf>
    <xf numFmtId="172" fontId="2" fillId="5" borderId="2" xfId="8" applyNumberFormat="1" applyFont="1" applyAlignment="1">
      <alignment horizontal="center" vertical="center" readingOrder="1"/>
    </xf>
    <xf numFmtId="0" fontId="9" fillId="0" borderId="3" xfId="6" applyNumberFormat="1" applyAlignment="1">
      <alignment horizontal="center"/>
    </xf>
    <xf numFmtId="0" fontId="6" fillId="12" borderId="7" xfId="0" applyFont="1" applyFill="1" applyBorder="1"/>
    <xf numFmtId="2" fontId="2" fillId="12" borderId="7" xfId="0" applyNumberFormat="1" applyFont="1" applyFill="1" applyBorder="1" applyAlignment="1">
      <alignment horizontal="center"/>
    </xf>
    <xf numFmtId="164" fontId="4" fillId="2" borderId="7" xfId="0" applyNumberFormat="1" applyFont="1" applyFill="1" applyBorder="1" applyAlignment="1">
      <alignment horizontal="left"/>
    </xf>
    <xf numFmtId="0" fontId="7" fillId="12" borderId="7" xfId="0" applyFont="1" applyFill="1" applyBorder="1"/>
    <xf numFmtId="2" fontId="6" fillId="12" borderId="7" xfId="0" applyNumberFormat="1" applyFont="1" applyFill="1" applyBorder="1" applyAlignment="1">
      <alignment horizontal="center"/>
    </xf>
    <xf numFmtId="164" fontId="1" fillId="2" borderId="7" xfId="0" applyNumberFormat="1" applyFont="1" applyFill="1" applyBorder="1" applyAlignment="1">
      <alignment horizontal="left"/>
    </xf>
    <xf numFmtId="182" fontId="2" fillId="0" borderId="0" xfId="0" applyNumberFormat="1" applyFont="1"/>
    <xf numFmtId="0" fontId="1" fillId="12" borderId="0" xfId="0" applyFont="1" applyFill="1"/>
    <xf numFmtId="0" fontId="1" fillId="12" borderId="0" xfId="0" applyFont="1" applyFill="1" applyAlignment="1">
      <alignment horizontal="center"/>
    </xf>
    <xf numFmtId="0" fontId="5" fillId="12" borderId="0" xfId="0" applyFont="1" applyFill="1"/>
    <xf numFmtId="1" fontId="11" fillId="9" borderId="4" xfId="13" applyAlignment="1">
      <alignment horizontal="center" vertical="center"/>
    </xf>
    <xf numFmtId="0" fontId="2" fillId="0" borderId="0" xfId="0" applyFont="1" applyAlignment="1">
      <alignment horizontal="left" wrapText="1"/>
    </xf>
    <xf numFmtId="10" fontId="2" fillId="0" borderId="0" xfId="0" applyNumberFormat="1" applyFont="1" applyAlignment="1">
      <alignment horizontal="center"/>
    </xf>
    <xf numFmtId="10" fontId="2" fillId="12" borderId="0" xfId="0" applyNumberFormat="1" applyFont="1" applyFill="1"/>
    <xf numFmtId="10" fontId="9" fillId="0" borderId="3" xfId="19" applyNumberFormat="1" applyFont="1" applyBorder="1" applyAlignment="1">
      <alignment horizontal="center"/>
    </xf>
    <xf numFmtId="10" fontId="2" fillId="0" borderId="0" xfId="19" applyNumberFormat="1" applyFont="1"/>
    <xf numFmtId="0" fontId="2" fillId="0" borderId="0" xfId="0" applyFont="1" applyAlignment="1">
      <alignment wrapText="1"/>
    </xf>
    <xf numFmtId="165" fontId="24" fillId="0" borderId="3" xfId="20">
      <alignment horizontal="right"/>
    </xf>
    <xf numFmtId="49" fontId="6" fillId="4" borderId="0" xfId="0" applyNumberFormat="1" applyFont="1" applyFill="1"/>
    <xf numFmtId="16" fontId="2" fillId="0" borderId="0" xfId="0" applyNumberFormat="1" applyFont="1"/>
    <xf numFmtId="165" fontId="9" fillId="0" borderId="39" xfId="6" applyBorder="1">
      <alignment horizontal="right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right"/>
    </xf>
    <xf numFmtId="9" fontId="9" fillId="0" borderId="3" xfId="19" applyFont="1" applyBorder="1" applyAlignment="1">
      <alignment horizontal="center"/>
    </xf>
    <xf numFmtId="183" fontId="9" fillId="0" borderId="3" xfId="19" applyNumberFormat="1" applyFont="1" applyBorder="1" applyAlignment="1">
      <alignment horizontal="center"/>
    </xf>
    <xf numFmtId="184" fontId="9" fillId="0" borderId="3" xfId="19" applyNumberFormat="1" applyFont="1" applyBorder="1" applyAlignment="1">
      <alignment horizontal="center"/>
    </xf>
    <xf numFmtId="10" fontId="0" fillId="0" borderId="0" xfId="0" applyNumberFormat="1"/>
    <xf numFmtId="173" fontId="11" fillId="8" borderId="10" xfId="15" applyBorder="1" applyAlignment="1">
      <alignment horizontal="center"/>
    </xf>
    <xf numFmtId="167" fontId="8" fillId="12" borderId="0" xfId="3" applyFill="1" applyBorder="1" applyAlignment="1">
      <alignment vertical="center" readingOrder="1"/>
    </xf>
    <xf numFmtId="0" fontId="6" fillId="12" borderId="26" xfId="0" applyFont="1" applyFill="1" applyBorder="1"/>
    <xf numFmtId="49" fontId="6" fillId="12" borderId="0" xfId="0" applyNumberFormat="1" applyFont="1" applyFill="1"/>
    <xf numFmtId="176" fontId="8" fillId="5" borderId="2" xfId="3" applyNumberFormat="1">
      <alignment horizontal="right" vertical="center" readingOrder="1"/>
    </xf>
    <xf numFmtId="176" fontId="2" fillId="0" borderId="0" xfId="0" applyNumberFormat="1" applyFont="1" applyAlignment="1">
      <alignment horizontal="right"/>
    </xf>
    <xf numFmtId="0" fontId="6" fillId="12" borderId="26" xfId="0" applyFont="1" applyFill="1" applyBorder="1" applyAlignment="1">
      <alignment vertical="center"/>
    </xf>
    <xf numFmtId="1" fontId="11" fillId="8" borderId="4" xfId="15" applyNumberFormat="1" applyAlignment="1">
      <alignment horizontal="center"/>
    </xf>
    <xf numFmtId="9" fontId="9" fillId="0" borderId="8" xfId="19" applyFont="1" applyBorder="1" applyAlignment="1">
      <alignment horizontal="center"/>
    </xf>
    <xf numFmtId="9" fontId="10" fillId="0" borderId="6" xfId="19" applyFont="1" applyBorder="1" applyAlignment="1">
      <alignment horizontal="center"/>
    </xf>
    <xf numFmtId="0" fontId="2" fillId="0" borderId="45" xfId="0" applyFont="1" applyBorder="1" applyAlignment="1">
      <alignment horizontal="center"/>
    </xf>
    <xf numFmtId="165" fontId="10" fillId="0" borderId="0" xfId="6" applyFont="1" applyBorder="1" applyAlignment="1">
      <alignment horizontal="center"/>
    </xf>
    <xf numFmtId="0" fontId="25" fillId="12" borderId="0" xfId="0" applyFont="1" applyFill="1"/>
    <xf numFmtId="174" fontId="11" fillId="8" borderId="4" xfId="15" applyNumberFormat="1"/>
    <xf numFmtId="49" fontId="1" fillId="3" borderId="1" xfId="0" applyNumberFormat="1" applyFont="1" applyFill="1" applyBorder="1"/>
    <xf numFmtId="185" fontId="2" fillId="0" borderId="0" xfId="0" applyNumberFormat="1" applyFont="1"/>
    <xf numFmtId="166" fontId="2" fillId="12" borderId="0" xfId="0" applyNumberFormat="1" applyFont="1" applyFill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170" fontId="11" fillId="8" borderId="4" xfId="14" applyAlignment="1">
      <alignment vertical="center"/>
    </xf>
    <xf numFmtId="10" fontId="8" fillId="5" borderId="2" xfId="19" applyNumberFormat="1" applyFont="1" applyFill="1" applyBorder="1" applyAlignment="1">
      <alignment horizontal="center" vertical="center" readingOrder="1"/>
    </xf>
    <xf numFmtId="0" fontId="2" fillId="12" borderId="0" xfId="0" applyFont="1" applyFill="1" applyAlignment="1">
      <alignment horizontal="right"/>
    </xf>
    <xf numFmtId="1" fontId="8" fillId="5" borderId="2" xfId="3" applyNumberFormat="1" applyAlignment="1">
      <alignment horizontal="center" vertical="center" readingOrder="1"/>
    </xf>
    <xf numFmtId="186" fontId="2" fillId="5" borderId="2" xfId="3" applyNumberFormat="1" applyFont="1" applyAlignment="1">
      <alignment horizontal="center" vertical="center" readingOrder="1"/>
    </xf>
    <xf numFmtId="1" fontId="8" fillId="5" borderId="2" xfId="3" applyNumberFormat="1">
      <alignment horizontal="right" vertical="center" readingOrder="1"/>
    </xf>
    <xf numFmtId="1" fontId="9" fillId="0" borderId="3" xfId="6" applyNumberFormat="1" applyAlignment="1">
      <alignment horizontal="center"/>
    </xf>
    <xf numFmtId="165" fontId="27" fillId="0" borderId="3" xfId="20" applyFont="1">
      <alignment horizontal="right"/>
    </xf>
    <xf numFmtId="174" fontId="11" fillId="15" borderId="4" xfId="15" applyNumberFormat="1" applyFill="1" applyAlignment="1">
      <alignment horizontal="center"/>
    </xf>
    <xf numFmtId="10" fontId="25" fillId="15" borderId="3" xfId="19" applyNumberFormat="1" applyFont="1" applyFill="1" applyBorder="1" applyAlignment="1">
      <alignment horizontal="center"/>
    </xf>
    <xf numFmtId="171" fontId="28" fillId="15" borderId="3" xfId="6" applyNumberFormat="1" applyFont="1" applyFill="1" applyAlignment="1">
      <alignment horizontal="center"/>
    </xf>
    <xf numFmtId="49" fontId="11" fillId="8" borderId="4" xfId="12"/>
    <xf numFmtId="1" fontId="9" fillId="0" borderId="3" xfId="11" applyNumberFormat="1">
      <alignment horizontal="right"/>
    </xf>
    <xf numFmtId="165" fontId="0" fillId="0" borderId="0" xfId="0" applyNumberFormat="1"/>
    <xf numFmtId="165" fontId="9" fillId="0" borderId="14" xfId="6" applyBorder="1">
      <alignment horizontal="right"/>
    </xf>
    <xf numFmtId="0" fontId="2" fillId="0" borderId="46" xfId="0" applyFont="1" applyBorder="1" applyAlignment="1">
      <alignment horizontal="center"/>
    </xf>
    <xf numFmtId="165" fontId="9" fillId="0" borderId="47" xfId="6" applyBorder="1" applyAlignment="1">
      <alignment horizontal="center"/>
    </xf>
    <xf numFmtId="176" fontId="8" fillId="12" borderId="0" xfId="3" applyNumberFormat="1" applyFill="1" applyBorder="1" applyAlignment="1">
      <alignment horizontal="center" vertical="center" readingOrder="1"/>
    </xf>
    <xf numFmtId="177" fontId="0" fillId="0" borderId="0" xfId="0" applyNumberFormat="1"/>
    <xf numFmtId="178" fontId="11" fillId="8" borderId="10" xfId="15" applyNumberFormat="1" applyBorder="1" applyAlignment="1">
      <alignment horizontal="center"/>
    </xf>
    <xf numFmtId="49" fontId="11" fillId="8" borderId="10" xfId="12" applyBorder="1"/>
    <xf numFmtId="178" fontId="11" fillId="8" borderId="4" xfId="15" applyNumberFormat="1"/>
    <xf numFmtId="166" fontId="11" fillId="8" borderId="4" xfId="15" applyNumberFormat="1" applyAlignment="1">
      <alignment horizontal="center"/>
    </xf>
    <xf numFmtId="168" fontId="8" fillId="5" borderId="2" xfId="8">
      <alignment horizontal="left" vertical="center" readingOrder="1"/>
    </xf>
    <xf numFmtId="180" fontId="8" fillId="5" borderId="2" xfId="3" applyNumberFormat="1">
      <alignment horizontal="right" vertical="center" readingOrder="1"/>
    </xf>
    <xf numFmtId="164" fontId="9" fillId="0" borderId="49" xfId="7" applyBorder="1">
      <alignment horizontal="center"/>
    </xf>
    <xf numFmtId="164" fontId="9" fillId="0" borderId="50" xfId="7" applyBorder="1">
      <alignment horizontal="center"/>
    </xf>
    <xf numFmtId="0" fontId="2" fillId="12" borderId="33" xfId="0" applyFont="1" applyFill="1" applyBorder="1"/>
    <xf numFmtId="1" fontId="2" fillId="0" borderId="0" xfId="0" applyNumberFormat="1" applyFont="1" applyAlignment="1">
      <alignment horizontal="center"/>
    </xf>
    <xf numFmtId="165" fontId="9" fillId="0" borderId="48" xfId="6" applyBorder="1" applyAlignment="1">
      <alignment horizontal="center"/>
    </xf>
    <xf numFmtId="0" fontId="25" fillId="0" borderId="0" xfId="0" applyFont="1"/>
    <xf numFmtId="0" fontId="31" fillId="0" borderId="0" xfId="0" applyFont="1"/>
    <xf numFmtId="0" fontId="25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2" fillId="0" borderId="0" xfId="0" applyFont="1"/>
    <xf numFmtId="0" fontId="1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1" fillId="3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0" fontId="2" fillId="12" borderId="0" xfId="0" applyFont="1" applyFill="1" applyAlignment="1">
      <alignment horizontal="left"/>
    </xf>
    <xf numFmtId="0" fontId="6" fillId="1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/>
    </xf>
    <xf numFmtId="0" fontId="1" fillId="12" borderId="0" xfId="0" applyFont="1" applyFill="1" applyAlignment="1">
      <alignment horizontal="left"/>
    </xf>
    <xf numFmtId="0" fontId="6" fillId="0" borderId="0" xfId="0" applyFont="1" applyAlignment="1">
      <alignment horizontal="left"/>
    </xf>
    <xf numFmtId="0" fontId="1" fillId="7" borderId="1" xfId="0" applyFont="1" applyFill="1" applyBorder="1" applyAlignment="1">
      <alignment horizontal="left"/>
    </xf>
    <xf numFmtId="165" fontId="9" fillId="0" borderId="48" xfId="6" applyBorder="1">
      <alignment horizontal="right"/>
    </xf>
    <xf numFmtId="168" fontId="8" fillId="5" borderId="40" xfId="8" applyBorder="1">
      <alignment horizontal="left" vertical="center" readingOrder="1"/>
    </xf>
    <xf numFmtId="0" fontId="2" fillId="0" borderId="52" xfId="0" applyFont="1" applyBorder="1"/>
    <xf numFmtId="0" fontId="3" fillId="0" borderId="52" xfId="0" applyFont="1" applyBorder="1"/>
    <xf numFmtId="0" fontId="2" fillId="0" borderId="52" xfId="0" applyFont="1" applyBorder="1" applyAlignment="1">
      <alignment horizontal="center"/>
    </xf>
    <xf numFmtId="0" fontId="2" fillId="0" borderId="51" xfId="0" applyFont="1" applyBorder="1"/>
    <xf numFmtId="180" fontId="8" fillId="5" borderId="40" xfId="3" applyNumberFormat="1" applyBorder="1">
      <alignment horizontal="right" vertical="center" readingOrder="1"/>
    </xf>
    <xf numFmtId="0" fontId="2" fillId="12" borderId="52" xfId="0" applyFont="1" applyFill="1" applyBorder="1"/>
    <xf numFmtId="0" fontId="3" fillId="12" borderId="52" xfId="0" applyFont="1" applyFill="1" applyBorder="1"/>
    <xf numFmtId="0" fontId="0" fillId="0" borderId="52" xfId="0" applyBorder="1"/>
    <xf numFmtId="0" fontId="2" fillId="12" borderId="51" xfId="0" applyFont="1" applyFill="1" applyBorder="1"/>
    <xf numFmtId="0" fontId="2" fillId="0" borderId="12" xfId="0" applyFont="1" applyBorder="1" applyAlignment="1">
      <alignment horizontal="center"/>
    </xf>
    <xf numFmtId="168" fontId="8" fillId="5" borderId="53" xfId="8" applyBorder="1">
      <alignment horizontal="left" vertical="center" readingOrder="1"/>
    </xf>
    <xf numFmtId="0" fontId="3" fillId="0" borderId="54" xfId="0" applyFont="1" applyBorder="1"/>
    <xf numFmtId="0" fontId="2" fillId="0" borderId="54" xfId="0" applyFont="1" applyBorder="1" applyAlignment="1">
      <alignment horizontal="center"/>
    </xf>
    <xf numFmtId="0" fontId="2" fillId="0" borderId="54" xfId="0" applyFont="1" applyBorder="1"/>
    <xf numFmtId="0" fontId="28" fillId="0" borderId="0" xfId="0" applyFont="1"/>
    <xf numFmtId="0" fontId="25" fillId="0" borderId="7" xfId="0" applyFont="1" applyBorder="1"/>
    <xf numFmtId="0" fontId="31" fillId="0" borderId="7" xfId="0" applyFont="1" applyBorder="1"/>
    <xf numFmtId="0" fontId="25" fillId="0" borderId="7" xfId="0" applyFont="1" applyBorder="1" applyAlignment="1">
      <alignment horizontal="center"/>
    </xf>
    <xf numFmtId="0" fontId="25" fillId="0" borderId="52" xfId="0" applyFont="1" applyBorder="1"/>
    <xf numFmtId="0" fontId="33" fillId="0" borderId="0" xfId="0" applyFont="1" applyAlignment="1">
      <alignment horizontal="left"/>
    </xf>
    <xf numFmtId="0" fontId="33" fillId="0" borderId="0" xfId="0" applyFont="1"/>
    <xf numFmtId="0" fontId="34" fillId="0" borderId="0" xfId="0" applyFont="1"/>
    <xf numFmtId="14" fontId="6" fillId="4" borderId="0" xfId="0" applyNumberFormat="1" applyFont="1" applyFill="1"/>
    <xf numFmtId="169" fontId="8" fillId="5" borderId="19" xfId="3" applyNumberFormat="1" applyBorder="1" applyAlignment="1">
      <alignment horizontal="center" vertical="center" readingOrder="1"/>
    </xf>
    <xf numFmtId="169" fontId="8" fillId="5" borderId="20" xfId="3" applyNumberFormat="1" applyBorder="1" applyAlignment="1">
      <alignment horizontal="center" vertical="center" readingOrder="1"/>
    </xf>
    <xf numFmtId="169" fontId="8" fillId="5" borderId="21" xfId="3" applyNumberFormat="1" applyBorder="1" applyAlignment="1">
      <alignment horizontal="center" vertical="center" readingOrder="1"/>
    </xf>
    <xf numFmtId="167" fontId="8" fillId="5" borderId="19" xfId="3" applyBorder="1" applyAlignment="1">
      <alignment horizontal="center" vertical="center" readingOrder="1"/>
    </xf>
    <xf numFmtId="167" fontId="8" fillId="5" borderId="20" xfId="3" applyBorder="1" applyAlignment="1">
      <alignment horizontal="center" vertical="center" readingOrder="1"/>
    </xf>
    <xf numFmtId="167" fontId="8" fillId="5" borderId="21" xfId="3" applyBorder="1" applyAlignment="1">
      <alignment horizontal="center" vertical="center" readingOrder="1"/>
    </xf>
    <xf numFmtId="170" fontId="8" fillId="5" borderId="19" xfId="10" applyBorder="1" applyAlignment="1">
      <alignment horizontal="center" vertical="center" readingOrder="1"/>
    </xf>
    <xf numFmtId="170" fontId="8" fillId="5" borderId="20" xfId="10" applyBorder="1" applyAlignment="1">
      <alignment horizontal="center" vertical="center" readingOrder="1"/>
    </xf>
    <xf numFmtId="170" fontId="8" fillId="5" borderId="21" xfId="10" applyBorder="1" applyAlignment="1">
      <alignment horizontal="center" vertical="center" readingOrder="1"/>
    </xf>
    <xf numFmtId="176" fontId="8" fillId="5" borderId="42" xfId="3" applyNumberFormat="1" applyBorder="1" applyAlignment="1">
      <alignment horizontal="center" vertical="center" readingOrder="1"/>
    </xf>
    <xf numFmtId="176" fontId="8" fillId="5" borderId="41" xfId="3" applyNumberFormat="1" applyBorder="1" applyAlignment="1">
      <alignment horizontal="center" vertical="center" readingOrder="1"/>
    </xf>
    <xf numFmtId="176" fontId="8" fillId="5" borderId="43" xfId="3" applyNumberFormat="1" applyBorder="1" applyAlignment="1">
      <alignment horizontal="center" vertical="center" readingOrder="1"/>
    </xf>
    <xf numFmtId="171" fontId="10" fillId="0" borderId="44" xfId="6" applyNumberFormat="1" applyFont="1" applyBorder="1" applyAlignment="1">
      <alignment horizontal="center" vertical="center"/>
    </xf>
    <xf numFmtId="181" fontId="9" fillId="0" borderId="30" xfId="11" applyNumberFormat="1" applyBorder="1" applyAlignment="1">
      <alignment horizontal="center"/>
    </xf>
    <xf numFmtId="181" fontId="9" fillId="0" borderId="31" xfId="11" applyNumberFormat="1" applyBorder="1" applyAlignment="1">
      <alignment horizontal="center"/>
    </xf>
    <xf numFmtId="180" fontId="8" fillId="5" borderId="19" xfId="3" applyNumberFormat="1" applyBorder="1" applyAlignment="1">
      <alignment horizontal="center" vertical="center" readingOrder="1"/>
    </xf>
    <xf numFmtId="180" fontId="8" fillId="5" borderId="20" xfId="3" applyNumberFormat="1" applyBorder="1" applyAlignment="1">
      <alignment horizontal="center" vertical="center" readingOrder="1"/>
    </xf>
    <xf numFmtId="180" fontId="8" fillId="5" borderId="21" xfId="3" applyNumberFormat="1" applyBorder="1" applyAlignment="1">
      <alignment horizontal="center" vertical="center" readingOrder="1"/>
    </xf>
    <xf numFmtId="170" fontId="8" fillId="5" borderId="2" xfId="10" applyAlignment="1">
      <alignment horizontal="center" vertical="center" readingOrder="1"/>
    </xf>
    <xf numFmtId="176" fontId="8" fillId="5" borderId="2" xfId="3" applyNumberFormat="1" applyAlignment="1">
      <alignment horizontal="center" vertical="center" readingOrder="1"/>
    </xf>
    <xf numFmtId="176" fontId="8" fillId="5" borderId="19" xfId="3" applyNumberFormat="1" applyBorder="1" applyAlignment="1">
      <alignment horizontal="center" vertical="center" readingOrder="1"/>
    </xf>
    <xf numFmtId="176" fontId="8" fillId="5" borderId="20" xfId="3" applyNumberFormat="1" applyBorder="1" applyAlignment="1">
      <alignment horizontal="center" vertical="center" readingOrder="1"/>
    </xf>
    <xf numFmtId="176" fontId="8" fillId="5" borderId="21" xfId="3" applyNumberFormat="1" applyBorder="1" applyAlignment="1">
      <alignment horizontal="center" vertical="center" readingOrder="1"/>
    </xf>
    <xf numFmtId="164" fontId="4" fillId="2" borderId="0" xfId="0" applyNumberFormat="1" applyFont="1" applyFill="1" applyAlignment="1">
      <alignment horizontal="center" vertical="center"/>
    </xf>
    <xf numFmtId="181" fontId="9" fillId="0" borderId="32" xfId="11" applyNumberFormat="1" applyBorder="1" applyAlignment="1">
      <alignment horizontal="center"/>
    </xf>
    <xf numFmtId="181" fontId="9" fillId="0" borderId="13" xfId="11" applyNumberFormat="1" applyBorder="1" applyAlignment="1">
      <alignment horizontal="center"/>
    </xf>
    <xf numFmtId="165" fontId="9" fillId="0" borderId="6" xfId="6" applyBorder="1" applyAlignment="1">
      <alignment horizontal="center"/>
    </xf>
    <xf numFmtId="181" fontId="9" fillId="0" borderId="34" xfId="11" applyNumberFormat="1" applyBorder="1" applyAlignment="1">
      <alignment horizontal="center"/>
    </xf>
    <xf numFmtId="181" fontId="9" fillId="0" borderId="35" xfId="11" applyNumberFormat="1" applyBorder="1" applyAlignment="1">
      <alignment horizontal="center"/>
    </xf>
    <xf numFmtId="167" fontId="8" fillId="5" borderId="36" xfId="3" applyBorder="1" applyAlignment="1">
      <alignment horizontal="center" vertical="center" readingOrder="1"/>
    </xf>
    <xf numFmtId="167" fontId="8" fillId="5" borderId="37" xfId="3" applyBorder="1" applyAlignment="1">
      <alignment horizontal="center" vertical="center" readingOrder="1"/>
    </xf>
    <xf numFmtId="167" fontId="8" fillId="5" borderId="38" xfId="3" applyBorder="1" applyAlignment="1">
      <alignment horizontal="center" vertical="center" readingOrder="1"/>
    </xf>
    <xf numFmtId="165" fontId="9" fillId="0" borderId="32" xfId="6" applyBorder="1" applyAlignment="1">
      <alignment horizontal="center"/>
    </xf>
    <xf numFmtId="165" fontId="9" fillId="0" borderId="33" xfId="6" applyBorder="1" applyAlignment="1">
      <alignment horizontal="center"/>
    </xf>
    <xf numFmtId="165" fontId="9" fillId="0" borderId="13" xfId="6" applyBorder="1" applyAlignment="1">
      <alignment horizontal="center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22">
    <cellStyle name="Calculation (date)" xfId="4" xr:uid="{5CF72C05-393A-4BE6-AF5C-E173A0C4BFC3}"/>
    <cellStyle name="Calculation (flag)" xfId="7" xr:uid="{867DB3A0-584F-48D6-B142-1EB7A538AF5F}"/>
    <cellStyle name="Calculation (number)" xfId="6" xr:uid="{3DE35942-5880-4F02-A7A2-5C746DDE1CC6}"/>
    <cellStyle name="Calculation (percent)" xfId="11" xr:uid="{313EDECC-B78C-48BA-9A74-F85372CE1BE0}"/>
    <cellStyle name="Call up (date)" xfId="2" xr:uid="{16E7C6AC-6B13-4059-8378-A3CEBD5B90C3}"/>
    <cellStyle name="Call up (flag)" xfId="9" xr:uid="{6976521C-AF6D-49EA-BB86-9A97782F5C46}"/>
    <cellStyle name="Call up (number)" xfId="3" xr:uid="{87A68C56-2580-4B93-B99D-BA75234029DA}"/>
    <cellStyle name="Call up (percent)" xfId="10" xr:uid="{805E4DB8-CE99-4E58-A833-834693B6D48F}"/>
    <cellStyle name="Call up (text)" xfId="8" xr:uid="{50353D3A-AE15-40E1-9227-F879BB777742}"/>
    <cellStyle name="ColLevel_1" xfId="1" builtinId="2" iLevel="0"/>
    <cellStyle name="Counter-flow calculation (number)" xfId="20" xr:uid="{1E859C01-E43C-460A-AE8B-1E782B173756}"/>
    <cellStyle name="Dependant" xfId="5" xr:uid="{9CFD10F8-1BC4-4E90-861F-8D9ECE985367}"/>
    <cellStyle name="Input - date" xfId="18" xr:uid="{7D4C7CB5-84C8-4E87-AA40-DFB6FB9FFFC1}"/>
    <cellStyle name="Input - flag" xfId="13" xr:uid="{50DF9AEA-25F1-4B8C-B048-632CF0618663}"/>
    <cellStyle name="Input - historic numbers" xfId="17" xr:uid="{307B4097-B1F7-4427-AAC1-E8442F714CC7}"/>
    <cellStyle name="Input - name" xfId="12" xr:uid="{11618A9A-7485-4227-A944-FEE355C78F1F}"/>
    <cellStyle name="Input - number" xfId="15" xr:uid="{AA3B2060-1D5D-421C-A61D-EE7B87ADA8F3}"/>
    <cellStyle name="Input - percent" xfId="14" xr:uid="{C2028266-2EC8-4D54-AF62-5D3FF9E5CFB8}"/>
    <cellStyle name="Input (number)" xfId="16" xr:uid="{A04C19DC-C81A-4568-AC08-C13EA620034D}"/>
    <cellStyle name="Normal" xfId="0" builtinId="0"/>
    <cellStyle name="Normal 2" xfId="21" xr:uid="{49972A06-97E2-4028-AB22-FD782B84AA93}"/>
    <cellStyle name="Percent" xfId="19" builtinId="5"/>
  </cellStyles>
  <dxfs count="9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 tint="-0.14996795556505021"/>
      </font>
    </dxf>
    <dxf>
      <font>
        <color theme="0"/>
      </font>
      <fill>
        <patternFill>
          <bgColor rgb="FFFF0000"/>
        </patternFill>
      </fill>
    </dxf>
    <dxf>
      <font>
        <color theme="0" tint="-0.14996795556505021"/>
      </font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ont>
        <color theme="2" tint="-9.9948118533890809E-2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00338D"/>
      <rgbColor rgb="0000B8F5"/>
      <rgbColor rgb="001E49E2"/>
      <rgbColor rgb="0076D2FF"/>
      <rgbColor rgb="007213EA"/>
      <rgbColor rgb="00B497FF"/>
      <rgbColor rgb="00098E7E"/>
      <rgbColor rgb="0000C0AE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AB0D82"/>
      <rgbColor rgb="00FD349C"/>
      <rgbColor rgb="00FFA3DA"/>
      <rgbColor rgb="00666666"/>
      <rgbColor rgb="00510DBC"/>
      <rgbColor rgb="0063EBDA"/>
      <rgbColor rgb="00CC99FF"/>
      <rgbColor rgb="00FFCC99"/>
      <rgbColor rgb="003366FF"/>
      <rgbColor rgb="0033CCCC"/>
      <rgbColor rgb="0099CC00"/>
      <rgbColor rgb="00F5B36A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E6E9EE"/>
      <rgbColor rgb="00333399"/>
      <rgbColor rgb="00333333"/>
    </indexedColors>
    <mruColors>
      <color rgb="FF5CFD41"/>
      <color rgb="FF76D2FF"/>
      <color rgb="FFCAF2FF"/>
      <color rgb="FFFCF7BC"/>
      <color rgb="FF00B8F5"/>
      <color rgb="FF00338D"/>
      <color rgb="FF510DBC"/>
      <color rgb="FFE3CF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microsoft.com/office/2006/relationships/vbaProject" Target="vbaProject.bin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892121318405264E-2"/>
          <c:y val="8.000295492864716E-2"/>
          <c:w val="0.20740567440677837"/>
          <c:h val="0.78946625079165911"/>
        </c:manualLayout>
      </c:layout>
      <c:pieChart>
        <c:varyColors val="1"/>
        <c:ser>
          <c:idx val="0"/>
          <c:order val="0"/>
          <c:spPr>
            <a:solidFill>
              <a:srgbClr val="00B8F5"/>
            </a:solidFill>
          </c:spPr>
          <c:dPt>
            <c:idx val="0"/>
            <c:bubble3D val="0"/>
            <c:spPr>
              <a:solidFill>
                <a:srgbClr val="00338D"/>
              </a:solidFill>
              <a:ln w="19050">
                <a:noFill/>
              </a:ln>
              <a:effectLst/>
              <a:extLst>
                <a:ext uri="{91240B29-F687-4F45-9708-019B960494DF}">
                  <a14:hiddenLine xmlns:a14="http://schemas.microsoft.com/office/drawing/2010/main" w="19050">
                    <a:solidFill>
                      <a:sysClr val="window" lastClr="FFFFFF"/>
                    </a:solidFill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001-74BC-4178-BF2E-FCBE90A75B5E}"/>
              </c:ext>
            </c:extLst>
          </c:dPt>
          <c:dPt>
            <c:idx val="1"/>
            <c:bubble3D val="0"/>
            <c:spPr>
              <a:solidFill>
                <a:srgbClr val="00B8F5"/>
              </a:solidFill>
              <a:ln w="19050">
                <a:noFill/>
              </a:ln>
              <a:effectLst/>
              <a:extLst>
                <a:ext uri="{91240B29-F687-4F45-9708-019B960494DF}">
                  <a14:hiddenLine xmlns:a14="http://schemas.microsoft.com/office/drawing/2010/main" w="19050">
                    <a:solidFill>
                      <a:sysClr val="window" lastClr="FFFFFF"/>
                    </a:solidFill>
                  </a14:hiddenLine>
                </a:ext>
              </a:extLst>
            </c:spPr>
            <c:extLst>
              <c:ext xmlns:c16="http://schemas.microsoft.com/office/drawing/2014/chart" uri="{C3380CC4-5D6E-409C-BE32-E72D297353CC}">
                <c16:uniqueId val="{00000003-74BC-4178-BF2E-FCBE90A75B5E}"/>
              </c:ext>
            </c:extLst>
          </c:dPt>
          <c:dLbls>
            <c:dLbl>
              <c:idx val="0"/>
              <c:layout>
                <c:manualLayout>
                  <c:x val="-8.5368098950776114E-2"/>
                  <c:y val="-9.6797980488762154E-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4BC-4178-BF2E-FCBE90A75B5E}"/>
                </c:ext>
              </c:extLst>
            </c:dLbl>
            <c:dLbl>
              <c:idx val="1"/>
              <c:layout>
                <c:manualLayout>
                  <c:x val="8.456102845866624E-2"/>
                  <c:y val="-3.4609998245713146E-3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4BC-4178-BF2E-FCBE90A75B5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bg1"/>
                    </a:solidFill>
                    <a:latin typeface="Arial"/>
                    <a:ea typeface="Arial"/>
                    <a:cs typeface="Arial"/>
                  </a:defRPr>
                </a:pPr>
                <a:endParaRPr lang="lv-LV"/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'Vizualizaciju dati'!$D$41:$D$42</c:f>
              <c:strCache>
                <c:ptCount val="2"/>
                <c:pt idx="0">
                  <c:v>Kapitāliegudlījumu apjoms, kas finansējams ar aizdevumu</c:v>
                </c:pt>
                <c:pt idx="1">
                  <c:v>Kapitāliegudlījumu apjoms, kas finansējams ar kapitālu</c:v>
                </c:pt>
              </c:strCache>
            </c:strRef>
          </c:cat>
          <c:val>
            <c:numRef>
              <c:f>'Vizualizaciju dati'!$G$41:$G$42</c:f>
              <c:numCache>
                <c:formatCode>#\ ##0;\(#\ ##0\);\-</c:formatCode>
                <c:ptCount val="2"/>
                <c:pt idx="0">
                  <c:v>620311.6677325333</c:v>
                </c:pt>
                <c:pt idx="1">
                  <c:v>620311.6677325333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4BC-4178-BF2E-FCBE90A75B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0.37860709235425805"/>
          <c:y val="0.29465106045153561"/>
          <c:w val="0.54604704023138395"/>
          <c:h val="0.3329956083361332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lv-LV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25400" cap="flat" cmpd="sng" algn="ctr">
      <a:noFill/>
      <a:round/>
    </a:ln>
    <a:effectLst/>
  </c:spPr>
  <c:txPr>
    <a:bodyPr/>
    <a:lstStyle/>
    <a:p>
      <a:pPr>
        <a:defRPr sz="800">
          <a:latin typeface="Arial"/>
          <a:ea typeface="Arial"/>
          <a:cs typeface="Arial"/>
        </a:defRPr>
      </a:pPr>
      <a:endParaRPr lang="lv-LV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080782977456553"/>
          <c:y val="9.0338205487407883E-2"/>
          <c:w val="0.83398554488221843"/>
          <c:h val="0.8019911226708309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338D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37B7-42C8-BF03-9DB267C92DC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ysClr val="windowText" lastClr="000000"/>
                    </a:solidFill>
                    <a:latin typeface="Arial"/>
                    <a:ea typeface="Arial"/>
                    <a:cs typeface="Arial"/>
                  </a:defRPr>
                </a:pPr>
                <a:endParaRPr lang="lv-LV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rgbClr val="00338D"/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'Vizualizaciju dati'!$D$120:$D$121</c:f>
              <c:strCache>
                <c:ptCount val="2"/>
                <c:pt idx="0">
                  <c:v>WACC</c:v>
                </c:pt>
                <c:pt idx="1">
                  <c:v>IRR</c:v>
                </c:pt>
              </c:strCache>
            </c:strRef>
          </c:cat>
          <c:val>
            <c:numRef>
              <c:f>'Vizualizaciju dati'!$G$120:$G$121</c:f>
              <c:numCache>
                <c:formatCode>0.00%;\(0.00%\);\-</c:formatCode>
                <c:ptCount val="2"/>
                <c:pt idx="0">
                  <c:v>8.9189869204428618E-2</c:v>
                </c:pt>
                <c:pt idx="1">
                  <c:v>8.9189869230327679E-2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7B7-42C8-BF03-9DB267C92D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31"/>
        <c:overlap val="-27"/>
        <c:axId val="191372255"/>
        <c:axId val="191389311"/>
      </c:barChart>
      <c:catAx>
        <c:axId val="19137225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6350" cap="flat" cmpd="sng" algn="ctr">
            <a:solidFill>
              <a:srgbClr val="979797"/>
            </a:solidFill>
            <a:prstDash val="solid"/>
            <a:rou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lv-LV"/>
          </a:p>
        </c:txPr>
        <c:crossAx val="191389311"/>
        <c:crosses val="autoZero"/>
        <c:auto val="1"/>
        <c:lblAlgn val="ctr"/>
        <c:lblOffset val="100"/>
        <c:noMultiLvlLbl val="0"/>
      </c:catAx>
      <c:valAx>
        <c:axId val="191389311"/>
        <c:scaling>
          <c:orientation val="minMax"/>
          <c:max val="0.1"/>
          <c:min val="0"/>
        </c:scaling>
        <c:delete val="0"/>
        <c:axPos val="l"/>
        <c:numFmt formatCode="0%;\(0%\);\-" sourceLinked="0"/>
        <c:majorTickMark val="out"/>
        <c:minorTickMark val="none"/>
        <c:tickLblPos val="nextTo"/>
        <c:spPr>
          <a:noFill/>
          <a:ln w="6350">
            <a:solidFill>
              <a:srgbClr val="979797"/>
            </a:solidFill>
            <a:prstDash val="solid"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lv-LV"/>
          </a:p>
        </c:txPr>
        <c:crossAx val="191372255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25400" cap="flat" cmpd="sng" algn="ctr">
      <a:noFill/>
      <a:round/>
    </a:ln>
    <a:effectLst/>
  </c:spPr>
  <c:txPr>
    <a:bodyPr/>
    <a:lstStyle/>
    <a:p>
      <a:pPr>
        <a:defRPr sz="800">
          <a:latin typeface="Arial"/>
          <a:ea typeface="Arial"/>
          <a:cs typeface="Arial"/>
        </a:defRPr>
      </a:pPr>
      <a:endParaRPr lang="lv-LV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4432882501508003E-2"/>
          <c:y val="9.5920544543700595E-2"/>
          <c:w val="0.88778937007874015"/>
          <c:h val="0.80894012780545044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338D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00B8F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1849-4792-86AE-68E8048BA67D}"/>
              </c:ext>
            </c:extLst>
          </c:dPt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ysClr val="windowText" lastClr="000000"/>
                    </a:solidFill>
                    <a:latin typeface="Arial"/>
                    <a:ea typeface="Arial"/>
                    <a:cs typeface="Arial"/>
                  </a:defRPr>
                </a:pPr>
                <a:endParaRPr lang="lv-LV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rgbClr val="00338D"/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'Vizualizaciju dati'!$D$120:$D$121</c:f>
              <c:strCache>
                <c:ptCount val="2"/>
                <c:pt idx="0">
                  <c:v>WACC</c:v>
                </c:pt>
                <c:pt idx="1">
                  <c:v>IRR</c:v>
                </c:pt>
              </c:strCache>
            </c:strRef>
          </c:cat>
          <c:val>
            <c:numRef>
              <c:f>'Vizualizaciju dati'!$G$120:$G$121</c:f>
              <c:numCache>
                <c:formatCode>0.00%;\(0.00%\);\-</c:formatCode>
                <c:ptCount val="2"/>
                <c:pt idx="0">
                  <c:v>8.9189869204428618E-2</c:v>
                </c:pt>
                <c:pt idx="1">
                  <c:v>8.9189869230327679E-2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849-4792-86AE-68E8048BA67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413100175"/>
        <c:axId val="413108495"/>
      </c:barChart>
      <c:catAx>
        <c:axId val="41310017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6350" cap="flat" cmpd="sng" algn="ctr">
            <a:solidFill>
              <a:srgbClr val="979797"/>
            </a:solidFill>
            <a:prstDash val="solid"/>
            <a:rou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lv-LV"/>
          </a:p>
        </c:txPr>
        <c:crossAx val="413108495"/>
        <c:crosses val="autoZero"/>
        <c:auto val="1"/>
        <c:lblAlgn val="ctr"/>
        <c:lblOffset val="100"/>
        <c:noMultiLvlLbl val="0"/>
      </c:catAx>
      <c:valAx>
        <c:axId val="413108495"/>
        <c:scaling>
          <c:orientation val="minMax"/>
          <c:max val="0.30000000000000004"/>
        </c:scaling>
        <c:delete val="0"/>
        <c:axPos val="l"/>
        <c:numFmt formatCode="0%;\(0%\);\-" sourceLinked="0"/>
        <c:majorTickMark val="out"/>
        <c:minorTickMark val="none"/>
        <c:tickLblPos val="nextTo"/>
        <c:spPr>
          <a:noFill/>
          <a:ln w="6350">
            <a:solidFill>
              <a:srgbClr val="979797"/>
            </a:solidFill>
            <a:prstDash val="solid"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lv-LV"/>
          </a:p>
        </c:txPr>
        <c:crossAx val="413100175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25400" cap="flat" cmpd="sng" algn="ctr">
      <a:noFill/>
      <a:round/>
    </a:ln>
    <a:effectLst/>
  </c:spPr>
  <c:txPr>
    <a:bodyPr/>
    <a:lstStyle/>
    <a:p>
      <a:pPr>
        <a:defRPr sz="800">
          <a:latin typeface="Arial"/>
          <a:ea typeface="Arial"/>
          <a:cs typeface="Arial"/>
        </a:defRPr>
      </a:pPr>
      <a:endParaRPr lang="lv-LV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3692168594188621E-2"/>
          <c:y val="9.6283012725012843E-2"/>
          <c:w val="0.88010939702428803"/>
          <c:h val="0.7312830812969081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'Vizualizaciju dati'!$D$14</c:f>
              <c:strCache>
                <c:ptCount val="1"/>
                <c:pt idx="0">
                  <c:v>Zemākas kvalitātes (tumšā kūdra) resurss</c:v>
                </c:pt>
              </c:strCache>
            </c:strRef>
          </c:tx>
          <c:spPr>
            <a:solidFill>
              <a:srgbClr val="00338D"/>
            </a:solidFill>
            <a:ln w="3175">
              <a:solidFill>
                <a:srgbClr val="FFFFFF"/>
              </a:solidFill>
              <a:prstDash val="solid"/>
            </a:ln>
          </c:spPr>
          <c:invertIfNegative val="0"/>
          <c:val>
            <c:numRef>
              <c:f>'Vizualizaciju dati'!$J$14:$CF$14</c:f>
              <c:numCache>
                <c:formatCode>#\ ##0_);\(#\ ##0\);\-_);@</c:formatCode>
                <c:ptCount val="7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3750</c:v>
                </c:pt>
                <c:pt idx="5">
                  <c:v>3750</c:v>
                </c:pt>
                <c:pt idx="6">
                  <c:v>3750</c:v>
                </c:pt>
                <c:pt idx="7">
                  <c:v>3750</c:v>
                </c:pt>
                <c:pt idx="8">
                  <c:v>3750</c:v>
                </c:pt>
                <c:pt idx="9">
                  <c:v>3750</c:v>
                </c:pt>
                <c:pt idx="10">
                  <c:v>3750</c:v>
                </c:pt>
                <c:pt idx="11">
                  <c:v>3750</c:v>
                </c:pt>
                <c:pt idx="12">
                  <c:v>3750</c:v>
                </c:pt>
                <c:pt idx="13">
                  <c:v>3750</c:v>
                </c:pt>
                <c:pt idx="14">
                  <c:v>7689.0935643461562</c:v>
                </c:pt>
                <c:pt idx="15">
                  <c:v>13298.335767317316</c:v>
                </c:pt>
                <c:pt idx="16">
                  <c:v>18044.617631369823</c:v>
                </c:pt>
                <c:pt idx="17">
                  <c:v>22112.859229129121</c:v>
                </c:pt>
                <c:pt idx="18">
                  <c:v>25638.668613853835</c:v>
                </c:pt>
                <c:pt idx="19">
                  <c:v>28723.751825487961</c:v>
                </c:pt>
                <c:pt idx="20">
                  <c:v>31445.884071047483</c:v>
                </c:pt>
                <c:pt idx="21">
                  <c:v>33865.557178211529</c:v>
                </c:pt>
                <c:pt idx="22">
                  <c:v>36030.527853042498</c:v>
                </c:pt>
                <c:pt idx="23">
                  <c:v>37979.001460390369</c:v>
                </c:pt>
                <c:pt idx="24">
                  <c:v>39741.90615275273</c:v>
                </c:pt>
                <c:pt idx="25">
                  <c:v>41344.546782173064</c:v>
                </c:pt>
                <c:pt idx="26">
                  <c:v>42807.827356861191</c:v>
                </c:pt>
                <c:pt idx="27">
                  <c:v>44149.167883658651</c:v>
                </c:pt>
                <c:pt idx="28">
                  <c:v>45383.201168312313</c:v>
                </c:pt>
                <c:pt idx="29">
                  <c:v>46522.308815684919</c:v>
                </c:pt>
                <c:pt idx="30">
                  <c:v>47577.038118807701</c:v>
                </c:pt>
                <c:pt idx="31">
                  <c:v>48556.429614564579</c:v>
                </c:pt>
                <c:pt idx="32">
                  <c:v>49468.27686923476</c:v>
                </c:pt>
                <c:pt idx="33">
                  <c:v>50319.334306926932</c:v>
                </c:pt>
                <c:pt idx="34">
                  <c:v>51115.484813155097</c:v>
                </c:pt>
                <c:pt idx="35">
                  <c:v>51861.875912743999</c:v>
                </c:pt>
                <c:pt idx="36">
                  <c:v>52563.031188115383</c:v>
                </c:pt>
                <c:pt idx="37">
                  <c:v>53222.942035523753</c:v>
                </c:pt>
                <c:pt idx="38">
                  <c:v>53845.14369165164</c:v>
                </c:pt>
                <c:pt idx="39">
                  <c:v>54432.778589105772</c:v>
                </c:pt>
                <c:pt idx="40">
                  <c:v>54988.649438048858</c:v>
                </c:pt>
                <c:pt idx="41">
                  <c:v>55515.263926521257</c:v>
                </c:pt>
                <c:pt idx="42">
                  <c:v>56014.872543789956</c:v>
                </c:pt>
                <c:pt idx="43">
                  <c:v>56489.500730195199</c:v>
                </c:pt>
                <c:pt idx="44">
                  <c:v>56940.976322141665</c:v>
                </c:pt>
                <c:pt idx="45">
                  <c:v>57370.953076376383</c:v>
                </c:pt>
                <c:pt idx="46">
                  <c:v>57780.930911809497</c:v>
                </c:pt>
                <c:pt idx="47">
                  <c:v>58172.273391086565</c:v>
                </c:pt>
                <c:pt idx="48">
                  <c:v>58546.222871284626</c:v>
                </c:pt>
                <c:pt idx="49">
                  <c:v>58903.91367843061</c:v>
                </c:pt>
                <c:pt idx="50">
                  <c:v>59246.383600166111</c:v>
                </c:pt>
                <c:pt idx="51">
                  <c:v>59574.583941829325</c:v>
                </c:pt>
                <c:pt idx="52">
                  <c:v>59889.388351179739</c:v>
                </c:pt>
                <c:pt idx="53">
                  <c:v>60191.600584156156</c:v>
                </c:pt>
                <c:pt idx="54">
                  <c:v>60481.961357015847</c:v>
                </c:pt>
                <c:pt idx="55">
                  <c:v>60761.154407842456</c:v>
                </c:pt>
                <c:pt idx="56">
                  <c:v>61029.811871845406</c:v>
                </c:pt>
                <c:pt idx="57">
                  <c:v>61288.519059403792</c:v>
                </c:pt>
                <c:pt idx="58">
                  <c:v>61537.818712869172</c:v>
                </c:pt>
                <c:pt idx="59">
                  <c:v>61778.214807282202</c:v>
                </c:pt>
                <c:pt idx="60">
                  <c:v>806.94164966838434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2B-478C-92B2-7A44A4835EEE}"/>
            </c:ext>
          </c:extLst>
        </c:ser>
        <c:ser>
          <c:idx val="1"/>
          <c:order val="1"/>
          <c:tx>
            <c:strRef>
              <c:f>'Vizualizaciju dati'!$D$13</c:f>
              <c:strCache>
                <c:ptCount val="1"/>
                <c:pt idx="0">
                  <c:v>Augstākas kvalitātes (gaišā kūdra) resurss</c:v>
                </c:pt>
              </c:strCache>
            </c:strRef>
          </c:tx>
          <c:spPr>
            <a:solidFill>
              <a:srgbClr val="00B8F5"/>
            </a:solidFill>
            <a:ln w="3175">
              <a:solidFill>
                <a:srgbClr val="FFFFFF"/>
              </a:solidFill>
              <a:prstDash val="solid"/>
            </a:ln>
          </c:spPr>
          <c:invertIfNegative val="0"/>
          <c:val>
            <c:numRef>
              <c:f>'Vizualizaciju dati'!$J$13:$CF$13</c:f>
              <c:numCache>
                <c:formatCode>#\ ##0_);\(#\ ##0\);\-_);@</c:formatCode>
                <c:ptCount val="7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71250</c:v>
                </c:pt>
                <c:pt idx="5">
                  <c:v>71250</c:v>
                </c:pt>
                <c:pt idx="6">
                  <c:v>71250</c:v>
                </c:pt>
                <c:pt idx="7">
                  <c:v>71250</c:v>
                </c:pt>
                <c:pt idx="8">
                  <c:v>71250</c:v>
                </c:pt>
                <c:pt idx="9">
                  <c:v>71250</c:v>
                </c:pt>
                <c:pt idx="10">
                  <c:v>71250</c:v>
                </c:pt>
                <c:pt idx="11">
                  <c:v>71250</c:v>
                </c:pt>
                <c:pt idx="12">
                  <c:v>71250</c:v>
                </c:pt>
                <c:pt idx="13">
                  <c:v>71250</c:v>
                </c:pt>
                <c:pt idx="14">
                  <c:v>67310.906435653844</c:v>
                </c:pt>
                <c:pt idx="15">
                  <c:v>61701.664232682684</c:v>
                </c:pt>
                <c:pt idx="16">
                  <c:v>56955.382368630177</c:v>
                </c:pt>
                <c:pt idx="17">
                  <c:v>52887.140770870879</c:v>
                </c:pt>
                <c:pt idx="18">
                  <c:v>49361.331386146165</c:v>
                </c:pt>
                <c:pt idx="19">
                  <c:v>46276.248174512039</c:v>
                </c:pt>
                <c:pt idx="20">
                  <c:v>43554.115928952517</c:v>
                </c:pt>
                <c:pt idx="21">
                  <c:v>41134.442821788471</c:v>
                </c:pt>
                <c:pt idx="22">
                  <c:v>38969.472146957502</c:v>
                </c:pt>
                <c:pt idx="23">
                  <c:v>37020.998539609631</c:v>
                </c:pt>
                <c:pt idx="24">
                  <c:v>35258.09384724727</c:v>
                </c:pt>
                <c:pt idx="25">
                  <c:v>33655.453217826936</c:v>
                </c:pt>
                <c:pt idx="26">
                  <c:v>32192.172643138805</c:v>
                </c:pt>
                <c:pt idx="27">
                  <c:v>30850.832116341353</c:v>
                </c:pt>
                <c:pt idx="28">
                  <c:v>29616.798831687687</c:v>
                </c:pt>
                <c:pt idx="29">
                  <c:v>28477.691184315081</c:v>
                </c:pt>
                <c:pt idx="30">
                  <c:v>27422.961881192303</c:v>
                </c:pt>
                <c:pt idx="31">
                  <c:v>26443.570385435418</c:v>
                </c:pt>
                <c:pt idx="32">
                  <c:v>25531.72313076524</c:v>
                </c:pt>
                <c:pt idx="33">
                  <c:v>24680.665693073071</c:v>
                </c:pt>
                <c:pt idx="34">
                  <c:v>23884.515186844899</c:v>
                </c:pt>
                <c:pt idx="35">
                  <c:v>23138.124087256005</c:v>
                </c:pt>
                <c:pt idx="36">
                  <c:v>22436.968811884617</c:v>
                </c:pt>
                <c:pt idx="37">
                  <c:v>21777.057964476251</c:v>
                </c:pt>
                <c:pt idx="38">
                  <c:v>21154.85630834836</c:v>
                </c:pt>
                <c:pt idx="39">
                  <c:v>20567.221410894228</c:v>
                </c:pt>
                <c:pt idx="40">
                  <c:v>20011.350561951138</c:v>
                </c:pt>
                <c:pt idx="41">
                  <c:v>19484.736073478743</c:v>
                </c:pt>
                <c:pt idx="42">
                  <c:v>18985.127456210048</c:v>
                </c:pt>
                <c:pt idx="43">
                  <c:v>18510.499269804801</c:v>
                </c:pt>
                <c:pt idx="44">
                  <c:v>18059.023677858335</c:v>
                </c:pt>
                <c:pt idx="45">
                  <c:v>17629.046923623617</c:v>
                </c:pt>
                <c:pt idx="46">
                  <c:v>17219.069088190503</c:v>
                </c:pt>
                <c:pt idx="47">
                  <c:v>16827.726608913439</c:v>
                </c:pt>
                <c:pt idx="48">
                  <c:v>16453.77712871537</c:v>
                </c:pt>
                <c:pt idx="49">
                  <c:v>16096.08632156939</c:v>
                </c:pt>
                <c:pt idx="50">
                  <c:v>15753.616399833885</c:v>
                </c:pt>
                <c:pt idx="51">
                  <c:v>15425.416058170675</c:v>
                </c:pt>
                <c:pt idx="52">
                  <c:v>15110.611648820261</c:v>
                </c:pt>
                <c:pt idx="53">
                  <c:v>14808.399415843842</c:v>
                </c:pt>
                <c:pt idx="54">
                  <c:v>14518.038642984155</c:v>
                </c:pt>
                <c:pt idx="55">
                  <c:v>14238.845592157544</c:v>
                </c:pt>
                <c:pt idx="56">
                  <c:v>13970.188128154596</c:v>
                </c:pt>
                <c:pt idx="57">
                  <c:v>13711.48094059621</c:v>
                </c:pt>
                <c:pt idx="58">
                  <c:v>13462.181287130827</c:v>
                </c:pt>
                <c:pt idx="59">
                  <c:v>13221.785192717798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32B-478C-92B2-7A44A4835E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100"/>
        <c:axId val="2010264064"/>
        <c:axId val="2010254080"/>
      </c:barChart>
      <c:catAx>
        <c:axId val="20102640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lv-LV"/>
                  <a:t>Ieguves gadi</a:t>
                </a:r>
              </a:p>
            </c:rich>
          </c:tx>
          <c:layout>
            <c:manualLayout>
              <c:xMode val="edge"/>
              <c:yMode val="edge"/>
              <c:x val="0.47993103445543228"/>
              <c:y val="0.88149624469147969"/>
            </c:manualLayout>
          </c:layout>
          <c:overlay val="0"/>
        </c:title>
        <c:numFmt formatCode="General" sourceLinked="1"/>
        <c:majorTickMark val="out"/>
        <c:minorTickMark val="none"/>
        <c:tickLblPos val="low"/>
        <c:spPr>
          <a:noFill/>
          <a:ln w="3175">
            <a:solidFill>
              <a:srgbClr val="000000"/>
            </a:solidFill>
            <a:prstDash val="soli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c:spPr>
        <c:txPr>
          <a:bodyPr/>
          <a:lstStyle/>
          <a:p>
            <a:pPr>
              <a:defRPr>
                <a:solidFill>
                  <a:srgbClr val="000000"/>
                </a:solidFill>
              </a:defRPr>
            </a:pPr>
            <a:endParaRPr lang="lv-LV"/>
          </a:p>
        </c:txPr>
        <c:crossAx val="2010254080"/>
        <c:crosses val="autoZero"/>
        <c:auto val="1"/>
        <c:lblAlgn val="ctr"/>
        <c:lblOffset val="100"/>
        <c:noMultiLvlLbl val="0"/>
      </c:catAx>
      <c:valAx>
        <c:axId val="2010254080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>
                    <a:solidFill>
                      <a:srgbClr val="000000"/>
                    </a:solidFill>
                  </a:defRPr>
                </a:pPr>
                <a:r>
                  <a:rPr lang="lv-LV"/>
                  <a:t>Ieguves apjoms, tūkst. m3</a:t>
                </a:r>
                <a:endParaRPr lang="en-GB"/>
              </a:p>
            </c:rich>
          </c:tx>
          <c:layout>
            <c:manualLayout>
              <c:xMode val="edge"/>
              <c:yMode val="edge"/>
              <c:x val="2.1627647749952558E-2"/>
              <c:y val="0.32544038828120231"/>
            </c:manualLayout>
          </c:layout>
          <c:overlay val="0"/>
        </c:title>
        <c:numFmt formatCode="#\ ##0_);\(#\ ##0\);\-_);@" sourceLinked="1"/>
        <c:majorTickMark val="out"/>
        <c:minorTickMark val="none"/>
        <c:tickLblPos val="nextTo"/>
        <c:spPr>
          <a:noFill/>
          <a:ln w="3175">
            <a:solidFill>
              <a:srgbClr val="000000"/>
            </a:solidFill>
            <a:prstDash val="soli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c:spPr>
        <c:txPr>
          <a:bodyPr/>
          <a:lstStyle/>
          <a:p>
            <a:pPr>
              <a:defRPr>
                <a:solidFill>
                  <a:srgbClr val="000000"/>
                </a:solidFill>
              </a:defRPr>
            </a:pPr>
            <a:endParaRPr lang="lv-LV"/>
          </a:p>
        </c:txPr>
        <c:crossAx val="2010264064"/>
        <c:crosses val="autoZero"/>
        <c:crossBetween val="between"/>
        <c:dispUnits>
          <c:builtInUnit val="thousands"/>
        </c:dispUnits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9656347491428394"/>
          <c:y val="0.93795623337098954"/>
          <c:w val="0.7360697920278918"/>
          <c:h val="4.9804310866769723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>
              <a:solidFill>
                <a:srgbClr val="000000"/>
              </a:solidFill>
            </a:defRPr>
          </a:pPr>
          <a:endParaRPr lang="lv-LV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25400">
      <a:noFill/>
    </a:ln>
  </c:spPr>
  <c:txPr>
    <a:bodyPr/>
    <a:lstStyle/>
    <a:p>
      <a:pPr>
        <a:defRPr sz="800" b="0" i="0">
          <a:solidFill>
            <a:srgbClr val="000000"/>
          </a:solidFill>
          <a:latin typeface="Arial"/>
          <a:ea typeface="Arial"/>
          <a:cs typeface="Arial"/>
        </a:defRPr>
      </a:pPr>
      <a:endParaRPr lang="lv-LV"/>
    </a:p>
  </c:txPr>
  <c:printSettings>
    <c:headerFooter/>
    <c:pageMargins b="0.75" l="0.7" r="0.7" t="0.75" header="0.3" footer="0.3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700970000791018"/>
          <c:y val="7.3452793085911072E-2"/>
          <c:w val="0.78549066694007608"/>
          <c:h val="0.72456906670317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'Vizualizaciju dati'!$D$24</c:f>
              <c:strCache>
                <c:ptCount val="1"/>
                <c:pt idx="0">
                  <c:v>Zemākas kvalitātes (tumšā kūdra) resurss</c:v>
                </c:pt>
              </c:strCache>
            </c:strRef>
          </c:tx>
          <c:spPr>
            <a:solidFill>
              <a:srgbClr val="00338D"/>
            </a:solidFill>
          </c:spPr>
          <c:invertIfNegative val="0"/>
          <c:val>
            <c:numRef>
              <c:f>'Vizualizaciju dati'!$J$24:$CF$24</c:f>
              <c:numCache>
                <c:formatCode>#\ ##0_);\(#\ ##0\);\-_);@</c:formatCode>
                <c:ptCount val="7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15755.092691713908</c:v>
                </c:pt>
                <c:pt idx="5">
                  <c:v>15755.092691713908</c:v>
                </c:pt>
                <c:pt idx="6">
                  <c:v>15755.092691713908</c:v>
                </c:pt>
                <c:pt idx="7">
                  <c:v>15755.092691713908</c:v>
                </c:pt>
                <c:pt idx="8">
                  <c:v>15755.092691713908</c:v>
                </c:pt>
                <c:pt idx="9">
                  <c:v>15755.092691713908</c:v>
                </c:pt>
                <c:pt idx="10">
                  <c:v>15755.092691713908</c:v>
                </c:pt>
                <c:pt idx="11">
                  <c:v>15755.092691713908</c:v>
                </c:pt>
                <c:pt idx="12">
                  <c:v>15755.092691713908</c:v>
                </c:pt>
                <c:pt idx="13">
                  <c:v>15755.092691713908</c:v>
                </c:pt>
                <c:pt idx="14">
                  <c:v>32304.635152409217</c:v>
                </c:pt>
                <c:pt idx="15">
                  <c:v>55871.070042564985</c:v>
                </c:pt>
                <c:pt idx="16">
                  <c:v>75811.899565004438</c:v>
                </c:pt>
                <c:pt idx="17">
                  <c:v>92904.039155666833</c:v>
                </c:pt>
                <c:pt idx="18">
                  <c:v>107717.22680090755</c:v>
                </c:pt>
                <c:pt idx="19">
                  <c:v>120678.76599049318</c:v>
                </c:pt>
                <c:pt idx="20">
                  <c:v>132115.41821659813</c:v>
                </c:pt>
                <c:pt idx="21">
                  <c:v>142281.33130646931</c:v>
                </c:pt>
                <c:pt idx="22">
                  <c:v>151377.14828161715</c:v>
                </c:pt>
                <c:pt idx="23">
                  <c:v>159563.38355925016</c:v>
                </c:pt>
                <c:pt idx="24">
                  <c:v>166969.97738187053</c:v>
                </c:pt>
                <c:pt idx="25">
                  <c:v>173703.24449334363</c:v>
                </c:pt>
                <c:pt idx="26">
                  <c:v>179851.01011686251</c:v>
                </c:pt>
                <c:pt idx="27">
                  <c:v>185486.46193842153</c:v>
                </c:pt>
                <c:pt idx="28">
                  <c:v>190671.07761425583</c:v>
                </c:pt>
                <c:pt idx="29">
                  <c:v>195456.87669964132</c:v>
                </c:pt>
                <c:pt idx="30">
                  <c:v>199888.17214907231</c:v>
                </c:pt>
                <c:pt idx="31">
                  <c:v>204002.94649497257</c:v>
                </c:pt>
                <c:pt idx="32">
                  <c:v>207833.94329977621</c:v>
                </c:pt>
                <c:pt idx="33">
                  <c:v>211409.54031759291</c:v>
                </c:pt>
                <c:pt idx="34">
                  <c:v>214754.45365684084</c:v>
                </c:pt>
                <c:pt idx="35">
                  <c:v>217890.30991238574</c:v>
                </c:pt>
                <c:pt idx="36">
                  <c:v>220836.11427365517</c:v>
                </c:pt>
                <c:pt idx="37">
                  <c:v>223608.6360254382</c:v>
                </c:pt>
                <c:pt idx="38">
                  <c:v>226222.7279628336</c:v>
                </c:pt>
                <c:pt idx="39">
                  <c:v>228691.59257037376</c:v>
                </c:pt>
                <c:pt idx="40">
                  <c:v>231027.00503696577</c:v>
                </c:pt>
                <c:pt idx="41">
                  <c:v>233239.50105794767</c:v>
                </c:pt>
                <c:pt idx="42">
                  <c:v>235338.53574452031</c:v>
                </c:pt>
                <c:pt idx="43">
                  <c:v>237332.61869676423</c:v>
                </c:pt>
                <c:pt idx="44">
                  <c:v>239229.42930987437</c:v>
                </c:pt>
                <c:pt idx="45">
                  <c:v>241035.91560807443</c:v>
                </c:pt>
                <c:pt idx="46">
                  <c:v>242758.3792877536</c:v>
                </c:pt>
                <c:pt idx="47">
                  <c:v>244402.54916381103</c:v>
                </c:pt>
                <c:pt idx="48">
                  <c:v>245973.64482315467</c:v>
                </c:pt>
                <c:pt idx="49">
                  <c:v>247476.43197557039</c:v>
                </c:pt>
                <c:pt idx="50">
                  <c:v>248915.27073852156</c:v>
                </c:pt>
                <c:pt idx="51">
                  <c:v>250294.15788634986</c:v>
                </c:pt>
                <c:pt idx="52">
                  <c:v>251616.76392610345</c:v>
                </c:pt>
                <c:pt idx="53">
                  <c:v>252886.46572426701</c:v>
                </c:pt>
                <c:pt idx="54">
                  <c:v>254106.37529505155</c:v>
                </c:pt>
                <c:pt idx="55">
                  <c:v>255279.36526695974</c:v>
                </c:pt>
                <c:pt idx="56">
                  <c:v>256408.091466343</c:v>
                </c:pt>
                <c:pt idx="57">
                  <c:v>257495.012991675</c:v>
                </c:pt>
                <c:pt idx="58">
                  <c:v>258542.41009790412</c:v>
                </c:pt>
                <c:pt idx="59">
                  <c:v>259552.400164625</c:v>
                </c:pt>
                <c:pt idx="60">
                  <c:v>3390.2507966213138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4D-4C41-AF52-9D6864590E40}"/>
            </c:ext>
          </c:extLst>
        </c:ser>
        <c:ser>
          <c:idx val="1"/>
          <c:order val="1"/>
          <c:tx>
            <c:strRef>
              <c:f>'Vizualizaciju dati'!$D$23</c:f>
              <c:strCache>
                <c:ptCount val="1"/>
                <c:pt idx="0">
                  <c:v>Augstākas kvalitātes (gaišā kūdra) resurss</c:v>
                </c:pt>
              </c:strCache>
            </c:strRef>
          </c:tx>
          <c:spPr>
            <a:solidFill>
              <a:srgbClr val="00B8F5"/>
            </a:solidFill>
            <a:ln w="3175">
              <a:solidFill>
                <a:srgbClr val="FFFFFF"/>
              </a:solidFill>
              <a:prstDash val="solid"/>
            </a:ln>
          </c:spPr>
          <c:invertIfNegative val="0"/>
          <c:val>
            <c:numRef>
              <c:f>'Vizualizaciju dati'!$J$23:$CF$23</c:f>
              <c:numCache>
                <c:formatCode>#\ ##0_);\(#\ ##0\);\-_);@</c:formatCode>
                <c:ptCount val="7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798258.0297135046</c:v>
                </c:pt>
                <c:pt idx="5">
                  <c:v>798258.0297135046</c:v>
                </c:pt>
                <c:pt idx="6">
                  <c:v>798258.0297135046</c:v>
                </c:pt>
                <c:pt idx="7">
                  <c:v>798258.0297135046</c:v>
                </c:pt>
                <c:pt idx="8">
                  <c:v>798258.0297135046</c:v>
                </c:pt>
                <c:pt idx="9">
                  <c:v>798258.0297135046</c:v>
                </c:pt>
                <c:pt idx="10">
                  <c:v>798258.0297135046</c:v>
                </c:pt>
                <c:pt idx="11">
                  <c:v>798258.0297135046</c:v>
                </c:pt>
                <c:pt idx="12">
                  <c:v>798258.0297135046</c:v>
                </c:pt>
                <c:pt idx="13">
                  <c:v>798258.0297135046</c:v>
                </c:pt>
                <c:pt idx="14">
                  <c:v>754125.91648498375</c:v>
                </c:pt>
                <c:pt idx="15">
                  <c:v>691282.09011123504</c:v>
                </c:pt>
                <c:pt idx="16">
                  <c:v>638106.5447180632</c:v>
                </c:pt>
                <c:pt idx="17">
                  <c:v>592527.50580963015</c:v>
                </c:pt>
                <c:pt idx="18">
                  <c:v>553025.67208898824</c:v>
                </c:pt>
                <c:pt idx="19">
                  <c:v>518461.56758342654</c:v>
                </c:pt>
                <c:pt idx="20">
                  <c:v>487963.82831381337</c:v>
                </c:pt>
                <c:pt idx="21">
                  <c:v>460854.72674082353</c:v>
                </c:pt>
                <c:pt idx="22">
                  <c:v>436599.214807096</c:v>
                </c:pt>
                <c:pt idx="23">
                  <c:v>414769.25406674127</c:v>
                </c:pt>
                <c:pt idx="24">
                  <c:v>395018.33720642026</c:v>
                </c:pt>
                <c:pt idx="25">
                  <c:v>377062.95824249205</c:v>
                </c:pt>
                <c:pt idx="26">
                  <c:v>360668.91657977493</c:v>
                </c:pt>
                <c:pt idx="27">
                  <c:v>345641.04505561764</c:v>
                </c:pt>
                <c:pt idx="28">
                  <c:v>331815.40325339278</c:v>
                </c:pt>
                <c:pt idx="29">
                  <c:v>319053.27235903149</c:v>
                </c:pt>
                <c:pt idx="30">
                  <c:v>307236.48449388222</c:v>
                </c:pt>
                <c:pt idx="31">
                  <c:v>296263.75290481484</c:v>
                </c:pt>
                <c:pt idx="32">
                  <c:v>286047.76142533857</c:v>
                </c:pt>
                <c:pt idx="33">
                  <c:v>276512.836044494</c:v>
                </c:pt>
                <c:pt idx="34">
                  <c:v>267593.06713983283</c:v>
                </c:pt>
                <c:pt idx="35">
                  <c:v>259230.78379171313</c:v>
                </c:pt>
                <c:pt idx="36">
                  <c:v>251375.30549499462</c:v>
                </c:pt>
                <c:pt idx="37">
                  <c:v>243981.9141569066</c:v>
                </c:pt>
                <c:pt idx="38">
                  <c:v>237011.00232385215</c:v>
                </c:pt>
                <c:pt idx="39">
                  <c:v>230427.36337041168</c:v>
                </c:pt>
                <c:pt idx="40">
                  <c:v>224199.59679283295</c:v>
                </c:pt>
                <c:pt idx="41">
                  <c:v>218299.60740354791</c:v>
                </c:pt>
                <c:pt idx="42">
                  <c:v>212702.18157268761</c:v>
                </c:pt>
                <c:pt idx="43">
                  <c:v>207384.62703337046</c:v>
                </c:pt>
                <c:pt idx="44">
                  <c:v>202326.46539841013</c:v>
                </c:pt>
                <c:pt idx="45">
                  <c:v>197509.16860320992</c:v>
                </c:pt>
                <c:pt idx="46">
                  <c:v>192915.93212406544</c:v>
                </c:pt>
                <c:pt idx="47">
                  <c:v>188531.47912124571</c:v>
                </c:pt>
                <c:pt idx="48">
                  <c:v>184341.89069632921</c:v>
                </c:pt>
                <c:pt idx="49">
                  <c:v>180334.45828988735</c:v>
                </c:pt>
                <c:pt idx="50">
                  <c:v>176497.55492201756</c:v>
                </c:pt>
                <c:pt idx="51">
                  <c:v>172820.52252780879</c:v>
                </c:pt>
                <c:pt idx="52">
                  <c:v>169293.57308846584</c:v>
                </c:pt>
                <c:pt idx="53">
                  <c:v>165907.70162669639</c:v>
                </c:pt>
                <c:pt idx="54">
                  <c:v>162654.60943793759</c:v>
                </c:pt>
                <c:pt idx="55">
                  <c:v>159526.6361795158</c:v>
                </c:pt>
                <c:pt idx="56">
                  <c:v>156516.6996478271</c:v>
                </c:pt>
                <c:pt idx="57">
                  <c:v>153618.24224694178</c:v>
                </c:pt>
                <c:pt idx="58">
                  <c:v>150825.18329699739</c:v>
                </c:pt>
                <c:pt idx="59">
                  <c:v>148131.87645240841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4D-4C41-AF52-9D6864590E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100"/>
        <c:axId val="592095280"/>
        <c:axId val="592097776"/>
      </c:barChart>
      <c:catAx>
        <c:axId val="5920952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lv-LV"/>
                  <a:t>Ieguves gadi</a:t>
                </a:r>
                <a:endParaRPr lang="en-GB"/>
              </a:p>
            </c:rich>
          </c:tx>
          <c:overlay val="0"/>
        </c:title>
        <c:majorTickMark val="out"/>
        <c:minorTickMark val="none"/>
        <c:tickLblPos val="low"/>
        <c:spPr>
          <a:noFill/>
          <a:ln w="3175">
            <a:solidFill>
              <a:srgbClr val="000000"/>
            </a:solidFill>
            <a:prstDash val="soli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c:spPr>
        <c:txPr>
          <a:bodyPr/>
          <a:lstStyle/>
          <a:p>
            <a:pPr>
              <a:defRPr>
                <a:solidFill>
                  <a:srgbClr val="000000"/>
                </a:solidFill>
              </a:defRPr>
            </a:pPr>
            <a:endParaRPr lang="lv-LV"/>
          </a:p>
        </c:txPr>
        <c:crossAx val="592097776"/>
        <c:crosses val="autoZero"/>
        <c:auto val="1"/>
        <c:lblAlgn val="ctr"/>
        <c:lblOffset val="100"/>
        <c:noMultiLvlLbl val="0"/>
      </c:catAx>
      <c:valAx>
        <c:axId val="592097776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>
                    <a:solidFill>
                      <a:srgbClr val="000000"/>
                    </a:solidFill>
                  </a:defRPr>
                </a:pPr>
                <a:r>
                  <a:rPr lang="lv-LV"/>
                  <a:t>Ieņēmumi, tūkst. EUR</a:t>
                </a:r>
                <a:endParaRPr lang="en-GB"/>
              </a:p>
            </c:rich>
          </c:tx>
          <c:layout>
            <c:manualLayout>
              <c:xMode val="edge"/>
              <c:yMode val="edge"/>
              <c:x val="4.2243196784335378E-2"/>
              <c:y val="0.31466326465115191"/>
            </c:manualLayout>
          </c:layout>
          <c:overlay val="0"/>
        </c:title>
        <c:numFmt formatCode="#\ ##0_);\(#\ ##0\);\-_);@" sourceLinked="1"/>
        <c:majorTickMark val="out"/>
        <c:minorTickMark val="none"/>
        <c:tickLblPos val="nextTo"/>
        <c:spPr>
          <a:noFill/>
          <a:ln w="3175">
            <a:solidFill>
              <a:srgbClr val="000000"/>
            </a:solidFill>
            <a:prstDash val="soli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c:spPr>
        <c:txPr>
          <a:bodyPr/>
          <a:lstStyle/>
          <a:p>
            <a:pPr>
              <a:defRPr>
                <a:solidFill>
                  <a:srgbClr val="000000"/>
                </a:solidFill>
              </a:defRPr>
            </a:pPr>
            <a:endParaRPr lang="lv-LV"/>
          </a:p>
        </c:txPr>
        <c:crossAx val="592095280"/>
        <c:crosses val="autoZero"/>
        <c:crossBetween val="between"/>
        <c:dispUnits>
          <c:builtInUnit val="thousands"/>
        </c:dispUnits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8622563302685163"/>
          <c:y val="0.90325658031008937"/>
          <c:w val="0.66541838767776851"/>
          <c:h val="6.7479957050823186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>
              <a:solidFill>
                <a:srgbClr val="000000"/>
              </a:solidFill>
            </a:defRPr>
          </a:pPr>
          <a:endParaRPr lang="lv-LV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25400">
      <a:noFill/>
    </a:ln>
  </c:spPr>
  <c:txPr>
    <a:bodyPr/>
    <a:lstStyle/>
    <a:p>
      <a:pPr>
        <a:defRPr sz="800" b="0" i="0">
          <a:solidFill>
            <a:srgbClr val="000000"/>
          </a:solidFill>
          <a:latin typeface="Arial"/>
          <a:ea typeface="Arial"/>
          <a:cs typeface="Arial"/>
        </a:defRPr>
      </a:pPr>
      <a:endParaRPr lang="lv-LV"/>
    </a:p>
  </c:txPr>
  <c:printSettings>
    <c:headerFooter/>
    <c:pageMargins b="0.75" l="0.7" r="0.7" t="0.75" header="0.3" footer="0.3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878196345305766"/>
          <c:y val="0.10833150899225216"/>
          <c:w val="0.83610277566761015"/>
          <c:h val="0.68651085594223715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'Vizualizaciju dati'!$D$32</c:f>
              <c:strCache>
                <c:ptCount val="1"/>
                <c:pt idx="0">
                  <c:v>Zemākas kvalitātes (tumšā kūdra) resursa krājumi gada sākumā</c:v>
                </c:pt>
              </c:strCache>
            </c:strRef>
          </c:tx>
          <c:spPr>
            <a:solidFill>
              <a:srgbClr val="00338D"/>
            </a:solidFill>
            <a:ln w="3175">
              <a:solidFill>
                <a:srgbClr val="FFFFFF"/>
              </a:solidFill>
              <a:prstDash val="solid"/>
            </a:ln>
          </c:spPr>
          <c:invertIfNegative val="0"/>
          <c:val>
            <c:numRef>
              <c:f>'Vizualizaciju dati'!$J$32:$CF$32</c:f>
              <c:numCache>
                <c:formatCode>#\ ##0_);\(#\ ##0\);\-_);@</c:formatCode>
                <c:ptCount val="75"/>
                <c:pt idx="0">
                  <c:v>2242549.525726412</c:v>
                </c:pt>
                <c:pt idx="1">
                  <c:v>2242549.525726412</c:v>
                </c:pt>
                <c:pt idx="2">
                  <c:v>2242549.525726412</c:v>
                </c:pt>
                <c:pt idx="3">
                  <c:v>2242549.525726412</c:v>
                </c:pt>
                <c:pt idx="4">
                  <c:v>2242549.525726412</c:v>
                </c:pt>
                <c:pt idx="5">
                  <c:v>2238799.525726412</c:v>
                </c:pt>
                <c:pt idx="6">
                  <c:v>2235049.525726412</c:v>
                </c:pt>
                <c:pt idx="7">
                  <c:v>2231299.525726412</c:v>
                </c:pt>
                <c:pt idx="8">
                  <c:v>2227549.525726412</c:v>
                </c:pt>
                <c:pt idx="9">
                  <c:v>2223799.525726412</c:v>
                </c:pt>
                <c:pt idx="10">
                  <c:v>2220049.525726412</c:v>
                </c:pt>
                <c:pt idx="11">
                  <c:v>2216299.525726412</c:v>
                </c:pt>
                <c:pt idx="12">
                  <c:v>2212549.525726412</c:v>
                </c:pt>
                <c:pt idx="13">
                  <c:v>2208799.525726412</c:v>
                </c:pt>
                <c:pt idx="14">
                  <c:v>2205049.525726412</c:v>
                </c:pt>
                <c:pt idx="15">
                  <c:v>2197360.432162066</c:v>
                </c:pt>
                <c:pt idx="16">
                  <c:v>2184062.0963947484</c:v>
                </c:pt>
                <c:pt idx="17">
                  <c:v>2166017.4787633787</c:v>
                </c:pt>
                <c:pt idx="18">
                  <c:v>2143904.6195342494</c:v>
                </c:pt>
                <c:pt idx="19">
                  <c:v>2118265.9509203956</c:v>
                </c:pt>
                <c:pt idx="20">
                  <c:v>2089542.1990949078</c:v>
                </c:pt>
                <c:pt idx="21">
                  <c:v>2058096.3150238602</c:v>
                </c:pt>
                <c:pt idx="22">
                  <c:v>2024230.7578456488</c:v>
                </c:pt>
                <c:pt idx="23">
                  <c:v>1988200.2299926062</c:v>
                </c:pt>
                <c:pt idx="24">
                  <c:v>1950221.2285322158</c:v>
                </c:pt>
                <c:pt idx="25">
                  <c:v>1910479.3223794631</c:v>
                </c:pt>
                <c:pt idx="26">
                  <c:v>1869134.7755972901</c:v>
                </c:pt>
                <c:pt idx="27">
                  <c:v>1826326.9482404289</c:v>
                </c:pt>
                <c:pt idx="28">
                  <c:v>1782177.7803567701</c:v>
                </c:pt>
                <c:pt idx="29">
                  <c:v>1736794.5791884579</c:v>
                </c:pt>
                <c:pt idx="30">
                  <c:v>1690272.2703727731</c:v>
                </c:pt>
                <c:pt idx="31">
                  <c:v>1642695.2322539655</c:v>
                </c:pt>
                <c:pt idx="32">
                  <c:v>1594138.8026394008</c:v>
                </c:pt>
                <c:pt idx="33">
                  <c:v>1544670.525770166</c:v>
                </c:pt>
                <c:pt idx="34">
                  <c:v>1494351.191463239</c:v>
                </c:pt>
                <c:pt idx="35">
                  <c:v>1443235.7066500839</c:v>
                </c:pt>
                <c:pt idx="36">
                  <c:v>1391373.83073734</c:v>
                </c:pt>
                <c:pt idx="37">
                  <c:v>1338810.7995492248</c:v>
                </c:pt>
                <c:pt idx="38">
                  <c:v>1285587.8575137011</c:v>
                </c:pt>
                <c:pt idx="39">
                  <c:v>1231742.7138220493</c:v>
                </c:pt>
                <c:pt idx="40">
                  <c:v>1177309.9352329436</c:v>
                </c:pt>
                <c:pt idx="41">
                  <c:v>1122321.2857948947</c:v>
                </c:pt>
                <c:pt idx="42">
                  <c:v>1066806.0218683735</c:v>
                </c:pt>
                <c:pt idx="43">
                  <c:v>1010791.1493245836</c:v>
                </c:pt>
                <c:pt idx="44">
                  <c:v>954301.64859438827</c:v>
                </c:pt>
                <c:pt idx="45">
                  <c:v>897360.67227224656</c:v>
                </c:pt>
                <c:pt idx="46">
                  <c:v>839989.71919587022</c:v>
                </c:pt>
                <c:pt idx="47">
                  <c:v>782208.78828406078</c:v>
                </c:pt>
                <c:pt idx="48">
                  <c:v>724036.51489297417</c:v>
                </c:pt>
                <c:pt idx="49">
                  <c:v>665490.29202168947</c:v>
                </c:pt>
                <c:pt idx="50">
                  <c:v>606586.37834325875</c:v>
                </c:pt>
                <c:pt idx="51">
                  <c:v>547339.99474309268</c:v>
                </c:pt>
                <c:pt idx="52">
                  <c:v>487765.41080126329</c:v>
                </c:pt>
                <c:pt idx="53">
                  <c:v>427876.02245008363</c:v>
                </c:pt>
                <c:pt idx="54">
                  <c:v>367684.42186592752</c:v>
                </c:pt>
                <c:pt idx="55">
                  <c:v>307202.46050891164</c:v>
                </c:pt>
                <c:pt idx="56">
                  <c:v>246441.30610106909</c:v>
                </c:pt>
                <c:pt idx="57">
                  <c:v>185411.49422922358</c:v>
                </c:pt>
                <c:pt idx="58">
                  <c:v>124122.97516981978</c:v>
                </c:pt>
                <c:pt idx="59">
                  <c:v>62585.156456950586</c:v>
                </c:pt>
                <c:pt idx="60">
                  <c:v>806.94164966838434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F0-40ED-90E4-3D9010D95237}"/>
            </c:ext>
          </c:extLst>
        </c:ser>
        <c:ser>
          <c:idx val="4"/>
          <c:order val="1"/>
          <c:tx>
            <c:strRef>
              <c:f>'Vizualizaciju dati'!$D$31</c:f>
              <c:strCache>
                <c:ptCount val="1"/>
                <c:pt idx="0">
                  <c:v>Augstākās kvalitātes (gaišā kūdra) resursa krājumi gada sākumā</c:v>
                </c:pt>
              </c:strCache>
            </c:strRef>
          </c:tx>
          <c:spPr>
            <a:solidFill>
              <a:srgbClr val="00B8F5"/>
            </a:solidFill>
            <a:ln w="3175">
              <a:solidFill>
                <a:srgbClr val="FFFFFF"/>
              </a:solidFill>
              <a:prstDash val="solid"/>
            </a:ln>
          </c:spPr>
          <c:invertIfNegative val="0"/>
          <c:val>
            <c:numRef>
              <c:f>'Vizualizaciju dati'!$J$31:$CF$31</c:f>
              <c:numCache>
                <c:formatCode>#\ ##0_);\(#\ ##0\);\-_);@</c:formatCode>
                <c:ptCount val="75"/>
                <c:pt idx="0">
                  <c:v>1958257.4159232564</c:v>
                </c:pt>
                <c:pt idx="1">
                  <c:v>1958257.4159232564</c:v>
                </c:pt>
                <c:pt idx="2">
                  <c:v>1958257.4159232564</c:v>
                </c:pt>
                <c:pt idx="3">
                  <c:v>1958257.4159232564</c:v>
                </c:pt>
                <c:pt idx="4">
                  <c:v>1958257.4159232564</c:v>
                </c:pt>
                <c:pt idx="5">
                  <c:v>1887007.4159232564</c:v>
                </c:pt>
                <c:pt idx="6">
                  <c:v>1815757.4159232564</c:v>
                </c:pt>
                <c:pt idx="7">
                  <c:v>1744507.4159232564</c:v>
                </c:pt>
                <c:pt idx="8">
                  <c:v>1673257.4159232564</c:v>
                </c:pt>
                <c:pt idx="9">
                  <c:v>1602007.4159232564</c:v>
                </c:pt>
                <c:pt idx="10">
                  <c:v>1530757.4159232564</c:v>
                </c:pt>
                <c:pt idx="11">
                  <c:v>1459507.4159232564</c:v>
                </c:pt>
                <c:pt idx="12">
                  <c:v>1388257.4159232564</c:v>
                </c:pt>
                <c:pt idx="13">
                  <c:v>1317007.4159232564</c:v>
                </c:pt>
                <c:pt idx="14">
                  <c:v>1245757.4159232564</c:v>
                </c:pt>
                <c:pt idx="15">
                  <c:v>1178446.5094876026</c:v>
                </c:pt>
                <c:pt idx="16">
                  <c:v>1116744.84525492</c:v>
                </c:pt>
                <c:pt idx="17">
                  <c:v>1059789.4628862897</c:v>
                </c:pt>
                <c:pt idx="18">
                  <c:v>1006902.322115419</c:v>
                </c:pt>
                <c:pt idx="19">
                  <c:v>957540.99072927283</c:v>
                </c:pt>
                <c:pt idx="20">
                  <c:v>911264.74255476077</c:v>
                </c:pt>
                <c:pt idx="21">
                  <c:v>867710.62662580819</c:v>
                </c:pt>
                <c:pt idx="22">
                  <c:v>826576.18380401982</c:v>
                </c:pt>
                <c:pt idx="23">
                  <c:v>787606.71165706241</c:v>
                </c:pt>
                <c:pt idx="24">
                  <c:v>750585.7131174528</c:v>
                </c:pt>
                <c:pt idx="25">
                  <c:v>715327.6192702055</c:v>
                </c:pt>
                <c:pt idx="26">
                  <c:v>681672.16605237848</c:v>
                </c:pt>
                <c:pt idx="27">
                  <c:v>649479.99340923969</c:v>
                </c:pt>
                <c:pt idx="28">
                  <c:v>618629.16129289824</c:v>
                </c:pt>
                <c:pt idx="29">
                  <c:v>589012.36246121046</c:v>
                </c:pt>
                <c:pt idx="30">
                  <c:v>560534.67127689533</c:v>
                </c:pt>
                <c:pt idx="31">
                  <c:v>533111.70939570293</c:v>
                </c:pt>
                <c:pt idx="32">
                  <c:v>506668.13901026757</c:v>
                </c:pt>
                <c:pt idx="33">
                  <c:v>481136.41587950243</c:v>
                </c:pt>
                <c:pt idx="34">
                  <c:v>456455.75018642936</c:v>
                </c:pt>
                <c:pt idx="35">
                  <c:v>432571.2349995845</c:v>
                </c:pt>
                <c:pt idx="36">
                  <c:v>409433.11091232859</c:v>
                </c:pt>
                <c:pt idx="37">
                  <c:v>386996.14210044406</c:v>
                </c:pt>
                <c:pt idx="38">
                  <c:v>365219.08413596777</c:v>
                </c:pt>
                <c:pt idx="39">
                  <c:v>344064.2278276193</c:v>
                </c:pt>
                <c:pt idx="40">
                  <c:v>323497.00641672499</c:v>
                </c:pt>
                <c:pt idx="41">
                  <c:v>303485.65585477394</c:v>
                </c:pt>
                <c:pt idx="42">
                  <c:v>284000.91978129512</c:v>
                </c:pt>
                <c:pt idx="43">
                  <c:v>265015.79232508503</c:v>
                </c:pt>
                <c:pt idx="44">
                  <c:v>246505.29305528011</c:v>
                </c:pt>
                <c:pt idx="45">
                  <c:v>228446.26937742182</c:v>
                </c:pt>
                <c:pt idx="46">
                  <c:v>210817.22245379817</c:v>
                </c:pt>
                <c:pt idx="47">
                  <c:v>193598.15336560761</c:v>
                </c:pt>
                <c:pt idx="48">
                  <c:v>176770.42675669421</c:v>
                </c:pt>
                <c:pt idx="49">
                  <c:v>160316.64962797891</c:v>
                </c:pt>
                <c:pt idx="50">
                  <c:v>144220.56330640963</c:v>
                </c:pt>
                <c:pt idx="51">
                  <c:v>128466.9469065757</c:v>
                </c:pt>
                <c:pt idx="52">
                  <c:v>113041.53084840509</c:v>
                </c:pt>
                <c:pt idx="53">
                  <c:v>97930.91919958475</c:v>
                </c:pt>
                <c:pt idx="54">
                  <c:v>83122.519783740863</c:v>
                </c:pt>
                <c:pt idx="55">
                  <c:v>68604.481140756747</c:v>
                </c:pt>
                <c:pt idx="56">
                  <c:v>54365.635548599297</c:v>
                </c:pt>
                <c:pt idx="57">
                  <c:v>40395.447420444805</c:v>
                </c:pt>
                <c:pt idx="58">
                  <c:v>26683.966479848605</c:v>
                </c:pt>
                <c:pt idx="59">
                  <c:v>13221.785192717798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BF0-40ED-90E4-3D9010D952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100"/>
        <c:axId val="808763551"/>
        <c:axId val="808774367"/>
      </c:barChart>
      <c:catAx>
        <c:axId val="808763551"/>
        <c:scaling>
          <c:orientation val="minMax"/>
        </c:scaling>
        <c:delete val="0"/>
        <c:axPos val="b"/>
        <c:majorTickMark val="out"/>
        <c:minorTickMark val="none"/>
        <c:tickLblPos val="low"/>
        <c:spPr>
          <a:noFill/>
          <a:ln w="3175">
            <a:solidFill>
              <a:srgbClr val="000000"/>
            </a:solidFill>
            <a:prstDash val="soli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c:spPr>
        <c:txPr>
          <a:bodyPr/>
          <a:lstStyle/>
          <a:p>
            <a:pPr>
              <a:defRPr>
                <a:solidFill>
                  <a:srgbClr val="000000"/>
                </a:solidFill>
              </a:defRPr>
            </a:pPr>
            <a:endParaRPr lang="lv-LV"/>
          </a:p>
        </c:txPr>
        <c:crossAx val="808774367"/>
        <c:crosses val="autoZero"/>
        <c:auto val="1"/>
        <c:lblAlgn val="ctr"/>
        <c:lblOffset val="100"/>
        <c:noMultiLvlLbl val="0"/>
      </c:catAx>
      <c:valAx>
        <c:axId val="808774367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>
                    <a:solidFill>
                      <a:srgbClr val="000000"/>
                    </a:solidFill>
                  </a:defRPr>
                </a:pPr>
                <a:r>
                  <a:rPr lang="en-GB"/>
                  <a:t>Resursa krājumu apjoms,</a:t>
                </a:r>
                <a:r>
                  <a:rPr lang="lv-LV"/>
                  <a:t> tūkst. </a:t>
                </a:r>
                <a:r>
                  <a:rPr lang="en-GB"/>
                  <a:t>m3</a:t>
                </a:r>
              </a:p>
            </c:rich>
          </c:tx>
          <c:layout>
            <c:manualLayout>
              <c:xMode val="edge"/>
              <c:yMode val="edge"/>
              <c:x val="5.2310089202799379E-2"/>
              <c:y val="0.22942379610060135"/>
            </c:manualLayout>
          </c:layout>
          <c:overlay val="0"/>
        </c:title>
        <c:numFmt formatCode="#\ ##0_);\(#\ ##0\);\-_);@" sourceLinked="1"/>
        <c:majorTickMark val="out"/>
        <c:minorTickMark val="none"/>
        <c:tickLblPos val="nextTo"/>
        <c:spPr>
          <a:noFill/>
          <a:ln w="3175">
            <a:solidFill>
              <a:srgbClr val="000000"/>
            </a:solidFill>
            <a:prstDash val="soli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c:spPr>
        <c:txPr>
          <a:bodyPr/>
          <a:lstStyle/>
          <a:p>
            <a:pPr>
              <a:defRPr>
                <a:solidFill>
                  <a:srgbClr val="000000"/>
                </a:solidFill>
              </a:defRPr>
            </a:pPr>
            <a:endParaRPr lang="lv-LV"/>
          </a:p>
        </c:txPr>
        <c:crossAx val="808763551"/>
        <c:crosses val="autoZero"/>
        <c:crossBetween val="between"/>
        <c:dispUnits>
          <c:builtInUnit val="thousands"/>
        </c:dispUnits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6.5818885938551536E-2"/>
          <c:y val="0.88211517677937301"/>
          <c:w val="0.93418111406144844"/>
          <c:h val="0.10207451934807921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>
              <a:solidFill>
                <a:srgbClr val="000000"/>
              </a:solidFill>
            </a:defRPr>
          </a:pPr>
          <a:endParaRPr lang="lv-LV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25400">
      <a:noFill/>
    </a:ln>
  </c:spPr>
  <c:txPr>
    <a:bodyPr/>
    <a:lstStyle/>
    <a:p>
      <a:pPr>
        <a:defRPr sz="800" b="0" i="0">
          <a:solidFill>
            <a:srgbClr val="000000"/>
          </a:solidFill>
          <a:latin typeface="Arial"/>
          <a:ea typeface="Arial"/>
          <a:cs typeface="Arial"/>
        </a:defRPr>
      </a:pPr>
      <a:endParaRPr lang="lv-LV"/>
    </a:p>
  </c:txPr>
  <c:printSettings>
    <c:headerFooter/>
    <c:pageMargins b="0.75" l="0.7" r="0.7" t="0.75" header="0.3" footer="0.3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0099961597785155E-2"/>
          <c:y val="0.10449039166348746"/>
          <c:w val="0.93350731566384348"/>
          <c:h val="0.71423638029695047"/>
        </c:manualLayout>
      </c:layout>
      <c:areaChart>
        <c:grouping val="stacked"/>
        <c:varyColors val="0"/>
        <c:ser>
          <c:idx val="1"/>
          <c:order val="1"/>
          <c:tx>
            <c:strRef>
              <c:f>'Vizualizaciju dati'!$D$90</c:f>
              <c:strCache>
                <c:ptCount val="1"/>
                <c:pt idx="0">
                  <c:v>Min EBITDA marža</c:v>
                </c:pt>
              </c:strCache>
            </c:strRef>
          </c:tx>
          <c:spPr>
            <a:solidFill>
              <a:schemeClr val="bg1"/>
            </a:solidFill>
            <a:ln w="25400">
              <a:noFill/>
            </a:ln>
          </c:spPr>
          <c:val>
            <c:numRef>
              <c:f>'Vizualizaciju dati'!$J$90:$CF$90</c:f>
              <c:numCache>
                <c:formatCode>0.00%;\(0.00%\);\-</c:formatCode>
                <c:ptCount val="75"/>
                <c:pt idx="0">
                  <c:v>0.21488842063441077</c:v>
                </c:pt>
                <c:pt idx="1">
                  <c:v>0.21488842063441077</c:v>
                </c:pt>
                <c:pt idx="2">
                  <c:v>0.21488842063441077</c:v>
                </c:pt>
                <c:pt idx="3">
                  <c:v>0.21488842063441077</c:v>
                </c:pt>
                <c:pt idx="4">
                  <c:v>0.21488842063441077</c:v>
                </c:pt>
                <c:pt idx="5">
                  <c:v>0.21488842063441077</c:v>
                </c:pt>
                <c:pt idx="6">
                  <c:v>0.21488842063441077</c:v>
                </c:pt>
                <c:pt idx="7">
                  <c:v>0.21488842063441077</c:v>
                </c:pt>
                <c:pt idx="8">
                  <c:v>0.21488842063441077</c:v>
                </c:pt>
                <c:pt idx="9">
                  <c:v>0.21488842063441077</c:v>
                </c:pt>
                <c:pt idx="10">
                  <c:v>0.21488842063441077</c:v>
                </c:pt>
                <c:pt idx="11">
                  <c:v>0.21488842063441077</c:v>
                </c:pt>
                <c:pt idx="12">
                  <c:v>0.21488842063441077</c:v>
                </c:pt>
                <c:pt idx="13">
                  <c:v>0.21488842063441077</c:v>
                </c:pt>
                <c:pt idx="14">
                  <c:v>0.21488842063441077</c:v>
                </c:pt>
                <c:pt idx="15">
                  <c:v>0.21488842063441077</c:v>
                </c:pt>
                <c:pt idx="16">
                  <c:v>0.21488842063441077</c:v>
                </c:pt>
                <c:pt idx="17">
                  <c:v>0.21488842063441077</c:v>
                </c:pt>
                <c:pt idx="18">
                  <c:v>0.21488842063441077</c:v>
                </c:pt>
                <c:pt idx="19">
                  <c:v>0.21488842063441077</c:v>
                </c:pt>
                <c:pt idx="20">
                  <c:v>0.21488842063441077</c:v>
                </c:pt>
                <c:pt idx="21">
                  <c:v>0.21488842063441077</c:v>
                </c:pt>
                <c:pt idx="22">
                  <c:v>0.21488842063441077</c:v>
                </c:pt>
                <c:pt idx="23">
                  <c:v>0.21488842063441077</c:v>
                </c:pt>
                <c:pt idx="24">
                  <c:v>0.21488842063441077</c:v>
                </c:pt>
                <c:pt idx="25">
                  <c:v>0.21488842063441077</c:v>
                </c:pt>
                <c:pt idx="26">
                  <c:v>0.21488842063441077</c:v>
                </c:pt>
                <c:pt idx="27">
                  <c:v>0.21488842063441077</c:v>
                </c:pt>
                <c:pt idx="28">
                  <c:v>0.21488842063441077</c:v>
                </c:pt>
                <c:pt idx="29">
                  <c:v>0.21488842063441077</c:v>
                </c:pt>
                <c:pt idx="30">
                  <c:v>0.21488842063441077</c:v>
                </c:pt>
                <c:pt idx="31">
                  <c:v>0.21488842063441077</c:v>
                </c:pt>
                <c:pt idx="32">
                  <c:v>0.21488842063441077</c:v>
                </c:pt>
                <c:pt idx="33">
                  <c:v>0.21488842063441077</c:v>
                </c:pt>
                <c:pt idx="34">
                  <c:v>0.21488842063441077</c:v>
                </c:pt>
                <c:pt idx="35">
                  <c:v>0.21488842063441077</c:v>
                </c:pt>
                <c:pt idx="36">
                  <c:v>0.21488842063441077</c:v>
                </c:pt>
                <c:pt idx="37">
                  <c:v>0.21488842063441077</c:v>
                </c:pt>
                <c:pt idx="38">
                  <c:v>0.21488842063441077</c:v>
                </c:pt>
                <c:pt idx="39">
                  <c:v>0.21488842063441077</c:v>
                </c:pt>
                <c:pt idx="40">
                  <c:v>0.21488842063441077</c:v>
                </c:pt>
                <c:pt idx="41">
                  <c:v>0.21488842063441077</c:v>
                </c:pt>
                <c:pt idx="42">
                  <c:v>0.21488842063441077</c:v>
                </c:pt>
                <c:pt idx="43">
                  <c:v>0.21488842063441077</c:v>
                </c:pt>
                <c:pt idx="44">
                  <c:v>0.21488842063441077</c:v>
                </c:pt>
                <c:pt idx="45">
                  <c:v>0.21488842063441077</c:v>
                </c:pt>
                <c:pt idx="46">
                  <c:v>0.21488842063441077</c:v>
                </c:pt>
                <c:pt idx="47">
                  <c:v>0.21488842063441077</c:v>
                </c:pt>
                <c:pt idx="48">
                  <c:v>0.21488842063441077</c:v>
                </c:pt>
                <c:pt idx="49">
                  <c:v>0.21488842063441077</c:v>
                </c:pt>
                <c:pt idx="50">
                  <c:v>0.21488842063441077</c:v>
                </c:pt>
                <c:pt idx="51">
                  <c:v>0.21488842063441077</c:v>
                </c:pt>
                <c:pt idx="52">
                  <c:v>0.21488842063441077</c:v>
                </c:pt>
                <c:pt idx="53">
                  <c:v>0.21488842063441077</c:v>
                </c:pt>
                <c:pt idx="54">
                  <c:v>0.21488842063441077</c:v>
                </c:pt>
                <c:pt idx="55">
                  <c:v>0.21488842063441077</c:v>
                </c:pt>
                <c:pt idx="56">
                  <c:v>0.21488842063441077</c:v>
                </c:pt>
                <c:pt idx="57">
                  <c:v>0.21488842063441077</c:v>
                </c:pt>
                <c:pt idx="58">
                  <c:v>0.21488842063441077</c:v>
                </c:pt>
                <c:pt idx="59">
                  <c:v>0.21488842063441077</c:v>
                </c:pt>
                <c:pt idx="60">
                  <c:v>0.21488842063441077</c:v>
                </c:pt>
                <c:pt idx="61">
                  <c:v>0.21488842063441077</c:v>
                </c:pt>
                <c:pt idx="62">
                  <c:v>0.21488842063441077</c:v>
                </c:pt>
                <c:pt idx="63">
                  <c:v>0.21488842063441077</c:v>
                </c:pt>
                <c:pt idx="64">
                  <c:v>0.21488842063441077</c:v>
                </c:pt>
                <c:pt idx="65">
                  <c:v>0.21488842063441077</c:v>
                </c:pt>
                <c:pt idx="66">
                  <c:v>0.21488842063441077</c:v>
                </c:pt>
                <c:pt idx="67">
                  <c:v>0.21488842063441077</c:v>
                </c:pt>
                <c:pt idx="68">
                  <c:v>0.21488842063441077</c:v>
                </c:pt>
                <c:pt idx="69">
                  <c:v>0.21488842063441077</c:v>
                </c:pt>
                <c:pt idx="70">
                  <c:v>0.21488842063441077</c:v>
                </c:pt>
                <c:pt idx="71">
                  <c:v>0.21488842063441077</c:v>
                </c:pt>
                <c:pt idx="72">
                  <c:v>0.21488842063441077</c:v>
                </c:pt>
                <c:pt idx="73">
                  <c:v>0.21488842063441077</c:v>
                </c:pt>
                <c:pt idx="74">
                  <c:v>0.21488842063441077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82-437D-9EB4-F562F2260807}"/>
            </c:ext>
          </c:extLst>
        </c:ser>
        <c:ser>
          <c:idx val="2"/>
          <c:order val="2"/>
          <c:tx>
            <c:strRef>
              <c:f>'Vizualizaciju dati'!$D$92</c:f>
              <c:strCache>
                <c:ptCount val="1"/>
                <c:pt idx="0">
                  <c:v>Vidējais EBITDA maržas līmenis zem Top 10 Latvijas kūdras nozares uzņēmumu vidējās EBITDA maržas</c:v>
                </c:pt>
              </c:strCache>
            </c:strRef>
          </c:tx>
          <c:spPr>
            <a:ln w="25400">
              <a:noFill/>
            </a:ln>
          </c:spPr>
          <c:val>
            <c:numRef>
              <c:f>'Vizualizaciju dati'!$J$92:$CF$92</c:f>
              <c:numCache>
                <c:formatCode>0.00%;\(0.00%\);\-</c:formatCode>
                <c:ptCount val="75"/>
                <c:pt idx="0">
                  <c:v>4.9999999999999989E-2</c:v>
                </c:pt>
                <c:pt idx="1">
                  <c:v>4.9999999999999989E-2</c:v>
                </c:pt>
                <c:pt idx="2">
                  <c:v>4.9999999999999989E-2</c:v>
                </c:pt>
                <c:pt idx="3">
                  <c:v>4.9999999999999989E-2</c:v>
                </c:pt>
                <c:pt idx="4">
                  <c:v>4.9999999999999989E-2</c:v>
                </c:pt>
                <c:pt idx="5">
                  <c:v>4.9999999999999989E-2</c:v>
                </c:pt>
                <c:pt idx="6">
                  <c:v>4.9999999999999989E-2</c:v>
                </c:pt>
                <c:pt idx="7">
                  <c:v>4.9999999999999989E-2</c:v>
                </c:pt>
                <c:pt idx="8">
                  <c:v>4.9999999999999989E-2</c:v>
                </c:pt>
                <c:pt idx="9">
                  <c:v>4.9999999999999989E-2</c:v>
                </c:pt>
                <c:pt idx="10">
                  <c:v>4.9999999999999989E-2</c:v>
                </c:pt>
                <c:pt idx="11">
                  <c:v>4.9999999999999989E-2</c:v>
                </c:pt>
                <c:pt idx="12">
                  <c:v>4.9999999999999989E-2</c:v>
                </c:pt>
                <c:pt idx="13">
                  <c:v>4.9999999999999989E-2</c:v>
                </c:pt>
                <c:pt idx="14">
                  <c:v>4.9999999999999989E-2</c:v>
                </c:pt>
                <c:pt idx="15">
                  <c:v>4.9999999999999989E-2</c:v>
                </c:pt>
                <c:pt idx="16">
                  <c:v>4.9999999999999989E-2</c:v>
                </c:pt>
                <c:pt idx="17">
                  <c:v>4.9999999999999989E-2</c:v>
                </c:pt>
                <c:pt idx="18">
                  <c:v>4.9999999999999989E-2</c:v>
                </c:pt>
                <c:pt idx="19">
                  <c:v>4.9999999999999989E-2</c:v>
                </c:pt>
                <c:pt idx="20">
                  <c:v>4.9999999999999989E-2</c:v>
                </c:pt>
                <c:pt idx="21">
                  <c:v>4.9999999999999989E-2</c:v>
                </c:pt>
                <c:pt idx="22">
                  <c:v>4.9999999999999989E-2</c:v>
                </c:pt>
                <c:pt idx="23">
                  <c:v>4.9999999999999989E-2</c:v>
                </c:pt>
                <c:pt idx="24">
                  <c:v>4.9999999999999989E-2</c:v>
                </c:pt>
                <c:pt idx="25">
                  <c:v>4.9999999999999989E-2</c:v>
                </c:pt>
                <c:pt idx="26">
                  <c:v>4.9999999999999989E-2</c:v>
                </c:pt>
                <c:pt idx="27">
                  <c:v>4.9999999999999989E-2</c:v>
                </c:pt>
                <c:pt idx="28">
                  <c:v>4.9999999999999989E-2</c:v>
                </c:pt>
                <c:pt idx="29">
                  <c:v>4.9999999999999989E-2</c:v>
                </c:pt>
                <c:pt idx="30">
                  <c:v>4.9999999999999989E-2</c:v>
                </c:pt>
                <c:pt idx="31">
                  <c:v>4.9999999999999989E-2</c:v>
                </c:pt>
                <c:pt idx="32">
                  <c:v>4.9999999999999989E-2</c:v>
                </c:pt>
                <c:pt idx="33">
                  <c:v>4.9999999999999989E-2</c:v>
                </c:pt>
                <c:pt idx="34">
                  <c:v>4.9999999999999989E-2</c:v>
                </c:pt>
                <c:pt idx="35">
                  <c:v>4.9999999999999989E-2</c:v>
                </c:pt>
                <c:pt idx="36">
                  <c:v>4.9999999999999989E-2</c:v>
                </c:pt>
                <c:pt idx="37">
                  <c:v>4.9999999999999989E-2</c:v>
                </c:pt>
                <c:pt idx="38">
                  <c:v>4.9999999999999989E-2</c:v>
                </c:pt>
                <c:pt idx="39">
                  <c:v>4.9999999999999989E-2</c:v>
                </c:pt>
                <c:pt idx="40">
                  <c:v>4.9999999999999989E-2</c:v>
                </c:pt>
                <c:pt idx="41">
                  <c:v>4.9999999999999989E-2</c:v>
                </c:pt>
                <c:pt idx="42">
                  <c:v>4.9999999999999989E-2</c:v>
                </c:pt>
                <c:pt idx="43">
                  <c:v>4.9999999999999989E-2</c:v>
                </c:pt>
                <c:pt idx="44">
                  <c:v>4.9999999999999989E-2</c:v>
                </c:pt>
                <c:pt idx="45">
                  <c:v>4.9999999999999989E-2</c:v>
                </c:pt>
                <c:pt idx="46">
                  <c:v>4.9999999999999989E-2</c:v>
                </c:pt>
                <c:pt idx="47">
                  <c:v>4.9999999999999989E-2</c:v>
                </c:pt>
                <c:pt idx="48">
                  <c:v>4.9999999999999989E-2</c:v>
                </c:pt>
                <c:pt idx="49">
                  <c:v>4.9999999999999989E-2</c:v>
                </c:pt>
                <c:pt idx="50">
                  <c:v>4.9999999999999989E-2</c:v>
                </c:pt>
                <c:pt idx="51">
                  <c:v>4.9999999999999989E-2</c:v>
                </c:pt>
                <c:pt idx="52">
                  <c:v>4.9999999999999989E-2</c:v>
                </c:pt>
                <c:pt idx="53">
                  <c:v>4.9999999999999989E-2</c:v>
                </c:pt>
                <c:pt idx="54">
                  <c:v>4.9999999999999989E-2</c:v>
                </c:pt>
                <c:pt idx="55">
                  <c:v>4.9999999999999989E-2</c:v>
                </c:pt>
                <c:pt idx="56">
                  <c:v>4.9999999999999989E-2</c:v>
                </c:pt>
                <c:pt idx="57">
                  <c:v>4.9999999999999989E-2</c:v>
                </c:pt>
                <c:pt idx="58">
                  <c:v>4.9999999999999989E-2</c:v>
                </c:pt>
                <c:pt idx="59">
                  <c:v>4.9999999999999989E-2</c:v>
                </c:pt>
                <c:pt idx="60">
                  <c:v>4.9999999999999989E-2</c:v>
                </c:pt>
                <c:pt idx="61">
                  <c:v>4.9999999999999989E-2</c:v>
                </c:pt>
                <c:pt idx="62">
                  <c:v>4.9999999999999989E-2</c:v>
                </c:pt>
                <c:pt idx="63">
                  <c:v>4.9999999999999989E-2</c:v>
                </c:pt>
                <c:pt idx="64">
                  <c:v>4.9999999999999989E-2</c:v>
                </c:pt>
                <c:pt idx="65">
                  <c:v>4.9999999999999989E-2</c:v>
                </c:pt>
                <c:pt idx="66">
                  <c:v>4.9999999999999989E-2</c:v>
                </c:pt>
                <c:pt idx="67">
                  <c:v>4.9999999999999989E-2</c:v>
                </c:pt>
                <c:pt idx="68">
                  <c:v>4.9999999999999989E-2</c:v>
                </c:pt>
                <c:pt idx="69">
                  <c:v>4.9999999999999989E-2</c:v>
                </c:pt>
                <c:pt idx="70">
                  <c:v>4.9999999999999989E-2</c:v>
                </c:pt>
                <c:pt idx="71">
                  <c:v>4.9999999999999989E-2</c:v>
                </c:pt>
                <c:pt idx="72">
                  <c:v>4.9999999999999989E-2</c:v>
                </c:pt>
                <c:pt idx="73">
                  <c:v>4.9999999999999989E-2</c:v>
                </c:pt>
                <c:pt idx="74">
                  <c:v>4.9999999999999989E-2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682-437D-9EB4-F562F2260807}"/>
            </c:ext>
          </c:extLst>
        </c:ser>
        <c:ser>
          <c:idx val="3"/>
          <c:order val="3"/>
          <c:tx>
            <c:strRef>
              <c:f>'Vizualizaciju dati'!$D$93</c:f>
              <c:strCache>
                <c:ptCount val="1"/>
                <c:pt idx="0">
                  <c:v>Vidējais EBITDA maržas līmenis virs Top 10 Latvijas kūdras nozares uzņēmumu vidējās EBITDA maržas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</c:spPr>
          <c:val>
            <c:numRef>
              <c:f>'Vizualizaciju dati'!$J$93:$CF$93</c:f>
              <c:numCache>
                <c:formatCode>0.00%;\(0.00%\);\-</c:formatCode>
                <c:ptCount val="75"/>
                <c:pt idx="0">
                  <c:v>4.9999999999999989E-2</c:v>
                </c:pt>
                <c:pt idx="1">
                  <c:v>4.9999999999999989E-2</c:v>
                </c:pt>
                <c:pt idx="2">
                  <c:v>4.9999999999999989E-2</c:v>
                </c:pt>
                <c:pt idx="3">
                  <c:v>4.9999999999999989E-2</c:v>
                </c:pt>
                <c:pt idx="4">
                  <c:v>4.9999999999999989E-2</c:v>
                </c:pt>
                <c:pt idx="5">
                  <c:v>4.9999999999999989E-2</c:v>
                </c:pt>
                <c:pt idx="6">
                  <c:v>4.9999999999999989E-2</c:v>
                </c:pt>
                <c:pt idx="7">
                  <c:v>4.9999999999999989E-2</c:v>
                </c:pt>
                <c:pt idx="8">
                  <c:v>4.9999999999999989E-2</c:v>
                </c:pt>
                <c:pt idx="9">
                  <c:v>4.9999999999999989E-2</c:v>
                </c:pt>
                <c:pt idx="10">
                  <c:v>4.9999999999999989E-2</c:v>
                </c:pt>
                <c:pt idx="11">
                  <c:v>4.9999999999999989E-2</c:v>
                </c:pt>
                <c:pt idx="12">
                  <c:v>4.9999999999999989E-2</c:v>
                </c:pt>
                <c:pt idx="13">
                  <c:v>4.9999999999999989E-2</c:v>
                </c:pt>
                <c:pt idx="14">
                  <c:v>4.9999999999999989E-2</c:v>
                </c:pt>
                <c:pt idx="15">
                  <c:v>4.9999999999999989E-2</c:v>
                </c:pt>
                <c:pt idx="16">
                  <c:v>4.9999999999999989E-2</c:v>
                </c:pt>
                <c:pt idx="17">
                  <c:v>4.9999999999999989E-2</c:v>
                </c:pt>
                <c:pt idx="18">
                  <c:v>4.9999999999999989E-2</c:v>
                </c:pt>
                <c:pt idx="19">
                  <c:v>4.9999999999999989E-2</c:v>
                </c:pt>
                <c:pt idx="20">
                  <c:v>4.9999999999999989E-2</c:v>
                </c:pt>
                <c:pt idx="21">
                  <c:v>4.9999999999999989E-2</c:v>
                </c:pt>
                <c:pt idx="22">
                  <c:v>4.9999999999999989E-2</c:v>
                </c:pt>
                <c:pt idx="23">
                  <c:v>4.9999999999999989E-2</c:v>
                </c:pt>
                <c:pt idx="24">
                  <c:v>4.9999999999999989E-2</c:v>
                </c:pt>
                <c:pt idx="25">
                  <c:v>4.9999999999999989E-2</c:v>
                </c:pt>
                <c:pt idx="26">
                  <c:v>4.9999999999999989E-2</c:v>
                </c:pt>
                <c:pt idx="27">
                  <c:v>4.9999999999999989E-2</c:v>
                </c:pt>
                <c:pt idx="28">
                  <c:v>4.9999999999999989E-2</c:v>
                </c:pt>
                <c:pt idx="29">
                  <c:v>4.9999999999999989E-2</c:v>
                </c:pt>
                <c:pt idx="30">
                  <c:v>4.9999999999999989E-2</c:v>
                </c:pt>
                <c:pt idx="31">
                  <c:v>4.9999999999999989E-2</c:v>
                </c:pt>
                <c:pt idx="32">
                  <c:v>4.9999999999999989E-2</c:v>
                </c:pt>
                <c:pt idx="33">
                  <c:v>4.9999999999999989E-2</c:v>
                </c:pt>
                <c:pt idx="34">
                  <c:v>4.9999999999999989E-2</c:v>
                </c:pt>
                <c:pt idx="35">
                  <c:v>4.9999999999999989E-2</c:v>
                </c:pt>
                <c:pt idx="36">
                  <c:v>4.9999999999999989E-2</c:v>
                </c:pt>
                <c:pt idx="37">
                  <c:v>4.9999999999999989E-2</c:v>
                </c:pt>
                <c:pt idx="38">
                  <c:v>4.9999999999999989E-2</c:v>
                </c:pt>
                <c:pt idx="39">
                  <c:v>4.9999999999999989E-2</c:v>
                </c:pt>
                <c:pt idx="40">
                  <c:v>4.9999999999999989E-2</c:v>
                </c:pt>
                <c:pt idx="41">
                  <c:v>4.9999999999999989E-2</c:v>
                </c:pt>
                <c:pt idx="42">
                  <c:v>4.9999999999999989E-2</c:v>
                </c:pt>
                <c:pt idx="43">
                  <c:v>4.9999999999999989E-2</c:v>
                </c:pt>
                <c:pt idx="44">
                  <c:v>4.9999999999999989E-2</c:v>
                </c:pt>
                <c:pt idx="45">
                  <c:v>4.9999999999999989E-2</c:v>
                </c:pt>
                <c:pt idx="46">
                  <c:v>4.9999999999999989E-2</c:v>
                </c:pt>
                <c:pt idx="47">
                  <c:v>4.9999999999999989E-2</c:v>
                </c:pt>
                <c:pt idx="48">
                  <c:v>4.9999999999999989E-2</c:v>
                </c:pt>
                <c:pt idx="49">
                  <c:v>4.9999999999999989E-2</c:v>
                </c:pt>
                <c:pt idx="50">
                  <c:v>4.9999999999999989E-2</c:v>
                </c:pt>
                <c:pt idx="51">
                  <c:v>4.9999999999999989E-2</c:v>
                </c:pt>
                <c:pt idx="52">
                  <c:v>4.9999999999999989E-2</c:v>
                </c:pt>
                <c:pt idx="53">
                  <c:v>4.9999999999999989E-2</c:v>
                </c:pt>
                <c:pt idx="54">
                  <c:v>4.9999999999999989E-2</c:v>
                </c:pt>
                <c:pt idx="55">
                  <c:v>4.9999999999999989E-2</c:v>
                </c:pt>
                <c:pt idx="56">
                  <c:v>4.9999999999999989E-2</c:v>
                </c:pt>
                <c:pt idx="57">
                  <c:v>4.9999999999999989E-2</c:v>
                </c:pt>
                <c:pt idx="58">
                  <c:v>4.9999999999999989E-2</c:v>
                </c:pt>
                <c:pt idx="59">
                  <c:v>4.9999999999999989E-2</c:v>
                </c:pt>
                <c:pt idx="60">
                  <c:v>4.9999999999999989E-2</c:v>
                </c:pt>
                <c:pt idx="61">
                  <c:v>4.9999999999999989E-2</c:v>
                </c:pt>
                <c:pt idx="62">
                  <c:v>4.9999999999999989E-2</c:v>
                </c:pt>
                <c:pt idx="63">
                  <c:v>4.9999999999999989E-2</c:v>
                </c:pt>
                <c:pt idx="64">
                  <c:v>4.9999999999999989E-2</c:v>
                </c:pt>
                <c:pt idx="65">
                  <c:v>4.9999999999999989E-2</c:v>
                </c:pt>
                <c:pt idx="66">
                  <c:v>4.9999999999999989E-2</c:v>
                </c:pt>
                <c:pt idx="67">
                  <c:v>4.9999999999999989E-2</c:v>
                </c:pt>
                <c:pt idx="68">
                  <c:v>4.9999999999999989E-2</c:v>
                </c:pt>
                <c:pt idx="69">
                  <c:v>4.9999999999999989E-2</c:v>
                </c:pt>
                <c:pt idx="70">
                  <c:v>4.9999999999999989E-2</c:v>
                </c:pt>
                <c:pt idx="71">
                  <c:v>4.9999999999999989E-2</c:v>
                </c:pt>
                <c:pt idx="72">
                  <c:v>4.9999999999999989E-2</c:v>
                </c:pt>
                <c:pt idx="73">
                  <c:v>4.9999999999999989E-2</c:v>
                </c:pt>
                <c:pt idx="74">
                  <c:v>4.9999999999999989E-2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682-437D-9EB4-F562F22608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48861056"/>
        <c:axId val="1648859808"/>
      </c:areaChart>
      <c:lineChart>
        <c:grouping val="stacked"/>
        <c:varyColors val="0"/>
        <c:ser>
          <c:idx val="0"/>
          <c:order val="0"/>
          <c:tx>
            <c:strRef>
              <c:f>'Vizualizaciju dati'!$D$112</c:f>
              <c:strCache>
                <c:ptCount val="1"/>
                <c:pt idx="0">
                  <c:v>Kūdras ieguves projekta EBITDA marža</c:v>
                </c:pt>
              </c:strCache>
            </c:strRef>
          </c:tx>
          <c:spPr>
            <a:ln>
              <a:solidFill>
                <a:srgbClr val="00338D"/>
              </a:solidFill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338D"/>
                </a:solidFill>
                <a:prstDash val="solid"/>
              </a:ln>
            </c:spPr>
          </c:marker>
          <c:cat>
            <c:numRef>
              <c:f>'Vizualizaciju dati'!$J$2:$CF$2</c:f>
              <c:numCache>
                <c:formatCode>0</c:formatCode>
                <c:ptCount val="7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</c:numCache>
            </c:numRef>
          </c:cat>
          <c:val>
            <c:numRef>
              <c:f>'Vizualizaciju dati'!$J$112:$CF$112</c:f>
              <c:numCache>
                <c:formatCode>0.00%;\(0.00%\);\-</c:formatCode>
                <c:ptCount val="7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0.29501133497094123</c:v>
                </c:pt>
                <c:pt idx="5">
                  <c:v>0.29501133497094123</c:v>
                </c:pt>
                <c:pt idx="6">
                  <c:v>0.29501133497094123</c:v>
                </c:pt>
                <c:pt idx="7">
                  <c:v>0.29501133497094123</c:v>
                </c:pt>
                <c:pt idx="8">
                  <c:v>0.29501133497094123</c:v>
                </c:pt>
                <c:pt idx="9">
                  <c:v>0.29501133497094123</c:v>
                </c:pt>
                <c:pt idx="10">
                  <c:v>0.29501133497094123</c:v>
                </c:pt>
                <c:pt idx="11">
                  <c:v>0.29501133497094123</c:v>
                </c:pt>
                <c:pt idx="12">
                  <c:v>0.29501133497094123</c:v>
                </c:pt>
                <c:pt idx="13">
                  <c:v>0.29501133497094123</c:v>
                </c:pt>
                <c:pt idx="14">
                  <c:v>0.29132905523631725</c:v>
                </c:pt>
                <c:pt idx="15">
                  <c:v>0.28561628914228571</c:v>
                </c:pt>
                <c:pt idx="16">
                  <c:v>0.28029143703762599</c:v>
                </c:pt>
                <c:pt idx="17">
                  <c:v>0.27531628553543358</c:v>
                </c:pt>
                <c:pt idx="18">
                  <c:v>0.27065748087335723</c:v>
                </c:pt>
                <c:pt idx="19">
                  <c:v>0.26628578021422022</c:v>
                </c:pt>
                <c:pt idx="20">
                  <c:v>0.2621754372273315</c:v>
                </c:pt>
                <c:pt idx="21">
                  <c:v>0.25830369466857761</c:v>
                </c:pt>
                <c:pt idx="22">
                  <c:v>0.25465036283343706</c:v>
                </c:pt>
                <c:pt idx="23">
                  <c:v>0.25119746739325449</c:v>
                </c:pt>
                <c:pt idx="24">
                  <c:v>0.24792895364725021</c:v>
                </c:pt>
                <c:pt idx="25">
                  <c:v>0.24483043692052761</c:v>
                </c:pt>
                <c:pt idx="26">
                  <c:v>0.24188899092072752</c:v>
                </c:pt>
                <c:pt idx="27">
                  <c:v>0.23909296748507722</c:v>
                </c:pt>
                <c:pt idx="28">
                  <c:v>0.23643184241716642</c:v>
                </c:pt>
                <c:pt idx="29">
                  <c:v>0.23389608311163956</c:v>
                </c:pt>
                <c:pt idx="30">
                  <c:v>0.23147703445697368</c:v>
                </c:pt>
                <c:pt idx="31">
                  <c:v>0.22916682013814646</c:v>
                </c:pt>
                <c:pt idx="32">
                  <c:v>0.22695825696757421</c:v>
                </c:pt>
                <c:pt idx="33">
                  <c:v>0.22484478028111934</c:v>
                </c:pt>
                <c:pt idx="34">
                  <c:v>0.22282037876694089</c:v>
                </c:pt>
                <c:pt idx="35">
                  <c:v>0.22087953736444599</c:v>
                </c:pt>
                <c:pt idx="36">
                  <c:v>0.21901718709104889</c:v>
                </c:pt>
                <c:pt idx="37">
                  <c:v>0.21722866083557016</c:v>
                </c:pt>
                <c:pt idx="38">
                  <c:v>0.21550965430654417</c:v>
                </c:pt>
                <c:pt idx="39">
                  <c:v>0.21385619144751208</c:v>
                </c:pt>
                <c:pt idx="40">
                  <c:v>0.21226459373432546</c:v>
                </c:pt>
                <c:pt idx="41">
                  <c:v>0.21073145285543438</c:v>
                </c:pt>
                <c:pt idx="42">
                  <c:v>0.2092536063481181</c:v>
                </c:pt>
                <c:pt idx="43">
                  <c:v>0.20782811582413824</c:v>
                </c:pt>
                <c:pt idx="44">
                  <c:v>0.20645224746932533</c:v>
                </c:pt>
                <c:pt idx="45">
                  <c:v>0.20512345454478897</c:v>
                </c:pt>
                <c:pt idx="46">
                  <c:v>0.20383936165408423</c:v>
                </c:pt>
                <c:pt idx="47">
                  <c:v>0.20259775057185181</c:v>
                </c:pt>
                <c:pt idx="48">
                  <c:v>0.20139654745606989</c:v>
                </c:pt>
                <c:pt idx="49">
                  <c:v>0.20023381128883794</c:v>
                </c:pt>
                <c:pt idx="50">
                  <c:v>0.19910772341016628</c:v>
                </c:pt>
                <c:pt idx="51">
                  <c:v>0.19801657802606484</c:v>
                </c:pt>
                <c:pt idx="52">
                  <c:v>0.19695877358673297</c:v>
                </c:pt>
                <c:pt idx="53">
                  <c:v>0.19593280494319873</c:v>
                </c:pt>
                <c:pt idx="54">
                  <c:v>0.19493725620162433</c:v>
                </c:pt>
                <c:pt idx="55">
                  <c:v>0.19397079420393268</c:v>
                </c:pt>
                <c:pt idx="56">
                  <c:v>0.19303216257163366</c:v>
                </c:pt>
                <c:pt idx="57">
                  <c:v>0.19212017625689035</c:v>
                </c:pt>
                <c:pt idx="58">
                  <c:v>0.19123371655113497</c:v>
                </c:pt>
                <c:pt idx="59">
                  <c:v>0.19037172650702855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682-437D-9EB4-F562F22608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48861056"/>
        <c:axId val="1648859808"/>
      </c:lineChart>
      <c:catAx>
        <c:axId val="16488610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lv-LV"/>
                  <a:t>Ieguves gadi</a:t>
                </a:r>
                <a:endParaRPr lang="en-GB"/>
              </a:p>
            </c:rich>
          </c:tx>
          <c:layout>
            <c:manualLayout>
              <c:xMode val="edge"/>
              <c:yMode val="edge"/>
              <c:x val="0.47658672822808185"/>
              <c:y val="0.91656581707068008"/>
            </c:manualLayout>
          </c:layout>
          <c:overlay val="0"/>
        </c:title>
        <c:numFmt formatCode="General" sourceLinked="1"/>
        <c:majorTickMark val="out"/>
        <c:minorTickMark val="none"/>
        <c:tickLblPos val="low"/>
        <c:spPr>
          <a:noFill/>
          <a:ln w="3175">
            <a:solidFill>
              <a:srgbClr val="000000"/>
            </a:solidFill>
            <a:prstDash val="soli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c:spPr>
        <c:txPr>
          <a:bodyPr rot="0"/>
          <a:lstStyle/>
          <a:p>
            <a:pPr>
              <a:defRPr sz="800">
                <a:solidFill>
                  <a:srgbClr val="000000"/>
                </a:solidFill>
              </a:defRPr>
            </a:pPr>
            <a:endParaRPr lang="lv-LV"/>
          </a:p>
        </c:txPr>
        <c:crossAx val="1648859808"/>
        <c:crosses val="autoZero"/>
        <c:auto val="0"/>
        <c:lblAlgn val="ctr"/>
        <c:lblOffset val="100"/>
        <c:noMultiLvlLbl val="0"/>
      </c:catAx>
      <c:valAx>
        <c:axId val="1648859808"/>
        <c:scaling>
          <c:orientation val="minMax"/>
          <c:max val="0.5"/>
        </c:scaling>
        <c:delete val="0"/>
        <c:axPos val="l"/>
        <c:numFmt formatCode="0%" sourceLinked="0"/>
        <c:majorTickMark val="out"/>
        <c:minorTickMark val="none"/>
        <c:tickLblPos val="nextTo"/>
        <c:spPr>
          <a:noFill/>
          <a:ln w="3175">
            <a:solidFill>
              <a:srgbClr val="000000"/>
            </a:solidFill>
            <a:prstDash val="soli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c:spPr>
        <c:txPr>
          <a:bodyPr/>
          <a:lstStyle/>
          <a:p>
            <a:pPr>
              <a:defRPr sz="800">
                <a:solidFill>
                  <a:srgbClr val="000000"/>
                </a:solidFill>
              </a:defRPr>
            </a:pPr>
            <a:endParaRPr lang="lv-LV"/>
          </a:p>
        </c:txPr>
        <c:crossAx val="1648861056"/>
        <c:crosses val="autoZero"/>
        <c:crossBetween val="between"/>
        <c:majorUnit val="5.000000000000001E-2"/>
      </c:valAx>
      <c:spPr>
        <a:noFill/>
        <a:ln w="25400">
          <a:noFill/>
        </a:ln>
      </c:spPr>
    </c:plotArea>
    <c:legend>
      <c:legendPos val="r"/>
      <c:legendEntry>
        <c:idx val="2"/>
        <c:delete val="1"/>
      </c:legendEntry>
      <c:layout>
        <c:manualLayout>
          <c:xMode val="edge"/>
          <c:yMode val="edge"/>
          <c:x val="0.60383927648062863"/>
          <c:y val="5.0804202421410047E-3"/>
          <c:w val="0.38841778835707946"/>
          <c:h val="0.18311407356486906"/>
        </c:manualLayout>
      </c:layout>
      <c:overlay val="0"/>
      <c:txPr>
        <a:bodyPr/>
        <a:lstStyle/>
        <a:p>
          <a:pPr>
            <a:defRPr sz="800"/>
          </a:pPr>
          <a:endParaRPr lang="lv-LV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25400">
      <a:noFill/>
    </a:ln>
  </c:spPr>
  <c:txPr>
    <a:bodyPr/>
    <a:lstStyle/>
    <a:p>
      <a:pPr>
        <a:defRPr sz="800" b="0" i="0">
          <a:solidFill>
            <a:srgbClr val="000000"/>
          </a:solidFill>
          <a:latin typeface="Arial"/>
          <a:ea typeface="Arial"/>
          <a:cs typeface="Arial"/>
        </a:defRPr>
      </a:pPr>
      <a:endParaRPr lang="lv-LV"/>
    </a:p>
  </c:txPr>
  <c:printSettings>
    <c:headerFooter/>
    <c:pageMargins b="0.75" l="0.7" r="0.7" t="0.75" header="0.3" footer="0.3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0099961597785155E-2"/>
          <c:y val="0.10449039166348746"/>
          <c:w val="0.93350731566384348"/>
          <c:h val="0.71423638029695047"/>
        </c:manualLayout>
      </c:layout>
      <c:areaChart>
        <c:grouping val="stacked"/>
        <c:varyColors val="0"/>
        <c:ser>
          <c:idx val="1"/>
          <c:order val="1"/>
          <c:tx>
            <c:strRef>
              <c:f>'Vizualizaciju dati'!$D$95</c:f>
              <c:strCache>
                <c:ptCount val="1"/>
                <c:pt idx="0">
                  <c:v>Min EBIT marža</c:v>
                </c:pt>
              </c:strCache>
            </c:strRef>
          </c:tx>
          <c:spPr>
            <a:solidFill>
              <a:sysClr val="window" lastClr="FFFFFF"/>
            </a:solidFill>
            <a:ln w="25400">
              <a:noFill/>
            </a:ln>
          </c:spPr>
          <c:val>
            <c:numRef>
              <c:f>'Vizualizaciju dati'!$J$95:$CF$95</c:f>
              <c:numCache>
                <c:formatCode>0.00%;\(0.00%\);\-</c:formatCode>
                <c:ptCount val="75"/>
                <c:pt idx="0">
                  <c:v>0.12399999999999999</c:v>
                </c:pt>
                <c:pt idx="1">
                  <c:v>0.12399999999999999</c:v>
                </c:pt>
                <c:pt idx="2">
                  <c:v>0.12399999999999999</c:v>
                </c:pt>
                <c:pt idx="3">
                  <c:v>0.12399999999999999</c:v>
                </c:pt>
                <c:pt idx="4">
                  <c:v>0.12399999999999999</c:v>
                </c:pt>
                <c:pt idx="5">
                  <c:v>0.12399999999999999</c:v>
                </c:pt>
                <c:pt idx="6">
                  <c:v>0.12399999999999999</c:v>
                </c:pt>
                <c:pt idx="7">
                  <c:v>0.12399999999999999</c:v>
                </c:pt>
                <c:pt idx="8">
                  <c:v>0.12399999999999999</c:v>
                </c:pt>
                <c:pt idx="9">
                  <c:v>0.12399999999999999</c:v>
                </c:pt>
                <c:pt idx="10">
                  <c:v>0.12399999999999999</c:v>
                </c:pt>
                <c:pt idx="11">
                  <c:v>0.12399999999999999</c:v>
                </c:pt>
                <c:pt idx="12">
                  <c:v>0.12399999999999999</c:v>
                </c:pt>
                <c:pt idx="13">
                  <c:v>0.12399999999999999</c:v>
                </c:pt>
                <c:pt idx="14">
                  <c:v>0.12399999999999999</c:v>
                </c:pt>
                <c:pt idx="15">
                  <c:v>0.12399999999999999</c:v>
                </c:pt>
                <c:pt idx="16">
                  <c:v>0.12399999999999999</c:v>
                </c:pt>
                <c:pt idx="17">
                  <c:v>0.12399999999999999</c:v>
                </c:pt>
                <c:pt idx="18">
                  <c:v>0.12399999999999999</c:v>
                </c:pt>
                <c:pt idx="19">
                  <c:v>0.12399999999999999</c:v>
                </c:pt>
                <c:pt idx="20">
                  <c:v>0.12399999999999999</c:v>
                </c:pt>
                <c:pt idx="21">
                  <c:v>0.12399999999999999</c:v>
                </c:pt>
                <c:pt idx="22">
                  <c:v>0.12399999999999999</c:v>
                </c:pt>
                <c:pt idx="23">
                  <c:v>0.12399999999999999</c:v>
                </c:pt>
                <c:pt idx="24">
                  <c:v>0.12399999999999999</c:v>
                </c:pt>
                <c:pt idx="25">
                  <c:v>0.12399999999999999</c:v>
                </c:pt>
                <c:pt idx="26">
                  <c:v>0.12399999999999999</c:v>
                </c:pt>
                <c:pt idx="27">
                  <c:v>0.12399999999999999</c:v>
                </c:pt>
                <c:pt idx="28">
                  <c:v>0.12399999999999999</c:v>
                </c:pt>
                <c:pt idx="29">
                  <c:v>0.12399999999999999</c:v>
                </c:pt>
                <c:pt idx="30">
                  <c:v>0.12399999999999999</c:v>
                </c:pt>
                <c:pt idx="31">
                  <c:v>0.12399999999999999</c:v>
                </c:pt>
                <c:pt idx="32">
                  <c:v>0.12399999999999999</c:v>
                </c:pt>
                <c:pt idx="33">
                  <c:v>0.12399999999999999</c:v>
                </c:pt>
                <c:pt idx="34">
                  <c:v>0.12399999999999999</c:v>
                </c:pt>
                <c:pt idx="35">
                  <c:v>0.12399999999999999</c:v>
                </c:pt>
                <c:pt idx="36">
                  <c:v>0.12399999999999999</c:v>
                </c:pt>
                <c:pt idx="37">
                  <c:v>0.12399999999999999</c:v>
                </c:pt>
                <c:pt idx="38">
                  <c:v>0.12399999999999999</c:v>
                </c:pt>
                <c:pt idx="39">
                  <c:v>0.12399999999999999</c:v>
                </c:pt>
                <c:pt idx="40">
                  <c:v>0.12399999999999999</c:v>
                </c:pt>
                <c:pt idx="41">
                  <c:v>0.12399999999999999</c:v>
                </c:pt>
                <c:pt idx="42">
                  <c:v>0.12399999999999999</c:v>
                </c:pt>
                <c:pt idx="43">
                  <c:v>0.12399999999999999</c:v>
                </c:pt>
                <c:pt idx="44">
                  <c:v>0.12399999999999999</c:v>
                </c:pt>
                <c:pt idx="45">
                  <c:v>0.12399999999999999</c:v>
                </c:pt>
                <c:pt idx="46">
                  <c:v>0.12399999999999999</c:v>
                </c:pt>
                <c:pt idx="47">
                  <c:v>0.12399999999999999</c:v>
                </c:pt>
                <c:pt idx="48">
                  <c:v>0.12399999999999999</c:v>
                </c:pt>
                <c:pt idx="49">
                  <c:v>0.12399999999999999</c:v>
                </c:pt>
                <c:pt idx="50">
                  <c:v>0.12399999999999999</c:v>
                </c:pt>
                <c:pt idx="51">
                  <c:v>0.12399999999999999</c:v>
                </c:pt>
                <c:pt idx="52">
                  <c:v>0.12399999999999999</c:v>
                </c:pt>
                <c:pt idx="53">
                  <c:v>0.12399999999999999</c:v>
                </c:pt>
                <c:pt idx="54">
                  <c:v>0.12399999999999999</c:v>
                </c:pt>
                <c:pt idx="55">
                  <c:v>0.12399999999999999</c:v>
                </c:pt>
                <c:pt idx="56">
                  <c:v>0.12399999999999999</c:v>
                </c:pt>
                <c:pt idx="57">
                  <c:v>0.12399999999999999</c:v>
                </c:pt>
                <c:pt idx="58">
                  <c:v>0.12399999999999999</c:v>
                </c:pt>
                <c:pt idx="59">
                  <c:v>0.12399999999999999</c:v>
                </c:pt>
                <c:pt idx="60">
                  <c:v>0.12399999999999999</c:v>
                </c:pt>
                <c:pt idx="61">
                  <c:v>0.12399999999999999</c:v>
                </c:pt>
                <c:pt idx="62">
                  <c:v>0.12399999999999999</c:v>
                </c:pt>
                <c:pt idx="63">
                  <c:v>0.12399999999999999</c:v>
                </c:pt>
                <c:pt idx="64">
                  <c:v>0.12399999999999999</c:v>
                </c:pt>
                <c:pt idx="65">
                  <c:v>0.12399999999999999</c:v>
                </c:pt>
                <c:pt idx="66">
                  <c:v>0.12399999999999999</c:v>
                </c:pt>
                <c:pt idx="67">
                  <c:v>0.12399999999999999</c:v>
                </c:pt>
                <c:pt idx="68">
                  <c:v>0.12399999999999999</c:v>
                </c:pt>
                <c:pt idx="69">
                  <c:v>0.12399999999999999</c:v>
                </c:pt>
                <c:pt idx="70">
                  <c:v>0.12399999999999999</c:v>
                </c:pt>
                <c:pt idx="71">
                  <c:v>0.12399999999999999</c:v>
                </c:pt>
                <c:pt idx="72">
                  <c:v>0.12399999999999999</c:v>
                </c:pt>
                <c:pt idx="73">
                  <c:v>0.12399999999999999</c:v>
                </c:pt>
                <c:pt idx="74">
                  <c:v>0.12399999999999999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70-453A-A6B4-68C14CC16993}"/>
            </c:ext>
          </c:extLst>
        </c:ser>
        <c:ser>
          <c:idx val="2"/>
          <c:order val="2"/>
          <c:tx>
            <c:strRef>
              <c:f>'Vizualizaciju dati'!$D$97</c:f>
              <c:strCache>
                <c:ptCount val="1"/>
                <c:pt idx="0">
                  <c:v>Vidējais EBIT maržas līmenis zem Top 10 Latvijas kūdras nozares uzņēmumu vidējās EBIT maržas</c:v>
                </c:pt>
              </c:strCache>
            </c:strRef>
          </c:tx>
          <c:spPr>
            <a:ln w="25400">
              <a:noFill/>
            </a:ln>
          </c:spPr>
          <c:val>
            <c:numRef>
              <c:f>'Vizualizaciju dati'!$J$97:$CF$97</c:f>
              <c:numCache>
                <c:formatCode>0.00%;\(0.00%\);\-</c:formatCode>
                <c:ptCount val="75"/>
                <c:pt idx="0">
                  <c:v>0.05</c:v>
                </c:pt>
                <c:pt idx="1">
                  <c:v>0.05</c:v>
                </c:pt>
                <c:pt idx="2">
                  <c:v>0.05</c:v>
                </c:pt>
                <c:pt idx="3">
                  <c:v>0.05</c:v>
                </c:pt>
                <c:pt idx="4">
                  <c:v>0.05</c:v>
                </c:pt>
                <c:pt idx="5">
                  <c:v>0.05</c:v>
                </c:pt>
                <c:pt idx="6">
                  <c:v>0.05</c:v>
                </c:pt>
                <c:pt idx="7">
                  <c:v>0.05</c:v>
                </c:pt>
                <c:pt idx="8">
                  <c:v>0.05</c:v>
                </c:pt>
                <c:pt idx="9">
                  <c:v>0.05</c:v>
                </c:pt>
                <c:pt idx="10">
                  <c:v>0.05</c:v>
                </c:pt>
                <c:pt idx="11">
                  <c:v>0.05</c:v>
                </c:pt>
                <c:pt idx="12">
                  <c:v>0.05</c:v>
                </c:pt>
                <c:pt idx="13">
                  <c:v>0.05</c:v>
                </c:pt>
                <c:pt idx="14">
                  <c:v>0.05</c:v>
                </c:pt>
                <c:pt idx="15">
                  <c:v>0.05</c:v>
                </c:pt>
                <c:pt idx="16">
                  <c:v>0.05</c:v>
                </c:pt>
                <c:pt idx="17">
                  <c:v>0.05</c:v>
                </c:pt>
                <c:pt idx="18">
                  <c:v>0.05</c:v>
                </c:pt>
                <c:pt idx="19">
                  <c:v>0.05</c:v>
                </c:pt>
                <c:pt idx="20">
                  <c:v>0.05</c:v>
                </c:pt>
                <c:pt idx="21">
                  <c:v>0.05</c:v>
                </c:pt>
                <c:pt idx="22">
                  <c:v>0.05</c:v>
                </c:pt>
                <c:pt idx="23">
                  <c:v>0.05</c:v>
                </c:pt>
                <c:pt idx="24">
                  <c:v>0.05</c:v>
                </c:pt>
                <c:pt idx="25">
                  <c:v>0.05</c:v>
                </c:pt>
                <c:pt idx="26">
                  <c:v>0.05</c:v>
                </c:pt>
                <c:pt idx="27">
                  <c:v>0.05</c:v>
                </c:pt>
                <c:pt idx="28">
                  <c:v>0.05</c:v>
                </c:pt>
                <c:pt idx="29">
                  <c:v>0.05</c:v>
                </c:pt>
                <c:pt idx="30">
                  <c:v>0.05</c:v>
                </c:pt>
                <c:pt idx="31">
                  <c:v>0.05</c:v>
                </c:pt>
                <c:pt idx="32">
                  <c:v>0.05</c:v>
                </c:pt>
                <c:pt idx="33">
                  <c:v>0.05</c:v>
                </c:pt>
                <c:pt idx="34">
                  <c:v>0.05</c:v>
                </c:pt>
                <c:pt idx="35">
                  <c:v>0.05</c:v>
                </c:pt>
                <c:pt idx="36">
                  <c:v>0.05</c:v>
                </c:pt>
                <c:pt idx="37">
                  <c:v>0.05</c:v>
                </c:pt>
                <c:pt idx="38">
                  <c:v>0.05</c:v>
                </c:pt>
                <c:pt idx="39">
                  <c:v>0.05</c:v>
                </c:pt>
                <c:pt idx="40">
                  <c:v>0.05</c:v>
                </c:pt>
                <c:pt idx="41">
                  <c:v>0.05</c:v>
                </c:pt>
                <c:pt idx="42">
                  <c:v>0.05</c:v>
                </c:pt>
                <c:pt idx="43">
                  <c:v>0.05</c:v>
                </c:pt>
                <c:pt idx="44">
                  <c:v>0.05</c:v>
                </c:pt>
                <c:pt idx="45">
                  <c:v>0.05</c:v>
                </c:pt>
                <c:pt idx="46">
                  <c:v>0.05</c:v>
                </c:pt>
                <c:pt idx="47">
                  <c:v>0.05</c:v>
                </c:pt>
                <c:pt idx="48">
                  <c:v>0.05</c:v>
                </c:pt>
                <c:pt idx="49">
                  <c:v>0.05</c:v>
                </c:pt>
                <c:pt idx="50">
                  <c:v>0.05</c:v>
                </c:pt>
                <c:pt idx="51">
                  <c:v>0.05</c:v>
                </c:pt>
                <c:pt idx="52">
                  <c:v>0.05</c:v>
                </c:pt>
                <c:pt idx="53">
                  <c:v>0.05</c:v>
                </c:pt>
                <c:pt idx="54">
                  <c:v>0.05</c:v>
                </c:pt>
                <c:pt idx="55">
                  <c:v>0.05</c:v>
                </c:pt>
                <c:pt idx="56">
                  <c:v>0.05</c:v>
                </c:pt>
                <c:pt idx="57">
                  <c:v>0.05</c:v>
                </c:pt>
                <c:pt idx="58">
                  <c:v>0.05</c:v>
                </c:pt>
                <c:pt idx="59">
                  <c:v>0.05</c:v>
                </c:pt>
                <c:pt idx="60">
                  <c:v>0.05</c:v>
                </c:pt>
                <c:pt idx="61">
                  <c:v>0.05</c:v>
                </c:pt>
                <c:pt idx="62">
                  <c:v>0.05</c:v>
                </c:pt>
                <c:pt idx="63">
                  <c:v>0.05</c:v>
                </c:pt>
                <c:pt idx="64">
                  <c:v>0.05</c:v>
                </c:pt>
                <c:pt idx="65">
                  <c:v>0.05</c:v>
                </c:pt>
                <c:pt idx="66">
                  <c:v>0.05</c:v>
                </c:pt>
                <c:pt idx="67">
                  <c:v>0.05</c:v>
                </c:pt>
                <c:pt idx="68">
                  <c:v>0.05</c:v>
                </c:pt>
                <c:pt idx="69">
                  <c:v>0.05</c:v>
                </c:pt>
                <c:pt idx="70">
                  <c:v>0.05</c:v>
                </c:pt>
                <c:pt idx="71">
                  <c:v>0.05</c:v>
                </c:pt>
                <c:pt idx="72">
                  <c:v>0.05</c:v>
                </c:pt>
                <c:pt idx="73">
                  <c:v>0.05</c:v>
                </c:pt>
                <c:pt idx="74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370-453A-A6B4-68C14CC16993}"/>
            </c:ext>
          </c:extLst>
        </c:ser>
        <c:ser>
          <c:idx val="3"/>
          <c:order val="3"/>
          <c:tx>
            <c:strRef>
              <c:f>'Vizualizaciju dati'!$D$98</c:f>
              <c:strCache>
                <c:ptCount val="1"/>
                <c:pt idx="0">
                  <c:v>Vidējais EBIT maržas līmenis virs Top 10 Latvijas kūdras nozares uzņēmumu vidējās EBIT maržas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ln w="25400">
              <a:noFill/>
            </a:ln>
          </c:spPr>
          <c:val>
            <c:numRef>
              <c:f>'Vizualizaciju dati'!$J$98:$CF$98</c:f>
              <c:numCache>
                <c:formatCode>0.00%;\(0.00%\);\-</c:formatCode>
                <c:ptCount val="75"/>
                <c:pt idx="0">
                  <c:v>0.05</c:v>
                </c:pt>
                <c:pt idx="1">
                  <c:v>0.05</c:v>
                </c:pt>
                <c:pt idx="2">
                  <c:v>0.05</c:v>
                </c:pt>
                <c:pt idx="3">
                  <c:v>0.05</c:v>
                </c:pt>
                <c:pt idx="4">
                  <c:v>0.05</c:v>
                </c:pt>
                <c:pt idx="5">
                  <c:v>0.05</c:v>
                </c:pt>
                <c:pt idx="6">
                  <c:v>0.05</c:v>
                </c:pt>
                <c:pt idx="7">
                  <c:v>0.05</c:v>
                </c:pt>
                <c:pt idx="8">
                  <c:v>0.05</c:v>
                </c:pt>
                <c:pt idx="9">
                  <c:v>0.05</c:v>
                </c:pt>
                <c:pt idx="10">
                  <c:v>0.05</c:v>
                </c:pt>
                <c:pt idx="11">
                  <c:v>0.05</c:v>
                </c:pt>
                <c:pt idx="12">
                  <c:v>0.05</c:v>
                </c:pt>
                <c:pt idx="13">
                  <c:v>0.05</c:v>
                </c:pt>
                <c:pt idx="14">
                  <c:v>0.05</c:v>
                </c:pt>
                <c:pt idx="15">
                  <c:v>0.05</c:v>
                </c:pt>
                <c:pt idx="16">
                  <c:v>0.05</c:v>
                </c:pt>
                <c:pt idx="17">
                  <c:v>0.05</c:v>
                </c:pt>
                <c:pt idx="18">
                  <c:v>0.05</c:v>
                </c:pt>
                <c:pt idx="19">
                  <c:v>0.05</c:v>
                </c:pt>
                <c:pt idx="20">
                  <c:v>0.05</c:v>
                </c:pt>
                <c:pt idx="21">
                  <c:v>0.05</c:v>
                </c:pt>
                <c:pt idx="22">
                  <c:v>0.05</c:v>
                </c:pt>
                <c:pt idx="23">
                  <c:v>0.05</c:v>
                </c:pt>
                <c:pt idx="24">
                  <c:v>0.05</c:v>
                </c:pt>
                <c:pt idx="25">
                  <c:v>0.05</c:v>
                </c:pt>
                <c:pt idx="26">
                  <c:v>0.05</c:v>
                </c:pt>
                <c:pt idx="27">
                  <c:v>0.05</c:v>
                </c:pt>
                <c:pt idx="28">
                  <c:v>0.05</c:v>
                </c:pt>
                <c:pt idx="29">
                  <c:v>0.05</c:v>
                </c:pt>
                <c:pt idx="30">
                  <c:v>0.05</c:v>
                </c:pt>
                <c:pt idx="31">
                  <c:v>0.05</c:v>
                </c:pt>
                <c:pt idx="32">
                  <c:v>0.05</c:v>
                </c:pt>
                <c:pt idx="33">
                  <c:v>0.05</c:v>
                </c:pt>
                <c:pt idx="34">
                  <c:v>0.05</c:v>
                </c:pt>
                <c:pt idx="35">
                  <c:v>0.05</c:v>
                </c:pt>
                <c:pt idx="36">
                  <c:v>0.05</c:v>
                </c:pt>
                <c:pt idx="37">
                  <c:v>0.05</c:v>
                </c:pt>
                <c:pt idx="38">
                  <c:v>0.05</c:v>
                </c:pt>
                <c:pt idx="39">
                  <c:v>0.05</c:v>
                </c:pt>
                <c:pt idx="40">
                  <c:v>0.05</c:v>
                </c:pt>
                <c:pt idx="41">
                  <c:v>0.05</c:v>
                </c:pt>
                <c:pt idx="42">
                  <c:v>0.05</c:v>
                </c:pt>
                <c:pt idx="43">
                  <c:v>0.05</c:v>
                </c:pt>
                <c:pt idx="44">
                  <c:v>0.05</c:v>
                </c:pt>
                <c:pt idx="45">
                  <c:v>0.05</c:v>
                </c:pt>
                <c:pt idx="46">
                  <c:v>0.05</c:v>
                </c:pt>
                <c:pt idx="47">
                  <c:v>0.05</c:v>
                </c:pt>
                <c:pt idx="48">
                  <c:v>0.05</c:v>
                </c:pt>
                <c:pt idx="49">
                  <c:v>0.05</c:v>
                </c:pt>
                <c:pt idx="50">
                  <c:v>0.05</c:v>
                </c:pt>
                <c:pt idx="51">
                  <c:v>0.05</c:v>
                </c:pt>
                <c:pt idx="52">
                  <c:v>0.05</c:v>
                </c:pt>
                <c:pt idx="53">
                  <c:v>0.05</c:v>
                </c:pt>
                <c:pt idx="54">
                  <c:v>0.05</c:v>
                </c:pt>
                <c:pt idx="55">
                  <c:v>0.05</c:v>
                </c:pt>
                <c:pt idx="56">
                  <c:v>0.05</c:v>
                </c:pt>
                <c:pt idx="57">
                  <c:v>0.05</c:v>
                </c:pt>
                <c:pt idx="58">
                  <c:v>0.05</c:v>
                </c:pt>
                <c:pt idx="59">
                  <c:v>0.05</c:v>
                </c:pt>
                <c:pt idx="60">
                  <c:v>0.05</c:v>
                </c:pt>
                <c:pt idx="61">
                  <c:v>0.05</c:v>
                </c:pt>
                <c:pt idx="62">
                  <c:v>0.05</c:v>
                </c:pt>
                <c:pt idx="63">
                  <c:v>0.05</c:v>
                </c:pt>
                <c:pt idx="64">
                  <c:v>0.05</c:v>
                </c:pt>
                <c:pt idx="65">
                  <c:v>0.05</c:v>
                </c:pt>
                <c:pt idx="66">
                  <c:v>0.05</c:v>
                </c:pt>
                <c:pt idx="67">
                  <c:v>0.05</c:v>
                </c:pt>
                <c:pt idx="68">
                  <c:v>0.05</c:v>
                </c:pt>
                <c:pt idx="69">
                  <c:v>0.05</c:v>
                </c:pt>
                <c:pt idx="70">
                  <c:v>0.05</c:v>
                </c:pt>
                <c:pt idx="71">
                  <c:v>0.05</c:v>
                </c:pt>
                <c:pt idx="72">
                  <c:v>0.05</c:v>
                </c:pt>
                <c:pt idx="73">
                  <c:v>0.05</c:v>
                </c:pt>
                <c:pt idx="74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370-453A-A6B4-68C14CC169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48861056"/>
        <c:axId val="1648859808"/>
      </c:areaChart>
      <c:lineChart>
        <c:grouping val="stacked"/>
        <c:varyColors val="0"/>
        <c:ser>
          <c:idx val="0"/>
          <c:order val="0"/>
          <c:tx>
            <c:strRef>
              <c:f>'Vizualizaciju dati'!$D$113</c:f>
              <c:strCache>
                <c:ptCount val="1"/>
                <c:pt idx="0">
                  <c:v>Kūdras ieguves projekta EBIT marža</c:v>
                </c:pt>
              </c:strCache>
            </c:strRef>
          </c:tx>
          <c:spPr>
            <a:ln>
              <a:solidFill>
                <a:srgbClr val="00338D"/>
              </a:solidFill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338D"/>
                </a:solidFill>
                <a:prstDash val="solid"/>
              </a:ln>
            </c:spPr>
          </c:marker>
          <c:cat>
            <c:numRef>
              <c:f>'Vizualizaciju dati'!$J$2:$CF$2</c:f>
              <c:numCache>
                <c:formatCode>0</c:formatCode>
                <c:ptCount val="7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</c:numCache>
            </c:numRef>
          </c:cat>
          <c:val>
            <c:numRef>
              <c:f>'Vizualizaciju dati'!$J$113:$CF$113</c:f>
              <c:numCache>
                <c:formatCode>0.00%;\(0.00%\);\-</c:formatCode>
                <c:ptCount val="7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0.21827304159980451</c:v>
                </c:pt>
                <c:pt idx="5">
                  <c:v>0.21827304159980451</c:v>
                </c:pt>
                <c:pt idx="6">
                  <c:v>0.21827304159980451</c:v>
                </c:pt>
                <c:pt idx="7">
                  <c:v>0.21827304159980451</c:v>
                </c:pt>
                <c:pt idx="8">
                  <c:v>0.21827304159980451</c:v>
                </c:pt>
                <c:pt idx="9">
                  <c:v>0.21827304159980451</c:v>
                </c:pt>
                <c:pt idx="10">
                  <c:v>0.21827304159980451</c:v>
                </c:pt>
                <c:pt idx="11">
                  <c:v>0.21827304159980451</c:v>
                </c:pt>
                <c:pt idx="12">
                  <c:v>0.21827304159980451</c:v>
                </c:pt>
                <c:pt idx="13">
                  <c:v>0.21827304159980451</c:v>
                </c:pt>
                <c:pt idx="14">
                  <c:v>0.22157460869988857</c:v>
                </c:pt>
                <c:pt idx="15">
                  <c:v>0.2121948933771759</c:v>
                </c:pt>
                <c:pt idx="16">
                  <c:v>0.20345208891867766</c:v>
                </c:pt>
                <c:pt idx="17">
                  <c:v>0.19528345326830762</c:v>
                </c:pt>
                <c:pt idx="18">
                  <c:v>0.18763422332345528</c:v>
                </c:pt>
                <c:pt idx="19">
                  <c:v>0.18045638565534883</c:v>
                </c:pt>
                <c:pt idx="20">
                  <c:v>0.17370766770311119</c:v>
                </c:pt>
                <c:pt idx="21">
                  <c:v>0.16735070464770371</c:v>
                </c:pt>
                <c:pt idx="22">
                  <c:v>0.16135234727948886</c:v>
                </c:pt>
                <c:pt idx="23">
                  <c:v>0.15568308378525231</c:v>
                </c:pt>
                <c:pt idx="24">
                  <c:v>0.16284125604945857</c:v>
                </c:pt>
                <c:pt idx="25">
                  <c:v>0.15800903878888484</c:v>
                </c:pt>
                <c:pt idx="26">
                  <c:v>0.15342177740388208</c:v>
                </c:pt>
                <c:pt idx="27">
                  <c:v>0.14906130628226602</c:v>
                </c:pt>
                <c:pt idx="28">
                  <c:v>0.14491121266656823</c:v>
                </c:pt>
                <c:pt idx="29">
                  <c:v>0.14095663021130805</c:v>
                </c:pt>
                <c:pt idx="30">
                  <c:v>0.13718406104541275</c:v>
                </c:pt>
                <c:pt idx="31">
                  <c:v>0.13358122185116722</c:v>
                </c:pt>
                <c:pt idx="32">
                  <c:v>0.13013691026108742</c:v>
                </c:pt>
                <c:pt idx="33">
                  <c:v>0.12684088851105807</c:v>
                </c:pt>
                <c:pt idx="34">
                  <c:v>0.12979397257581252</c:v>
                </c:pt>
                <c:pt idx="35">
                  <c:v>0.1268341116077234</c:v>
                </c:pt>
                <c:pt idx="36">
                  <c:v>0.12399395275906522</c:v>
                </c:pt>
                <c:pt idx="37">
                  <c:v>0.12126637849813436</c:v>
                </c:pt>
                <c:pt idx="38">
                  <c:v>0.11864482460784037</c:v>
                </c:pt>
                <c:pt idx="39">
                  <c:v>0.11612322744264028</c:v>
                </c:pt>
                <c:pt idx="40">
                  <c:v>0.11369597710569616</c:v>
                </c:pt>
                <c:pt idx="41">
                  <c:v>0.11135787578521825</c:v>
                </c:pt>
                <c:pt idx="42">
                  <c:v>0.10910410059874021</c:v>
                </c:pt>
                <c:pt idx="43">
                  <c:v>0.10693017038636682</c:v>
                </c:pt>
                <c:pt idx="44">
                  <c:v>0.1085243045582678</c:v>
                </c:pt>
                <c:pt idx="45">
                  <c:v>0.10652319198158776</c:v>
                </c:pt>
                <c:pt idx="46">
                  <c:v>0.10458939598842258</c:v>
                </c:pt>
                <c:pt idx="47">
                  <c:v>0.1027195760141271</c:v>
                </c:pt>
                <c:pt idx="48">
                  <c:v>0.10091060892997648</c:v>
                </c:pt>
                <c:pt idx="49">
                  <c:v>9.915957163541797E-2</c:v>
                </c:pt>
                <c:pt idx="50">
                  <c:v>9.7463725296348294E-2</c:v>
                </c:pt>
                <c:pt idx="51">
                  <c:v>9.5820501050649015E-2</c:v>
                </c:pt>
                <c:pt idx="52">
                  <c:v>9.4227487024062737E-2</c:v>
                </c:pt>
                <c:pt idx="53">
                  <c:v>9.268241651838402E-2</c:v>
                </c:pt>
                <c:pt idx="54">
                  <c:v>0.10027538953146813</c:v>
                </c:pt>
                <c:pt idx="55">
                  <c:v>9.8862785562433247E-2</c:v>
                </c:pt>
                <c:pt idx="56">
                  <c:v>9.7490859121027201E-2</c:v>
                </c:pt>
                <c:pt idx="57">
                  <c:v>9.6157878112990799E-2</c:v>
                </c:pt>
                <c:pt idx="58">
                  <c:v>9.4862207407127183E-2</c:v>
                </c:pt>
                <c:pt idx="59">
                  <c:v>9.3602302143928395E-2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370-453A-A6B4-68C14CC169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48861056"/>
        <c:axId val="1648859808"/>
      </c:lineChart>
      <c:catAx>
        <c:axId val="16488610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lv-LV"/>
                  <a:t>Ieguves gadi</a:t>
                </a:r>
                <a:endParaRPr lang="en-GB"/>
              </a:p>
            </c:rich>
          </c:tx>
          <c:layout>
            <c:manualLayout>
              <c:xMode val="edge"/>
              <c:yMode val="edge"/>
              <c:x val="0.47658672822808185"/>
              <c:y val="0.91656581707068008"/>
            </c:manualLayout>
          </c:layout>
          <c:overlay val="0"/>
        </c:title>
        <c:numFmt formatCode="General" sourceLinked="1"/>
        <c:majorTickMark val="out"/>
        <c:minorTickMark val="none"/>
        <c:tickLblPos val="low"/>
        <c:spPr>
          <a:noFill/>
          <a:ln w="3175">
            <a:solidFill>
              <a:srgbClr val="000000"/>
            </a:solidFill>
            <a:prstDash val="soli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c:spPr>
        <c:txPr>
          <a:bodyPr rot="0"/>
          <a:lstStyle/>
          <a:p>
            <a:pPr>
              <a:defRPr sz="800">
                <a:solidFill>
                  <a:srgbClr val="000000"/>
                </a:solidFill>
              </a:defRPr>
            </a:pPr>
            <a:endParaRPr lang="lv-LV"/>
          </a:p>
        </c:txPr>
        <c:crossAx val="1648859808"/>
        <c:crosses val="autoZero"/>
        <c:auto val="0"/>
        <c:lblAlgn val="ctr"/>
        <c:lblOffset val="100"/>
        <c:noMultiLvlLbl val="0"/>
      </c:catAx>
      <c:valAx>
        <c:axId val="1648859808"/>
        <c:scaling>
          <c:orientation val="minMax"/>
          <c:max val="0.5"/>
        </c:scaling>
        <c:delete val="0"/>
        <c:axPos val="l"/>
        <c:numFmt formatCode="0%" sourceLinked="0"/>
        <c:majorTickMark val="out"/>
        <c:minorTickMark val="none"/>
        <c:tickLblPos val="nextTo"/>
        <c:spPr>
          <a:noFill/>
          <a:ln w="3175">
            <a:solidFill>
              <a:srgbClr val="000000"/>
            </a:solidFill>
            <a:prstDash val="soli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c:spPr>
        <c:txPr>
          <a:bodyPr/>
          <a:lstStyle/>
          <a:p>
            <a:pPr>
              <a:defRPr sz="800">
                <a:solidFill>
                  <a:srgbClr val="000000"/>
                </a:solidFill>
              </a:defRPr>
            </a:pPr>
            <a:endParaRPr lang="lv-LV"/>
          </a:p>
        </c:txPr>
        <c:crossAx val="1648861056"/>
        <c:crosses val="autoZero"/>
        <c:crossBetween val="between"/>
        <c:majorUnit val="5.000000000000001E-2"/>
      </c:valAx>
      <c:spPr>
        <a:noFill/>
        <a:ln w="25400">
          <a:noFill/>
        </a:ln>
      </c:spPr>
    </c:plotArea>
    <c:legend>
      <c:legendPos val="r"/>
      <c:legendEntry>
        <c:idx val="2"/>
        <c:delete val="1"/>
      </c:legendEntry>
      <c:layout>
        <c:manualLayout>
          <c:xMode val="edge"/>
          <c:yMode val="edge"/>
          <c:x val="0.59706420821362327"/>
          <c:y val="1.2713797394436341E-3"/>
          <c:w val="0.39119373730674956"/>
          <c:h val="0.1963056506066122"/>
        </c:manualLayout>
      </c:layout>
      <c:overlay val="0"/>
      <c:txPr>
        <a:bodyPr/>
        <a:lstStyle/>
        <a:p>
          <a:pPr>
            <a:defRPr sz="800"/>
          </a:pPr>
          <a:endParaRPr lang="lv-LV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25400">
      <a:noFill/>
    </a:ln>
  </c:spPr>
  <c:txPr>
    <a:bodyPr/>
    <a:lstStyle/>
    <a:p>
      <a:pPr>
        <a:defRPr sz="800" b="0" i="0">
          <a:solidFill>
            <a:srgbClr val="000000"/>
          </a:solidFill>
          <a:latin typeface="Arial"/>
          <a:ea typeface="Arial"/>
          <a:cs typeface="Arial"/>
        </a:defRPr>
      </a:pPr>
      <a:endParaRPr lang="lv-LV"/>
    </a:p>
  </c:txPr>
  <c:printSettings>
    <c:headerFooter/>
    <c:pageMargins b="0.75" l="0.7" r="0.7" t="0.75" header="0.3" footer="0.3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0099961597785155E-2"/>
          <c:y val="0.10449039166348746"/>
          <c:w val="0.93350731566384348"/>
          <c:h val="0.71423638029695047"/>
        </c:manualLayout>
      </c:layout>
      <c:areaChart>
        <c:grouping val="stacked"/>
        <c:varyColors val="0"/>
        <c:ser>
          <c:idx val="1"/>
          <c:order val="1"/>
          <c:tx>
            <c:strRef>
              <c:f>'Vizualizaciju dati'!$D$100</c:f>
              <c:strCache>
                <c:ptCount val="1"/>
                <c:pt idx="0">
                  <c:v>Min EBT marža</c:v>
                </c:pt>
              </c:strCache>
            </c:strRef>
          </c:tx>
          <c:spPr>
            <a:solidFill>
              <a:sysClr val="window" lastClr="FFFFFF"/>
            </a:solidFill>
            <a:ln w="25400">
              <a:noFill/>
            </a:ln>
          </c:spPr>
          <c:val>
            <c:numRef>
              <c:f>'Vizualizaciju dati'!$J$100:$CF$100</c:f>
              <c:numCache>
                <c:formatCode>0.00%;\(0.00%\);\-</c:formatCode>
                <c:ptCount val="75"/>
                <c:pt idx="0">
                  <c:v>0.11799665490531085</c:v>
                </c:pt>
                <c:pt idx="1">
                  <c:v>0.11799665490531085</c:v>
                </c:pt>
                <c:pt idx="2">
                  <c:v>0.11799665490531085</c:v>
                </c:pt>
                <c:pt idx="3">
                  <c:v>0.11799665490531085</c:v>
                </c:pt>
                <c:pt idx="4">
                  <c:v>0.11799665490531085</c:v>
                </c:pt>
                <c:pt idx="5">
                  <c:v>0.11799665490531085</c:v>
                </c:pt>
                <c:pt idx="6">
                  <c:v>0.11799665490531085</c:v>
                </c:pt>
                <c:pt idx="7">
                  <c:v>0.11799665490531085</c:v>
                </c:pt>
                <c:pt idx="8">
                  <c:v>0.11799665490531085</c:v>
                </c:pt>
                <c:pt idx="9">
                  <c:v>0.11799665490531085</c:v>
                </c:pt>
                <c:pt idx="10">
                  <c:v>0.11799665490531085</c:v>
                </c:pt>
                <c:pt idx="11">
                  <c:v>0.11799665490531085</c:v>
                </c:pt>
                <c:pt idx="12">
                  <c:v>0.11799665490531085</c:v>
                </c:pt>
                <c:pt idx="13">
                  <c:v>0.11799665490531085</c:v>
                </c:pt>
                <c:pt idx="14">
                  <c:v>0.11799665490531085</c:v>
                </c:pt>
                <c:pt idx="15">
                  <c:v>0.11799665490531085</c:v>
                </c:pt>
                <c:pt idx="16">
                  <c:v>0.11799665490531085</c:v>
                </c:pt>
                <c:pt idx="17">
                  <c:v>0.11799665490531085</c:v>
                </c:pt>
                <c:pt idx="18">
                  <c:v>0.11799665490531085</c:v>
                </c:pt>
                <c:pt idx="19">
                  <c:v>0.11799665490531085</c:v>
                </c:pt>
                <c:pt idx="20">
                  <c:v>0.11799665490531085</c:v>
                </c:pt>
                <c:pt idx="21">
                  <c:v>0.11799665490531085</c:v>
                </c:pt>
                <c:pt idx="22">
                  <c:v>0.11799665490531085</c:v>
                </c:pt>
                <c:pt idx="23">
                  <c:v>0.11799665490531085</c:v>
                </c:pt>
                <c:pt idx="24">
                  <c:v>0.11799665490531085</c:v>
                </c:pt>
                <c:pt idx="25">
                  <c:v>0.11799665490531085</c:v>
                </c:pt>
                <c:pt idx="26">
                  <c:v>0.11799665490531085</c:v>
                </c:pt>
                <c:pt idx="27">
                  <c:v>0.11799665490531085</c:v>
                </c:pt>
                <c:pt idx="28">
                  <c:v>0.11799665490531085</c:v>
                </c:pt>
                <c:pt idx="29">
                  <c:v>0.11799665490531085</c:v>
                </c:pt>
                <c:pt idx="30">
                  <c:v>0.11799665490531085</c:v>
                </c:pt>
                <c:pt idx="31">
                  <c:v>0.11799665490531085</c:v>
                </c:pt>
                <c:pt idx="32">
                  <c:v>0.11799665490531085</c:v>
                </c:pt>
                <c:pt idx="33">
                  <c:v>0.11799665490531085</c:v>
                </c:pt>
                <c:pt idx="34">
                  <c:v>0.11799665490531085</c:v>
                </c:pt>
                <c:pt idx="35">
                  <c:v>0.11799665490531085</c:v>
                </c:pt>
                <c:pt idx="36">
                  <c:v>0.11799665490531085</c:v>
                </c:pt>
                <c:pt idx="37">
                  <c:v>0.11799665490531085</c:v>
                </c:pt>
                <c:pt idx="38">
                  <c:v>0.11799665490531085</c:v>
                </c:pt>
                <c:pt idx="39">
                  <c:v>0.11799665490531085</c:v>
                </c:pt>
                <c:pt idx="40">
                  <c:v>0.11799665490531085</c:v>
                </c:pt>
                <c:pt idx="41">
                  <c:v>0.11799665490531085</c:v>
                </c:pt>
                <c:pt idx="42">
                  <c:v>0.11799665490531085</c:v>
                </c:pt>
                <c:pt idx="43">
                  <c:v>0.11799665490531085</c:v>
                </c:pt>
                <c:pt idx="44">
                  <c:v>0.11799665490531085</c:v>
                </c:pt>
                <c:pt idx="45">
                  <c:v>0.11799665490531085</c:v>
                </c:pt>
                <c:pt idx="46">
                  <c:v>0.11799665490531085</c:v>
                </c:pt>
                <c:pt idx="47">
                  <c:v>0.11799665490531085</c:v>
                </c:pt>
                <c:pt idx="48">
                  <c:v>0.11799665490531085</c:v>
                </c:pt>
                <c:pt idx="49">
                  <c:v>0.11799665490531085</c:v>
                </c:pt>
                <c:pt idx="50">
                  <c:v>0.11799665490531085</c:v>
                </c:pt>
                <c:pt idx="51">
                  <c:v>0.11799665490531085</c:v>
                </c:pt>
                <c:pt idx="52">
                  <c:v>0.11799665490531085</c:v>
                </c:pt>
                <c:pt idx="53">
                  <c:v>0.11799665490531085</c:v>
                </c:pt>
                <c:pt idx="54">
                  <c:v>0.11799665490531085</c:v>
                </c:pt>
                <c:pt idx="55">
                  <c:v>0.11799665490531085</c:v>
                </c:pt>
                <c:pt idx="56">
                  <c:v>0.11799665490531085</c:v>
                </c:pt>
                <c:pt idx="57">
                  <c:v>0.11799665490531085</c:v>
                </c:pt>
                <c:pt idx="58">
                  <c:v>0.11799665490531085</c:v>
                </c:pt>
                <c:pt idx="59">
                  <c:v>0.11799665490531085</c:v>
                </c:pt>
                <c:pt idx="60">
                  <c:v>0.11799665490531085</c:v>
                </c:pt>
                <c:pt idx="61">
                  <c:v>0.11799665490531085</c:v>
                </c:pt>
                <c:pt idx="62">
                  <c:v>0.11799665490531085</c:v>
                </c:pt>
                <c:pt idx="63">
                  <c:v>0.11799665490531085</c:v>
                </c:pt>
                <c:pt idx="64">
                  <c:v>0.11799665490531085</c:v>
                </c:pt>
                <c:pt idx="65">
                  <c:v>0.11799665490531085</c:v>
                </c:pt>
                <c:pt idx="66">
                  <c:v>0.11799665490531085</c:v>
                </c:pt>
                <c:pt idx="67">
                  <c:v>0.11799665490531085</c:v>
                </c:pt>
                <c:pt idx="68">
                  <c:v>0.11799665490531085</c:v>
                </c:pt>
                <c:pt idx="69">
                  <c:v>0.11799665490531085</c:v>
                </c:pt>
                <c:pt idx="70">
                  <c:v>0.11799665490531085</c:v>
                </c:pt>
                <c:pt idx="71">
                  <c:v>0.11799665490531085</c:v>
                </c:pt>
                <c:pt idx="72">
                  <c:v>0.11799665490531085</c:v>
                </c:pt>
                <c:pt idx="73">
                  <c:v>0.11799665490531085</c:v>
                </c:pt>
                <c:pt idx="74">
                  <c:v>0.11799665490531085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B4-487D-B563-F7DC60EC3612}"/>
            </c:ext>
          </c:extLst>
        </c:ser>
        <c:ser>
          <c:idx val="2"/>
          <c:order val="2"/>
          <c:tx>
            <c:strRef>
              <c:f>'Vizualizaciju dati'!$D$102</c:f>
              <c:strCache>
                <c:ptCount val="1"/>
                <c:pt idx="0">
                  <c:v>Vidējais EBT maržas līmenis zem Top 10 Latvijas kūdras nozares uzņēmumu vidējās EBT maržas</c:v>
                </c:pt>
              </c:strCache>
            </c:strRef>
          </c:tx>
          <c:spPr>
            <a:ln w="25400">
              <a:noFill/>
            </a:ln>
          </c:spPr>
          <c:val>
            <c:numRef>
              <c:f>'Vizualizaciju dati'!$J$102:$CF$102</c:f>
              <c:numCache>
                <c:formatCode>0.00%;\(0.00%\);\-</c:formatCode>
                <c:ptCount val="75"/>
                <c:pt idx="0">
                  <c:v>0.05</c:v>
                </c:pt>
                <c:pt idx="1">
                  <c:v>0.05</c:v>
                </c:pt>
                <c:pt idx="2">
                  <c:v>0.05</c:v>
                </c:pt>
                <c:pt idx="3">
                  <c:v>0.05</c:v>
                </c:pt>
                <c:pt idx="4">
                  <c:v>0.05</c:v>
                </c:pt>
                <c:pt idx="5">
                  <c:v>0.05</c:v>
                </c:pt>
                <c:pt idx="6">
                  <c:v>0.05</c:v>
                </c:pt>
                <c:pt idx="7">
                  <c:v>0.05</c:v>
                </c:pt>
                <c:pt idx="8">
                  <c:v>0.05</c:v>
                </c:pt>
                <c:pt idx="9">
                  <c:v>0.05</c:v>
                </c:pt>
                <c:pt idx="10">
                  <c:v>0.05</c:v>
                </c:pt>
                <c:pt idx="11">
                  <c:v>0.05</c:v>
                </c:pt>
                <c:pt idx="12">
                  <c:v>0.05</c:v>
                </c:pt>
                <c:pt idx="13">
                  <c:v>0.05</c:v>
                </c:pt>
                <c:pt idx="14">
                  <c:v>0.05</c:v>
                </c:pt>
                <c:pt idx="15">
                  <c:v>0.05</c:v>
                </c:pt>
                <c:pt idx="16">
                  <c:v>0.05</c:v>
                </c:pt>
                <c:pt idx="17">
                  <c:v>0.05</c:v>
                </c:pt>
                <c:pt idx="18">
                  <c:v>0.05</c:v>
                </c:pt>
                <c:pt idx="19">
                  <c:v>0.05</c:v>
                </c:pt>
                <c:pt idx="20">
                  <c:v>0.05</c:v>
                </c:pt>
                <c:pt idx="21">
                  <c:v>0.05</c:v>
                </c:pt>
                <c:pt idx="22">
                  <c:v>0.05</c:v>
                </c:pt>
                <c:pt idx="23">
                  <c:v>0.05</c:v>
                </c:pt>
                <c:pt idx="24">
                  <c:v>0.05</c:v>
                </c:pt>
                <c:pt idx="25">
                  <c:v>0.05</c:v>
                </c:pt>
                <c:pt idx="26">
                  <c:v>0.05</c:v>
                </c:pt>
                <c:pt idx="27">
                  <c:v>0.05</c:v>
                </c:pt>
                <c:pt idx="28">
                  <c:v>0.05</c:v>
                </c:pt>
                <c:pt idx="29">
                  <c:v>0.05</c:v>
                </c:pt>
                <c:pt idx="30">
                  <c:v>0.05</c:v>
                </c:pt>
                <c:pt idx="31">
                  <c:v>0.05</c:v>
                </c:pt>
                <c:pt idx="32">
                  <c:v>0.05</c:v>
                </c:pt>
                <c:pt idx="33">
                  <c:v>0.05</c:v>
                </c:pt>
                <c:pt idx="34">
                  <c:v>0.05</c:v>
                </c:pt>
                <c:pt idx="35">
                  <c:v>0.05</c:v>
                </c:pt>
                <c:pt idx="36">
                  <c:v>0.05</c:v>
                </c:pt>
                <c:pt idx="37">
                  <c:v>0.05</c:v>
                </c:pt>
                <c:pt idx="38">
                  <c:v>0.05</c:v>
                </c:pt>
                <c:pt idx="39">
                  <c:v>0.05</c:v>
                </c:pt>
                <c:pt idx="40">
                  <c:v>0.05</c:v>
                </c:pt>
                <c:pt idx="41">
                  <c:v>0.05</c:v>
                </c:pt>
                <c:pt idx="42">
                  <c:v>0.05</c:v>
                </c:pt>
                <c:pt idx="43">
                  <c:v>0.05</c:v>
                </c:pt>
                <c:pt idx="44">
                  <c:v>0.05</c:v>
                </c:pt>
                <c:pt idx="45">
                  <c:v>0.05</c:v>
                </c:pt>
                <c:pt idx="46">
                  <c:v>0.05</c:v>
                </c:pt>
                <c:pt idx="47">
                  <c:v>0.05</c:v>
                </c:pt>
                <c:pt idx="48">
                  <c:v>0.05</c:v>
                </c:pt>
                <c:pt idx="49">
                  <c:v>0.05</c:v>
                </c:pt>
                <c:pt idx="50">
                  <c:v>0.05</c:v>
                </c:pt>
                <c:pt idx="51">
                  <c:v>0.05</c:v>
                </c:pt>
                <c:pt idx="52">
                  <c:v>0.05</c:v>
                </c:pt>
                <c:pt idx="53">
                  <c:v>0.05</c:v>
                </c:pt>
                <c:pt idx="54">
                  <c:v>0.05</c:v>
                </c:pt>
                <c:pt idx="55">
                  <c:v>0.05</c:v>
                </c:pt>
                <c:pt idx="56">
                  <c:v>0.05</c:v>
                </c:pt>
                <c:pt idx="57">
                  <c:v>0.05</c:v>
                </c:pt>
                <c:pt idx="58">
                  <c:v>0.05</c:v>
                </c:pt>
                <c:pt idx="59">
                  <c:v>0.05</c:v>
                </c:pt>
                <c:pt idx="60">
                  <c:v>0.05</c:v>
                </c:pt>
                <c:pt idx="61">
                  <c:v>0.05</c:v>
                </c:pt>
                <c:pt idx="62">
                  <c:v>0.05</c:v>
                </c:pt>
                <c:pt idx="63">
                  <c:v>0.05</c:v>
                </c:pt>
                <c:pt idx="64">
                  <c:v>0.05</c:v>
                </c:pt>
                <c:pt idx="65">
                  <c:v>0.05</c:v>
                </c:pt>
                <c:pt idx="66">
                  <c:v>0.05</c:v>
                </c:pt>
                <c:pt idx="67">
                  <c:v>0.05</c:v>
                </c:pt>
                <c:pt idx="68">
                  <c:v>0.05</c:v>
                </c:pt>
                <c:pt idx="69">
                  <c:v>0.05</c:v>
                </c:pt>
                <c:pt idx="70">
                  <c:v>0.05</c:v>
                </c:pt>
                <c:pt idx="71">
                  <c:v>0.05</c:v>
                </c:pt>
                <c:pt idx="72">
                  <c:v>0.05</c:v>
                </c:pt>
                <c:pt idx="73">
                  <c:v>0.05</c:v>
                </c:pt>
                <c:pt idx="74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1B4-487D-B563-F7DC60EC3612}"/>
            </c:ext>
          </c:extLst>
        </c:ser>
        <c:ser>
          <c:idx val="3"/>
          <c:order val="3"/>
          <c:tx>
            <c:strRef>
              <c:f>'Vizualizaciju dati'!$D$103</c:f>
              <c:strCache>
                <c:ptCount val="1"/>
                <c:pt idx="0">
                  <c:v>Vidējais EBT maržas līmenis virs Top 10 Latvijas kūdras nozares uzņēmumu vidējās EBT maržas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ln w="25400">
              <a:noFill/>
            </a:ln>
          </c:spPr>
          <c:val>
            <c:numRef>
              <c:f>'Vizualizaciju dati'!$J$103:$CF$103</c:f>
              <c:numCache>
                <c:formatCode>0.00%;\(0.00%\);\-</c:formatCode>
                <c:ptCount val="75"/>
                <c:pt idx="0">
                  <c:v>0.05</c:v>
                </c:pt>
                <c:pt idx="1">
                  <c:v>0.05</c:v>
                </c:pt>
                <c:pt idx="2">
                  <c:v>0.05</c:v>
                </c:pt>
                <c:pt idx="3">
                  <c:v>0.05</c:v>
                </c:pt>
                <c:pt idx="4">
                  <c:v>0.05</c:v>
                </c:pt>
                <c:pt idx="5">
                  <c:v>0.05</c:v>
                </c:pt>
                <c:pt idx="6">
                  <c:v>0.05</c:v>
                </c:pt>
                <c:pt idx="7">
                  <c:v>0.05</c:v>
                </c:pt>
                <c:pt idx="8">
                  <c:v>0.05</c:v>
                </c:pt>
                <c:pt idx="9">
                  <c:v>0.05</c:v>
                </c:pt>
                <c:pt idx="10">
                  <c:v>0.05</c:v>
                </c:pt>
                <c:pt idx="11">
                  <c:v>0.05</c:v>
                </c:pt>
                <c:pt idx="12">
                  <c:v>0.05</c:v>
                </c:pt>
                <c:pt idx="13">
                  <c:v>0.05</c:v>
                </c:pt>
                <c:pt idx="14">
                  <c:v>0.05</c:v>
                </c:pt>
                <c:pt idx="15">
                  <c:v>0.05</c:v>
                </c:pt>
                <c:pt idx="16">
                  <c:v>0.05</c:v>
                </c:pt>
                <c:pt idx="17">
                  <c:v>0.05</c:v>
                </c:pt>
                <c:pt idx="18">
                  <c:v>0.05</c:v>
                </c:pt>
                <c:pt idx="19">
                  <c:v>0.05</c:v>
                </c:pt>
                <c:pt idx="20">
                  <c:v>0.05</c:v>
                </c:pt>
                <c:pt idx="21">
                  <c:v>0.05</c:v>
                </c:pt>
                <c:pt idx="22">
                  <c:v>0.05</c:v>
                </c:pt>
                <c:pt idx="23">
                  <c:v>0.05</c:v>
                </c:pt>
                <c:pt idx="24">
                  <c:v>0.05</c:v>
                </c:pt>
                <c:pt idx="25">
                  <c:v>0.05</c:v>
                </c:pt>
                <c:pt idx="26">
                  <c:v>0.05</c:v>
                </c:pt>
                <c:pt idx="27">
                  <c:v>0.05</c:v>
                </c:pt>
                <c:pt idx="28">
                  <c:v>0.05</c:v>
                </c:pt>
                <c:pt idx="29">
                  <c:v>0.05</c:v>
                </c:pt>
                <c:pt idx="30">
                  <c:v>0.05</c:v>
                </c:pt>
                <c:pt idx="31">
                  <c:v>0.05</c:v>
                </c:pt>
                <c:pt idx="32">
                  <c:v>0.05</c:v>
                </c:pt>
                <c:pt idx="33">
                  <c:v>0.05</c:v>
                </c:pt>
                <c:pt idx="34">
                  <c:v>0.05</c:v>
                </c:pt>
                <c:pt idx="35">
                  <c:v>0.05</c:v>
                </c:pt>
                <c:pt idx="36">
                  <c:v>0.05</c:v>
                </c:pt>
                <c:pt idx="37">
                  <c:v>0.05</c:v>
                </c:pt>
                <c:pt idx="38">
                  <c:v>0.05</c:v>
                </c:pt>
                <c:pt idx="39">
                  <c:v>0.05</c:v>
                </c:pt>
                <c:pt idx="40">
                  <c:v>0.05</c:v>
                </c:pt>
                <c:pt idx="41">
                  <c:v>0.05</c:v>
                </c:pt>
                <c:pt idx="42">
                  <c:v>0.05</c:v>
                </c:pt>
                <c:pt idx="43">
                  <c:v>0.05</c:v>
                </c:pt>
                <c:pt idx="44">
                  <c:v>0.05</c:v>
                </c:pt>
                <c:pt idx="45">
                  <c:v>0.05</c:v>
                </c:pt>
                <c:pt idx="46">
                  <c:v>0.05</c:v>
                </c:pt>
                <c:pt idx="47">
                  <c:v>0.05</c:v>
                </c:pt>
                <c:pt idx="48">
                  <c:v>0.05</c:v>
                </c:pt>
                <c:pt idx="49">
                  <c:v>0.05</c:v>
                </c:pt>
                <c:pt idx="50">
                  <c:v>0.05</c:v>
                </c:pt>
                <c:pt idx="51">
                  <c:v>0.05</c:v>
                </c:pt>
                <c:pt idx="52">
                  <c:v>0.05</c:v>
                </c:pt>
                <c:pt idx="53">
                  <c:v>0.05</c:v>
                </c:pt>
                <c:pt idx="54">
                  <c:v>0.05</c:v>
                </c:pt>
                <c:pt idx="55">
                  <c:v>0.05</c:v>
                </c:pt>
                <c:pt idx="56">
                  <c:v>0.05</c:v>
                </c:pt>
                <c:pt idx="57">
                  <c:v>0.05</c:v>
                </c:pt>
                <c:pt idx="58">
                  <c:v>0.05</c:v>
                </c:pt>
                <c:pt idx="59">
                  <c:v>0.05</c:v>
                </c:pt>
                <c:pt idx="60">
                  <c:v>0.05</c:v>
                </c:pt>
                <c:pt idx="61">
                  <c:v>0.05</c:v>
                </c:pt>
                <c:pt idx="62">
                  <c:v>0.05</c:v>
                </c:pt>
                <c:pt idx="63">
                  <c:v>0.05</c:v>
                </c:pt>
                <c:pt idx="64">
                  <c:v>0.05</c:v>
                </c:pt>
                <c:pt idx="65">
                  <c:v>0.05</c:v>
                </c:pt>
                <c:pt idx="66">
                  <c:v>0.05</c:v>
                </c:pt>
                <c:pt idx="67">
                  <c:v>0.05</c:v>
                </c:pt>
                <c:pt idx="68">
                  <c:v>0.05</c:v>
                </c:pt>
                <c:pt idx="69">
                  <c:v>0.05</c:v>
                </c:pt>
                <c:pt idx="70">
                  <c:v>0.05</c:v>
                </c:pt>
                <c:pt idx="71">
                  <c:v>0.05</c:v>
                </c:pt>
                <c:pt idx="72">
                  <c:v>0.05</c:v>
                </c:pt>
                <c:pt idx="73">
                  <c:v>0.05</c:v>
                </c:pt>
                <c:pt idx="74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1B4-487D-B563-F7DC60EC36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48861056"/>
        <c:axId val="1648859808"/>
      </c:areaChart>
      <c:lineChart>
        <c:grouping val="stacked"/>
        <c:varyColors val="0"/>
        <c:ser>
          <c:idx val="0"/>
          <c:order val="0"/>
          <c:tx>
            <c:strRef>
              <c:f>'Vizualizaciju dati'!$D$114</c:f>
              <c:strCache>
                <c:ptCount val="1"/>
                <c:pt idx="0">
                  <c:v>Kūdras ieguves projekta EBT marža</c:v>
                </c:pt>
              </c:strCache>
            </c:strRef>
          </c:tx>
          <c:spPr>
            <a:ln>
              <a:solidFill>
                <a:srgbClr val="00338D"/>
              </a:solidFill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338D"/>
                </a:solidFill>
                <a:prstDash val="solid"/>
              </a:ln>
            </c:spPr>
          </c:marker>
          <c:cat>
            <c:numRef>
              <c:f>'Vizualizaciju dati'!$J$2:$CF$2</c:f>
              <c:numCache>
                <c:formatCode>0</c:formatCode>
                <c:ptCount val="7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</c:numCache>
            </c:numRef>
          </c:cat>
          <c:val>
            <c:numRef>
              <c:f>'Vizualizaciju dati'!$J$114:$CF$114</c:f>
              <c:numCache>
                <c:formatCode>0.00%;\(0.00%\);\-</c:formatCode>
                <c:ptCount val="7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0.16005045150076097</c:v>
                </c:pt>
                <c:pt idx="5">
                  <c:v>0.16228737275252961</c:v>
                </c:pt>
                <c:pt idx="6">
                  <c:v>0.16452429400429824</c:v>
                </c:pt>
                <c:pt idx="7">
                  <c:v>0.16676121525606688</c:v>
                </c:pt>
                <c:pt idx="8">
                  <c:v>0.16899813650783549</c:v>
                </c:pt>
                <c:pt idx="9">
                  <c:v>0.17123505775960413</c:v>
                </c:pt>
                <c:pt idx="10">
                  <c:v>0.17347197901137276</c:v>
                </c:pt>
                <c:pt idx="11">
                  <c:v>0.17570890026314137</c:v>
                </c:pt>
                <c:pt idx="12">
                  <c:v>0.17794582151491001</c:v>
                </c:pt>
                <c:pt idx="13">
                  <c:v>0.18018274276667867</c:v>
                </c:pt>
                <c:pt idx="14">
                  <c:v>0.17219790009101063</c:v>
                </c:pt>
                <c:pt idx="15">
                  <c:v>0.1623627146318182</c:v>
                </c:pt>
                <c:pt idx="16">
                  <c:v>0.15353996275088966</c:v>
                </c:pt>
                <c:pt idx="17">
                  <c:v>0.1456299096691217</c:v>
                </c:pt>
                <c:pt idx="18">
                  <c:v>0.13854550395271414</c:v>
                </c:pt>
                <c:pt idx="19">
                  <c:v>0.13221042345012665</c:v>
                </c:pt>
                <c:pt idx="20">
                  <c:v>0.12655747169404211</c:v>
                </c:pt>
                <c:pt idx="21">
                  <c:v>0.12152725356409767</c:v>
                </c:pt>
                <c:pt idx="22">
                  <c:v>0.11706707507308764</c:v>
                </c:pt>
                <c:pt idx="23">
                  <c:v>0.11313002423955223</c:v>
                </c:pt>
                <c:pt idx="24">
                  <c:v>0.10868538028325656</c:v>
                </c:pt>
                <c:pt idx="25">
                  <c:v>0.10528055618103921</c:v>
                </c:pt>
                <c:pt idx="26">
                  <c:v>0.10227257536436611</c:v>
                </c:pt>
                <c:pt idx="27">
                  <c:v>9.9632008446388198E-2</c:v>
                </c:pt>
                <c:pt idx="28">
                  <c:v>9.7332265770566612E-2</c:v>
                </c:pt>
                <c:pt idx="29">
                  <c:v>9.5349262961007861E-2</c:v>
                </c:pt>
                <c:pt idx="30">
                  <c:v>9.366113265285736E-2</c:v>
                </c:pt>
                <c:pt idx="31">
                  <c:v>9.2247975130919285E-2</c:v>
                </c:pt>
                <c:pt idx="32">
                  <c:v>9.1091641884536681E-2</c:v>
                </c:pt>
                <c:pt idx="33">
                  <c:v>9.0175547118661201E-2</c:v>
                </c:pt>
                <c:pt idx="34">
                  <c:v>8.1631065197567104E-2</c:v>
                </c:pt>
                <c:pt idx="35">
                  <c:v>8.0885047599371027E-2</c:v>
                </c:pt>
                <c:pt idx="36">
                  <c:v>8.0337074679892609E-2</c:v>
                </c:pt>
                <c:pt idx="37">
                  <c:v>7.997537063026372E-2</c:v>
                </c:pt>
                <c:pt idx="38">
                  <c:v>7.9789075089190253E-2</c:v>
                </c:pt>
                <c:pt idx="39">
                  <c:v>7.9768155880641067E-2</c:v>
                </c:pt>
                <c:pt idx="40">
                  <c:v>7.9903331546425024E-2</c:v>
                </c:pt>
                <c:pt idx="41">
                  <c:v>8.0186002414532526E-2</c:v>
                </c:pt>
                <c:pt idx="42">
                  <c:v>8.0608189125758692E-2</c:v>
                </c:pt>
                <c:pt idx="43">
                  <c:v>8.1162477693818721E-2</c:v>
                </c:pt>
                <c:pt idx="44">
                  <c:v>7.1357079573846183E-2</c:v>
                </c:pt>
                <c:pt idx="45">
                  <c:v>7.1974994828768776E-2</c:v>
                </c:pt>
                <c:pt idx="46">
                  <c:v>7.2706688163329328E-2</c:v>
                </c:pt>
                <c:pt idx="47">
                  <c:v>7.3546513375501693E-2</c:v>
                </c:pt>
                <c:pt idx="48">
                  <c:v>7.4489191772128455E-2</c:v>
                </c:pt>
                <c:pt idx="49">
                  <c:v>7.5529782746451155E-2</c:v>
                </c:pt>
                <c:pt idx="50">
                  <c:v>7.6663657137742314E-2</c:v>
                </c:pt>
                <c:pt idx="51">
                  <c:v>7.7886473070888293E-2</c:v>
                </c:pt>
                <c:pt idx="52">
                  <c:v>7.9194154010702497E-2</c:v>
                </c:pt>
                <c:pt idx="53">
                  <c:v>8.0582868797677898E-2</c:v>
                </c:pt>
                <c:pt idx="54">
                  <c:v>8.2481992935881585E-2</c:v>
                </c:pt>
                <c:pt idx="55">
                  <c:v>8.375792702898982E-2</c:v>
                </c:pt>
                <c:pt idx="56">
                  <c:v>8.5102214591788919E-2</c:v>
                </c:pt>
                <c:pt idx="57">
                  <c:v>8.6511945057699685E-2</c:v>
                </c:pt>
                <c:pt idx="58">
                  <c:v>8.7984370794375266E-2</c:v>
                </c:pt>
                <c:pt idx="59">
                  <c:v>8.951689585968936E-2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1B4-487D-B563-F7DC60EC36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48861056"/>
        <c:axId val="1648859808"/>
      </c:lineChart>
      <c:catAx>
        <c:axId val="16488610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lv-LV"/>
                  <a:t>Ieguves gadi</a:t>
                </a:r>
                <a:endParaRPr lang="en-GB"/>
              </a:p>
            </c:rich>
          </c:tx>
          <c:layout>
            <c:manualLayout>
              <c:xMode val="edge"/>
              <c:yMode val="edge"/>
              <c:x val="0.47658672822808185"/>
              <c:y val="0.91656581707068008"/>
            </c:manualLayout>
          </c:layout>
          <c:overlay val="0"/>
        </c:title>
        <c:numFmt formatCode="General" sourceLinked="1"/>
        <c:majorTickMark val="out"/>
        <c:minorTickMark val="none"/>
        <c:tickLblPos val="low"/>
        <c:spPr>
          <a:noFill/>
          <a:ln w="3175">
            <a:solidFill>
              <a:srgbClr val="000000"/>
            </a:solidFill>
            <a:prstDash val="soli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c:spPr>
        <c:txPr>
          <a:bodyPr rot="0"/>
          <a:lstStyle/>
          <a:p>
            <a:pPr>
              <a:defRPr sz="800">
                <a:solidFill>
                  <a:srgbClr val="000000"/>
                </a:solidFill>
              </a:defRPr>
            </a:pPr>
            <a:endParaRPr lang="lv-LV"/>
          </a:p>
        </c:txPr>
        <c:crossAx val="1648859808"/>
        <c:crosses val="autoZero"/>
        <c:auto val="0"/>
        <c:lblAlgn val="ctr"/>
        <c:lblOffset val="100"/>
        <c:noMultiLvlLbl val="0"/>
      </c:catAx>
      <c:valAx>
        <c:axId val="1648859808"/>
        <c:scaling>
          <c:orientation val="minMax"/>
          <c:max val="0.5"/>
        </c:scaling>
        <c:delete val="0"/>
        <c:axPos val="l"/>
        <c:numFmt formatCode="0%" sourceLinked="0"/>
        <c:majorTickMark val="out"/>
        <c:minorTickMark val="none"/>
        <c:tickLblPos val="nextTo"/>
        <c:spPr>
          <a:noFill/>
          <a:ln w="3175">
            <a:solidFill>
              <a:srgbClr val="000000"/>
            </a:solidFill>
            <a:prstDash val="soli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c:spPr>
        <c:txPr>
          <a:bodyPr/>
          <a:lstStyle/>
          <a:p>
            <a:pPr>
              <a:defRPr sz="800">
                <a:solidFill>
                  <a:srgbClr val="000000"/>
                </a:solidFill>
              </a:defRPr>
            </a:pPr>
            <a:endParaRPr lang="lv-LV"/>
          </a:p>
        </c:txPr>
        <c:crossAx val="1648861056"/>
        <c:crosses val="autoZero"/>
        <c:crossBetween val="between"/>
        <c:majorUnit val="5.000000000000001E-2"/>
      </c:valAx>
      <c:spPr>
        <a:noFill/>
        <a:ln w="25400">
          <a:noFill/>
        </a:ln>
      </c:spPr>
    </c:plotArea>
    <c:legend>
      <c:legendPos val="r"/>
      <c:legendEntry>
        <c:idx val="2"/>
        <c:delete val="1"/>
      </c:legendEntry>
      <c:layout>
        <c:manualLayout>
          <c:xMode val="edge"/>
          <c:yMode val="edge"/>
          <c:x val="0.59609634131833689"/>
          <c:y val="1.2713797394436333E-3"/>
          <c:w val="0.392161604202036"/>
          <c:h val="0.18487852909852009"/>
        </c:manualLayout>
      </c:layout>
      <c:overlay val="0"/>
      <c:txPr>
        <a:bodyPr/>
        <a:lstStyle/>
        <a:p>
          <a:pPr>
            <a:defRPr sz="800"/>
          </a:pPr>
          <a:endParaRPr lang="lv-LV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25400">
      <a:noFill/>
    </a:ln>
  </c:spPr>
  <c:txPr>
    <a:bodyPr/>
    <a:lstStyle/>
    <a:p>
      <a:pPr>
        <a:defRPr sz="800" b="0" i="0">
          <a:solidFill>
            <a:srgbClr val="000000"/>
          </a:solidFill>
          <a:latin typeface="Arial"/>
          <a:ea typeface="Arial"/>
          <a:cs typeface="Arial"/>
        </a:defRPr>
      </a:pPr>
      <a:endParaRPr lang="lv-LV"/>
    </a:p>
  </c:txPr>
  <c:printSettings>
    <c:headerFooter/>
    <c:pageMargins b="0.75" l="0.7" r="0.7" t="0.75" header="0.3" footer="0.3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0099961597785155E-2"/>
          <c:y val="0.10449039166348746"/>
          <c:w val="0.93350731566384348"/>
          <c:h val="0.71423638029695047"/>
        </c:manualLayout>
      </c:layout>
      <c:areaChart>
        <c:grouping val="stacked"/>
        <c:varyColors val="0"/>
        <c:ser>
          <c:idx val="1"/>
          <c:order val="1"/>
          <c:tx>
            <c:strRef>
              <c:f>'Vizualizaciju dati'!$D$105</c:f>
              <c:strCache>
                <c:ptCount val="1"/>
                <c:pt idx="0">
                  <c:v>Min neto marža</c:v>
                </c:pt>
              </c:strCache>
            </c:strRef>
          </c:tx>
          <c:spPr>
            <a:solidFill>
              <a:sysClr val="window" lastClr="FFFFFF"/>
            </a:solidFill>
            <a:ln w="25400">
              <a:noFill/>
            </a:ln>
          </c:spPr>
          <c:val>
            <c:numRef>
              <c:f>'Vizualizaciju dati'!$J$105:$CF$105</c:f>
              <c:numCache>
                <c:formatCode>0.00%;\(0.00%\);\-</c:formatCode>
                <c:ptCount val="75"/>
                <c:pt idx="0">
                  <c:v>0.11760178904283376</c:v>
                </c:pt>
                <c:pt idx="1">
                  <c:v>0.11760178904283376</c:v>
                </c:pt>
                <c:pt idx="2">
                  <c:v>0.11760178904283376</c:v>
                </c:pt>
                <c:pt idx="3">
                  <c:v>0.11760178904283376</c:v>
                </c:pt>
                <c:pt idx="4">
                  <c:v>0.11760178904283376</c:v>
                </c:pt>
                <c:pt idx="5">
                  <c:v>0.11760178904283376</c:v>
                </c:pt>
                <c:pt idx="6">
                  <c:v>0.11760178904283376</c:v>
                </c:pt>
                <c:pt idx="7">
                  <c:v>0.11760178904283376</c:v>
                </c:pt>
                <c:pt idx="8">
                  <c:v>0.11760178904283376</c:v>
                </c:pt>
                <c:pt idx="9">
                  <c:v>0.11760178904283376</c:v>
                </c:pt>
                <c:pt idx="10">
                  <c:v>0.11760178904283376</c:v>
                </c:pt>
                <c:pt idx="11">
                  <c:v>0.11760178904283376</c:v>
                </c:pt>
                <c:pt idx="12">
                  <c:v>0.11760178904283376</c:v>
                </c:pt>
                <c:pt idx="13">
                  <c:v>0.11760178904283376</c:v>
                </c:pt>
                <c:pt idx="14">
                  <c:v>0.11760178904283376</c:v>
                </c:pt>
                <c:pt idx="15">
                  <c:v>0.11760178904283376</c:v>
                </c:pt>
                <c:pt idx="16">
                  <c:v>0.11760178904283376</c:v>
                </c:pt>
                <c:pt idx="17">
                  <c:v>0.11760178904283376</c:v>
                </c:pt>
                <c:pt idx="18">
                  <c:v>0.11760178904283376</c:v>
                </c:pt>
                <c:pt idx="19">
                  <c:v>0.11760178904283376</c:v>
                </c:pt>
                <c:pt idx="20">
                  <c:v>0.11760178904283376</c:v>
                </c:pt>
                <c:pt idx="21">
                  <c:v>0.11760178904283376</c:v>
                </c:pt>
                <c:pt idx="22">
                  <c:v>0.11760178904283376</c:v>
                </c:pt>
                <c:pt idx="23">
                  <c:v>0.11760178904283376</c:v>
                </c:pt>
                <c:pt idx="24">
                  <c:v>0.11760178904283376</c:v>
                </c:pt>
                <c:pt idx="25">
                  <c:v>0.11760178904283376</c:v>
                </c:pt>
                <c:pt idx="26">
                  <c:v>0.11760178904283376</c:v>
                </c:pt>
                <c:pt idx="27">
                  <c:v>0.11760178904283376</c:v>
                </c:pt>
                <c:pt idx="28">
                  <c:v>0.11760178904283376</c:v>
                </c:pt>
                <c:pt idx="29">
                  <c:v>0.11760178904283376</c:v>
                </c:pt>
                <c:pt idx="30">
                  <c:v>0.11760178904283376</c:v>
                </c:pt>
                <c:pt idx="31">
                  <c:v>0.11760178904283376</c:v>
                </c:pt>
                <c:pt idx="32">
                  <c:v>0.11760178904283376</c:v>
                </c:pt>
                <c:pt idx="33">
                  <c:v>0.11760178904283376</c:v>
                </c:pt>
                <c:pt idx="34">
                  <c:v>0.11760178904283376</c:v>
                </c:pt>
                <c:pt idx="35">
                  <c:v>0.11760178904283376</c:v>
                </c:pt>
                <c:pt idx="36">
                  <c:v>0.11760178904283376</c:v>
                </c:pt>
                <c:pt idx="37">
                  <c:v>0.11760178904283376</c:v>
                </c:pt>
                <c:pt idx="38">
                  <c:v>0.11760178904283376</c:v>
                </c:pt>
                <c:pt idx="39">
                  <c:v>0.11760178904283376</c:v>
                </c:pt>
                <c:pt idx="40">
                  <c:v>0.11760178904283376</c:v>
                </c:pt>
                <c:pt idx="41">
                  <c:v>0.11760178904283376</c:v>
                </c:pt>
                <c:pt idx="42">
                  <c:v>0.11760178904283376</c:v>
                </c:pt>
                <c:pt idx="43">
                  <c:v>0.11760178904283376</c:v>
                </c:pt>
                <c:pt idx="44">
                  <c:v>0.11760178904283376</c:v>
                </c:pt>
                <c:pt idx="45">
                  <c:v>0.11760178904283376</c:v>
                </c:pt>
                <c:pt idx="46">
                  <c:v>0.11760178904283376</c:v>
                </c:pt>
                <c:pt idx="47">
                  <c:v>0.11760178904283376</c:v>
                </c:pt>
                <c:pt idx="48">
                  <c:v>0.11760178904283376</c:v>
                </c:pt>
                <c:pt idx="49">
                  <c:v>0.11760178904283376</c:v>
                </c:pt>
                <c:pt idx="50">
                  <c:v>0.11760178904283376</c:v>
                </c:pt>
                <c:pt idx="51">
                  <c:v>0.11760178904283376</c:v>
                </c:pt>
                <c:pt idx="52">
                  <c:v>0.11760178904283376</c:v>
                </c:pt>
                <c:pt idx="53">
                  <c:v>0.11760178904283376</c:v>
                </c:pt>
                <c:pt idx="54">
                  <c:v>0.11760178904283376</c:v>
                </c:pt>
                <c:pt idx="55">
                  <c:v>0.11760178904283376</c:v>
                </c:pt>
                <c:pt idx="56">
                  <c:v>0.11760178904283376</c:v>
                </c:pt>
                <c:pt idx="57">
                  <c:v>0.11760178904283376</c:v>
                </c:pt>
                <c:pt idx="58">
                  <c:v>0.11760178904283376</c:v>
                </c:pt>
                <c:pt idx="59">
                  <c:v>0.11760178904283376</c:v>
                </c:pt>
                <c:pt idx="60">
                  <c:v>0.11760178904283376</c:v>
                </c:pt>
                <c:pt idx="61">
                  <c:v>0.11760178904283376</c:v>
                </c:pt>
                <c:pt idx="62">
                  <c:v>0.11760178904283376</c:v>
                </c:pt>
                <c:pt idx="63">
                  <c:v>0.11760178904283376</c:v>
                </c:pt>
                <c:pt idx="64">
                  <c:v>0.11760178904283376</c:v>
                </c:pt>
                <c:pt idx="65">
                  <c:v>0.11760178904283376</c:v>
                </c:pt>
                <c:pt idx="66">
                  <c:v>0.11760178904283376</c:v>
                </c:pt>
                <c:pt idx="67">
                  <c:v>0.11760178904283376</c:v>
                </c:pt>
                <c:pt idx="68">
                  <c:v>0.11760178904283376</c:v>
                </c:pt>
                <c:pt idx="69">
                  <c:v>0.11760178904283376</c:v>
                </c:pt>
                <c:pt idx="70">
                  <c:v>0.11760178904283376</c:v>
                </c:pt>
                <c:pt idx="71">
                  <c:v>0.11760178904283376</c:v>
                </c:pt>
                <c:pt idx="72">
                  <c:v>0.11760178904283376</c:v>
                </c:pt>
                <c:pt idx="73">
                  <c:v>0.11760178904283376</c:v>
                </c:pt>
                <c:pt idx="74">
                  <c:v>0.11760178904283376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14-437B-8F71-333E6A0A94BE}"/>
            </c:ext>
          </c:extLst>
        </c:ser>
        <c:ser>
          <c:idx val="2"/>
          <c:order val="2"/>
          <c:tx>
            <c:strRef>
              <c:f>'Vizualizaciju dati'!$D$107</c:f>
              <c:strCache>
                <c:ptCount val="1"/>
                <c:pt idx="0">
                  <c:v>Vidējais neto maržas līmenis zem Top 10 Latvijas kūdras nozares uzņēmumu vidējās neto maržas</c:v>
                </c:pt>
              </c:strCache>
            </c:strRef>
          </c:tx>
          <c:spPr>
            <a:ln w="25400">
              <a:noFill/>
            </a:ln>
          </c:spPr>
          <c:val>
            <c:numRef>
              <c:f>'Vizualizaciju dati'!$J$107:$CF$107</c:f>
              <c:numCache>
                <c:formatCode>0.00%;\(0.00%\);\-</c:formatCode>
                <c:ptCount val="75"/>
                <c:pt idx="0">
                  <c:v>0.05</c:v>
                </c:pt>
                <c:pt idx="1">
                  <c:v>0.05</c:v>
                </c:pt>
                <c:pt idx="2">
                  <c:v>0.05</c:v>
                </c:pt>
                <c:pt idx="3">
                  <c:v>0.05</c:v>
                </c:pt>
                <c:pt idx="4">
                  <c:v>0.05</c:v>
                </c:pt>
                <c:pt idx="5">
                  <c:v>0.05</c:v>
                </c:pt>
                <c:pt idx="6">
                  <c:v>0.05</c:v>
                </c:pt>
                <c:pt idx="7">
                  <c:v>0.05</c:v>
                </c:pt>
                <c:pt idx="8">
                  <c:v>0.05</c:v>
                </c:pt>
                <c:pt idx="9">
                  <c:v>0.05</c:v>
                </c:pt>
                <c:pt idx="10">
                  <c:v>0.05</c:v>
                </c:pt>
                <c:pt idx="11">
                  <c:v>0.05</c:v>
                </c:pt>
                <c:pt idx="12">
                  <c:v>0.05</c:v>
                </c:pt>
                <c:pt idx="13">
                  <c:v>0.05</c:v>
                </c:pt>
                <c:pt idx="14">
                  <c:v>0.05</c:v>
                </c:pt>
                <c:pt idx="15">
                  <c:v>0.05</c:v>
                </c:pt>
                <c:pt idx="16">
                  <c:v>0.05</c:v>
                </c:pt>
                <c:pt idx="17">
                  <c:v>0.05</c:v>
                </c:pt>
                <c:pt idx="18">
                  <c:v>0.05</c:v>
                </c:pt>
                <c:pt idx="19">
                  <c:v>0.05</c:v>
                </c:pt>
                <c:pt idx="20">
                  <c:v>0.05</c:v>
                </c:pt>
                <c:pt idx="21">
                  <c:v>0.05</c:v>
                </c:pt>
                <c:pt idx="22">
                  <c:v>0.05</c:v>
                </c:pt>
                <c:pt idx="23">
                  <c:v>0.05</c:v>
                </c:pt>
                <c:pt idx="24">
                  <c:v>0.05</c:v>
                </c:pt>
                <c:pt idx="25">
                  <c:v>0.05</c:v>
                </c:pt>
                <c:pt idx="26">
                  <c:v>0.05</c:v>
                </c:pt>
                <c:pt idx="27">
                  <c:v>0.05</c:v>
                </c:pt>
                <c:pt idx="28">
                  <c:v>0.05</c:v>
                </c:pt>
                <c:pt idx="29">
                  <c:v>0.05</c:v>
                </c:pt>
                <c:pt idx="30">
                  <c:v>0.05</c:v>
                </c:pt>
                <c:pt idx="31">
                  <c:v>0.05</c:v>
                </c:pt>
                <c:pt idx="32">
                  <c:v>0.05</c:v>
                </c:pt>
                <c:pt idx="33">
                  <c:v>0.05</c:v>
                </c:pt>
                <c:pt idx="34">
                  <c:v>0.05</c:v>
                </c:pt>
                <c:pt idx="35">
                  <c:v>0.05</c:v>
                </c:pt>
                <c:pt idx="36">
                  <c:v>0.05</c:v>
                </c:pt>
                <c:pt idx="37">
                  <c:v>0.05</c:v>
                </c:pt>
                <c:pt idx="38">
                  <c:v>0.05</c:v>
                </c:pt>
                <c:pt idx="39">
                  <c:v>0.05</c:v>
                </c:pt>
                <c:pt idx="40">
                  <c:v>0.05</c:v>
                </c:pt>
                <c:pt idx="41">
                  <c:v>0.05</c:v>
                </c:pt>
                <c:pt idx="42">
                  <c:v>0.05</c:v>
                </c:pt>
                <c:pt idx="43">
                  <c:v>0.05</c:v>
                </c:pt>
                <c:pt idx="44">
                  <c:v>0.05</c:v>
                </c:pt>
                <c:pt idx="45">
                  <c:v>0.05</c:v>
                </c:pt>
                <c:pt idx="46">
                  <c:v>0.05</c:v>
                </c:pt>
                <c:pt idx="47">
                  <c:v>0.05</c:v>
                </c:pt>
                <c:pt idx="48">
                  <c:v>0.05</c:v>
                </c:pt>
                <c:pt idx="49">
                  <c:v>0.05</c:v>
                </c:pt>
                <c:pt idx="50">
                  <c:v>0.05</c:v>
                </c:pt>
                <c:pt idx="51">
                  <c:v>0.05</c:v>
                </c:pt>
                <c:pt idx="52">
                  <c:v>0.05</c:v>
                </c:pt>
                <c:pt idx="53">
                  <c:v>0.05</c:v>
                </c:pt>
                <c:pt idx="54">
                  <c:v>0.05</c:v>
                </c:pt>
                <c:pt idx="55">
                  <c:v>0.05</c:v>
                </c:pt>
                <c:pt idx="56">
                  <c:v>0.05</c:v>
                </c:pt>
                <c:pt idx="57">
                  <c:v>0.05</c:v>
                </c:pt>
                <c:pt idx="58">
                  <c:v>0.05</c:v>
                </c:pt>
                <c:pt idx="59">
                  <c:v>0.05</c:v>
                </c:pt>
                <c:pt idx="60">
                  <c:v>0.05</c:v>
                </c:pt>
                <c:pt idx="61">
                  <c:v>0.05</c:v>
                </c:pt>
                <c:pt idx="62">
                  <c:v>0.05</c:v>
                </c:pt>
                <c:pt idx="63">
                  <c:v>0.05</c:v>
                </c:pt>
                <c:pt idx="64">
                  <c:v>0.05</c:v>
                </c:pt>
                <c:pt idx="65">
                  <c:v>0.05</c:v>
                </c:pt>
                <c:pt idx="66">
                  <c:v>0.05</c:v>
                </c:pt>
                <c:pt idx="67">
                  <c:v>0.05</c:v>
                </c:pt>
                <c:pt idx="68">
                  <c:v>0.05</c:v>
                </c:pt>
                <c:pt idx="69">
                  <c:v>0.05</c:v>
                </c:pt>
                <c:pt idx="70">
                  <c:v>0.05</c:v>
                </c:pt>
                <c:pt idx="71">
                  <c:v>0.05</c:v>
                </c:pt>
                <c:pt idx="72">
                  <c:v>0.05</c:v>
                </c:pt>
                <c:pt idx="73">
                  <c:v>0.05</c:v>
                </c:pt>
                <c:pt idx="74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514-437B-8F71-333E6A0A94BE}"/>
            </c:ext>
          </c:extLst>
        </c:ser>
        <c:ser>
          <c:idx val="3"/>
          <c:order val="3"/>
          <c:tx>
            <c:strRef>
              <c:f>'Vizualizaciju dati'!$D$108</c:f>
              <c:strCache>
                <c:ptCount val="1"/>
                <c:pt idx="0">
                  <c:v>Vidējais neto maržas līmenis virs Top 10 Latvijas kūdras nozares uzņēmumu vidējās neto maržas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ln w="25400">
              <a:noFill/>
            </a:ln>
          </c:spPr>
          <c:val>
            <c:numRef>
              <c:f>'Vizualizaciju dati'!$J$108:$CF$108</c:f>
              <c:numCache>
                <c:formatCode>0.00%;\(0.00%\);\-</c:formatCode>
                <c:ptCount val="75"/>
                <c:pt idx="0">
                  <c:v>0.05</c:v>
                </c:pt>
                <c:pt idx="1">
                  <c:v>0.05</c:v>
                </c:pt>
                <c:pt idx="2">
                  <c:v>0.05</c:v>
                </c:pt>
                <c:pt idx="3">
                  <c:v>0.05</c:v>
                </c:pt>
                <c:pt idx="4">
                  <c:v>0.05</c:v>
                </c:pt>
                <c:pt idx="5">
                  <c:v>0.05</c:v>
                </c:pt>
                <c:pt idx="6">
                  <c:v>0.05</c:v>
                </c:pt>
                <c:pt idx="7">
                  <c:v>0.05</c:v>
                </c:pt>
                <c:pt idx="8">
                  <c:v>0.05</c:v>
                </c:pt>
                <c:pt idx="9">
                  <c:v>0.05</c:v>
                </c:pt>
                <c:pt idx="10">
                  <c:v>0.05</c:v>
                </c:pt>
                <c:pt idx="11">
                  <c:v>0.05</c:v>
                </c:pt>
                <c:pt idx="12">
                  <c:v>0.05</c:v>
                </c:pt>
                <c:pt idx="13">
                  <c:v>0.05</c:v>
                </c:pt>
                <c:pt idx="14">
                  <c:v>0.05</c:v>
                </c:pt>
                <c:pt idx="15">
                  <c:v>0.05</c:v>
                </c:pt>
                <c:pt idx="16">
                  <c:v>0.05</c:v>
                </c:pt>
                <c:pt idx="17">
                  <c:v>0.05</c:v>
                </c:pt>
                <c:pt idx="18">
                  <c:v>0.05</c:v>
                </c:pt>
                <c:pt idx="19">
                  <c:v>0.05</c:v>
                </c:pt>
                <c:pt idx="20">
                  <c:v>0.05</c:v>
                </c:pt>
                <c:pt idx="21">
                  <c:v>0.05</c:v>
                </c:pt>
                <c:pt idx="22">
                  <c:v>0.05</c:v>
                </c:pt>
                <c:pt idx="23">
                  <c:v>0.05</c:v>
                </c:pt>
                <c:pt idx="24">
                  <c:v>0.05</c:v>
                </c:pt>
                <c:pt idx="25">
                  <c:v>0.05</c:v>
                </c:pt>
                <c:pt idx="26">
                  <c:v>0.05</c:v>
                </c:pt>
                <c:pt idx="27">
                  <c:v>0.05</c:v>
                </c:pt>
                <c:pt idx="28">
                  <c:v>0.05</c:v>
                </c:pt>
                <c:pt idx="29">
                  <c:v>0.05</c:v>
                </c:pt>
                <c:pt idx="30">
                  <c:v>0.05</c:v>
                </c:pt>
                <c:pt idx="31">
                  <c:v>0.05</c:v>
                </c:pt>
                <c:pt idx="32">
                  <c:v>0.05</c:v>
                </c:pt>
                <c:pt idx="33">
                  <c:v>0.05</c:v>
                </c:pt>
                <c:pt idx="34">
                  <c:v>0.05</c:v>
                </c:pt>
                <c:pt idx="35">
                  <c:v>0.05</c:v>
                </c:pt>
                <c:pt idx="36">
                  <c:v>0.05</c:v>
                </c:pt>
                <c:pt idx="37">
                  <c:v>0.05</c:v>
                </c:pt>
                <c:pt idx="38">
                  <c:v>0.05</c:v>
                </c:pt>
                <c:pt idx="39">
                  <c:v>0.05</c:v>
                </c:pt>
                <c:pt idx="40">
                  <c:v>0.05</c:v>
                </c:pt>
                <c:pt idx="41">
                  <c:v>0.05</c:v>
                </c:pt>
                <c:pt idx="42">
                  <c:v>0.05</c:v>
                </c:pt>
                <c:pt idx="43">
                  <c:v>0.05</c:v>
                </c:pt>
                <c:pt idx="44">
                  <c:v>0.05</c:v>
                </c:pt>
                <c:pt idx="45">
                  <c:v>0.05</c:v>
                </c:pt>
                <c:pt idx="46">
                  <c:v>0.05</c:v>
                </c:pt>
                <c:pt idx="47">
                  <c:v>0.05</c:v>
                </c:pt>
                <c:pt idx="48">
                  <c:v>0.05</c:v>
                </c:pt>
                <c:pt idx="49">
                  <c:v>0.05</c:v>
                </c:pt>
                <c:pt idx="50">
                  <c:v>0.05</c:v>
                </c:pt>
                <c:pt idx="51">
                  <c:v>0.05</c:v>
                </c:pt>
                <c:pt idx="52">
                  <c:v>0.05</c:v>
                </c:pt>
                <c:pt idx="53">
                  <c:v>0.05</c:v>
                </c:pt>
                <c:pt idx="54">
                  <c:v>0.05</c:v>
                </c:pt>
                <c:pt idx="55">
                  <c:v>0.05</c:v>
                </c:pt>
                <c:pt idx="56">
                  <c:v>0.05</c:v>
                </c:pt>
                <c:pt idx="57">
                  <c:v>0.05</c:v>
                </c:pt>
                <c:pt idx="58">
                  <c:v>0.05</c:v>
                </c:pt>
                <c:pt idx="59">
                  <c:v>0.05</c:v>
                </c:pt>
                <c:pt idx="60">
                  <c:v>0.05</c:v>
                </c:pt>
                <c:pt idx="61">
                  <c:v>0.05</c:v>
                </c:pt>
                <c:pt idx="62">
                  <c:v>0.05</c:v>
                </c:pt>
                <c:pt idx="63">
                  <c:v>0.05</c:v>
                </c:pt>
                <c:pt idx="64">
                  <c:v>0.05</c:v>
                </c:pt>
                <c:pt idx="65">
                  <c:v>0.05</c:v>
                </c:pt>
                <c:pt idx="66">
                  <c:v>0.05</c:v>
                </c:pt>
                <c:pt idx="67">
                  <c:v>0.05</c:v>
                </c:pt>
                <c:pt idx="68">
                  <c:v>0.05</c:v>
                </c:pt>
                <c:pt idx="69">
                  <c:v>0.05</c:v>
                </c:pt>
                <c:pt idx="70">
                  <c:v>0.05</c:v>
                </c:pt>
                <c:pt idx="71">
                  <c:v>0.05</c:v>
                </c:pt>
                <c:pt idx="72">
                  <c:v>0.05</c:v>
                </c:pt>
                <c:pt idx="73">
                  <c:v>0.05</c:v>
                </c:pt>
                <c:pt idx="74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514-437B-8F71-333E6A0A94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48861056"/>
        <c:axId val="1648859808"/>
      </c:areaChart>
      <c:lineChart>
        <c:grouping val="stacked"/>
        <c:varyColors val="0"/>
        <c:ser>
          <c:idx val="0"/>
          <c:order val="0"/>
          <c:tx>
            <c:strRef>
              <c:f>'Vizualizaciju dati'!$D$115</c:f>
              <c:strCache>
                <c:ptCount val="1"/>
                <c:pt idx="0">
                  <c:v>Kūdras ieguves projekta neto marža</c:v>
                </c:pt>
              </c:strCache>
            </c:strRef>
          </c:tx>
          <c:spPr>
            <a:ln>
              <a:solidFill>
                <a:srgbClr val="00338D"/>
              </a:solidFill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338D"/>
                </a:solidFill>
                <a:prstDash val="solid"/>
              </a:ln>
            </c:spPr>
          </c:marker>
          <c:cat>
            <c:numRef>
              <c:f>'Vizualizaciju dati'!$J$2:$CF$2</c:f>
              <c:numCache>
                <c:formatCode>0</c:formatCode>
                <c:ptCount val="7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</c:numCache>
            </c:numRef>
          </c:cat>
          <c:val>
            <c:numRef>
              <c:f>'Vizualizaciju dati'!$J$115:$CF$115</c:f>
              <c:numCache>
                <c:formatCode>0.00%;\(0.00%\);\-</c:formatCode>
                <c:ptCount val="7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0.16005045150076097</c:v>
                </c:pt>
                <c:pt idx="5">
                  <c:v>0.14229507317972909</c:v>
                </c:pt>
                <c:pt idx="6">
                  <c:v>0.14423494993531158</c:v>
                </c:pt>
                <c:pt idx="7">
                  <c:v>0.14624817906190338</c:v>
                </c:pt>
                <c:pt idx="8">
                  <c:v>0.14826140818849509</c:v>
                </c:pt>
                <c:pt idx="9">
                  <c:v>0.15027463731508689</c:v>
                </c:pt>
                <c:pt idx="10">
                  <c:v>0.15228786644167866</c:v>
                </c:pt>
                <c:pt idx="11">
                  <c:v>0.1543010955682704</c:v>
                </c:pt>
                <c:pt idx="12">
                  <c:v>0.15631432469486217</c:v>
                </c:pt>
                <c:pt idx="13">
                  <c:v>0.15832755382145397</c:v>
                </c:pt>
                <c:pt idx="14">
                  <c:v>0.17154944122953225</c:v>
                </c:pt>
                <c:pt idx="15">
                  <c:v>0.14098631076478552</c:v>
                </c:pt>
                <c:pt idx="16">
                  <c:v>0.13304307881559163</c:v>
                </c:pt>
                <c:pt idx="17">
                  <c:v>0.12590385949616298</c:v>
                </c:pt>
                <c:pt idx="18">
                  <c:v>0.11650637017089278</c:v>
                </c:pt>
                <c:pt idx="19">
                  <c:v>0.10236135822215386</c:v>
                </c:pt>
                <c:pt idx="20">
                  <c:v>9.3235997986340663E-2</c:v>
                </c:pt>
                <c:pt idx="21">
                  <c:v>8.6913079830822623E-2</c:v>
                </c:pt>
                <c:pt idx="22">
                  <c:v>8.2221647734218778E-2</c:v>
                </c:pt>
                <c:pt idx="23">
                  <c:v>7.8540838211006547E-2</c:v>
                </c:pt>
                <c:pt idx="24">
                  <c:v>9.8453433054567122E-2</c:v>
                </c:pt>
                <c:pt idx="25">
                  <c:v>8.4621820482753921E-2</c:v>
                </c:pt>
                <c:pt idx="26">
                  <c:v>7.6567043723146877E-2</c:v>
                </c:pt>
                <c:pt idx="27">
                  <c:v>7.1592990402339823E-2</c:v>
                </c:pt>
                <c:pt idx="28">
                  <c:v>6.8309474613148125E-2</c:v>
                </c:pt>
                <c:pt idx="29">
                  <c:v>6.5997773577307753E-2</c:v>
                </c:pt>
                <c:pt idx="30">
                  <c:v>6.4283917289889747E-2</c:v>
                </c:pt>
                <c:pt idx="31">
                  <c:v>6.2970840031376249E-2</c:v>
                </c:pt>
                <c:pt idx="32">
                  <c:v>6.1952311861130656E-2</c:v>
                </c:pt>
                <c:pt idx="33">
                  <c:v>6.1168869731471544E-2</c:v>
                </c:pt>
                <c:pt idx="34">
                  <c:v>7.7774025332847149E-2</c:v>
                </c:pt>
                <c:pt idx="35">
                  <c:v>6.5838512161773652E-2</c:v>
                </c:pt>
                <c:pt idx="36">
                  <c:v>5.9660165165125303E-2</c:v>
                </c:pt>
                <c:pt idx="37">
                  <c:v>5.6462934118996097E-2</c:v>
                </c:pt>
                <c:pt idx="38">
                  <c:v>5.4837306807985542E-2</c:v>
                </c:pt>
                <c:pt idx="39">
                  <c:v>5.4066540917338757E-2</c:v>
                </c:pt>
                <c:pt idx="40">
                  <c:v>5.3784939231845283E-2</c:v>
                </c:pt>
                <c:pt idx="41">
                  <c:v>5.3804664785414021E-2</c:v>
                </c:pt>
                <c:pt idx="42">
                  <c:v>5.4028029012809689E-2</c:v>
                </c:pt>
                <c:pt idx="43">
                  <c:v>5.4403092071202502E-2</c:v>
                </c:pt>
                <c:pt idx="44">
                  <c:v>6.996721637903687E-2</c:v>
                </c:pt>
                <c:pt idx="45">
                  <c:v>5.8955923116220943E-2</c:v>
                </c:pt>
                <c:pt idx="46">
                  <c:v>5.3736953841007233E-2</c:v>
                </c:pt>
                <c:pt idx="47">
                  <c:v>5.1476170152957093E-2</c:v>
                </c:pt>
                <c:pt idx="48">
                  <c:v>5.0743606403556178E-2</c:v>
                </c:pt>
                <c:pt idx="49">
                  <c:v>5.0817182877732493E-2</c:v>
                </c:pt>
                <c:pt idx="50">
                  <c:v>5.1331610813080145E-2</c:v>
                </c:pt>
                <c:pt idx="51">
                  <c:v>5.2101419069758126E-2</c:v>
                </c:pt>
                <c:pt idx="52">
                  <c:v>5.3031776586559616E-2</c:v>
                </c:pt>
                <c:pt idx="53">
                  <c:v>5.407356714672281E-2</c:v>
                </c:pt>
                <c:pt idx="54">
                  <c:v>7.0897975348110473E-2</c:v>
                </c:pt>
                <c:pt idx="55">
                  <c:v>6.4675721397657565E-2</c:v>
                </c:pt>
                <c:pt idx="56">
                  <c:v>6.210304433395536E-2</c:v>
                </c:pt>
                <c:pt idx="57">
                  <c:v>6.1389240373770186E-2</c:v>
                </c:pt>
                <c:pt idx="58">
                  <c:v>8.7984370794375266E-2</c:v>
                </c:pt>
                <c:pt idx="59">
                  <c:v>8.951689585968936E-2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514-437B-8F71-333E6A0A94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48861056"/>
        <c:axId val="1648859808"/>
      </c:lineChart>
      <c:catAx>
        <c:axId val="16488610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lv-LV"/>
                  <a:t>Ieguves gadi</a:t>
                </a:r>
                <a:endParaRPr lang="en-GB"/>
              </a:p>
            </c:rich>
          </c:tx>
          <c:layout>
            <c:manualLayout>
              <c:xMode val="edge"/>
              <c:yMode val="edge"/>
              <c:x val="0.47658672822808185"/>
              <c:y val="0.91656581707068008"/>
            </c:manualLayout>
          </c:layout>
          <c:overlay val="0"/>
        </c:title>
        <c:numFmt formatCode="General" sourceLinked="1"/>
        <c:majorTickMark val="out"/>
        <c:minorTickMark val="none"/>
        <c:tickLblPos val="low"/>
        <c:spPr>
          <a:noFill/>
          <a:ln w="3175">
            <a:solidFill>
              <a:srgbClr val="000000"/>
            </a:solidFill>
            <a:prstDash val="soli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c:spPr>
        <c:txPr>
          <a:bodyPr rot="0"/>
          <a:lstStyle/>
          <a:p>
            <a:pPr>
              <a:defRPr sz="800">
                <a:solidFill>
                  <a:srgbClr val="000000"/>
                </a:solidFill>
              </a:defRPr>
            </a:pPr>
            <a:endParaRPr lang="lv-LV"/>
          </a:p>
        </c:txPr>
        <c:crossAx val="1648859808"/>
        <c:crosses val="autoZero"/>
        <c:auto val="0"/>
        <c:lblAlgn val="ctr"/>
        <c:lblOffset val="100"/>
        <c:noMultiLvlLbl val="0"/>
      </c:catAx>
      <c:valAx>
        <c:axId val="1648859808"/>
        <c:scaling>
          <c:orientation val="minMax"/>
          <c:max val="0.5"/>
        </c:scaling>
        <c:delete val="0"/>
        <c:axPos val="l"/>
        <c:numFmt formatCode="0%" sourceLinked="0"/>
        <c:majorTickMark val="out"/>
        <c:minorTickMark val="none"/>
        <c:tickLblPos val="nextTo"/>
        <c:spPr>
          <a:noFill/>
          <a:ln w="3175">
            <a:solidFill>
              <a:srgbClr val="000000"/>
            </a:solidFill>
            <a:prstDash val="soli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c:spPr>
        <c:txPr>
          <a:bodyPr/>
          <a:lstStyle/>
          <a:p>
            <a:pPr>
              <a:defRPr sz="800">
                <a:solidFill>
                  <a:srgbClr val="000000"/>
                </a:solidFill>
              </a:defRPr>
            </a:pPr>
            <a:endParaRPr lang="lv-LV"/>
          </a:p>
        </c:txPr>
        <c:crossAx val="1648861056"/>
        <c:crosses val="autoZero"/>
        <c:crossBetween val="between"/>
        <c:majorUnit val="5.000000000000001E-2"/>
      </c:valAx>
      <c:spPr>
        <a:noFill/>
        <a:ln w="25400">
          <a:noFill/>
        </a:ln>
      </c:spPr>
    </c:plotArea>
    <c:legend>
      <c:legendPos val="r"/>
      <c:legendEntry>
        <c:idx val="2"/>
        <c:delete val="1"/>
      </c:legendEntry>
      <c:layout>
        <c:manualLayout>
          <c:xMode val="edge"/>
          <c:yMode val="edge"/>
          <c:x val="0.59609634131833689"/>
          <c:y val="1.2713797394436333E-3"/>
          <c:w val="0.392161604202036"/>
          <c:h val="0.18487852909852009"/>
        </c:manualLayout>
      </c:layout>
      <c:overlay val="0"/>
      <c:txPr>
        <a:bodyPr/>
        <a:lstStyle/>
        <a:p>
          <a:pPr>
            <a:defRPr sz="800"/>
          </a:pPr>
          <a:endParaRPr lang="lv-LV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25400">
      <a:noFill/>
    </a:ln>
  </c:spPr>
  <c:txPr>
    <a:bodyPr/>
    <a:lstStyle/>
    <a:p>
      <a:pPr>
        <a:defRPr sz="800" b="0" i="0">
          <a:solidFill>
            <a:srgbClr val="000000"/>
          </a:solidFill>
          <a:latin typeface="Arial"/>
          <a:ea typeface="Arial"/>
          <a:cs typeface="Arial"/>
        </a:defRPr>
      </a:pPr>
      <a:endParaRPr lang="lv-LV"/>
    </a:p>
  </c:txPr>
  <c:printSettings>
    <c:headerFooter/>
    <c:pageMargins b="0.75" l="0.7" r="0.7" t="0.75" header="0.3" footer="0.3"/>
    <c:pageSetup/>
  </c:printSettings>
  <c:userShapes r:id="rId1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83820</xdr:colOff>
      <xdr:row>54</xdr:row>
      <xdr:rowOff>41564</xdr:rowOff>
    </xdr:from>
    <xdr:to>
      <xdr:col>62</xdr:col>
      <xdr:colOff>99060</xdr:colOff>
      <xdr:row>61</xdr:row>
      <xdr:rowOff>53340</xdr:rowOff>
    </xdr:to>
    <xdr:graphicFrame macro="">
      <xdr:nvGraphicFramePr>
        <xdr:cNvPr id="5" name="Chart 1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20090</xdr:colOff>
      <xdr:row>1047648</xdr:row>
      <xdr:rowOff>19884736</xdr:rowOff>
    </xdr:from>
    <xdr:to>
      <xdr:col>24</xdr:col>
      <xdr:colOff>103909</xdr:colOff>
      <xdr:row>1047648</xdr:row>
      <xdr:rowOff>22274644</xdr:rowOff>
    </xdr:to>
    <xdr:graphicFrame macro="">
      <xdr:nvGraphicFramePr>
        <xdr:cNvPr id="10" name="Chart 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97442</xdr:colOff>
      <xdr:row>5</xdr:row>
      <xdr:rowOff>95250</xdr:rowOff>
    </xdr:from>
    <xdr:to>
      <xdr:col>25</xdr:col>
      <xdr:colOff>125844</xdr:colOff>
      <xdr:row>18</xdr:row>
      <xdr:rowOff>91440</xdr:rowOff>
    </xdr:to>
    <xdr:graphicFrame macro="">
      <xdr:nvGraphicFramePr>
        <xdr:cNvPr id="11" name="Chart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207433</xdr:colOff>
      <xdr:row>20</xdr:row>
      <xdr:rowOff>83819</xdr:rowOff>
    </xdr:from>
    <xdr:to>
      <xdr:col>31</xdr:col>
      <xdr:colOff>114300</xdr:colOff>
      <xdr:row>39</xdr:row>
      <xdr:rowOff>85612</xdr:rowOff>
    </xdr:to>
    <xdr:graphicFrame macro="">
      <xdr:nvGraphicFramePr>
        <xdr:cNvPr id="13" name="Chart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33</xdr:col>
      <xdr:colOff>64770</xdr:colOff>
      <xdr:row>21</xdr:row>
      <xdr:rowOff>137160</xdr:rowOff>
    </xdr:from>
    <xdr:to>
      <xdr:col>65</xdr:col>
      <xdr:colOff>24288</xdr:colOff>
      <xdr:row>39</xdr:row>
      <xdr:rowOff>111761</xdr:rowOff>
    </xdr:to>
    <xdr:graphicFrame macro="">
      <xdr:nvGraphicFramePr>
        <xdr:cNvPr id="14" name="Chart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0</xdr:col>
      <xdr:colOff>199451</xdr:colOff>
      <xdr:row>42</xdr:row>
      <xdr:rowOff>73659</xdr:rowOff>
    </xdr:from>
    <xdr:to>
      <xdr:col>31</xdr:col>
      <xdr:colOff>5820</xdr:colOff>
      <xdr:row>60</xdr:row>
      <xdr:rowOff>106680</xdr:rowOff>
    </xdr:to>
    <xdr:graphicFrame macro="">
      <xdr:nvGraphicFramePr>
        <xdr:cNvPr id="15" name="Chart1 (4)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50</xdr:col>
          <xdr:colOff>57150</xdr:colOff>
          <xdr:row>1</xdr:row>
          <xdr:rowOff>57150</xdr:rowOff>
        </xdr:from>
        <xdr:to>
          <xdr:col>64</xdr:col>
          <xdr:colOff>0</xdr:colOff>
          <xdr:row>3</xdr:row>
          <xdr:rowOff>133350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lv-LV" sz="11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Solis Nr. 2: </a:t>
              </a:r>
              <a:r>
                <a:rPr lang="lv-LV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Aprēķināt jauno nomas maksu </a:t>
              </a:r>
            </a:p>
            <a:p>
              <a:pPr algn="ctr" rtl="0">
                <a:defRPr sz="1000"/>
              </a:pPr>
              <a:r>
                <a:rPr lang="lv-LV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(kapitālatdeves metode)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34</xdr:col>
          <xdr:colOff>19050</xdr:colOff>
          <xdr:row>1</xdr:row>
          <xdr:rowOff>66675</xdr:rowOff>
        </xdr:from>
        <xdr:to>
          <xdr:col>48</xdr:col>
          <xdr:colOff>19050</xdr:colOff>
          <xdr:row>3</xdr:row>
          <xdr:rowOff>133350</xdr:rowOff>
        </xdr:to>
        <xdr:sp macro="" textlink="">
          <xdr:nvSpPr>
            <xdr:cNvPr id="1026" name="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lv-LV" sz="11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Solis Nr.1: </a:t>
              </a:r>
              <a:r>
                <a:rPr lang="lv-LV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Piemērot nomas maksu EUR/ ha 0</a:t>
              </a:r>
            </a:p>
          </xdr:txBody>
        </xdr:sp>
        <xdr:clientData fPrintsWithSheet="0"/>
      </xdr:twoCellAnchor>
    </mc:Choice>
    <mc:Fallback/>
  </mc:AlternateContent>
  <xdr:oneCellAnchor>
    <xdr:from>
      <xdr:col>1</xdr:col>
      <xdr:colOff>0</xdr:colOff>
      <xdr:row>63</xdr:row>
      <xdr:rowOff>182880</xdr:rowOff>
    </xdr:from>
    <xdr:ext cx="13655040" cy="3268980"/>
    <xdr:graphicFrame macro="">
      <xdr:nvGraphicFramePr>
        <xdr:cNvPr id="2" name="Chart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oneCellAnchor>
  <xdr:oneCellAnchor>
    <xdr:from>
      <xdr:col>1</xdr:col>
      <xdr:colOff>15932</xdr:colOff>
      <xdr:row>83</xdr:row>
      <xdr:rowOff>167640</xdr:rowOff>
    </xdr:from>
    <xdr:ext cx="13654800" cy="3268800"/>
    <xdr:graphicFrame macro="">
      <xdr:nvGraphicFramePr>
        <xdr:cNvPr id="3" name="Chart1 (1)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oneCellAnchor>
  <xdr:oneCellAnchor>
    <xdr:from>
      <xdr:col>1</xdr:col>
      <xdr:colOff>22859</xdr:colOff>
      <xdr:row>103</xdr:row>
      <xdr:rowOff>182880</xdr:rowOff>
    </xdr:from>
    <xdr:ext cx="13654800" cy="3268800"/>
    <xdr:graphicFrame macro="">
      <xdr:nvGraphicFramePr>
        <xdr:cNvPr id="4" name="Chart1 (3)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oneCellAnchor>
  <xdr:oneCellAnchor>
    <xdr:from>
      <xdr:col>1</xdr:col>
      <xdr:colOff>18703</xdr:colOff>
      <xdr:row>123</xdr:row>
      <xdr:rowOff>156556</xdr:rowOff>
    </xdr:from>
    <xdr:ext cx="13654800" cy="3268800"/>
    <xdr:graphicFrame macro="">
      <xdr:nvGraphicFramePr>
        <xdr:cNvPr id="12" name="Chart1 (2)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one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0.01111</cdr:x>
      <cdr:y>0.01852</cdr:y>
    </cdr:from>
    <cdr:to>
      <cdr:x>0.01111</cdr:x>
      <cdr:y>0.01852</cdr:y>
    </cdr:to>
    <cdr:sp macro="" textlink="">
      <cdr:nvSpPr>
        <cdr:cNvPr id="2" name="#UpSlide#ChartHasBeenCopiedWithUpSlideActive#" hidden="1">
          <a:extLst xmlns:a="http://schemas.openxmlformats.org/drawingml/2006/main">
            <a:ext uri="{FF2B5EF4-FFF2-40B4-BE49-F238E27FC236}">
              <a16:creationId xmlns:a16="http://schemas.microsoft.com/office/drawing/2014/main" id="{4C6716CB-A435-4D64-8D9B-9651BC373122}"/>
            </a:ext>
          </a:extLst>
        </cdr:cNvPr>
        <cdr:cNvSpPr/>
      </cdr:nvSpPr>
      <cdr:spPr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0.01111</cdr:x>
      <cdr:y>0.01852</cdr:y>
    </cdr:from>
    <cdr:to>
      <cdr:x>0.01111</cdr:x>
      <cdr:y>0.01852</cdr:y>
    </cdr:to>
    <cdr:sp macro="" textlink="">
      <cdr:nvSpPr>
        <cdr:cNvPr id="3" name="UpSlideExportSave" hidden="1">
          <a:extLst xmlns:a="http://schemas.openxmlformats.org/drawingml/2006/main">
            <a:ext uri="{FF2B5EF4-FFF2-40B4-BE49-F238E27FC236}">
              <a16:creationId xmlns:a16="http://schemas.microsoft.com/office/drawing/2014/main" id="{4D60D9BA-5F04-493B-B770-45DE163DA083}"/>
            </a:ext>
          </a:extLst>
        </cdr:cNvPr>
        <cdr:cNvSpPr/>
      </cdr:nvSpPr>
      <cdr:spPr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2700" cap="flat" cmpd="sng" algn="ctr">
          <a:noFill/>
          <a:prstDash val="solid"/>
          <a:miter lim="800000"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0.01112</cdr:x>
      <cdr:y>0.01852</cdr:y>
    </cdr:from>
    <cdr:to>
      <cdr:x>0.01112</cdr:x>
      <cdr:y>0.01852</cdr:y>
    </cdr:to>
    <cdr:sp macro="" textlink="">
      <cdr:nvSpPr>
        <cdr:cNvPr id="2" name="#UpSlide#ChartHasBeenCopiedWithUpSlideActive#" hidden="1">
          <a:extLst xmlns:a="http://schemas.openxmlformats.org/drawingml/2006/main">
            <a:ext uri="{FF2B5EF4-FFF2-40B4-BE49-F238E27FC236}">
              <a16:creationId xmlns:a16="http://schemas.microsoft.com/office/drawing/2014/main" id="{59C4A77D-F6E8-456B-BFEF-E094D7DA80CA}"/>
            </a:ext>
          </a:extLst>
        </cdr:cNvPr>
        <cdr:cNvSpPr/>
      </cdr:nvSpPr>
      <cdr:spPr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0.01644</cdr:x>
      <cdr:y>0.02126</cdr:y>
    </cdr:from>
    <cdr:to>
      <cdr:x>0.01644</cdr:x>
      <cdr:y>0.02126</cdr:y>
    </cdr:to>
    <cdr:sp macro="" textlink="">
      <cdr:nvSpPr>
        <cdr:cNvPr id="3" name="UpSlideExportSave" hidden="1">
          <a:extLst xmlns:a="http://schemas.openxmlformats.org/drawingml/2006/main">
            <a:ext uri="{FF2B5EF4-FFF2-40B4-BE49-F238E27FC236}">
              <a16:creationId xmlns:a16="http://schemas.microsoft.com/office/drawing/2014/main" id="{3FE017E8-FF9F-4F10-A293-EC2BA035D238}"/>
            </a:ext>
          </a:extLst>
        </cdr:cNvPr>
        <cdr:cNvSpPr/>
      </cdr:nvSpPr>
      <cdr:spPr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2700" cap="flat" cmpd="sng" algn="ctr">
          <a:noFill/>
          <a:prstDash val="solid"/>
          <a:miter lim="800000"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0.01111</cdr:x>
      <cdr:y>0.01852</cdr:y>
    </cdr:from>
    <cdr:to>
      <cdr:x>0.01111</cdr:x>
      <cdr:y>0.01852</cdr:y>
    </cdr:to>
    <cdr:sp macro="" textlink="">
      <cdr:nvSpPr>
        <cdr:cNvPr id="2" name="#UpSlide#ChartHasBeenCopiedWithUpSlideActive#" hidden="1">
          <a:extLst xmlns:a="http://schemas.openxmlformats.org/drawingml/2006/main">
            <a:ext uri="{FF2B5EF4-FFF2-40B4-BE49-F238E27FC236}">
              <a16:creationId xmlns:a16="http://schemas.microsoft.com/office/drawing/2014/main" id="{C1A8CC0D-DC59-41EC-8168-A19E7EE562EF}"/>
            </a:ext>
          </a:extLst>
        </cdr:cNvPr>
        <cdr:cNvSpPr/>
      </cdr:nvSpPr>
      <cdr:spPr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0.01111</cdr:x>
      <cdr:y>0.01852</cdr:y>
    </cdr:from>
    <cdr:to>
      <cdr:x>0.01111</cdr:x>
      <cdr:y>0.01852</cdr:y>
    </cdr:to>
    <cdr:sp macro="" textlink="">
      <cdr:nvSpPr>
        <cdr:cNvPr id="3" name="UpSlideExportSave" hidden="1">
          <a:extLst xmlns:a="http://schemas.openxmlformats.org/drawingml/2006/main">
            <a:ext uri="{FF2B5EF4-FFF2-40B4-BE49-F238E27FC236}">
              <a16:creationId xmlns:a16="http://schemas.microsoft.com/office/drawing/2014/main" id="{FAE9D983-7641-4503-A433-876D61F64EAD}"/>
            </a:ext>
          </a:extLst>
        </cdr:cNvPr>
        <cdr:cNvSpPr/>
      </cdr:nvSpPr>
      <cdr:spPr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2700" cap="flat" cmpd="sng" algn="ctr">
          <a:noFill/>
          <a:prstDash val="solid"/>
          <a:miter lim="800000"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0.00546</cdr:x>
      <cdr:y>0.00837</cdr:y>
    </cdr:from>
    <cdr:to>
      <cdr:x>0.00546</cdr:x>
      <cdr:y>0.00837</cdr:y>
    </cdr:to>
    <cdr:sp macro="" textlink="">
      <cdr:nvSpPr>
        <cdr:cNvPr id="2" name="#UpSlide#ChartHasBeenCopiedWithUpSlideActive#" hidden="1">
          <a:extLst xmlns:a="http://schemas.openxmlformats.org/drawingml/2006/main">
            <a:ext uri="{FF2B5EF4-FFF2-40B4-BE49-F238E27FC236}">
              <a16:creationId xmlns:a16="http://schemas.microsoft.com/office/drawing/2014/main" id="{EF11E0BE-9110-4E4A-8D74-F53268932331}"/>
            </a:ext>
          </a:extLst>
        </cdr:cNvPr>
        <cdr:cNvSpPr/>
      </cdr:nvSpPr>
      <cdr:spPr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0.00669</cdr:x>
      <cdr:y>0.01047</cdr:y>
    </cdr:from>
    <cdr:to>
      <cdr:x>0.00669</cdr:x>
      <cdr:y>0.01047</cdr:y>
    </cdr:to>
    <cdr:sp macro="" textlink="">
      <cdr:nvSpPr>
        <cdr:cNvPr id="3" name="UpSlideExportSave" hidden="1">
          <a:extLst xmlns:a="http://schemas.openxmlformats.org/drawingml/2006/main">
            <a:ext uri="{FF2B5EF4-FFF2-40B4-BE49-F238E27FC236}">
              <a16:creationId xmlns:a16="http://schemas.microsoft.com/office/drawing/2014/main" id="{A09B3AE6-4369-4913-ADCA-BE580679892E}"/>
            </a:ext>
          </a:extLst>
        </cdr:cNvPr>
        <cdr:cNvSpPr/>
      </cdr:nvSpPr>
      <cdr:spPr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2700" cap="flat" cmpd="sng" algn="ctr">
          <a:noFill/>
          <a:prstDash val="solid"/>
          <a:miter lim="800000"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0.00547</cdr:x>
      <cdr:y>0.00838</cdr:y>
    </cdr:from>
    <cdr:to>
      <cdr:x>0.00547</cdr:x>
      <cdr:y>0.00838</cdr:y>
    </cdr:to>
    <cdr:sp macro="" textlink="">
      <cdr:nvSpPr>
        <cdr:cNvPr id="2" name="#UpSlide#ChartHasBeenCopiedWithUpSlideActive#" hidden="1">
          <a:extLst xmlns:a="http://schemas.openxmlformats.org/drawingml/2006/main">
            <a:ext uri="{FF2B5EF4-FFF2-40B4-BE49-F238E27FC236}">
              <a16:creationId xmlns:a16="http://schemas.microsoft.com/office/drawing/2014/main" id="{55E1AD13-B1A2-4426-B708-FE9B34D4DB36}"/>
            </a:ext>
          </a:extLst>
        </cdr:cNvPr>
        <cdr:cNvSpPr/>
      </cdr:nvSpPr>
      <cdr:spPr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0.00704</cdr:x>
      <cdr:y>0.01818</cdr:y>
    </cdr:from>
    <cdr:to>
      <cdr:x>0.00704</cdr:x>
      <cdr:y>0.01818</cdr:y>
    </cdr:to>
    <cdr:sp macro="" textlink="">
      <cdr:nvSpPr>
        <cdr:cNvPr id="3" name="UpSlideExportSave" hidden="1">
          <a:extLst xmlns:a="http://schemas.openxmlformats.org/drawingml/2006/main">
            <a:ext uri="{FF2B5EF4-FFF2-40B4-BE49-F238E27FC236}">
              <a16:creationId xmlns:a16="http://schemas.microsoft.com/office/drawing/2014/main" id="{5692CBD8-B7EC-469D-93F3-9A2F621A3D92}"/>
            </a:ext>
          </a:extLst>
        </cdr:cNvPr>
        <cdr:cNvSpPr/>
      </cdr:nvSpPr>
      <cdr:spPr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2700" cap="flat" cmpd="sng" algn="ctr">
          <a:noFill/>
          <a:prstDash val="solid"/>
          <a:miter lim="800000"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0.00547</cdr:x>
      <cdr:y>0.00838</cdr:y>
    </cdr:from>
    <cdr:to>
      <cdr:x>0.00547</cdr:x>
      <cdr:y>0.00838</cdr:y>
    </cdr:to>
    <cdr:sp macro="" textlink="">
      <cdr:nvSpPr>
        <cdr:cNvPr id="2" name="#UpSlide#ChartHasBeenCopiedWithUpSlideActive#" hidden="1">
          <a:extLst xmlns:a="http://schemas.openxmlformats.org/drawingml/2006/main">
            <a:ext uri="{FF2B5EF4-FFF2-40B4-BE49-F238E27FC236}">
              <a16:creationId xmlns:a16="http://schemas.microsoft.com/office/drawing/2014/main" id="{C996E44B-35B6-41F7-831A-EF22F898D35B}"/>
            </a:ext>
          </a:extLst>
        </cdr:cNvPr>
        <cdr:cNvSpPr/>
      </cdr:nvSpPr>
      <cdr:spPr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0.00677</cdr:x>
      <cdr:y>0.01521</cdr:y>
    </cdr:from>
    <cdr:to>
      <cdr:x>0.00677</cdr:x>
      <cdr:y>0.01521</cdr:y>
    </cdr:to>
    <cdr:sp macro="" textlink="">
      <cdr:nvSpPr>
        <cdr:cNvPr id="3" name="UpSlideExportSave" hidden="1">
          <a:extLst xmlns:a="http://schemas.openxmlformats.org/drawingml/2006/main">
            <a:ext uri="{FF2B5EF4-FFF2-40B4-BE49-F238E27FC236}">
              <a16:creationId xmlns:a16="http://schemas.microsoft.com/office/drawing/2014/main" id="{DACF9784-95EE-478E-8715-9C19F800E30D}"/>
            </a:ext>
          </a:extLst>
        </cdr:cNvPr>
        <cdr:cNvSpPr/>
      </cdr:nvSpPr>
      <cdr:spPr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2700" cap="flat" cmpd="sng" algn="ctr">
          <a:noFill/>
          <a:prstDash val="solid"/>
          <a:miter lim="800000"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0.00546</cdr:x>
      <cdr:y>0.00836</cdr:y>
    </cdr:from>
    <cdr:to>
      <cdr:x>0.00546</cdr:x>
      <cdr:y>0.00836</cdr:y>
    </cdr:to>
    <cdr:sp macro="" textlink="">
      <cdr:nvSpPr>
        <cdr:cNvPr id="2" name="#UpSlide#ChartHasBeenCopiedWithUpSlideActive#" hidden="1">
          <a:extLst xmlns:a="http://schemas.openxmlformats.org/drawingml/2006/main">
            <a:ext uri="{FF2B5EF4-FFF2-40B4-BE49-F238E27FC236}">
              <a16:creationId xmlns:a16="http://schemas.microsoft.com/office/drawing/2014/main" id="{78F6F149-81E1-4D10-B262-EDDF54FDED1D}"/>
            </a:ext>
          </a:extLst>
        </cdr:cNvPr>
        <cdr:cNvSpPr/>
      </cdr:nvSpPr>
      <cdr:spPr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0.00668</cdr:x>
      <cdr:y>0.01818</cdr:y>
    </cdr:from>
    <cdr:to>
      <cdr:x>0.00668</cdr:x>
      <cdr:y>0.01818</cdr:y>
    </cdr:to>
    <cdr:sp macro="" textlink="">
      <cdr:nvSpPr>
        <cdr:cNvPr id="3" name="UpSlideExportSave" descr="_EXPORT31_2_8821410545394.316985_410545663.653589_json{&quot;DestinationType&quot;:&quot;Powerpoint&quot;,&quot;PowerPointDestination&quot;:{&quot;FilePath&quot;:&quot;https://onedrive-global.kpmg.com/personal/kdzerins_kpmg_com/Documents/Microsoft Teams Chat Files/Project Brontes_DRAFT Report_2023.01.03_widescreen.pptx&quot;,&quot;SlideId&quot;:475}}" hidden="1">
          <a:extLst xmlns:a="http://schemas.openxmlformats.org/drawingml/2006/main">
            <a:ext uri="{FF2B5EF4-FFF2-40B4-BE49-F238E27FC236}">
              <a16:creationId xmlns:a16="http://schemas.microsoft.com/office/drawing/2014/main" id="{F9D62084-1DFC-4D64-B0D0-189CF2060810}"/>
            </a:ext>
          </a:extLst>
        </cdr:cNvPr>
        <cdr:cNvSpPr/>
      </cdr:nvSpPr>
      <cdr:spPr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2700" cap="flat" cmpd="sng" algn="ctr">
          <a:noFill/>
          <a:prstDash val="solid"/>
          <a:miter lim="800000"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0.00546</cdr:x>
      <cdr:y>0.00836</cdr:y>
    </cdr:from>
    <cdr:to>
      <cdr:x>0.00546</cdr:x>
      <cdr:y>0.00836</cdr:y>
    </cdr:to>
    <cdr:sp macro="" textlink="">
      <cdr:nvSpPr>
        <cdr:cNvPr id="2" name="#UpSlide#ChartHasBeenCopiedWithUpSlideActive#" hidden="1">
          <a:extLst xmlns:a="http://schemas.openxmlformats.org/drawingml/2006/main">
            <a:ext uri="{FF2B5EF4-FFF2-40B4-BE49-F238E27FC236}">
              <a16:creationId xmlns:a16="http://schemas.microsoft.com/office/drawing/2014/main" id="{78F6F149-81E1-4D10-B262-EDDF54FDED1D}"/>
            </a:ext>
          </a:extLst>
        </cdr:cNvPr>
        <cdr:cNvSpPr/>
      </cdr:nvSpPr>
      <cdr:spPr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0.00668</cdr:x>
      <cdr:y>0.01818</cdr:y>
    </cdr:from>
    <cdr:to>
      <cdr:x>0.00668</cdr:x>
      <cdr:y>0.01818</cdr:y>
    </cdr:to>
    <cdr:sp macro="" textlink="">
      <cdr:nvSpPr>
        <cdr:cNvPr id="3" name="UpSlideExportSave" descr="_EXPORT31_2_8821410545394.316985_410545663.653589_json{&quot;DestinationType&quot;:&quot;Powerpoint&quot;,&quot;PowerPointDestination&quot;:{&quot;FilePath&quot;:&quot;https://onedrive-global.kpmg.com/personal/kdzerins_kpmg_com/Documents/Microsoft Teams Chat Files/Project Brontes_DRAFT Report_2023.01.03_widescreen.pptx&quot;,&quot;SlideId&quot;:475}}" hidden="1">
          <a:extLst xmlns:a="http://schemas.openxmlformats.org/drawingml/2006/main">
            <a:ext uri="{FF2B5EF4-FFF2-40B4-BE49-F238E27FC236}">
              <a16:creationId xmlns:a16="http://schemas.microsoft.com/office/drawing/2014/main" id="{F9D62084-1DFC-4D64-B0D0-189CF2060810}"/>
            </a:ext>
          </a:extLst>
        </cdr:cNvPr>
        <cdr:cNvSpPr/>
      </cdr:nvSpPr>
      <cdr:spPr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2700" cap="flat" cmpd="sng" algn="ctr">
          <a:noFill/>
          <a:prstDash val="solid"/>
          <a:miter lim="800000"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0.00546</cdr:x>
      <cdr:y>0.00836</cdr:y>
    </cdr:from>
    <cdr:to>
      <cdr:x>0.00546</cdr:x>
      <cdr:y>0.00836</cdr:y>
    </cdr:to>
    <cdr:sp macro="" textlink="">
      <cdr:nvSpPr>
        <cdr:cNvPr id="2" name="#UpSlide#ChartHasBeenCopiedWithUpSlideActive#" hidden="1">
          <a:extLst xmlns:a="http://schemas.openxmlformats.org/drawingml/2006/main">
            <a:ext uri="{FF2B5EF4-FFF2-40B4-BE49-F238E27FC236}">
              <a16:creationId xmlns:a16="http://schemas.microsoft.com/office/drawing/2014/main" id="{78F6F149-81E1-4D10-B262-EDDF54FDED1D}"/>
            </a:ext>
          </a:extLst>
        </cdr:cNvPr>
        <cdr:cNvSpPr/>
      </cdr:nvSpPr>
      <cdr:spPr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0.00668</cdr:x>
      <cdr:y>0.01818</cdr:y>
    </cdr:from>
    <cdr:to>
      <cdr:x>0.00668</cdr:x>
      <cdr:y>0.01818</cdr:y>
    </cdr:to>
    <cdr:sp macro="" textlink="">
      <cdr:nvSpPr>
        <cdr:cNvPr id="3" name="UpSlideExportSave" descr="_EXPORT31_2_8821410545394.316985_410545663.653589_json{&quot;DestinationType&quot;:&quot;Powerpoint&quot;,&quot;PowerPointDestination&quot;:{&quot;FilePath&quot;:&quot;https://onedrive-global.kpmg.com/personal/kdzerins_kpmg_com/Documents/Microsoft Teams Chat Files/Project Brontes_DRAFT Report_2023.01.03_widescreen.pptx&quot;,&quot;SlideId&quot;:475}}" hidden="1">
          <a:extLst xmlns:a="http://schemas.openxmlformats.org/drawingml/2006/main">
            <a:ext uri="{FF2B5EF4-FFF2-40B4-BE49-F238E27FC236}">
              <a16:creationId xmlns:a16="http://schemas.microsoft.com/office/drawing/2014/main" id="{F9D62084-1DFC-4D64-B0D0-189CF2060810}"/>
            </a:ext>
          </a:extLst>
        </cdr:cNvPr>
        <cdr:cNvSpPr/>
      </cdr:nvSpPr>
      <cdr:spPr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2700" cap="flat" cmpd="sng" algn="ctr">
          <a:noFill/>
          <a:prstDash val="solid"/>
          <a:miter lim="800000"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0.00546</cdr:x>
      <cdr:y>0.00836</cdr:y>
    </cdr:from>
    <cdr:to>
      <cdr:x>0.00546</cdr:x>
      <cdr:y>0.00836</cdr:y>
    </cdr:to>
    <cdr:sp macro="" textlink="">
      <cdr:nvSpPr>
        <cdr:cNvPr id="2" name="#UpSlide#ChartHasBeenCopiedWithUpSlideActive#" hidden="1">
          <a:extLst xmlns:a="http://schemas.openxmlformats.org/drawingml/2006/main">
            <a:ext uri="{FF2B5EF4-FFF2-40B4-BE49-F238E27FC236}">
              <a16:creationId xmlns:a16="http://schemas.microsoft.com/office/drawing/2014/main" id="{78F6F149-81E1-4D10-B262-EDDF54FDED1D}"/>
            </a:ext>
          </a:extLst>
        </cdr:cNvPr>
        <cdr:cNvSpPr/>
      </cdr:nvSpPr>
      <cdr:spPr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0.00668</cdr:x>
      <cdr:y>0.01818</cdr:y>
    </cdr:from>
    <cdr:to>
      <cdr:x>0.00668</cdr:x>
      <cdr:y>0.01818</cdr:y>
    </cdr:to>
    <cdr:sp macro="" textlink="">
      <cdr:nvSpPr>
        <cdr:cNvPr id="3" name="UpSlideExportSave" descr="_EXPORT31_2_8821410545394.316985_410545663.653589_json{&quot;DestinationType&quot;:&quot;Powerpoint&quot;,&quot;PowerPointDestination&quot;:{&quot;FilePath&quot;:&quot;https://onedrive-global.kpmg.com/personal/kdzerins_kpmg_com/Documents/Microsoft Teams Chat Files/Project Brontes_DRAFT Report_2023.01.03_widescreen.pptx&quot;,&quot;SlideId&quot;:475}}" hidden="1">
          <a:extLst xmlns:a="http://schemas.openxmlformats.org/drawingml/2006/main">
            <a:ext uri="{FF2B5EF4-FFF2-40B4-BE49-F238E27FC236}">
              <a16:creationId xmlns:a16="http://schemas.microsoft.com/office/drawing/2014/main" id="{F9D62084-1DFC-4D64-B0D0-189CF2060810}"/>
            </a:ext>
          </a:extLst>
        </cdr:cNvPr>
        <cdr:cNvSpPr/>
      </cdr:nvSpPr>
      <cdr:spPr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2700" cap="flat" cmpd="sng" algn="ctr">
          <a:noFill/>
          <a:prstDash val="solid"/>
          <a:miter lim="800000"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12700" cap="flat" cmpd="sng" algn="ctr">
              <a:solidFill>
                <a:schemeClr val="accent1">
                  <a:shade val="50000"/>
                </a:schemeClr>
              </a:solidFill>
              <a:prstDash val="solid"/>
              <a:miter lim="800000"/>
            </a14:hiddenLine>
          </a:ext>
        </a:extLst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7D28-5668-4B20-9840-7B9A4873BB25}">
  <sheetPr codeName="Sheet1">
    <tabColor rgb="FF510DBC"/>
  </sheetPr>
  <dimension ref="A1:BN143"/>
  <sheetViews>
    <sheetView tabSelected="1" zoomScale="85" zoomScaleNormal="85" workbookViewId="0">
      <selection activeCell="C3" sqref="C3:AF3"/>
    </sheetView>
  </sheetViews>
  <sheetFormatPr defaultColWidth="0" defaultRowHeight="15" customHeight="1" zeroHeight="1"/>
  <cols>
    <col min="1" max="58" width="3.28515625" style="3" customWidth="1"/>
    <col min="59" max="59" width="4.28515625" style="3" customWidth="1"/>
    <col min="60" max="62" width="3.28515625" style="3" customWidth="1"/>
    <col min="63" max="63" width="4.28515625" style="3" customWidth="1"/>
    <col min="64" max="66" width="3.28515625" style="3" customWidth="1"/>
    <col min="67" max="16384" width="8.7109375" style="3" hidden="1"/>
  </cols>
  <sheetData>
    <row r="1" spans="2:65" ht="15" customHeight="1"/>
    <row r="2" spans="2:65" ht="15" customHeight="1"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89"/>
      <c r="BE2" s="89"/>
      <c r="BF2" s="89"/>
      <c r="BG2" s="89"/>
      <c r="BH2" s="89"/>
      <c r="BI2" s="89"/>
      <c r="BJ2" s="89"/>
      <c r="BK2" s="89"/>
      <c r="BL2" s="89"/>
      <c r="BM2" s="89"/>
    </row>
    <row r="3" spans="2:65" ht="22.15" customHeight="1">
      <c r="B3" s="89"/>
      <c r="C3" s="1" t="str">
        <f>"Maksa par resursa ieguves tiesībām - "&amp;'Ievades dati'!G10</f>
        <v>Maksa par resursa ieguves tiesībām - Vidējais purvs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89"/>
      <c r="AH3" s="89"/>
      <c r="AI3" s="89"/>
      <c r="AJ3" s="89"/>
      <c r="AK3" s="89"/>
      <c r="AL3" s="89"/>
      <c r="AM3" s="89"/>
      <c r="AN3" s="89"/>
      <c r="AO3" s="89"/>
      <c r="AP3" s="89"/>
      <c r="AQ3" s="89"/>
      <c r="AR3" s="89"/>
      <c r="AS3" s="89"/>
      <c r="AT3" s="89"/>
      <c r="AU3" s="89"/>
      <c r="AV3" s="89"/>
      <c r="AW3" s="89"/>
      <c r="AX3" s="89"/>
      <c r="AY3" s="89"/>
      <c r="AZ3" s="89"/>
      <c r="BA3" s="89"/>
      <c r="BB3" s="89"/>
      <c r="BC3" s="89"/>
      <c r="BD3" s="89"/>
      <c r="BE3" s="89"/>
      <c r="BF3" s="89"/>
      <c r="BG3" s="89"/>
      <c r="BH3" s="89"/>
      <c r="BI3" s="89"/>
      <c r="BJ3" s="89"/>
      <c r="BK3" s="89"/>
      <c r="BL3" s="89"/>
      <c r="BM3" s="89"/>
    </row>
    <row r="4" spans="2:65" ht="17.649999999999999" customHeight="1">
      <c r="B4" s="89"/>
      <c r="C4" s="170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89"/>
      <c r="BH4" s="89"/>
      <c r="BI4" s="89"/>
      <c r="BJ4" s="89"/>
      <c r="BK4" s="89"/>
      <c r="BL4" s="89"/>
      <c r="BM4" s="89"/>
    </row>
    <row r="5" spans="2:65" ht="15" customHeight="1">
      <c r="B5" s="89"/>
      <c r="C5" s="156" t="s">
        <v>351</v>
      </c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7"/>
      <c r="W5" s="157"/>
      <c r="X5" s="157"/>
      <c r="Y5" s="157"/>
      <c r="Z5" s="157"/>
      <c r="AA5" s="157"/>
      <c r="AB5" s="157"/>
      <c r="AC5" s="157"/>
      <c r="AD5" s="157"/>
      <c r="AE5" s="158"/>
      <c r="AF5" s="166"/>
      <c r="AG5" s="89"/>
      <c r="AH5" s="89"/>
      <c r="AI5" s="156" t="s">
        <v>339</v>
      </c>
      <c r="AJ5" s="157"/>
      <c r="AK5" s="157"/>
      <c r="AL5" s="157"/>
      <c r="AM5" s="157"/>
      <c r="AN5" s="157"/>
      <c r="AO5" s="157"/>
      <c r="AP5" s="157"/>
      <c r="AQ5" s="157"/>
      <c r="AR5" s="157"/>
      <c r="AS5" s="157"/>
      <c r="AT5" s="157"/>
      <c r="AU5" s="157"/>
      <c r="AV5" s="157"/>
      <c r="AW5" s="157"/>
      <c r="AX5" s="157"/>
      <c r="AY5" s="157"/>
      <c r="AZ5" s="157"/>
      <c r="BA5" s="157"/>
      <c r="BB5" s="157"/>
      <c r="BC5" s="157"/>
      <c r="BD5" s="157"/>
      <c r="BE5" s="157"/>
      <c r="BF5" s="157"/>
      <c r="BG5" s="157"/>
      <c r="BH5" s="157"/>
      <c r="BI5" s="157"/>
      <c r="BJ5" s="157"/>
      <c r="BK5" s="158"/>
      <c r="BL5" s="168"/>
      <c r="BM5" s="89"/>
    </row>
    <row r="6" spans="2:65" ht="15" customHeight="1">
      <c r="B6" s="89"/>
      <c r="C6" s="15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  <c r="AB6" s="89"/>
      <c r="AC6" s="89"/>
      <c r="AD6" s="89"/>
      <c r="AE6" s="89"/>
      <c r="AF6" s="164"/>
      <c r="AG6" s="89"/>
      <c r="AH6" s="89"/>
      <c r="AI6" s="159"/>
      <c r="AJ6" s="89"/>
      <c r="AK6" s="89"/>
      <c r="AL6" s="89"/>
      <c r="AM6" s="89"/>
      <c r="AN6" s="89"/>
      <c r="AO6" s="89"/>
      <c r="AP6" s="89"/>
      <c r="AQ6" s="89"/>
      <c r="AR6" s="89"/>
      <c r="AS6" s="89"/>
      <c r="AT6" s="89"/>
      <c r="AU6" s="89"/>
      <c r="AV6" s="89"/>
      <c r="AW6" s="89"/>
      <c r="AX6" s="89"/>
      <c r="AY6" s="89"/>
      <c r="AZ6" s="89"/>
      <c r="BA6" s="89"/>
      <c r="BB6" s="89"/>
      <c r="BC6" s="89"/>
      <c r="BD6" s="89"/>
      <c r="BE6" s="89"/>
      <c r="BF6" s="89"/>
      <c r="BG6" s="89"/>
      <c r="BH6" s="89"/>
      <c r="BI6" s="89"/>
      <c r="BJ6" s="89"/>
      <c r="BK6" s="89"/>
      <c r="BL6" s="164"/>
      <c r="BM6" s="89"/>
    </row>
    <row r="7" spans="2:65" ht="15" customHeight="1">
      <c r="B7" s="89"/>
      <c r="C7" s="15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89"/>
      <c r="AB7" s="89"/>
      <c r="AC7" s="89"/>
      <c r="AD7" s="89"/>
      <c r="AE7" s="89"/>
      <c r="AF7" s="164"/>
      <c r="AG7" s="89"/>
      <c r="AH7" s="89"/>
      <c r="AI7" s="159"/>
      <c r="AJ7" s="89" t="s">
        <v>21</v>
      </c>
      <c r="AK7" s="89"/>
      <c r="AL7" s="89"/>
      <c r="AM7" s="89"/>
      <c r="AN7" s="89"/>
      <c r="AO7" s="89"/>
      <c r="AP7" s="89"/>
      <c r="AQ7" s="89"/>
      <c r="AR7" s="89"/>
      <c r="AS7" s="89"/>
      <c r="AT7" s="307">
        <f>'Ievades dati'!G11</f>
        <v>2023</v>
      </c>
      <c r="AU7" s="308"/>
      <c r="AV7" s="309"/>
      <c r="AW7" s="89"/>
      <c r="AX7" s="89"/>
      <c r="AY7" s="10" t="s">
        <v>511</v>
      </c>
      <c r="AZ7" s="89"/>
      <c r="BA7" s="89"/>
      <c r="BB7" s="89"/>
      <c r="BC7" s="89"/>
      <c r="BD7" s="89"/>
      <c r="BE7" s="89"/>
      <c r="BF7" s="89"/>
      <c r="BG7" s="89"/>
      <c r="BH7" s="310">
        <f>'Ievades dati'!G95</f>
        <v>4200806.9416496679</v>
      </c>
      <c r="BI7" s="311"/>
      <c r="BJ7" s="312"/>
      <c r="BK7" s="89"/>
      <c r="BL7" s="164"/>
      <c r="BM7" s="89"/>
    </row>
    <row r="8" spans="2:65" ht="15" customHeight="1">
      <c r="B8" s="89"/>
      <c r="C8" s="15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164"/>
      <c r="AG8" s="89"/>
      <c r="AH8" s="89"/>
      <c r="AI8" s="159"/>
      <c r="AJ8" s="89" t="s">
        <v>163</v>
      </c>
      <c r="AK8" s="89"/>
      <c r="AL8" s="89"/>
      <c r="AM8" s="89"/>
      <c r="AN8" s="89"/>
      <c r="AO8" s="89"/>
      <c r="AP8" s="89"/>
      <c r="AQ8" s="89"/>
      <c r="AR8" s="89"/>
      <c r="AS8" s="89"/>
      <c r="AT8" s="325">
        <f>'Ievades dati'!G570</f>
        <v>8.9189869204428618E-2</v>
      </c>
      <c r="AU8" s="325"/>
      <c r="AV8" s="325"/>
      <c r="AW8" s="89"/>
      <c r="AX8" s="89"/>
      <c r="AY8" s="89" t="s">
        <v>611</v>
      </c>
      <c r="AZ8" s="89"/>
      <c r="BA8" s="89"/>
      <c r="BB8" s="89"/>
      <c r="BC8" s="89"/>
      <c r="BD8" s="89"/>
      <c r="BE8" s="89"/>
      <c r="BF8" s="89"/>
      <c r="BG8" s="89"/>
      <c r="BH8" s="322">
        <f>'Ievades dati'!J132</f>
        <v>150</v>
      </c>
      <c r="BI8" s="323"/>
      <c r="BJ8" s="324"/>
      <c r="BK8" s="89"/>
      <c r="BL8" s="164"/>
      <c r="BM8" s="89"/>
    </row>
    <row r="9" spans="2:65" ht="15" customHeight="1">
      <c r="B9" s="89"/>
      <c r="C9" s="15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  <c r="Z9" s="89"/>
      <c r="AA9" s="89"/>
      <c r="AB9" s="89"/>
      <c r="AC9" s="89"/>
      <c r="AD9" s="89"/>
      <c r="AE9" s="89"/>
      <c r="AF9" s="164"/>
      <c r="AG9" s="89"/>
      <c r="AH9" s="89"/>
      <c r="AI9" s="159"/>
      <c r="AJ9" s="89" t="s">
        <v>349</v>
      </c>
      <c r="AK9" s="89"/>
      <c r="AL9" s="89"/>
      <c r="AM9" s="89"/>
      <c r="AN9" s="89"/>
      <c r="AO9" s="89"/>
      <c r="AP9" s="89"/>
      <c r="AQ9" s="89"/>
      <c r="AR9" s="89"/>
      <c r="AS9" s="89"/>
      <c r="AT9" s="307">
        <f>'Ievades dati'!G523</f>
        <v>61</v>
      </c>
      <c r="AU9" s="308"/>
      <c r="AV9" s="309"/>
      <c r="AW9" s="89"/>
      <c r="AX9" s="89"/>
      <c r="AY9" s="89" t="s">
        <v>612</v>
      </c>
      <c r="AZ9" s="89"/>
      <c r="BA9" s="89"/>
      <c r="BB9" s="89"/>
      <c r="BC9" s="89"/>
      <c r="BD9" s="89"/>
      <c r="BE9" s="89"/>
      <c r="BF9" s="89"/>
      <c r="BG9" s="89"/>
      <c r="BH9" s="322">
        <f>'Ievades dati'!G133</f>
        <v>150</v>
      </c>
      <c r="BI9" s="323"/>
      <c r="BJ9" s="324"/>
      <c r="BK9" s="89"/>
      <c r="BL9" s="164"/>
      <c r="BM9" s="89"/>
    </row>
    <row r="10" spans="2:65" ht="15" customHeight="1">
      <c r="B10" s="89"/>
      <c r="C10" s="15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89"/>
      <c r="V10" s="89"/>
      <c r="W10" s="89"/>
      <c r="X10" s="89"/>
      <c r="Y10" s="89"/>
      <c r="Z10" s="89"/>
      <c r="AA10" s="89"/>
      <c r="AB10" s="89"/>
      <c r="AC10" s="89"/>
      <c r="AD10" s="89"/>
      <c r="AE10" s="89"/>
      <c r="AF10" s="164"/>
      <c r="AG10" s="89"/>
      <c r="AH10" s="89"/>
      <c r="AI10" s="160"/>
      <c r="AJ10" s="161"/>
      <c r="AK10" s="161"/>
      <c r="AL10" s="161"/>
      <c r="AM10" s="161"/>
      <c r="AN10" s="161"/>
      <c r="AO10" s="161"/>
      <c r="AP10" s="161"/>
      <c r="AQ10" s="161"/>
      <c r="AR10" s="161"/>
      <c r="AS10" s="161"/>
      <c r="AT10" s="161"/>
      <c r="AU10" s="161"/>
      <c r="AV10" s="162"/>
      <c r="AW10" s="162"/>
      <c r="AX10" s="162"/>
      <c r="AY10" s="161"/>
      <c r="AZ10" s="161"/>
      <c r="BA10" s="161"/>
      <c r="BB10" s="161"/>
      <c r="BC10" s="161"/>
      <c r="BD10" s="161"/>
      <c r="BE10" s="161"/>
      <c r="BF10" s="161"/>
      <c r="BG10" s="161"/>
      <c r="BH10" s="161"/>
      <c r="BI10" s="161"/>
      <c r="BJ10" s="162"/>
      <c r="BK10" s="162"/>
      <c r="BL10" s="169"/>
      <c r="BM10" s="89"/>
    </row>
    <row r="11" spans="2:65" ht="15" customHeight="1">
      <c r="B11" s="89"/>
      <c r="C11" s="15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/>
      <c r="AA11" s="89"/>
      <c r="AB11" s="89"/>
      <c r="AC11" s="89"/>
      <c r="AD11" s="89"/>
      <c r="AE11" s="89"/>
      <c r="AF11" s="164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89"/>
      <c r="AT11" s="89"/>
      <c r="AU11" s="89"/>
      <c r="AV11" s="89"/>
      <c r="AW11" s="89"/>
      <c r="AX11" s="89"/>
      <c r="AY11" s="89"/>
      <c r="AZ11" s="89"/>
      <c r="BA11" s="89"/>
      <c r="BB11" s="89"/>
      <c r="BC11" s="89"/>
      <c r="BD11" s="89"/>
      <c r="BE11" s="89"/>
      <c r="BF11" s="89"/>
      <c r="BG11" s="89"/>
      <c r="BH11" s="89"/>
      <c r="BI11" s="89"/>
      <c r="BJ11" s="89"/>
      <c r="BK11" s="89"/>
      <c r="BL11" s="89"/>
      <c r="BM11" s="89"/>
    </row>
    <row r="12" spans="2:65" ht="15" customHeight="1">
      <c r="B12" s="89"/>
      <c r="C12" s="159"/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89"/>
      <c r="R12" s="89"/>
      <c r="S12" s="89"/>
      <c r="T12" s="89"/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164"/>
      <c r="AG12" s="89"/>
      <c r="AH12" s="89"/>
      <c r="AI12" s="156" t="s">
        <v>340</v>
      </c>
      <c r="AJ12" s="157"/>
      <c r="AK12" s="157"/>
      <c r="AL12" s="157"/>
      <c r="AM12" s="157"/>
      <c r="AN12" s="157"/>
      <c r="AO12" s="157"/>
      <c r="AP12" s="157"/>
      <c r="AQ12" s="157"/>
      <c r="AR12" s="157"/>
      <c r="AS12" s="157"/>
      <c r="AT12" s="157"/>
      <c r="AU12" s="157"/>
      <c r="AV12" s="157"/>
      <c r="AW12" s="157"/>
      <c r="AX12" s="157"/>
      <c r="AY12" s="157"/>
      <c r="AZ12" s="157"/>
      <c r="BA12" s="157"/>
      <c r="BB12" s="157"/>
      <c r="BC12" s="157"/>
      <c r="BD12" s="157"/>
      <c r="BE12" s="157"/>
      <c r="BF12" s="157"/>
      <c r="BG12" s="157"/>
      <c r="BH12" s="157"/>
      <c r="BI12" s="157"/>
      <c r="BJ12" s="158"/>
      <c r="BK12" s="167"/>
      <c r="BL12" s="168"/>
      <c r="BM12" s="89"/>
    </row>
    <row r="13" spans="2:65" ht="15" customHeight="1">
      <c r="B13" s="89"/>
      <c r="C13" s="159"/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89"/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164"/>
      <c r="AG13" s="89"/>
      <c r="AH13" s="89"/>
      <c r="AI13" s="159"/>
      <c r="AJ13" s="89"/>
      <c r="AK13" s="89"/>
      <c r="AL13" s="89"/>
      <c r="AM13" s="89"/>
      <c r="AN13" s="89"/>
      <c r="AO13" s="89"/>
      <c r="AP13" s="89"/>
      <c r="AQ13" s="89"/>
      <c r="AR13" s="89"/>
      <c r="AS13" s="89"/>
      <c r="AT13" s="89"/>
      <c r="AU13" s="89"/>
      <c r="AV13" s="89"/>
      <c r="AW13" s="89"/>
      <c r="AX13" s="89"/>
      <c r="AY13" s="89"/>
      <c r="AZ13" s="89"/>
      <c r="BA13" s="89"/>
      <c r="BB13" s="89"/>
      <c r="BC13" s="89"/>
      <c r="BD13" s="89"/>
      <c r="BE13" s="89"/>
      <c r="BF13" s="89"/>
      <c r="BG13" s="89"/>
      <c r="BH13" s="89"/>
      <c r="BI13" s="89"/>
      <c r="BJ13" s="89"/>
      <c r="BK13" s="89"/>
      <c r="BL13" s="164"/>
      <c r="BM13" s="89"/>
    </row>
    <row r="14" spans="2:65" ht="15" customHeight="1">
      <c r="B14" s="89"/>
      <c r="C14" s="15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164"/>
      <c r="AG14" s="89"/>
      <c r="AH14" s="89"/>
      <c r="AI14" s="159"/>
      <c r="AJ14" s="89" t="s">
        <v>356</v>
      </c>
      <c r="AK14" s="89"/>
      <c r="AL14" s="89"/>
      <c r="AM14" s="89"/>
      <c r="AN14" s="89"/>
      <c r="AO14" s="89"/>
      <c r="AP14" s="89"/>
      <c r="AQ14" s="89"/>
      <c r="AR14" s="89"/>
      <c r="AS14" s="89"/>
      <c r="AT14" s="330">
        <f ca="1">Parbaudes!N6</f>
        <v>0</v>
      </c>
      <c r="AU14" s="330"/>
      <c r="AV14" s="330"/>
      <c r="AW14" s="89"/>
      <c r="AX14" s="89"/>
      <c r="AY14" s="222" t="s">
        <v>560</v>
      </c>
      <c r="AZ14" s="218"/>
      <c r="BA14" s="218"/>
      <c r="BB14" s="218"/>
      <c r="BC14" s="218"/>
      <c r="BD14" s="218"/>
      <c r="BE14" s="218"/>
      <c r="BF14" s="218"/>
      <c r="BG14" s="218"/>
      <c r="BH14" s="319">
        <f>MAX(BH15:BJ18)</f>
        <v>204.61856595289657</v>
      </c>
      <c r="BI14" s="319"/>
      <c r="BJ14" s="319"/>
      <c r="BK14" s="89"/>
      <c r="BL14" s="164"/>
      <c r="BM14" s="89"/>
    </row>
    <row r="15" spans="2:65" ht="15" customHeight="1">
      <c r="B15" s="89"/>
      <c r="C15" s="159"/>
      <c r="D15" s="89"/>
      <c r="E15" s="89"/>
      <c r="F15" s="89"/>
      <c r="G15" s="89"/>
      <c r="H15" s="89"/>
      <c r="I15" s="89"/>
      <c r="J15" s="89"/>
      <c r="K15" s="89"/>
      <c r="L15" s="89"/>
      <c r="M15" s="89"/>
      <c r="N15" s="89"/>
      <c r="O15" s="89"/>
      <c r="P15" s="89"/>
      <c r="Q15" s="89"/>
      <c r="R15" s="89"/>
      <c r="S15" s="89"/>
      <c r="T15" s="89"/>
      <c r="U15" s="89"/>
      <c r="V15" s="89"/>
      <c r="W15" s="89"/>
      <c r="X15" s="89"/>
      <c r="Y15" s="89"/>
      <c r="Z15" s="89"/>
      <c r="AA15" s="89"/>
      <c r="AB15" s="89"/>
      <c r="AC15" s="89"/>
      <c r="AD15" s="89"/>
      <c r="AE15" s="89"/>
      <c r="AF15" s="164"/>
      <c r="AG15" s="89"/>
      <c r="AH15" s="89"/>
      <c r="AI15" s="159"/>
      <c r="AJ15" s="89" t="s">
        <v>289</v>
      </c>
      <c r="AK15" s="89"/>
      <c r="AL15" s="89"/>
      <c r="AM15" s="89"/>
      <c r="AN15" s="89"/>
      <c r="AO15" s="89"/>
      <c r="AP15" s="89"/>
      <c r="AQ15" s="89"/>
      <c r="AR15" s="89"/>
      <c r="AS15" s="89"/>
      <c r="AT15" s="313">
        <f ca="1">FCFF!G20</f>
        <v>8.9189869230327679E-2</v>
      </c>
      <c r="AU15" s="314"/>
      <c r="AV15" s="315"/>
      <c r="AW15" s="89"/>
      <c r="AX15" s="89"/>
      <c r="AY15" s="89" t="s">
        <v>561</v>
      </c>
      <c r="AZ15" s="89"/>
      <c r="BA15" s="89"/>
      <c r="BB15" s="89"/>
      <c r="BC15" s="89"/>
      <c r="BD15" s="89"/>
      <c r="BE15" s="89"/>
      <c r="BF15" s="89"/>
      <c r="BG15" s="89"/>
      <c r="BH15" s="316">
        <f>'Ievades dati'!G607</f>
        <v>162</v>
      </c>
      <c r="BI15" s="317"/>
      <c r="BJ15" s="318"/>
      <c r="BK15" s="89"/>
      <c r="BL15" s="164"/>
      <c r="BM15" s="89"/>
    </row>
    <row r="16" spans="2:65" ht="15" customHeight="1">
      <c r="B16" s="89"/>
      <c r="C16" s="159"/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89"/>
      <c r="O16" s="89"/>
      <c r="P16" s="89"/>
      <c r="Q16" s="89"/>
      <c r="R16" s="89"/>
      <c r="S16" s="89"/>
      <c r="T16" s="89"/>
      <c r="U16" s="89"/>
      <c r="V16" s="89"/>
      <c r="W16" s="89"/>
      <c r="X16" s="89"/>
      <c r="Y16" s="89"/>
      <c r="Z16" s="89"/>
      <c r="AA16" s="89"/>
      <c r="AB16" s="89"/>
      <c r="AC16" s="89"/>
      <c r="AD16" s="89"/>
      <c r="AE16" s="89"/>
      <c r="AF16" s="164"/>
      <c r="AG16" s="89"/>
      <c r="AH16" s="89"/>
      <c r="AI16" s="159"/>
      <c r="AJ16" s="89" t="s">
        <v>304</v>
      </c>
      <c r="AK16" s="89"/>
      <c r="AL16" s="89"/>
      <c r="AM16" s="89"/>
      <c r="AN16" s="89"/>
      <c r="AO16" s="89"/>
      <c r="AP16" s="89"/>
      <c r="AQ16" s="89"/>
      <c r="AR16" s="89"/>
      <c r="AS16" s="89"/>
      <c r="AT16" s="313">
        <f ca="1">'Jauna nomas maksa'!G36</f>
        <v>2.5899060673850727E-11</v>
      </c>
      <c r="AU16" s="314"/>
      <c r="AV16" s="315"/>
      <c r="AW16" s="89"/>
      <c r="AX16" s="89"/>
      <c r="AY16" s="89" t="s">
        <v>474</v>
      </c>
      <c r="AZ16" s="89"/>
      <c r="BA16" s="89"/>
      <c r="BB16" s="89"/>
      <c r="BC16" s="89"/>
      <c r="BD16" s="89"/>
      <c r="BE16" s="89"/>
      <c r="BF16" s="89"/>
      <c r="BG16" s="89"/>
      <c r="BH16" s="326">
        <f>IF(ISBLANK('Jauna nomas maksa'!G53),'Jauna nomas maksa'!G60,'Jauna nomas maksa'!G53)</f>
        <v>204.61856595289657</v>
      </c>
      <c r="BI16" s="326"/>
      <c r="BJ16" s="326"/>
      <c r="BK16" s="89"/>
      <c r="BL16" s="164"/>
      <c r="BM16" s="89"/>
    </row>
    <row r="17" spans="2:65" ht="15" customHeight="1">
      <c r="B17" s="89"/>
      <c r="C17" s="159"/>
      <c r="D17" s="89"/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  <c r="R17" s="89"/>
      <c r="S17" s="89"/>
      <c r="T17" s="89"/>
      <c r="U17" s="89"/>
      <c r="V17" s="89"/>
      <c r="W17" s="89"/>
      <c r="X17" s="89"/>
      <c r="Y17" s="89"/>
      <c r="Z17" s="89"/>
      <c r="AA17" s="89"/>
      <c r="AB17" s="89"/>
      <c r="AC17" s="89"/>
      <c r="AD17" s="89"/>
      <c r="AE17" s="89"/>
      <c r="AF17" s="164"/>
      <c r="AG17" s="89"/>
      <c r="AH17" s="89"/>
      <c r="AI17" s="159"/>
      <c r="AJ17" s="89" t="s">
        <v>305</v>
      </c>
      <c r="AK17" s="89"/>
      <c r="AL17" s="89"/>
      <c r="AM17" s="89"/>
      <c r="AN17" s="89"/>
      <c r="AO17" s="89"/>
      <c r="AP17" s="89"/>
      <c r="AQ17" s="89"/>
      <c r="AR17" s="89"/>
      <c r="AS17" s="89"/>
      <c r="AT17" s="313">
        <f ca="1">'Jauna nomas maksa'!G41</f>
        <v>8.9189869204428618E-2</v>
      </c>
      <c r="AU17" s="314"/>
      <c r="AV17" s="315"/>
      <c r="AW17" s="217"/>
      <c r="AX17" s="89"/>
      <c r="AY17" s="89" t="s">
        <v>475</v>
      </c>
      <c r="AZ17" s="89"/>
      <c r="BA17" s="89"/>
      <c r="BB17" s="89"/>
      <c r="BC17" s="89"/>
      <c r="BD17" s="89"/>
      <c r="BE17" s="89"/>
      <c r="BF17" s="89"/>
      <c r="BG17" s="89"/>
      <c r="BH17" s="327">
        <f>'Ievades dati'!G602</f>
        <v>42</v>
      </c>
      <c r="BI17" s="328"/>
      <c r="BJ17" s="329"/>
      <c r="BK17" s="217"/>
      <c r="BL17" s="164"/>
      <c r="BM17" s="89"/>
    </row>
    <row r="18" spans="2:65" ht="15" customHeight="1">
      <c r="B18" s="89"/>
      <c r="C18" s="15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89"/>
      <c r="V18" s="89"/>
      <c r="W18" s="89"/>
      <c r="X18" s="89"/>
      <c r="Y18" s="89"/>
      <c r="Z18" s="89"/>
      <c r="AA18" s="89"/>
      <c r="AB18" s="89"/>
      <c r="AC18" s="89"/>
      <c r="AD18" s="89"/>
      <c r="AE18" s="89"/>
      <c r="AF18" s="164"/>
      <c r="AG18" s="89"/>
      <c r="AH18" s="89"/>
      <c r="AI18" s="159"/>
      <c r="AJ18" s="89" t="s">
        <v>477</v>
      </c>
      <c r="AK18" s="89"/>
      <c r="AL18" s="89"/>
      <c r="AM18" s="89"/>
      <c r="AN18" s="89"/>
      <c r="AO18" s="89"/>
      <c r="AP18" s="89"/>
      <c r="AQ18" s="89"/>
      <c r="AR18" s="89"/>
      <c r="AS18" s="89"/>
      <c r="AT18" s="313">
        <f>'Ievades dati'!G643</f>
        <v>1</v>
      </c>
      <c r="AU18" s="314"/>
      <c r="AV18" s="315"/>
      <c r="AW18" s="89"/>
      <c r="AX18" s="89"/>
      <c r="AY18" s="89" t="s">
        <v>562</v>
      </c>
      <c r="AZ18" s="89"/>
      <c r="BA18" s="89"/>
      <c r="BB18" s="89"/>
      <c r="BC18" s="89"/>
      <c r="BD18" s="89"/>
      <c r="BE18" s="89"/>
      <c r="BF18" s="89"/>
      <c r="BG18" s="89"/>
      <c r="BH18" s="310">
        <f>'Ievades dati'!G548</f>
        <v>0</v>
      </c>
      <c r="BI18" s="311"/>
      <c r="BJ18" s="312"/>
      <c r="BK18" s="89"/>
      <c r="BL18" s="164"/>
      <c r="BM18" s="89"/>
    </row>
    <row r="19" spans="2:65" ht="15" customHeight="1">
      <c r="B19" s="89"/>
      <c r="C19" s="160"/>
      <c r="D19" s="161"/>
      <c r="E19" s="161"/>
      <c r="F19" s="161"/>
      <c r="G19" s="161"/>
      <c r="H19" s="161"/>
      <c r="I19" s="161"/>
      <c r="J19" s="161"/>
      <c r="K19" s="161"/>
      <c r="L19" s="161"/>
      <c r="M19" s="161"/>
      <c r="N19" s="161"/>
      <c r="O19" s="161"/>
      <c r="P19" s="161"/>
      <c r="Q19" s="161"/>
      <c r="R19" s="161"/>
      <c r="S19" s="161"/>
      <c r="T19" s="161"/>
      <c r="U19" s="161"/>
      <c r="V19" s="161"/>
      <c r="W19" s="161"/>
      <c r="X19" s="161"/>
      <c r="Y19" s="161"/>
      <c r="Z19" s="161"/>
      <c r="AA19" s="161"/>
      <c r="AB19" s="161"/>
      <c r="AC19" s="161"/>
      <c r="AD19" s="161"/>
      <c r="AE19" s="161"/>
      <c r="AF19" s="165"/>
      <c r="AG19" s="89"/>
      <c r="AH19" s="89"/>
      <c r="AI19" s="160"/>
      <c r="AJ19" s="161"/>
      <c r="AK19" s="161"/>
      <c r="AL19" s="161"/>
      <c r="AM19" s="161"/>
      <c r="AN19" s="161"/>
      <c r="AO19" s="161"/>
      <c r="AP19" s="161"/>
      <c r="AQ19" s="161"/>
      <c r="AR19" s="161"/>
      <c r="AS19" s="161"/>
      <c r="AT19" s="161"/>
      <c r="AU19" s="162"/>
      <c r="AV19" s="162"/>
      <c r="AW19" s="162"/>
      <c r="AX19" s="161"/>
      <c r="AY19" s="161"/>
      <c r="AZ19" s="161"/>
      <c r="BA19" s="161"/>
      <c r="BB19" s="161"/>
      <c r="BC19" s="161"/>
      <c r="BD19" s="161"/>
      <c r="BE19" s="161"/>
      <c r="BF19" s="161"/>
      <c r="BG19" s="161"/>
      <c r="BH19" s="161"/>
      <c r="BI19" s="162"/>
      <c r="BJ19" s="162"/>
      <c r="BK19" s="162"/>
      <c r="BL19" s="165"/>
      <c r="BM19" s="89"/>
    </row>
    <row r="20" spans="2:65" ht="15" customHeight="1">
      <c r="B20" s="89"/>
      <c r="C20" s="89"/>
      <c r="D20" s="89"/>
      <c r="E20" s="89"/>
      <c r="F20" s="89"/>
      <c r="G20" s="89"/>
      <c r="H20" s="161"/>
      <c r="I20" s="89"/>
      <c r="J20" s="89"/>
      <c r="K20" s="89"/>
      <c r="L20" s="89"/>
      <c r="M20" s="89"/>
      <c r="N20" s="89"/>
      <c r="O20" s="89"/>
      <c r="P20" s="89"/>
      <c r="Q20" s="89"/>
      <c r="R20" s="89"/>
      <c r="S20" s="89"/>
      <c r="T20" s="89"/>
      <c r="U20" s="89"/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89"/>
      <c r="AS20" s="89"/>
      <c r="AT20" s="89"/>
      <c r="AU20" s="89"/>
      <c r="AV20" s="202"/>
      <c r="AW20" s="89"/>
      <c r="AX20" s="89"/>
      <c r="AY20" s="89"/>
      <c r="AZ20" s="89"/>
      <c r="BA20" s="89"/>
      <c r="BB20" s="89"/>
      <c r="BC20" s="89"/>
      <c r="BD20" s="89"/>
      <c r="BE20" s="89"/>
      <c r="BF20" s="89"/>
      <c r="BG20" s="89"/>
      <c r="BH20" s="89"/>
      <c r="BI20" s="89"/>
      <c r="BJ20" s="89"/>
      <c r="BK20" s="89"/>
      <c r="BL20" s="89"/>
      <c r="BM20" s="89"/>
    </row>
    <row r="21" spans="2:65" ht="15" customHeight="1">
      <c r="B21" s="89"/>
      <c r="C21" s="156" t="s">
        <v>341</v>
      </c>
      <c r="D21" s="158"/>
      <c r="E21" s="158"/>
      <c r="F21" s="158"/>
      <c r="G21" s="158"/>
      <c r="H21" s="158"/>
      <c r="I21" s="158"/>
      <c r="J21" s="158"/>
      <c r="K21" s="158"/>
      <c r="L21" s="158"/>
      <c r="M21" s="158"/>
      <c r="N21" s="158"/>
      <c r="O21" s="158"/>
      <c r="P21" s="158"/>
      <c r="Q21" s="158"/>
      <c r="R21" s="158"/>
      <c r="S21" s="158"/>
      <c r="T21" s="158"/>
      <c r="U21" s="158"/>
      <c r="V21" s="158"/>
      <c r="W21" s="158"/>
      <c r="X21" s="158"/>
      <c r="Y21" s="158"/>
      <c r="Z21" s="158"/>
      <c r="AA21" s="158"/>
      <c r="AB21" s="158"/>
      <c r="AC21" s="158"/>
      <c r="AD21" s="158"/>
      <c r="AE21" s="158"/>
      <c r="AF21" s="168"/>
      <c r="AG21" s="89"/>
      <c r="AH21" s="89"/>
      <c r="AI21" s="156" t="s">
        <v>342</v>
      </c>
      <c r="AJ21" s="158"/>
      <c r="AK21" s="158"/>
      <c r="AL21" s="158"/>
      <c r="AM21" s="158"/>
      <c r="AN21" s="158"/>
      <c r="AO21" s="158"/>
      <c r="AP21" s="158"/>
      <c r="AQ21" s="158"/>
      <c r="AR21" s="158"/>
      <c r="AS21" s="158"/>
      <c r="AT21" s="158"/>
      <c r="AU21" s="158"/>
      <c r="AV21" s="158"/>
      <c r="AW21" s="158"/>
      <c r="AX21" s="158"/>
      <c r="AY21" s="158"/>
      <c r="AZ21" s="158"/>
      <c r="BA21" s="158"/>
      <c r="BB21" s="158"/>
      <c r="BC21" s="158"/>
      <c r="BD21" s="158"/>
      <c r="BE21" s="158"/>
      <c r="BF21" s="158"/>
      <c r="BG21" s="158"/>
      <c r="BH21" s="158"/>
      <c r="BI21" s="158"/>
      <c r="BJ21" s="158"/>
      <c r="BK21" s="158"/>
      <c r="BL21" s="166"/>
      <c r="BM21" s="89"/>
    </row>
    <row r="22" spans="2:65" ht="15" customHeight="1">
      <c r="B22" s="89"/>
      <c r="C22" s="159"/>
      <c r="D22" s="89"/>
      <c r="E22" s="89"/>
      <c r="F22" s="89"/>
      <c r="G22" s="89"/>
      <c r="H22" s="89"/>
      <c r="I22" s="89"/>
      <c r="J22" s="89"/>
      <c r="K22" s="89"/>
      <c r="L22" s="89"/>
      <c r="M22" s="89"/>
      <c r="N22" s="89"/>
      <c r="O22" s="89"/>
      <c r="P22" s="89"/>
      <c r="Q22" s="89"/>
      <c r="R22" s="89"/>
      <c r="S22" s="89"/>
      <c r="T22" s="89"/>
      <c r="U22" s="89"/>
      <c r="V22" s="89"/>
      <c r="W22" s="89"/>
      <c r="X22" s="89"/>
      <c r="Y22" s="89"/>
      <c r="Z22" s="89"/>
      <c r="AA22" s="89"/>
      <c r="AB22" s="89"/>
      <c r="AC22" s="89"/>
      <c r="AD22" s="89"/>
      <c r="AE22" s="89"/>
      <c r="AF22" s="164"/>
      <c r="AG22" s="89"/>
      <c r="AH22" s="89"/>
      <c r="AI22" s="159"/>
      <c r="AJ22" s="89"/>
      <c r="AK22" s="89"/>
      <c r="AL22" s="89"/>
      <c r="AM22" s="89"/>
      <c r="AN22" s="89"/>
      <c r="AO22" s="89"/>
      <c r="AP22" s="89"/>
      <c r="AQ22" s="89"/>
      <c r="AR22" s="89"/>
      <c r="AS22" s="89"/>
      <c r="AT22" s="89"/>
      <c r="AU22" s="89"/>
      <c r="AV22" s="89"/>
      <c r="AW22" s="89"/>
      <c r="AX22" s="89"/>
      <c r="AY22" s="89"/>
      <c r="AZ22" s="89"/>
      <c r="BA22" s="89"/>
      <c r="BB22" s="89"/>
      <c r="BC22" s="89"/>
      <c r="BD22" s="89"/>
      <c r="BE22" s="89"/>
      <c r="BF22" s="89"/>
      <c r="BG22" s="89"/>
      <c r="BH22" s="89"/>
      <c r="BI22" s="89"/>
      <c r="BJ22" s="89"/>
      <c r="BK22" s="89"/>
      <c r="BL22" s="164"/>
      <c r="BM22" s="89"/>
    </row>
    <row r="23" spans="2:65" ht="15" customHeight="1">
      <c r="B23" s="89"/>
      <c r="C23" s="159"/>
      <c r="D23" s="89"/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89"/>
      <c r="P23" s="89"/>
      <c r="Q23" s="89"/>
      <c r="R23" s="89"/>
      <c r="S23" s="89"/>
      <c r="T23" s="89"/>
      <c r="U23" s="89"/>
      <c r="V23" s="89"/>
      <c r="W23" s="89"/>
      <c r="X23" s="89"/>
      <c r="Y23" s="89"/>
      <c r="Z23" s="89"/>
      <c r="AA23" s="89"/>
      <c r="AB23" s="89"/>
      <c r="AC23" s="89"/>
      <c r="AD23" s="89"/>
      <c r="AE23" s="89"/>
      <c r="AF23" s="164"/>
      <c r="AG23" s="89"/>
      <c r="AH23" s="89"/>
      <c r="AI23" s="159"/>
      <c r="AJ23" s="89"/>
      <c r="AK23" s="89"/>
      <c r="AL23" s="89"/>
      <c r="AM23" s="89"/>
      <c r="AN23" s="89"/>
      <c r="AO23" s="89"/>
      <c r="AP23" s="89"/>
      <c r="AQ23" s="89"/>
      <c r="AR23" s="89"/>
      <c r="AS23" s="89"/>
      <c r="AT23" s="89"/>
      <c r="AU23" s="89"/>
      <c r="AV23" s="89"/>
      <c r="AW23" s="89"/>
      <c r="AX23" s="89"/>
      <c r="AY23" s="89"/>
      <c r="AZ23" s="89"/>
      <c r="BA23" s="89"/>
      <c r="BB23" s="89"/>
      <c r="BC23" s="89"/>
      <c r="BD23" s="89"/>
      <c r="BE23" s="89"/>
      <c r="BF23" s="89"/>
      <c r="BG23" s="89"/>
      <c r="BH23" s="89"/>
      <c r="BI23" s="89"/>
      <c r="BJ23" s="89"/>
      <c r="BK23" s="89"/>
      <c r="BL23" s="164"/>
      <c r="BM23" s="89"/>
    </row>
    <row r="24" spans="2:65" ht="15" customHeight="1">
      <c r="B24" s="89"/>
      <c r="C24" s="159"/>
      <c r="D24" s="89"/>
      <c r="E24" s="89"/>
      <c r="F24" s="89"/>
      <c r="G24" s="89"/>
      <c r="H24" s="89"/>
      <c r="I24" s="89"/>
      <c r="J24" s="89"/>
      <c r="K24" s="89"/>
      <c r="L24" s="89"/>
      <c r="M24" s="89"/>
      <c r="N24" s="89"/>
      <c r="O24" s="89"/>
      <c r="P24" s="89"/>
      <c r="Q24" s="89"/>
      <c r="R24" s="89"/>
      <c r="S24" s="89"/>
      <c r="T24" s="89"/>
      <c r="U24" s="89"/>
      <c r="V24" s="89"/>
      <c r="W24" s="89"/>
      <c r="X24" s="89"/>
      <c r="Y24" s="89"/>
      <c r="Z24" s="89"/>
      <c r="AA24" s="89"/>
      <c r="AB24" s="89"/>
      <c r="AC24" s="89"/>
      <c r="AD24" s="89"/>
      <c r="AE24" s="89"/>
      <c r="AF24" s="164"/>
      <c r="AG24" s="89"/>
      <c r="AH24" s="89"/>
      <c r="AI24" s="159"/>
      <c r="AJ24" s="89"/>
      <c r="AK24" s="89"/>
      <c r="AL24" s="89"/>
      <c r="AM24" s="89"/>
      <c r="AN24" s="89"/>
      <c r="AO24" s="89"/>
      <c r="AP24" s="89"/>
      <c r="AQ24" s="89"/>
      <c r="AR24" s="89"/>
      <c r="AS24" s="89"/>
      <c r="AT24" s="89"/>
      <c r="AU24" s="89"/>
      <c r="AV24" s="89"/>
      <c r="AW24" s="89"/>
      <c r="AX24" s="89"/>
      <c r="AY24" s="89"/>
      <c r="AZ24" s="89"/>
      <c r="BA24" s="89"/>
      <c r="BB24" s="89"/>
      <c r="BC24" s="89"/>
      <c r="BD24" s="89"/>
      <c r="BE24" s="89"/>
      <c r="BF24" s="89"/>
      <c r="BG24" s="89"/>
      <c r="BH24" s="89"/>
      <c r="BI24" s="89"/>
      <c r="BJ24" s="89"/>
      <c r="BK24" s="89"/>
      <c r="BL24" s="164"/>
      <c r="BM24" s="89"/>
    </row>
    <row r="25" spans="2:65" ht="15" customHeight="1">
      <c r="B25" s="89"/>
      <c r="C25" s="15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164"/>
      <c r="AG25" s="89"/>
      <c r="AH25" s="89"/>
      <c r="AI25" s="15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164"/>
      <c r="BM25" s="89"/>
    </row>
    <row r="26" spans="2:65" ht="15" customHeight="1">
      <c r="B26" s="89"/>
      <c r="C26" s="15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89"/>
      <c r="Q26" s="89"/>
      <c r="R26" s="89"/>
      <c r="S26" s="89"/>
      <c r="T26" s="89"/>
      <c r="U26" s="89"/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164"/>
      <c r="AG26" s="89"/>
      <c r="AH26" s="89"/>
      <c r="AI26" s="159"/>
      <c r="AJ26" s="89"/>
      <c r="AK26" s="89"/>
      <c r="AL26" s="89"/>
      <c r="AM26" s="89"/>
      <c r="AN26" s="89"/>
      <c r="AO26" s="89"/>
      <c r="AP26" s="89"/>
      <c r="AQ26" s="89"/>
      <c r="AR26" s="89"/>
      <c r="AS26" s="89"/>
      <c r="AT26" s="89"/>
      <c r="AU26" s="89"/>
      <c r="AV26" s="89"/>
      <c r="AW26" s="89"/>
      <c r="AX26" s="89"/>
      <c r="AY26" s="89"/>
      <c r="AZ26" s="89"/>
      <c r="BA26" s="89"/>
      <c r="BB26" s="89"/>
      <c r="BC26" s="89"/>
      <c r="BD26" s="89"/>
      <c r="BE26" s="89"/>
      <c r="BF26" s="89"/>
      <c r="BG26" s="89"/>
      <c r="BH26" s="89"/>
      <c r="BI26" s="89"/>
      <c r="BJ26" s="89"/>
      <c r="BK26" s="89"/>
      <c r="BL26" s="164"/>
      <c r="BM26" s="89"/>
    </row>
    <row r="27" spans="2:65" ht="15" customHeight="1">
      <c r="B27" s="89"/>
      <c r="C27" s="159"/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164"/>
      <c r="AG27" s="89"/>
      <c r="AH27" s="89"/>
      <c r="AI27" s="15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164"/>
      <c r="BM27" s="89"/>
    </row>
    <row r="28" spans="2:65" ht="15" customHeight="1">
      <c r="B28" s="89"/>
      <c r="C28" s="159"/>
      <c r="D28" s="89"/>
      <c r="E28" s="89"/>
      <c r="F28" s="89"/>
      <c r="G28" s="89"/>
      <c r="H28" s="89"/>
      <c r="I28" s="89"/>
      <c r="J28" s="89"/>
      <c r="K28" s="89"/>
      <c r="L28" s="89"/>
      <c r="M28" s="89"/>
      <c r="N28" s="89"/>
      <c r="O28" s="89"/>
      <c r="P28" s="89"/>
      <c r="Q28" s="89"/>
      <c r="R28" s="89"/>
      <c r="S28" s="89"/>
      <c r="T28" s="89"/>
      <c r="U28" s="89"/>
      <c r="V28" s="89"/>
      <c r="W28" s="89"/>
      <c r="X28" s="89"/>
      <c r="Y28" s="89"/>
      <c r="Z28" s="89"/>
      <c r="AA28" s="89"/>
      <c r="AB28" s="89"/>
      <c r="AC28" s="89"/>
      <c r="AD28" s="89"/>
      <c r="AE28" s="89"/>
      <c r="AF28" s="164"/>
      <c r="AG28" s="89"/>
      <c r="AH28" s="89"/>
      <c r="AI28" s="159"/>
      <c r="AJ28" s="89"/>
      <c r="AK28" s="89"/>
      <c r="AL28" s="89"/>
      <c r="AM28" s="89"/>
      <c r="AN28" s="89"/>
      <c r="AO28" s="89"/>
      <c r="AP28" s="89"/>
      <c r="AQ28" s="89"/>
      <c r="AR28" s="89"/>
      <c r="AS28" s="89"/>
      <c r="AT28" s="89"/>
      <c r="AU28" s="89"/>
      <c r="AV28" s="89"/>
      <c r="AW28" s="89"/>
      <c r="AX28" s="89"/>
      <c r="AY28" s="89"/>
      <c r="AZ28" s="89"/>
      <c r="BA28" s="89"/>
      <c r="BB28" s="89"/>
      <c r="BC28" s="89"/>
      <c r="BD28" s="89"/>
      <c r="BE28" s="89"/>
      <c r="BF28" s="89"/>
      <c r="BG28" s="89"/>
      <c r="BH28" s="89"/>
      <c r="BI28" s="89"/>
      <c r="BJ28" s="89"/>
      <c r="BK28" s="89"/>
      <c r="BL28" s="164"/>
      <c r="BM28" s="89"/>
    </row>
    <row r="29" spans="2:65" ht="15" customHeight="1">
      <c r="B29" s="89"/>
      <c r="C29" s="15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89"/>
      <c r="O29" s="89"/>
      <c r="P29" s="89"/>
      <c r="Q29" s="89"/>
      <c r="R29" s="89"/>
      <c r="S29" s="89"/>
      <c r="T29" s="89"/>
      <c r="U29" s="89"/>
      <c r="V29" s="89"/>
      <c r="W29" s="89"/>
      <c r="X29" s="89"/>
      <c r="Y29" s="89"/>
      <c r="Z29" s="89"/>
      <c r="AA29" s="89"/>
      <c r="AB29" s="89"/>
      <c r="AC29" s="89"/>
      <c r="AD29" s="89"/>
      <c r="AE29" s="89"/>
      <c r="AF29" s="164"/>
      <c r="AG29" s="89"/>
      <c r="AH29" s="89"/>
      <c r="AI29" s="159"/>
      <c r="AJ29" s="89"/>
      <c r="AK29" s="89"/>
      <c r="AL29" s="89"/>
      <c r="AM29" s="89"/>
      <c r="AN29" s="89"/>
      <c r="AO29" s="89"/>
      <c r="AP29" s="89"/>
      <c r="AQ29" s="89"/>
      <c r="AR29" s="89"/>
      <c r="AS29" s="89"/>
      <c r="AT29" s="89"/>
      <c r="AU29" s="89"/>
      <c r="AV29" s="89"/>
      <c r="AW29" s="89"/>
      <c r="AX29" s="89"/>
      <c r="AY29" s="89"/>
      <c r="AZ29" s="89"/>
      <c r="BA29" s="89"/>
      <c r="BB29" s="89"/>
      <c r="BC29" s="89"/>
      <c r="BD29" s="89"/>
      <c r="BE29" s="89"/>
      <c r="BF29" s="89"/>
      <c r="BG29" s="89"/>
      <c r="BH29" s="89"/>
      <c r="BI29" s="89"/>
      <c r="BJ29" s="89"/>
      <c r="BK29" s="89"/>
      <c r="BL29" s="164"/>
      <c r="BM29" s="89"/>
    </row>
    <row r="30" spans="2:65" ht="15" customHeight="1">
      <c r="B30" s="89"/>
      <c r="C30" s="159"/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164"/>
      <c r="AG30" s="89"/>
      <c r="AH30" s="89"/>
      <c r="AI30" s="159"/>
      <c r="AJ30" s="89"/>
      <c r="AK30" s="89"/>
      <c r="AL30" s="89"/>
      <c r="AM30" s="89"/>
      <c r="AN30" s="89"/>
      <c r="AO30" s="89"/>
      <c r="AP30" s="89"/>
      <c r="AQ30" s="89"/>
      <c r="AR30" s="89"/>
      <c r="AS30" s="89"/>
      <c r="AT30" s="89"/>
      <c r="AU30" s="89"/>
      <c r="AV30" s="89"/>
      <c r="AW30" s="89"/>
      <c r="AX30" s="89"/>
      <c r="AY30" s="89"/>
      <c r="AZ30" s="89"/>
      <c r="BA30" s="89"/>
      <c r="BB30" s="89"/>
      <c r="BC30" s="89"/>
      <c r="BD30" s="89"/>
      <c r="BE30" s="89"/>
      <c r="BF30" s="89"/>
      <c r="BG30" s="89"/>
      <c r="BH30" s="89"/>
      <c r="BI30" s="89"/>
      <c r="BJ30" s="89"/>
      <c r="BK30" s="89"/>
      <c r="BL30" s="164"/>
      <c r="BM30" s="89"/>
    </row>
    <row r="31" spans="2:65" ht="15" customHeight="1">
      <c r="B31" s="89"/>
      <c r="C31" s="15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164"/>
      <c r="AG31" s="89"/>
      <c r="AH31" s="89"/>
      <c r="AI31" s="15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164"/>
      <c r="BM31" s="89"/>
    </row>
    <row r="32" spans="2:65" ht="15" customHeight="1">
      <c r="B32" s="89"/>
      <c r="C32" s="15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164"/>
      <c r="AG32" s="89"/>
      <c r="AH32" s="89"/>
      <c r="AI32" s="15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  <c r="BB32" s="89"/>
      <c r="BC32" s="89"/>
      <c r="BD32" s="89"/>
      <c r="BE32" s="89"/>
      <c r="BF32" s="89"/>
      <c r="BG32" s="89"/>
      <c r="BH32" s="89"/>
      <c r="BI32" s="89"/>
      <c r="BJ32" s="89"/>
      <c r="BK32" s="89"/>
      <c r="BL32" s="164"/>
      <c r="BM32" s="89"/>
    </row>
    <row r="33" spans="2:65" ht="15" customHeight="1">
      <c r="B33" s="89"/>
      <c r="C33" s="159"/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89"/>
      <c r="S33" s="89"/>
      <c r="T33" s="89"/>
      <c r="U33" s="89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164"/>
      <c r="AG33" s="89"/>
      <c r="AH33" s="89"/>
      <c r="AI33" s="15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89"/>
      <c r="AU33" s="89"/>
      <c r="AV33" s="89"/>
      <c r="AW33" s="89"/>
      <c r="AX33" s="89"/>
      <c r="AY33" s="89"/>
      <c r="AZ33" s="89"/>
      <c r="BA33" s="89"/>
      <c r="BB33" s="89"/>
      <c r="BC33" s="89"/>
      <c r="BD33" s="89"/>
      <c r="BE33" s="89"/>
      <c r="BF33" s="89"/>
      <c r="BG33" s="89"/>
      <c r="BH33" s="89"/>
      <c r="BI33" s="89"/>
      <c r="BJ33" s="89"/>
      <c r="BK33" s="89"/>
      <c r="BL33" s="164"/>
      <c r="BM33" s="89"/>
    </row>
    <row r="34" spans="2:65" ht="15" customHeight="1">
      <c r="B34" s="89"/>
      <c r="C34" s="159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89"/>
      <c r="R34" s="89"/>
      <c r="S34" s="89"/>
      <c r="T34" s="89"/>
      <c r="U34" s="89"/>
      <c r="V34" s="89"/>
      <c r="W34" s="89"/>
      <c r="X34" s="89"/>
      <c r="Y34" s="89"/>
      <c r="Z34" s="89"/>
      <c r="AA34" s="89"/>
      <c r="AB34" s="89"/>
      <c r="AC34" s="89"/>
      <c r="AD34" s="89"/>
      <c r="AE34" s="89"/>
      <c r="AF34" s="164"/>
      <c r="AG34" s="89"/>
      <c r="AH34" s="89"/>
      <c r="AI34" s="159"/>
      <c r="AJ34" s="89"/>
      <c r="AK34" s="89"/>
      <c r="AL34" s="89"/>
      <c r="AM34" s="89"/>
      <c r="AN34" s="89"/>
      <c r="AO34" s="89"/>
      <c r="AP34" s="89"/>
      <c r="AQ34" s="89"/>
      <c r="AR34" s="89"/>
      <c r="AS34" s="89"/>
      <c r="AT34" s="89"/>
      <c r="AU34" s="89"/>
      <c r="AV34" s="89"/>
      <c r="AW34" s="89"/>
      <c r="AX34" s="89"/>
      <c r="AY34" s="89"/>
      <c r="AZ34" s="89"/>
      <c r="BA34" s="89"/>
      <c r="BB34" s="89"/>
      <c r="BC34" s="89"/>
      <c r="BD34" s="89"/>
      <c r="BE34" s="89"/>
      <c r="BF34" s="89"/>
      <c r="BG34" s="89"/>
      <c r="BH34" s="89"/>
      <c r="BI34" s="89"/>
      <c r="BJ34" s="89"/>
      <c r="BK34" s="89"/>
      <c r="BL34" s="164"/>
      <c r="BM34" s="89"/>
    </row>
    <row r="35" spans="2:65" ht="15" customHeight="1">
      <c r="B35" s="89"/>
      <c r="C35" s="15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164"/>
      <c r="AG35" s="89"/>
      <c r="AH35" s="89"/>
      <c r="AI35" s="159"/>
      <c r="AJ35" s="89"/>
      <c r="AK35" s="89"/>
      <c r="AL35" s="89"/>
      <c r="AM35" s="89"/>
      <c r="AN35" s="89"/>
      <c r="AO35" s="89"/>
      <c r="AP35" s="89"/>
      <c r="AQ35" s="89"/>
      <c r="AR35" s="89"/>
      <c r="AS35" s="89"/>
      <c r="AT35" s="89"/>
      <c r="AU35" s="89"/>
      <c r="AV35" s="89"/>
      <c r="AW35" s="89"/>
      <c r="AX35" s="89"/>
      <c r="AY35" s="89"/>
      <c r="AZ35" s="89"/>
      <c r="BA35" s="89"/>
      <c r="BB35" s="89"/>
      <c r="BC35" s="89"/>
      <c r="BD35" s="89"/>
      <c r="BE35" s="89"/>
      <c r="BF35" s="89"/>
      <c r="BG35" s="89"/>
      <c r="BH35" s="89"/>
      <c r="BI35" s="89"/>
      <c r="BJ35" s="89"/>
      <c r="BK35" s="89"/>
      <c r="BL35" s="164"/>
      <c r="BM35" s="89"/>
    </row>
    <row r="36" spans="2:65" ht="15" customHeight="1">
      <c r="B36" s="89"/>
      <c r="C36" s="15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164"/>
      <c r="AG36" s="89"/>
      <c r="AH36" s="89"/>
      <c r="AI36" s="15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89"/>
      <c r="AY36" s="89"/>
      <c r="AZ36" s="89"/>
      <c r="BA36" s="89"/>
      <c r="BB36" s="89"/>
      <c r="BC36" s="89"/>
      <c r="BD36" s="89"/>
      <c r="BE36" s="89"/>
      <c r="BF36" s="89"/>
      <c r="BG36" s="89"/>
      <c r="BH36" s="89"/>
      <c r="BI36" s="89"/>
      <c r="BJ36" s="89"/>
      <c r="BK36" s="89"/>
      <c r="BL36" s="164"/>
      <c r="BM36" s="89"/>
    </row>
    <row r="37" spans="2:65" ht="15" customHeight="1">
      <c r="B37" s="89"/>
      <c r="C37" s="159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89"/>
      <c r="Q37" s="89"/>
      <c r="R37" s="89"/>
      <c r="S37" s="89"/>
      <c r="T37" s="89"/>
      <c r="U37" s="89"/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164"/>
      <c r="AG37" s="89"/>
      <c r="AH37" s="89"/>
      <c r="AI37" s="159"/>
      <c r="AJ37" s="89"/>
      <c r="AK37" s="89"/>
      <c r="AL37" s="89"/>
      <c r="AM37" s="89"/>
      <c r="AN37" s="89"/>
      <c r="AO37" s="89"/>
      <c r="AP37" s="89"/>
      <c r="AQ37" s="89"/>
      <c r="AR37" s="89"/>
      <c r="AS37" s="89"/>
      <c r="AT37" s="89"/>
      <c r="AU37" s="89"/>
      <c r="AV37" s="89"/>
      <c r="AW37" s="89"/>
      <c r="AX37" s="89"/>
      <c r="AY37" s="89"/>
      <c r="AZ37" s="89"/>
      <c r="BA37" s="89"/>
      <c r="BB37" s="89"/>
      <c r="BC37" s="89"/>
      <c r="BD37" s="89"/>
      <c r="BE37" s="89"/>
      <c r="BF37" s="89"/>
      <c r="BG37" s="89"/>
      <c r="BH37" s="89"/>
      <c r="BI37" s="89"/>
      <c r="BJ37" s="89"/>
      <c r="BK37" s="89"/>
      <c r="BL37" s="164"/>
      <c r="BM37" s="89"/>
    </row>
    <row r="38" spans="2:65" ht="15" customHeight="1">
      <c r="B38" s="89"/>
      <c r="C38" s="15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164"/>
      <c r="AG38" s="89"/>
      <c r="AH38" s="89"/>
      <c r="AI38" s="15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89"/>
      <c r="AX38" s="89"/>
      <c r="AY38" s="89"/>
      <c r="AZ38" s="89"/>
      <c r="BA38" s="89"/>
      <c r="BB38" s="89"/>
      <c r="BC38" s="89"/>
      <c r="BD38" s="89"/>
      <c r="BE38" s="89"/>
      <c r="BF38" s="89"/>
      <c r="BG38" s="89"/>
      <c r="BH38" s="89"/>
      <c r="BI38" s="89"/>
      <c r="BJ38" s="89"/>
      <c r="BK38" s="89"/>
      <c r="BL38" s="164"/>
      <c r="BM38" s="89"/>
    </row>
    <row r="39" spans="2:65" ht="15" customHeight="1">
      <c r="B39" s="89"/>
      <c r="C39" s="15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164"/>
      <c r="AG39" s="89"/>
      <c r="AH39" s="89"/>
      <c r="AI39" s="159"/>
      <c r="AJ39" s="89"/>
      <c r="AK39" s="89"/>
      <c r="AL39" s="89"/>
      <c r="AM39" s="89"/>
      <c r="AN39" s="89"/>
      <c r="AO39" s="89"/>
      <c r="AP39" s="89"/>
      <c r="AQ39" s="89"/>
      <c r="AR39" s="89"/>
      <c r="AS39" s="89"/>
      <c r="AT39" s="89"/>
      <c r="AU39" s="89"/>
      <c r="AV39" s="89"/>
      <c r="AW39" s="89"/>
      <c r="AX39" s="89"/>
      <c r="AY39" s="89"/>
      <c r="AZ39" s="89"/>
      <c r="BA39" s="89"/>
      <c r="BB39" s="89"/>
      <c r="BC39" s="89"/>
      <c r="BD39" s="89"/>
      <c r="BE39" s="89"/>
      <c r="BF39" s="89"/>
      <c r="BG39" s="89"/>
      <c r="BH39" s="89"/>
      <c r="BI39" s="89"/>
      <c r="BJ39" s="89"/>
      <c r="BK39" s="89"/>
      <c r="BL39" s="164"/>
      <c r="BM39" s="89"/>
    </row>
    <row r="40" spans="2:65" ht="15" customHeight="1">
      <c r="B40" s="89"/>
      <c r="C40" s="159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  <c r="X40" s="89"/>
      <c r="Y40" s="89"/>
      <c r="Z40" s="89"/>
      <c r="AA40" s="89"/>
      <c r="AB40" s="89"/>
      <c r="AC40" s="89"/>
      <c r="AD40" s="89"/>
      <c r="AE40" s="89"/>
      <c r="AF40" s="164"/>
      <c r="AG40" s="89"/>
      <c r="AH40" s="89"/>
      <c r="AI40" s="159"/>
      <c r="AJ40" s="89"/>
      <c r="AK40" s="89"/>
      <c r="AL40" s="89"/>
      <c r="AM40" s="89"/>
      <c r="AN40" s="89"/>
      <c r="AO40" s="89"/>
      <c r="AP40" s="89"/>
      <c r="AQ40" s="89"/>
      <c r="AR40" s="89"/>
      <c r="AS40" s="89"/>
      <c r="AT40" s="89"/>
      <c r="AU40" s="89"/>
      <c r="AV40" s="89"/>
      <c r="AW40" s="89"/>
      <c r="AX40" s="89"/>
      <c r="AY40" s="89"/>
      <c r="AZ40" s="89"/>
      <c r="BA40" s="89"/>
      <c r="BB40" s="89"/>
      <c r="BC40" s="89"/>
      <c r="BD40" s="89"/>
      <c r="BE40" s="89"/>
      <c r="BF40" s="89"/>
      <c r="BG40" s="89"/>
      <c r="BH40" s="89"/>
      <c r="BI40" s="89"/>
      <c r="BJ40" s="89"/>
      <c r="BK40" s="89"/>
      <c r="BL40" s="164"/>
      <c r="BM40" s="89"/>
    </row>
    <row r="41" spans="2:65" ht="15" customHeight="1">
      <c r="B41" s="89"/>
      <c r="C41" s="163"/>
      <c r="D41" s="163"/>
      <c r="E41" s="163"/>
      <c r="F41" s="163"/>
      <c r="G41" s="163"/>
      <c r="H41" s="163"/>
      <c r="I41" s="163"/>
      <c r="J41" s="163"/>
      <c r="K41" s="163"/>
      <c r="L41" s="163"/>
      <c r="M41" s="163"/>
      <c r="N41" s="163"/>
      <c r="O41" s="163"/>
      <c r="P41" s="163"/>
      <c r="Q41" s="163"/>
      <c r="R41" s="163"/>
      <c r="S41" s="163"/>
      <c r="T41" s="163"/>
      <c r="U41" s="163"/>
      <c r="V41" s="163"/>
      <c r="W41" s="163"/>
      <c r="X41" s="163"/>
      <c r="Y41" s="163"/>
      <c r="Z41" s="163"/>
      <c r="AA41" s="163"/>
      <c r="AB41" s="163"/>
      <c r="AC41" s="163"/>
      <c r="AD41" s="163"/>
      <c r="AE41" s="163"/>
      <c r="AF41" s="163"/>
      <c r="AG41" s="89"/>
      <c r="AH41" s="89"/>
      <c r="AI41" s="163"/>
      <c r="AJ41" s="163"/>
      <c r="AK41" s="163"/>
      <c r="AL41" s="163"/>
      <c r="AM41" s="163"/>
      <c r="AN41" s="163"/>
      <c r="AO41" s="163"/>
      <c r="AP41" s="163"/>
      <c r="AQ41" s="163"/>
      <c r="AR41" s="163"/>
      <c r="AS41" s="163"/>
      <c r="AT41" s="163"/>
      <c r="AU41" s="163"/>
      <c r="AV41" s="163"/>
      <c r="AW41" s="163"/>
      <c r="AX41" s="163"/>
      <c r="AY41" s="163"/>
      <c r="AZ41" s="163"/>
      <c r="BA41" s="163"/>
      <c r="BB41" s="163"/>
      <c r="BC41" s="163"/>
      <c r="BD41" s="163"/>
      <c r="BE41" s="163"/>
      <c r="BF41" s="163"/>
      <c r="BG41" s="163"/>
      <c r="BH41" s="163"/>
      <c r="BI41" s="163"/>
      <c r="BJ41" s="163"/>
      <c r="BK41" s="163"/>
      <c r="BL41" s="163"/>
      <c r="BM41" s="89"/>
    </row>
    <row r="42" spans="2:65" ht="15" customHeight="1">
      <c r="B42" s="89"/>
      <c r="C42" s="156" t="s">
        <v>343</v>
      </c>
      <c r="D42" s="158"/>
      <c r="E42" s="158"/>
      <c r="F42" s="158"/>
      <c r="G42" s="158"/>
      <c r="H42" s="158"/>
      <c r="I42" s="158"/>
      <c r="J42" s="158"/>
      <c r="K42" s="158"/>
      <c r="L42" s="158"/>
      <c r="M42" s="158"/>
      <c r="N42" s="158"/>
      <c r="O42" s="158"/>
      <c r="P42" s="158"/>
      <c r="Q42" s="158"/>
      <c r="R42" s="158"/>
      <c r="S42" s="158"/>
      <c r="T42" s="158"/>
      <c r="U42" s="158"/>
      <c r="V42" s="158"/>
      <c r="W42" s="158"/>
      <c r="X42" s="158"/>
      <c r="Y42" s="158"/>
      <c r="Z42" s="158"/>
      <c r="AA42" s="158"/>
      <c r="AB42" s="158"/>
      <c r="AC42" s="158"/>
      <c r="AD42" s="158"/>
      <c r="AE42" s="158"/>
      <c r="AF42" s="168"/>
      <c r="AG42" s="89"/>
      <c r="AH42" s="89"/>
      <c r="AI42" s="156" t="s">
        <v>311</v>
      </c>
      <c r="AJ42" s="158"/>
      <c r="AK42" s="158"/>
      <c r="AL42" s="158"/>
      <c r="AM42" s="158"/>
      <c r="AN42" s="158"/>
      <c r="AO42" s="158"/>
      <c r="AP42" s="158"/>
      <c r="AQ42" s="158"/>
      <c r="AR42" s="158"/>
      <c r="AS42" s="158"/>
      <c r="AT42" s="158"/>
      <c r="AU42" s="158"/>
      <c r="AV42" s="158"/>
      <c r="AW42" s="158"/>
      <c r="AX42" s="158"/>
      <c r="AY42" s="158"/>
      <c r="AZ42" s="158"/>
      <c r="BA42" s="158"/>
      <c r="BB42" s="158"/>
      <c r="BC42" s="158"/>
      <c r="BD42" s="158"/>
      <c r="BE42" s="158"/>
      <c r="BF42" s="158"/>
      <c r="BG42" s="158"/>
      <c r="BH42" s="158"/>
      <c r="BI42" s="158"/>
      <c r="BJ42" s="158"/>
      <c r="BK42" s="158"/>
      <c r="BL42" s="166"/>
      <c r="BM42" s="89"/>
    </row>
    <row r="43" spans="2:65" ht="15" customHeight="1">
      <c r="B43" s="89"/>
      <c r="C43" s="159"/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89"/>
      <c r="X43" s="89"/>
      <c r="Y43" s="89"/>
      <c r="Z43" s="89"/>
      <c r="AA43" s="89"/>
      <c r="AB43" s="89"/>
      <c r="AC43" s="89"/>
      <c r="AD43" s="89"/>
      <c r="AE43" s="89"/>
      <c r="AF43" s="164"/>
      <c r="AG43" s="89"/>
      <c r="AH43" s="89"/>
      <c r="AI43" s="159"/>
      <c r="AJ43" s="89"/>
      <c r="AK43" s="89"/>
      <c r="AL43" s="89"/>
      <c r="AM43" s="89"/>
      <c r="AN43" s="89"/>
      <c r="AO43" s="89"/>
      <c r="AP43" s="89"/>
      <c r="AQ43" s="89"/>
      <c r="AR43" s="89"/>
      <c r="AS43" s="89"/>
      <c r="AT43" s="89"/>
      <c r="AU43" s="89"/>
      <c r="AV43" s="89"/>
      <c r="AW43" s="89"/>
      <c r="AX43" s="89"/>
      <c r="AY43" s="89"/>
      <c r="AZ43" s="89"/>
      <c r="BA43" s="89"/>
      <c r="BB43" s="89"/>
      <c r="BC43" s="89"/>
      <c r="BD43" s="89"/>
      <c r="BE43" s="89"/>
      <c r="BF43" s="89"/>
      <c r="BG43" s="89"/>
      <c r="BH43" s="89"/>
      <c r="BI43" s="89"/>
      <c r="BJ43" s="89"/>
      <c r="BK43" s="89"/>
      <c r="BL43" s="164"/>
      <c r="BM43" s="89"/>
    </row>
    <row r="44" spans="2:65" ht="15" customHeight="1">
      <c r="B44" s="89"/>
      <c r="C44" s="159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89"/>
      <c r="W44" s="89"/>
      <c r="X44" s="89"/>
      <c r="Y44" s="89"/>
      <c r="Z44" s="89"/>
      <c r="AA44" s="89"/>
      <c r="AB44" s="89"/>
      <c r="AC44" s="89"/>
      <c r="AD44" s="89"/>
      <c r="AE44" s="89"/>
      <c r="AF44" s="164"/>
      <c r="AG44" s="89"/>
      <c r="AH44" s="89"/>
      <c r="AI44" s="159"/>
      <c r="AJ44" s="171" t="s">
        <v>310</v>
      </c>
      <c r="AK44" s="89"/>
      <c r="AL44" s="89"/>
      <c r="AM44" s="89"/>
      <c r="AN44" s="89"/>
      <c r="AO44" s="89"/>
      <c r="AP44" s="89"/>
      <c r="AQ44" s="89"/>
      <c r="AR44" s="89"/>
      <c r="AS44" s="89"/>
      <c r="AT44" s="89"/>
      <c r="AU44" s="89"/>
      <c r="AV44" s="89"/>
      <c r="AW44" s="89"/>
      <c r="AX44" s="171" t="s">
        <v>312</v>
      </c>
      <c r="AY44" s="89"/>
      <c r="AZ44" s="89"/>
      <c r="BA44" s="89"/>
      <c r="BB44" s="89"/>
      <c r="BC44" s="89"/>
      <c r="BD44" s="89"/>
      <c r="BE44" s="89"/>
      <c r="BF44" s="89"/>
      <c r="BG44" s="89"/>
      <c r="BH44" s="89"/>
      <c r="BI44" s="89"/>
      <c r="BJ44" s="89"/>
      <c r="BK44" s="89"/>
      <c r="BL44" s="164"/>
      <c r="BM44" s="89"/>
    </row>
    <row r="45" spans="2:65" ht="15" customHeight="1">
      <c r="B45" s="89"/>
      <c r="C45" s="159"/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89"/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164"/>
      <c r="AG45" s="89"/>
      <c r="AH45" s="89"/>
      <c r="AI45" s="159"/>
      <c r="AJ45" s="89" t="s">
        <v>284</v>
      </c>
      <c r="AK45" s="89"/>
      <c r="AL45" s="89"/>
      <c r="AM45" s="89"/>
      <c r="AN45" s="89"/>
      <c r="AO45" s="89"/>
      <c r="AP45" s="320">
        <f ca="1">AS45/$AS$51</f>
        <v>2.8796611744694684E-2</v>
      </c>
      <c r="AQ45" s="321"/>
      <c r="AR45" s="89"/>
      <c r="AS45" s="310">
        <f ca="1">'Vizualizaciju dati'!G53</f>
        <v>971516.76092615048</v>
      </c>
      <c r="AT45" s="311"/>
      <c r="AU45" s="312"/>
      <c r="AV45" s="89"/>
      <c r="AW45" s="89"/>
      <c r="AX45" s="89" t="s">
        <v>142</v>
      </c>
      <c r="AY45" s="89"/>
      <c r="AZ45" s="89"/>
      <c r="BA45" s="89"/>
      <c r="BB45" s="89"/>
      <c r="BC45" s="89"/>
      <c r="BD45" s="89"/>
      <c r="BE45" s="89"/>
      <c r="BF45" s="320">
        <f t="shared" ref="BF45:BF50" ca="1" si="0">BI45/$BI$51</f>
        <v>3.8565655461633298E-2</v>
      </c>
      <c r="BG45" s="321"/>
      <c r="BH45" s="89"/>
      <c r="BI45" s="310">
        <f>'Vizualizaciju dati'!G59</f>
        <v>-1240623.3354650666</v>
      </c>
      <c r="BJ45" s="311"/>
      <c r="BK45" s="312"/>
      <c r="BL45" s="164"/>
      <c r="BM45" s="89"/>
    </row>
    <row r="46" spans="2:65" ht="15" customHeight="1">
      <c r="B46" s="89"/>
      <c r="C46" s="159"/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  <c r="Q46" s="89"/>
      <c r="R46" s="89"/>
      <c r="S46" s="89"/>
      <c r="T46" s="89"/>
      <c r="U46" s="89"/>
      <c r="V46" s="89"/>
      <c r="W46" s="89"/>
      <c r="X46" s="89"/>
      <c r="Y46" s="89"/>
      <c r="Z46" s="89"/>
      <c r="AA46" s="89"/>
      <c r="AB46" s="89"/>
      <c r="AC46" s="89"/>
      <c r="AD46" s="89"/>
      <c r="AE46" s="89"/>
      <c r="AF46" s="164"/>
      <c r="AG46" s="89"/>
      <c r="AH46" s="89"/>
      <c r="AI46" s="159"/>
      <c r="AJ46" s="89" t="s">
        <v>203</v>
      </c>
      <c r="AK46" s="89"/>
      <c r="AL46" s="89"/>
      <c r="AM46" s="89"/>
      <c r="AN46" s="89"/>
      <c r="AO46" s="89"/>
      <c r="AP46" s="320">
        <f ca="1">AS46/$AS$51</f>
        <v>4.1626017973188767E-2</v>
      </c>
      <c r="AQ46" s="321"/>
      <c r="AR46" s="89"/>
      <c r="AS46" s="310">
        <f ca="1">'Vizualizaciju dati'!G54</f>
        <v>1404344.8760605168</v>
      </c>
      <c r="AT46" s="311"/>
      <c r="AU46" s="312"/>
      <c r="AV46" s="89"/>
      <c r="AW46" s="89"/>
      <c r="AX46" s="89" t="s">
        <v>144</v>
      </c>
      <c r="AY46" s="89"/>
      <c r="AZ46" s="89"/>
      <c r="BA46" s="89"/>
      <c r="BB46" s="89"/>
      <c r="BC46" s="89"/>
      <c r="BD46" s="89"/>
      <c r="BE46" s="89"/>
      <c r="BF46" s="320">
        <f t="shared" ca="1" si="0"/>
        <v>0.73608837774425995</v>
      </c>
      <c r="BG46" s="321"/>
      <c r="BH46" s="89"/>
      <c r="BI46" s="310">
        <f>'Vizualizaciju dati'!G60</f>
        <v>-23679317.969913695</v>
      </c>
      <c r="BJ46" s="311"/>
      <c r="BK46" s="312"/>
      <c r="BL46" s="164"/>
      <c r="BM46" s="89"/>
    </row>
    <row r="47" spans="2:65" ht="15" customHeight="1">
      <c r="B47" s="89"/>
      <c r="C47" s="159"/>
      <c r="D47" s="89"/>
      <c r="E47" s="89"/>
      <c r="F47" s="89"/>
      <c r="G47" s="89"/>
      <c r="H47" s="89"/>
      <c r="I47" s="89"/>
      <c r="J47" s="89"/>
      <c r="K47" s="89"/>
      <c r="L47" s="89"/>
      <c r="M47" s="89"/>
      <c r="N47" s="89"/>
      <c r="O47" s="89"/>
      <c r="P47" s="89"/>
      <c r="Q47" s="89"/>
      <c r="R47" s="89"/>
      <c r="S47" s="89"/>
      <c r="T47" s="89"/>
      <c r="U47" s="89"/>
      <c r="V47" s="89"/>
      <c r="W47" s="89"/>
      <c r="X47" s="89"/>
      <c r="Y47" s="89"/>
      <c r="Z47" s="89"/>
      <c r="AA47" s="89"/>
      <c r="AB47" s="89"/>
      <c r="AC47" s="89"/>
      <c r="AD47" s="89"/>
      <c r="AE47" s="89"/>
      <c r="AF47" s="164"/>
      <c r="AG47" s="89"/>
      <c r="AH47" s="89"/>
      <c r="AI47" s="159"/>
      <c r="AJ47" s="89" t="s">
        <v>143</v>
      </c>
      <c r="AK47" s="89"/>
      <c r="AL47" s="89"/>
      <c r="AM47" s="89"/>
      <c r="AN47" s="89"/>
      <c r="AO47" s="89"/>
      <c r="AP47" s="320">
        <f ca="1">AS47/$AS$51</f>
        <v>0.92957737028211651</v>
      </c>
      <c r="AQ47" s="321"/>
      <c r="AR47" s="89"/>
      <c r="AS47" s="310">
        <f>'Vizualizaciju dati'!G55</f>
        <v>31361328.333119344</v>
      </c>
      <c r="AT47" s="311"/>
      <c r="AU47" s="312"/>
      <c r="AV47" s="89"/>
      <c r="AW47" s="89"/>
      <c r="AX47" s="89" t="s">
        <v>313</v>
      </c>
      <c r="AY47" s="89"/>
      <c r="AZ47" s="89"/>
      <c r="BA47" s="89"/>
      <c r="BB47" s="89"/>
      <c r="BC47" s="89"/>
      <c r="BD47" s="89"/>
      <c r="BE47" s="89"/>
      <c r="BF47" s="320">
        <f t="shared" ca="1" si="0"/>
        <v>0.11124246758982784</v>
      </c>
      <c r="BG47" s="321"/>
      <c r="BH47" s="89"/>
      <c r="BI47" s="310">
        <f ca="1">'Vizualizaciju dati'!G61</f>
        <v>-3578572.6842878321</v>
      </c>
      <c r="BJ47" s="311"/>
      <c r="BK47" s="312"/>
      <c r="BL47" s="164"/>
      <c r="BM47" s="89"/>
    </row>
    <row r="48" spans="2:65" ht="15" customHeight="1">
      <c r="B48" s="89"/>
      <c r="C48" s="159"/>
      <c r="D48" s="89"/>
      <c r="E48" s="89"/>
      <c r="F48" s="89"/>
      <c r="G48" s="89"/>
      <c r="H48" s="89"/>
      <c r="I48" s="89"/>
      <c r="J48" s="89"/>
      <c r="K48" s="89"/>
      <c r="L48" s="89"/>
      <c r="M48" s="89"/>
      <c r="N48" s="89"/>
      <c r="O48" s="89"/>
      <c r="P48" s="89"/>
      <c r="Q48" s="89"/>
      <c r="R48" s="89"/>
      <c r="S48" s="89"/>
      <c r="T48" s="89"/>
      <c r="U48" s="89"/>
      <c r="V48" s="89"/>
      <c r="W48" s="89"/>
      <c r="X48" s="89"/>
      <c r="Y48" s="89"/>
      <c r="Z48" s="89"/>
      <c r="AA48" s="89"/>
      <c r="AB48" s="89"/>
      <c r="AC48" s="89"/>
      <c r="AD48" s="89"/>
      <c r="AE48" s="89"/>
      <c r="AF48" s="164"/>
      <c r="AG48" s="89"/>
      <c r="AH48" s="89"/>
      <c r="AI48" s="159"/>
      <c r="AJ48" s="89"/>
      <c r="AK48" s="89"/>
      <c r="AL48" s="89"/>
      <c r="AM48" s="89"/>
      <c r="AN48" s="89"/>
      <c r="AO48" s="89"/>
      <c r="AP48" s="172"/>
      <c r="AQ48" s="172"/>
      <c r="AR48" s="89"/>
      <c r="AS48" s="92"/>
      <c r="AT48" s="92"/>
      <c r="AU48" s="92"/>
      <c r="AV48" s="89"/>
      <c r="AW48" s="89"/>
      <c r="AX48" s="89" t="s">
        <v>314</v>
      </c>
      <c r="AY48" s="89"/>
      <c r="AZ48" s="89"/>
      <c r="BA48" s="89"/>
      <c r="BB48" s="89"/>
      <c r="BC48" s="89"/>
      <c r="BD48" s="89"/>
      <c r="BE48" s="89"/>
      <c r="BF48" s="320">
        <f t="shared" ca="1" si="0"/>
        <v>3.0200286909027665E-2</v>
      </c>
      <c r="BG48" s="321"/>
      <c r="BH48" s="89"/>
      <c r="BI48" s="310">
        <f ca="1">'Vizualizaciju dati'!G62</f>
        <v>-971516.76092615048</v>
      </c>
      <c r="BJ48" s="311"/>
      <c r="BK48" s="312"/>
      <c r="BL48" s="164"/>
      <c r="BM48" s="89"/>
    </row>
    <row r="49" spans="2:65" ht="15" customHeight="1">
      <c r="B49" s="89"/>
      <c r="C49" s="159"/>
      <c r="D49" s="89"/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89"/>
      <c r="U49" s="89"/>
      <c r="V49" s="89"/>
      <c r="W49" s="89"/>
      <c r="X49" s="89"/>
      <c r="Y49" s="89"/>
      <c r="Z49" s="89"/>
      <c r="AA49" s="89"/>
      <c r="AB49" s="89"/>
      <c r="AC49" s="89"/>
      <c r="AD49" s="89"/>
      <c r="AE49" s="89"/>
      <c r="AF49" s="164"/>
      <c r="AG49" s="89"/>
      <c r="AH49" s="89"/>
      <c r="AI49" s="159"/>
      <c r="AJ49" s="89"/>
      <c r="AK49" s="89"/>
      <c r="AL49" s="89"/>
      <c r="AM49" s="89"/>
      <c r="AN49" s="89"/>
      <c r="AO49" s="89"/>
      <c r="AP49" s="172"/>
      <c r="AQ49" s="172"/>
      <c r="AR49" s="89"/>
      <c r="AS49" s="89"/>
      <c r="AT49" s="89"/>
      <c r="AU49" s="89"/>
      <c r="AV49" s="89"/>
      <c r="AW49" s="89"/>
      <c r="AX49" s="89" t="s">
        <v>212</v>
      </c>
      <c r="AY49" s="89"/>
      <c r="AZ49" s="89"/>
      <c r="BA49" s="89"/>
      <c r="BB49" s="89"/>
      <c r="BC49" s="89"/>
      <c r="BD49" s="89"/>
      <c r="BE49" s="89"/>
      <c r="BF49" s="320">
        <f t="shared" ca="1" si="0"/>
        <v>4.3655055560564211E-2</v>
      </c>
      <c r="BG49" s="321"/>
      <c r="BH49" s="89"/>
      <c r="BI49" s="310">
        <f ca="1">'Vizualizaciju dati'!G63</f>
        <v>-1404344.8760605159</v>
      </c>
      <c r="BJ49" s="311"/>
      <c r="BK49" s="312"/>
      <c r="BL49" s="164"/>
      <c r="BM49" s="89"/>
    </row>
    <row r="50" spans="2:65" ht="15" customHeight="1">
      <c r="B50" s="89"/>
      <c r="C50" s="159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89"/>
      <c r="R50" s="89"/>
      <c r="S50" s="89"/>
      <c r="T50" s="89"/>
      <c r="U50" s="89"/>
      <c r="V50" s="89"/>
      <c r="W50" s="89"/>
      <c r="X50" s="89"/>
      <c r="Y50" s="89"/>
      <c r="Z50" s="89"/>
      <c r="AA50" s="89"/>
      <c r="AB50" s="89"/>
      <c r="AC50" s="89"/>
      <c r="AD50" s="89"/>
      <c r="AE50" s="89"/>
      <c r="AF50" s="164"/>
      <c r="AG50" s="89"/>
      <c r="AH50" s="89"/>
      <c r="AI50" s="159"/>
      <c r="AJ50" s="93"/>
      <c r="AK50" s="93"/>
      <c r="AL50" s="93"/>
      <c r="AM50" s="93"/>
      <c r="AN50" s="93"/>
      <c r="AO50" s="93"/>
      <c r="AP50" s="173"/>
      <c r="AQ50" s="173"/>
      <c r="AR50" s="93"/>
      <c r="AS50" s="93"/>
      <c r="AT50" s="93"/>
      <c r="AU50" s="93"/>
      <c r="AV50" s="89"/>
      <c r="AW50" s="89"/>
      <c r="AX50" s="93" t="s">
        <v>347</v>
      </c>
      <c r="AY50" s="93"/>
      <c r="AZ50" s="93"/>
      <c r="BA50" s="93"/>
      <c r="BB50" s="93"/>
      <c r="BC50" s="93"/>
      <c r="BD50" s="93"/>
      <c r="BE50" s="93"/>
      <c r="BF50" s="334">
        <f t="shared" ca="1" si="0"/>
        <v>4.024815673468711E-2</v>
      </c>
      <c r="BG50" s="335"/>
      <c r="BH50" s="93"/>
      <c r="BI50" s="336">
        <f ca="1">'Vizualizaciju dati'!G64</f>
        <v>-1294747.9267967716</v>
      </c>
      <c r="BJ50" s="337"/>
      <c r="BK50" s="338"/>
      <c r="BL50" s="164"/>
      <c r="BM50" s="89"/>
    </row>
    <row r="51" spans="2:65" ht="15" customHeight="1">
      <c r="B51" s="89"/>
      <c r="C51" s="159"/>
      <c r="D51" s="89"/>
      <c r="E51" s="89"/>
      <c r="F51" s="89"/>
      <c r="G51" s="89"/>
      <c r="H51" s="89"/>
      <c r="I51" s="89"/>
      <c r="J51" s="89"/>
      <c r="K51" s="89"/>
      <c r="L51" s="89"/>
      <c r="M51" s="89"/>
      <c r="N51" s="89"/>
      <c r="O51" s="89"/>
      <c r="P51" s="89"/>
      <c r="Q51" s="89"/>
      <c r="R51" s="89"/>
      <c r="S51" s="89"/>
      <c r="T51" s="89"/>
      <c r="U51" s="89"/>
      <c r="V51" s="89"/>
      <c r="W51" s="89"/>
      <c r="X51" s="89"/>
      <c r="Y51" s="89"/>
      <c r="Z51" s="89"/>
      <c r="AA51" s="89"/>
      <c r="AB51" s="89"/>
      <c r="AC51" s="89"/>
      <c r="AD51" s="89"/>
      <c r="AE51" s="89"/>
      <c r="AF51" s="164"/>
      <c r="AG51" s="89"/>
      <c r="AH51" s="89"/>
      <c r="AI51" s="159"/>
      <c r="AJ51" s="89" t="s">
        <v>12</v>
      </c>
      <c r="AK51" s="89"/>
      <c r="AL51" s="89"/>
      <c r="AM51" s="89"/>
      <c r="AN51" s="89"/>
      <c r="AO51" s="89"/>
      <c r="AP51" s="331">
        <f ca="1">SUM(AP45:AQ47)</f>
        <v>1</v>
      </c>
      <c r="AQ51" s="332"/>
      <c r="AR51" s="89"/>
      <c r="AS51" s="333">
        <f ca="1">SUM(AS45:AU47)</f>
        <v>33737189.970106013</v>
      </c>
      <c r="AT51" s="333"/>
      <c r="AU51" s="333"/>
      <c r="AV51" s="89"/>
      <c r="AW51" s="89"/>
      <c r="AX51" s="89" t="s">
        <v>12</v>
      </c>
      <c r="AY51" s="89"/>
      <c r="AZ51" s="89"/>
      <c r="BA51" s="89"/>
      <c r="BB51" s="89"/>
      <c r="BC51" s="89"/>
      <c r="BD51" s="89"/>
      <c r="BE51" s="89"/>
      <c r="BF51" s="331">
        <f ca="1">SUM(BF45:BG50)</f>
        <v>1</v>
      </c>
      <c r="BG51" s="332"/>
      <c r="BH51" s="89"/>
      <c r="BI51" s="339">
        <f ca="1">SUM(BI45:BK50)</f>
        <v>-32169123.553450029</v>
      </c>
      <c r="BJ51" s="340"/>
      <c r="BK51" s="341"/>
      <c r="BL51" s="164"/>
      <c r="BM51" s="89"/>
    </row>
    <row r="52" spans="2:65" ht="15" customHeight="1">
      <c r="B52" s="89"/>
      <c r="C52" s="15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164"/>
      <c r="AG52" s="89"/>
      <c r="AH52" s="89"/>
      <c r="AI52" s="160"/>
      <c r="AJ52" s="161"/>
      <c r="AK52" s="161"/>
      <c r="AL52" s="161"/>
      <c r="AM52" s="161"/>
      <c r="AN52" s="161"/>
      <c r="AO52" s="161"/>
      <c r="AP52" s="161"/>
      <c r="AQ52" s="161"/>
      <c r="AR52" s="161"/>
      <c r="AS52" s="161"/>
      <c r="AT52" s="161"/>
      <c r="AU52" s="161"/>
      <c r="AV52" s="161"/>
      <c r="AW52" s="161"/>
      <c r="AX52" s="161"/>
      <c r="AY52" s="161"/>
      <c r="AZ52" s="161"/>
      <c r="BA52" s="161"/>
      <c r="BB52" s="161"/>
      <c r="BC52" s="161"/>
      <c r="BD52" s="161"/>
      <c r="BE52" s="161"/>
      <c r="BF52" s="161"/>
      <c r="BG52" s="161"/>
      <c r="BH52" s="161"/>
      <c r="BI52" s="161"/>
      <c r="BJ52" s="161"/>
      <c r="BK52" s="161"/>
      <c r="BL52" s="165"/>
      <c r="BM52" s="89"/>
    </row>
    <row r="53" spans="2:65" ht="15" customHeight="1">
      <c r="B53" s="89"/>
      <c r="C53" s="159"/>
      <c r="D53" s="89"/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89"/>
      <c r="Q53" s="89"/>
      <c r="R53" s="89"/>
      <c r="S53" s="89"/>
      <c r="T53" s="89"/>
      <c r="U53" s="89"/>
      <c r="V53" s="89"/>
      <c r="W53" s="89"/>
      <c r="X53" s="89"/>
      <c r="Y53" s="89"/>
      <c r="Z53" s="89"/>
      <c r="AA53" s="89"/>
      <c r="AB53" s="89"/>
      <c r="AC53" s="89"/>
      <c r="AD53" s="89"/>
      <c r="AE53" s="89"/>
      <c r="AF53" s="164"/>
      <c r="AG53" s="89"/>
      <c r="AH53" s="89"/>
      <c r="AI53" s="89"/>
      <c r="AJ53" s="89"/>
      <c r="AK53" s="89"/>
      <c r="AL53" s="89"/>
      <c r="AM53" s="89"/>
      <c r="AN53" s="89"/>
      <c r="AO53" s="89"/>
      <c r="AP53" s="89"/>
      <c r="AQ53" s="89"/>
      <c r="AR53" s="89"/>
      <c r="AS53" s="89"/>
      <c r="AT53" s="89"/>
      <c r="AU53" s="89"/>
      <c r="AV53" s="89"/>
      <c r="AW53" s="89"/>
      <c r="AX53" s="89"/>
      <c r="AY53" s="89"/>
      <c r="AZ53" s="89"/>
      <c r="BA53" s="89"/>
      <c r="BB53" s="89"/>
      <c r="BC53" s="89"/>
      <c r="BD53" s="89"/>
      <c r="BE53" s="89"/>
      <c r="BF53" s="89"/>
      <c r="BG53" s="89"/>
      <c r="BH53" s="89"/>
      <c r="BI53" s="89"/>
      <c r="BJ53" s="89"/>
      <c r="BK53" s="89"/>
      <c r="BL53" s="89"/>
      <c r="BM53" s="89"/>
    </row>
    <row r="54" spans="2:65" ht="15" customHeight="1">
      <c r="B54" s="89"/>
      <c r="C54" s="159"/>
      <c r="D54" s="89"/>
      <c r="E54" s="89"/>
      <c r="F54" s="89"/>
      <c r="G54" s="89"/>
      <c r="H54" s="89"/>
      <c r="I54" s="89"/>
      <c r="J54" s="89"/>
      <c r="K54" s="89"/>
      <c r="L54" s="89"/>
      <c r="M54" s="89"/>
      <c r="N54" s="89"/>
      <c r="O54" s="89"/>
      <c r="P54" s="89"/>
      <c r="Q54" s="89"/>
      <c r="R54" s="89"/>
      <c r="S54" s="89"/>
      <c r="T54" s="89"/>
      <c r="U54" s="89"/>
      <c r="V54" s="89"/>
      <c r="W54" s="89"/>
      <c r="X54" s="89"/>
      <c r="Y54" s="89"/>
      <c r="Z54" s="89"/>
      <c r="AA54" s="89"/>
      <c r="AB54" s="89"/>
      <c r="AC54" s="89"/>
      <c r="AD54" s="89"/>
      <c r="AE54" s="89"/>
      <c r="AF54" s="164"/>
      <c r="AG54" s="89"/>
      <c r="AH54" s="89"/>
      <c r="AI54" s="156" t="s">
        <v>183</v>
      </c>
      <c r="AJ54" s="158"/>
      <c r="AK54" s="158"/>
      <c r="AL54" s="158"/>
      <c r="AM54" s="158"/>
      <c r="AN54" s="158"/>
      <c r="AO54" s="158"/>
      <c r="AP54" s="158"/>
      <c r="AQ54" s="158"/>
      <c r="AR54" s="158"/>
      <c r="AS54" s="158"/>
      <c r="AT54" s="158"/>
      <c r="AU54" s="158"/>
      <c r="AV54" s="158"/>
      <c r="AW54" s="158"/>
      <c r="AX54" s="158"/>
      <c r="AY54" s="158"/>
      <c r="AZ54" s="158"/>
      <c r="BA54" s="158"/>
      <c r="BB54" s="158"/>
      <c r="BC54" s="158"/>
      <c r="BD54" s="158"/>
      <c r="BE54" s="158"/>
      <c r="BF54" s="158"/>
      <c r="BG54" s="158"/>
      <c r="BH54" s="158"/>
      <c r="BI54" s="158"/>
      <c r="BJ54" s="158"/>
      <c r="BK54" s="158"/>
      <c r="BL54" s="168"/>
      <c r="BM54" s="89"/>
    </row>
    <row r="55" spans="2:65" ht="15" customHeight="1">
      <c r="B55" s="89"/>
      <c r="C55" s="159"/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  <c r="Q55" s="89"/>
      <c r="R55" s="89"/>
      <c r="S55" s="89"/>
      <c r="T55" s="89"/>
      <c r="U55" s="89"/>
      <c r="V55" s="89"/>
      <c r="W55" s="89"/>
      <c r="X55" s="89"/>
      <c r="Y55" s="89"/>
      <c r="Z55" s="89"/>
      <c r="AA55" s="89"/>
      <c r="AB55" s="89"/>
      <c r="AC55" s="89"/>
      <c r="AD55" s="89"/>
      <c r="AE55" s="89"/>
      <c r="AF55" s="164"/>
      <c r="AG55" s="89"/>
      <c r="AH55" s="89"/>
      <c r="AI55" s="159"/>
      <c r="AJ55" s="89"/>
      <c r="AK55" s="89"/>
      <c r="AL55" s="89"/>
      <c r="AM55" s="89"/>
      <c r="AN55" s="89"/>
      <c r="AO55" s="89"/>
      <c r="AP55" s="89"/>
      <c r="AQ55" s="89"/>
      <c r="AR55" s="89"/>
      <c r="AS55" s="89"/>
      <c r="AT55" s="89"/>
      <c r="AU55" s="89"/>
      <c r="AV55" s="89"/>
      <c r="AW55" s="89"/>
      <c r="AX55" s="89"/>
      <c r="AY55" s="89"/>
      <c r="AZ55" s="89"/>
      <c r="BA55" s="89"/>
      <c r="BB55" s="89"/>
      <c r="BC55" s="89"/>
      <c r="BD55" s="89"/>
      <c r="BE55" s="89"/>
      <c r="BF55" s="89"/>
      <c r="BG55" s="89"/>
      <c r="BH55" s="89"/>
      <c r="BI55" s="89"/>
      <c r="BJ55" s="89"/>
      <c r="BK55" s="89"/>
      <c r="BL55" s="164"/>
      <c r="BM55" s="89"/>
    </row>
    <row r="56" spans="2:65" ht="15" customHeight="1">
      <c r="B56" s="89"/>
      <c r="C56" s="159"/>
      <c r="D56" s="89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  <c r="Q56" s="89"/>
      <c r="R56" s="89"/>
      <c r="S56" s="89"/>
      <c r="T56" s="89"/>
      <c r="U56" s="89"/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164"/>
      <c r="AG56" s="89"/>
      <c r="AH56" s="89"/>
      <c r="AI56" s="159"/>
      <c r="AJ56" s="89"/>
      <c r="AK56" s="89"/>
      <c r="AL56" s="89"/>
      <c r="AM56" s="89"/>
      <c r="AN56" s="89"/>
      <c r="AO56" s="89"/>
      <c r="AP56" s="89"/>
      <c r="AQ56" s="89"/>
      <c r="AR56" s="89"/>
      <c r="AS56" s="89"/>
      <c r="AT56" s="89"/>
      <c r="AU56" s="89"/>
      <c r="AV56" s="89"/>
      <c r="AW56" s="89"/>
      <c r="AX56" s="89"/>
      <c r="AY56" s="89"/>
      <c r="AZ56" s="89"/>
      <c r="BA56" s="89"/>
      <c r="BB56" s="89"/>
      <c r="BC56" s="89"/>
      <c r="BD56" s="89"/>
      <c r="BE56" s="89"/>
      <c r="BF56" s="89"/>
      <c r="BG56" s="89"/>
      <c r="BH56" s="89"/>
      <c r="BI56" s="89"/>
      <c r="BJ56" s="89"/>
      <c r="BK56" s="89"/>
      <c r="BL56" s="164"/>
      <c r="BM56" s="89"/>
    </row>
    <row r="57" spans="2:65" ht="15" customHeight="1">
      <c r="B57" s="89"/>
      <c r="C57" s="159"/>
      <c r="D57" s="89"/>
      <c r="E57" s="89"/>
      <c r="F57" s="89"/>
      <c r="G57" s="89"/>
      <c r="H57" s="89"/>
      <c r="I57" s="89"/>
      <c r="J57" s="89"/>
      <c r="K57" s="89"/>
      <c r="L57" s="89"/>
      <c r="M57" s="89"/>
      <c r="N57" s="89"/>
      <c r="O57" s="89"/>
      <c r="P57" s="89"/>
      <c r="Q57" s="89"/>
      <c r="R57" s="89"/>
      <c r="S57" s="89"/>
      <c r="T57" s="89"/>
      <c r="U57" s="89"/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164"/>
      <c r="AG57" s="89"/>
      <c r="AH57" s="89"/>
      <c r="AI57" s="159"/>
      <c r="AJ57" s="89"/>
      <c r="AK57" s="89"/>
      <c r="AL57" s="89"/>
      <c r="AM57" s="89"/>
      <c r="AN57" s="89"/>
      <c r="AO57" s="89"/>
      <c r="AP57" s="89"/>
      <c r="AQ57" s="89"/>
      <c r="AR57" s="89"/>
      <c r="AS57" s="89"/>
      <c r="AT57" s="89"/>
      <c r="AU57" s="89"/>
      <c r="AV57" s="89"/>
      <c r="AW57" s="89"/>
      <c r="AX57" s="89"/>
      <c r="AY57" s="89"/>
      <c r="AZ57" s="89"/>
      <c r="BA57" s="89"/>
      <c r="BB57" s="89"/>
      <c r="BC57" s="89"/>
      <c r="BD57" s="89"/>
      <c r="BE57" s="89"/>
      <c r="BF57" s="89"/>
      <c r="BG57" s="89"/>
      <c r="BH57" s="89"/>
      <c r="BI57" s="89"/>
      <c r="BJ57" s="89"/>
      <c r="BK57" s="89"/>
      <c r="BL57" s="164"/>
      <c r="BM57" s="89"/>
    </row>
    <row r="58" spans="2:65" ht="15" customHeight="1">
      <c r="B58" s="89"/>
      <c r="C58" s="159"/>
      <c r="D58" s="89"/>
      <c r="E58" s="89"/>
      <c r="F58" s="89"/>
      <c r="G58" s="89"/>
      <c r="H58" s="89"/>
      <c r="I58" s="89"/>
      <c r="J58" s="89"/>
      <c r="K58" s="89"/>
      <c r="L58" s="89"/>
      <c r="M58" s="89"/>
      <c r="N58" s="89"/>
      <c r="O58" s="89"/>
      <c r="P58" s="89"/>
      <c r="Q58" s="89"/>
      <c r="R58" s="89"/>
      <c r="S58" s="89"/>
      <c r="T58" s="89"/>
      <c r="U58" s="89"/>
      <c r="V58" s="89"/>
      <c r="W58" s="89"/>
      <c r="X58" s="89"/>
      <c r="Y58" s="89"/>
      <c r="Z58" s="89"/>
      <c r="AA58" s="89"/>
      <c r="AB58" s="89"/>
      <c r="AC58" s="89"/>
      <c r="AD58" s="89"/>
      <c r="AE58" s="89"/>
      <c r="AF58" s="164"/>
      <c r="AG58" s="89"/>
      <c r="AH58" s="89"/>
      <c r="AI58" s="159"/>
      <c r="AJ58" s="89"/>
      <c r="AK58" s="89"/>
      <c r="AL58" s="89"/>
      <c r="AM58" s="89"/>
      <c r="AN58" s="89"/>
      <c r="AO58" s="89"/>
      <c r="AP58" s="89"/>
      <c r="AQ58" s="89"/>
      <c r="AR58" s="89"/>
      <c r="AS58" s="89"/>
      <c r="AT58" s="89"/>
      <c r="AU58" s="89"/>
      <c r="AV58" s="89"/>
      <c r="AW58" s="89"/>
      <c r="AX58" s="89"/>
      <c r="AY58" s="89"/>
      <c r="AZ58" s="89"/>
      <c r="BA58" s="89"/>
      <c r="BB58" s="89"/>
      <c r="BC58" s="89"/>
      <c r="BD58" s="89"/>
      <c r="BE58" s="89"/>
      <c r="BF58" s="89"/>
      <c r="BG58" s="89"/>
      <c r="BH58" s="89"/>
      <c r="BI58" s="89"/>
      <c r="BJ58" s="89"/>
      <c r="BK58" s="89"/>
      <c r="BL58" s="164"/>
      <c r="BM58" s="89"/>
    </row>
    <row r="59" spans="2:65" ht="15" customHeight="1">
      <c r="B59" s="89"/>
      <c r="C59" s="159"/>
      <c r="D59" s="89"/>
      <c r="E59" s="89"/>
      <c r="F59" s="89"/>
      <c r="G59" s="89"/>
      <c r="H59" s="89"/>
      <c r="I59" s="89"/>
      <c r="J59" s="89"/>
      <c r="K59" s="89"/>
      <c r="L59" s="89"/>
      <c r="M59" s="89"/>
      <c r="N59" s="89"/>
      <c r="O59" s="89"/>
      <c r="P59" s="89"/>
      <c r="Q59" s="89"/>
      <c r="R59" s="89"/>
      <c r="S59" s="89"/>
      <c r="T59" s="89"/>
      <c r="U59" s="89"/>
      <c r="V59" s="89"/>
      <c r="W59" s="89"/>
      <c r="X59" s="89"/>
      <c r="Y59" s="89"/>
      <c r="Z59" s="89"/>
      <c r="AA59" s="89"/>
      <c r="AB59" s="89"/>
      <c r="AC59" s="89"/>
      <c r="AD59" s="89"/>
      <c r="AE59" s="89"/>
      <c r="AF59" s="164"/>
      <c r="AG59" s="89"/>
      <c r="AH59" s="89"/>
      <c r="AI59" s="159"/>
      <c r="AJ59" s="89"/>
      <c r="AK59" s="89"/>
      <c r="AL59" s="89"/>
      <c r="AM59" s="89"/>
      <c r="AN59" s="89"/>
      <c r="AO59" s="89"/>
      <c r="AP59" s="89"/>
      <c r="AQ59" s="89"/>
      <c r="AR59" s="89"/>
      <c r="AS59" s="89"/>
      <c r="AT59" s="89"/>
      <c r="AU59" s="89"/>
      <c r="AV59" s="89"/>
      <c r="AW59" s="89"/>
      <c r="AX59" s="89"/>
      <c r="AY59" s="89"/>
      <c r="AZ59" s="89"/>
      <c r="BA59" s="89"/>
      <c r="BB59" s="89"/>
      <c r="BC59" s="89"/>
      <c r="BD59" s="89"/>
      <c r="BE59" s="89"/>
      <c r="BF59" s="89"/>
      <c r="BG59" s="89"/>
      <c r="BH59" s="89"/>
      <c r="BI59" s="89"/>
      <c r="BJ59" s="89"/>
      <c r="BK59" s="89"/>
      <c r="BL59" s="164"/>
      <c r="BM59" s="89"/>
    </row>
    <row r="60" spans="2:65" ht="15" customHeight="1">
      <c r="B60" s="89"/>
      <c r="C60" s="159"/>
      <c r="D60" s="89"/>
      <c r="E60" s="89"/>
      <c r="F60" s="89"/>
      <c r="G60" s="89"/>
      <c r="H60" s="89"/>
      <c r="I60" s="89"/>
      <c r="J60" s="89"/>
      <c r="K60" s="89"/>
      <c r="L60" s="89"/>
      <c r="M60" s="89"/>
      <c r="N60" s="89"/>
      <c r="O60" s="89"/>
      <c r="P60" s="89"/>
      <c r="Q60" s="89"/>
      <c r="R60" s="89"/>
      <c r="S60" s="89"/>
      <c r="T60" s="89"/>
      <c r="U60" s="89"/>
      <c r="V60" s="89"/>
      <c r="W60" s="89"/>
      <c r="X60" s="89"/>
      <c r="Y60" s="89"/>
      <c r="Z60" s="89"/>
      <c r="AA60" s="89"/>
      <c r="AB60" s="89"/>
      <c r="AC60" s="89"/>
      <c r="AD60" s="89"/>
      <c r="AE60" s="89"/>
      <c r="AF60" s="164"/>
      <c r="AG60" s="89"/>
      <c r="AH60" s="89"/>
      <c r="AI60" s="159"/>
      <c r="AJ60" s="89"/>
      <c r="AK60" s="89"/>
      <c r="AL60" s="89"/>
      <c r="AM60" s="89"/>
      <c r="AN60" s="89"/>
      <c r="AO60" s="89"/>
      <c r="AP60" s="89"/>
      <c r="AQ60" s="89"/>
      <c r="AR60" s="89"/>
      <c r="AS60" s="89"/>
      <c r="AT60" s="89"/>
      <c r="AU60" s="89"/>
      <c r="AV60" s="89"/>
      <c r="AW60" s="89"/>
      <c r="AX60" s="89"/>
      <c r="AY60" s="89"/>
      <c r="AZ60" s="89"/>
      <c r="BA60" s="89"/>
      <c r="BB60" s="89"/>
      <c r="BC60" s="89"/>
      <c r="BD60" s="89"/>
      <c r="BE60" s="89"/>
      <c r="BF60" s="89"/>
      <c r="BG60" s="89"/>
      <c r="BH60" s="89"/>
      <c r="BI60" s="89"/>
      <c r="BJ60" s="89"/>
      <c r="BK60" s="89"/>
      <c r="BL60" s="164"/>
      <c r="BM60" s="89"/>
    </row>
    <row r="61" spans="2:65" ht="15" customHeight="1">
      <c r="B61" s="89"/>
      <c r="C61" s="160"/>
      <c r="D61" s="161"/>
      <c r="E61" s="161"/>
      <c r="F61" s="161"/>
      <c r="G61" s="161"/>
      <c r="H61" s="161"/>
      <c r="I61" s="161"/>
      <c r="J61" s="161"/>
      <c r="K61" s="161"/>
      <c r="L61" s="161"/>
      <c r="M61" s="161"/>
      <c r="N61" s="161"/>
      <c r="O61" s="161"/>
      <c r="P61" s="161"/>
      <c r="Q61" s="161"/>
      <c r="R61" s="161"/>
      <c r="S61" s="161"/>
      <c r="T61" s="161"/>
      <c r="U61" s="161"/>
      <c r="V61" s="161"/>
      <c r="W61" s="161"/>
      <c r="X61" s="161"/>
      <c r="Y61" s="161"/>
      <c r="Z61" s="161"/>
      <c r="AA61" s="161"/>
      <c r="AB61" s="161"/>
      <c r="AC61" s="161"/>
      <c r="AD61" s="161"/>
      <c r="AE61" s="161"/>
      <c r="AF61" s="165"/>
      <c r="AG61" s="89"/>
      <c r="AH61" s="89"/>
      <c r="AI61" s="160"/>
      <c r="AJ61" s="161"/>
      <c r="AK61" s="161"/>
      <c r="AL61" s="161"/>
      <c r="AM61" s="161"/>
      <c r="AN61" s="161"/>
      <c r="AO61" s="161"/>
      <c r="AP61" s="161"/>
      <c r="AQ61" s="161"/>
      <c r="AR61" s="161"/>
      <c r="AS61" s="161"/>
      <c r="AT61" s="161"/>
      <c r="AU61" s="161"/>
      <c r="AV61" s="161"/>
      <c r="AW61" s="161"/>
      <c r="AX61" s="161"/>
      <c r="AY61" s="161"/>
      <c r="AZ61" s="161"/>
      <c r="BA61" s="161"/>
      <c r="BB61" s="161"/>
      <c r="BC61" s="161"/>
      <c r="BD61" s="161"/>
      <c r="BE61" s="161"/>
      <c r="BF61" s="161"/>
      <c r="BG61" s="161"/>
      <c r="BH61" s="161"/>
      <c r="BI61" s="161"/>
      <c r="BJ61" s="161"/>
      <c r="BK61" s="161"/>
      <c r="BL61" s="165"/>
      <c r="BM61" s="89"/>
    </row>
    <row r="62" spans="2:65" ht="15" customHeight="1">
      <c r="B62" s="89"/>
      <c r="C62" s="89"/>
      <c r="D62" s="89"/>
      <c r="E62" s="89"/>
      <c r="F62" s="89"/>
      <c r="G62" s="89"/>
      <c r="H62" s="89"/>
      <c r="I62" s="89"/>
      <c r="J62" s="89"/>
      <c r="K62" s="89"/>
      <c r="L62" s="89"/>
      <c r="M62" s="89"/>
      <c r="N62" s="89"/>
      <c r="O62" s="89"/>
      <c r="P62" s="89"/>
      <c r="Q62" s="89"/>
      <c r="R62" s="89"/>
      <c r="S62" s="89"/>
      <c r="T62" s="89"/>
      <c r="U62" s="89"/>
      <c r="V62" s="89"/>
      <c r="W62" s="89"/>
      <c r="X62" s="89"/>
      <c r="Y62" s="89"/>
      <c r="Z62" s="89"/>
      <c r="AA62" s="89"/>
      <c r="AB62" s="89"/>
      <c r="AC62" s="89"/>
      <c r="AD62" s="89"/>
      <c r="AE62" s="89"/>
      <c r="AF62" s="89"/>
      <c r="AG62" s="89"/>
      <c r="AH62" s="89"/>
      <c r="AI62" s="89"/>
      <c r="AJ62" s="89"/>
      <c r="AK62" s="89"/>
      <c r="AL62" s="89"/>
      <c r="AM62" s="89"/>
      <c r="AN62" s="89"/>
      <c r="AO62" s="89"/>
      <c r="AP62" s="89"/>
      <c r="AQ62" s="89"/>
      <c r="AR62" s="89"/>
      <c r="AS62" s="89"/>
      <c r="AT62" s="89"/>
      <c r="AU62" s="89"/>
      <c r="AV62" s="89"/>
      <c r="AW62" s="89"/>
      <c r="AX62" s="89"/>
      <c r="AY62" s="89"/>
      <c r="AZ62" s="89"/>
      <c r="BA62" s="89"/>
      <c r="BB62" s="89"/>
      <c r="BC62" s="89"/>
      <c r="BD62" s="89"/>
      <c r="BE62" s="89"/>
      <c r="BF62" s="89"/>
      <c r="BG62" s="89"/>
      <c r="BH62" s="89"/>
      <c r="BI62" s="89"/>
      <c r="BJ62" s="89"/>
      <c r="BK62" s="89"/>
      <c r="BL62" s="89"/>
      <c r="BM62" s="89"/>
    </row>
    <row r="63" spans="2:65" ht="15" customHeight="1">
      <c r="B63" s="89"/>
      <c r="C63" s="156" t="s">
        <v>344</v>
      </c>
      <c r="D63" s="158"/>
      <c r="E63" s="158"/>
      <c r="F63" s="158"/>
      <c r="G63" s="158"/>
      <c r="H63" s="158"/>
      <c r="I63" s="158"/>
      <c r="J63" s="158"/>
      <c r="K63" s="158"/>
      <c r="L63" s="158"/>
      <c r="M63" s="158"/>
      <c r="N63" s="158"/>
      <c r="O63" s="158"/>
      <c r="P63" s="158"/>
      <c r="Q63" s="158"/>
      <c r="R63" s="158"/>
      <c r="S63" s="158"/>
      <c r="T63" s="158"/>
      <c r="U63" s="158"/>
      <c r="V63" s="158"/>
      <c r="W63" s="158"/>
      <c r="X63" s="158"/>
      <c r="Y63" s="158"/>
      <c r="Z63" s="158"/>
      <c r="AA63" s="158"/>
      <c r="AB63" s="158"/>
      <c r="AC63" s="158"/>
      <c r="AD63" s="158"/>
      <c r="AE63" s="158"/>
      <c r="AF63" s="158"/>
      <c r="AG63" s="158"/>
      <c r="AH63" s="158"/>
      <c r="AI63" s="158"/>
      <c r="AJ63" s="158"/>
      <c r="AK63" s="158"/>
      <c r="AL63" s="158"/>
      <c r="AM63" s="158"/>
      <c r="AN63" s="158"/>
      <c r="AO63" s="158"/>
      <c r="AP63" s="158"/>
      <c r="AQ63" s="158"/>
      <c r="AR63" s="158"/>
      <c r="AS63" s="158"/>
      <c r="AT63" s="158"/>
      <c r="AU63" s="158"/>
      <c r="AV63" s="158"/>
      <c r="AW63" s="158"/>
      <c r="AX63" s="158"/>
      <c r="AY63" s="158"/>
      <c r="AZ63" s="158"/>
      <c r="BA63" s="158"/>
      <c r="BB63" s="158"/>
      <c r="BC63" s="158"/>
      <c r="BD63" s="158"/>
      <c r="BE63" s="158"/>
      <c r="BF63" s="158"/>
      <c r="BG63" s="158"/>
      <c r="BH63" s="158"/>
      <c r="BI63" s="158"/>
      <c r="BJ63" s="158"/>
      <c r="BK63" s="158"/>
      <c r="BL63" s="166"/>
      <c r="BM63" s="89"/>
    </row>
    <row r="64" spans="2:65" ht="15" customHeight="1">
      <c r="B64" s="89"/>
      <c r="C64" s="159"/>
      <c r="D64" s="89"/>
      <c r="E64" s="89"/>
      <c r="F64" s="89"/>
      <c r="G64" s="89"/>
      <c r="H64" s="89"/>
      <c r="I64" s="89"/>
      <c r="J64" s="89"/>
      <c r="K64" s="89"/>
      <c r="L64" s="89"/>
      <c r="M64" s="89"/>
      <c r="N64" s="89"/>
      <c r="O64" s="89"/>
      <c r="P64" s="89"/>
      <c r="Q64" s="89"/>
      <c r="R64" s="89"/>
      <c r="S64" s="89"/>
      <c r="T64" s="89"/>
      <c r="U64" s="89"/>
      <c r="V64" s="89"/>
      <c r="W64" s="89"/>
      <c r="X64" s="89"/>
      <c r="Y64" s="89"/>
      <c r="Z64" s="89"/>
      <c r="AA64" s="89"/>
      <c r="AB64" s="89"/>
      <c r="AC64" s="89"/>
      <c r="AD64" s="89"/>
      <c r="AE64" s="89"/>
      <c r="AF64" s="89"/>
      <c r="AG64" s="89"/>
      <c r="AH64" s="89"/>
      <c r="AI64" s="89"/>
      <c r="AJ64" s="89"/>
      <c r="AK64" s="89"/>
      <c r="AL64" s="89"/>
      <c r="AM64" s="89"/>
      <c r="AN64" s="89"/>
      <c r="AO64" s="89"/>
      <c r="AP64" s="89"/>
      <c r="AQ64" s="89"/>
      <c r="AR64" s="89"/>
      <c r="AS64" s="89"/>
      <c r="AT64" s="89"/>
      <c r="AU64" s="89"/>
      <c r="AV64" s="89"/>
      <c r="AW64" s="89"/>
      <c r="AX64" s="89"/>
      <c r="AY64" s="89"/>
      <c r="AZ64" s="89"/>
      <c r="BA64" s="89"/>
      <c r="BB64" s="89"/>
      <c r="BC64" s="89"/>
      <c r="BD64" s="89"/>
      <c r="BE64" s="89"/>
      <c r="BF64" s="89"/>
      <c r="BG64" s="89"/>
      <c r="BH64" s="89"/>
      <c r="BI64" s="89"/>
      <c r="BJ64" s="89"/>
      <c r="BK64" s="89"/>
      <c r="BL64" s="164"/>
      <c r="BM64" s="89"/>
    </row>
    <row r="65" spans="2:65" ht="15" customHeight="1">
      <c r="B65" s="89"/>
      <c r="C65" s="159"/>
      <c r="D65" s="89"/>
      <c r="E65" s="89"/>
      <c r="F65" s="89"/>
      <c r="G65" s="89"/>
      <c r="H65" s="89"/>
      <c r="I65" s="89"/>
      <c r="J65" s="89"/>
      <c r="K65" s="89"/>
      <c r="L65" s="89"/>
      <c r="M65" s="89"/>
      <c r="N65" s="89"/>
      <c r="O65" s="89"/>
      <c r="P65" s="89"/>
      <c r="Q65" s="89"/>
      <c r="R65" s="89"/>
      <c r="S65" s="89"/>
      <c r="T65" s="89"/>
      <c r="U65" s="89"/>
      <c r="V65" s="89"/>
      <c r="W65" s="89"/>
      <c r="X65" s="89"/>
      <c r="Y65" s="89"/>
      <c r="Z65" s="89"/>
      <c r="AA65" s="89"/>
      <c r="AB65" s="89"/>
      <c r="AC65" s="89"/>
      <c r="AD65" s="89"/>
      <c r="AE65" s="89"/>
      <c r="AF65" s="89"/>
      <c r="AG65" s="89"/>
      <c r="AH65" s="89"/>
      <c r="AI65" s="89"/>
      <c r="AJ65" s="89"/>
      <c r="AK65" s="89"/>
      <c r="AL65" s="89"/>
      <c r="AM65" s="89"/>
      <c r="AN65" s="89"/>
      <c r="AO65" s="89"/>
      <c r="AP65" s="89"/>
      <c r="AQ65" s="89"/>
      <c r="AR65" s="89"/>
      <c r="AS65" s="89"/>
      <c r="AT65" s="89"/>
      <c r="AU65" s="89"/>
      <c r="AV65" s="89"/>
      <c r="AW65" s="89"/>
      <c r="AX65" s="89"/>
      <c r="AY65" s="89"/>
      <c r="AZ65" s="89"/>
      <c r="BA65" s="89"/>
      <c r="BB65" s="89"/>
      <c r="BC65" s="89"/>
      <c r="BD65" s="89"/>
      <c r="BE65" s="89"/>
      <c r="BF65" s="89"/>
      <c r="BG65" s="89"/>
      <c r="BH65" s="89"/>
      <c r="BI65" s="89"/>
      <c r="BJ65" s="89"/>
      <c r="BK65" s="89"/>
      <c r="BL65" s="164"/>
      <c r="BM65" s="89"/>
    </row>
    <row r="66" spans="2:65" ht="15" customHeight="1">
      <c r="B66" s="89"/>
      <c r="C66" s="159"/>
      <c r="D66" s="89"/>
      <c r="E66" s="89"/>
      <c r="F66" s="89"/>
      <c r="G66" s="89"/>
      <c r="H66" s="89"/>
      <c r="I66" s="89"/>
      <c r="J66" s="89"/>
      <c r="K66" s="89"/>
      <c r="L66" s="89"/>
      <c r="M66" s="89"/>
      <c r="N66" s="89"/>
      <c r="O66" s="89"/>
      <c r="P66" s="89"/>
      <c r="Q66" s="89"/>
      <c r="R66" s="89"/>
      <c r="S66" s="89"/>
      <c r="T66" s="89"/>
      <c r="U66" s="89"/>
      <c r="V66" s="89"/>
      <c r="W66" s="89"/>
      <c r="X66" s="89"/>
      <c r="Y66" s="89"/>
      <c r="Z66" s="89"/>
      <c r="AA66" s="89"/>
      <c r="AB66" s="89"/>
      <c r="AC66" s="89"/>
      <c r="AD66" s="89"/>
      <c r="AE66" s="89"/>
      <c r="AF66" s="89"/>
      <c r="AG66" s="89"/>
      <c r="AH66" s="89"/>
      <c r="AI66" s="89"/>
      <c r="AJ66" s="89"/>
      <c r="AK66" s="89"/>
      <c r="AL66" s="89"/>
      <c r="AM66" s="89"/>
      <c r="AN66" s="89"/>
      <c r="AO66" s="89"/>
      <c r="AP66" s="89"/>
      <c r="AQ66" s="89"/>
      <c r="AR66" s="89"/>
      <c r="AS66" s="89"/>
      <c r="AT66" s="89"/>
      <c r="AU66" s="89"/>
      <c r="AV66" s="89"/>
      <c r="AW66" s="89"/>
      <c r="AX66" s="89"/>
      <c r="AY66" s="89"/>
      <c r="AZ66" s="89"/>
      <c r="BA66" s="89"/>
      <c r="BB66" s="89"/>
      <c r="BC66" s="89"/>
      <c r="BD66" s="89"/>
      <c r="BE66" s="89"/>
      <c r="BF66" s="89"/>
      <c r="BG66" s="89"/>
      <c r="BH66" s="89"/>
      <c r="BI66" s="89"/>
      <c r="BJ66" s="89"/>
      <c r="BK66" s="89"/>
      <c r="BL66" s="164"/>
      <c r="BM66" s="89"/>
    </row>
    <row r="67" spans="2:65" ht="15" customHeight="1">
      <c r="B67" s="89"/>
      <c r="C67" s="159"/>
      <c r="D67" s="89"/>
      <c r="E67" s="89"/>
      <c r="F67" s="89"/>
      <c r="G67" s="89"/>
      <c r="H67" s="89"/>
      <c r="I67" s="89"/>
      <c r="J67" s="89"/>
      <c r="K67" s="89"/>
      <c r="L67" s="89"/>
      <c r="M67" s="89"/>
      <c r="N67" s="89"/>
      <c r="O67" s="89"/>
      <c r="P67" s="89"/>
      <c r="Q67" s="89"/>
      <c r="R67" s="89"/>
      <c r="S67" s="89"/>
      <c r="T67" s="89"/>
      <c r="U67" s="89"/>
      <c r="V67" s="89"/>
      <c r="W67" s="89"/>
      <c r="X67" s="89"/>
      <c r="Y67" s="89"/>
      <c r="Z67" s="89"/>
      <c r="AA67" s="89"/>
      <c r="AB67" s="89"/>
      <c r="AC67" s="89"/>
      <c r="AD67" s="89"/>
      <c r="AE67" s="89"/>
      <c r="AF67" s="89"/>
      <c r="AG67" s="89"/>
      <c r="AH67" s="89"/>
      <c r="AI67" s="89"/>
      <c r="AJ67" s="89"/>
      <c r="AK67" s="89"/>
      <c r="AL67" s="89"/>
      <c r="AM67" s="89"/>
      <c r="AN67" s="89"/>
      <c r="AO67" s="89"/>
      <c r="AP67" s="89"/>
      <c r="AQ67" s="89"/>
      <c r="AR67" s="89"/>
      <c r="AS67" s="89"/>
      <c r="AT67" s="89"/>
      <c r="AU67" s="89"/>
      <c r="AV67" s="89"/>
      <c r="AW67" s="89"/>
      <c r="AX67" s="89"/>
      <c r="AY67" s="89"/>
      <c r="AZ67" s="89"/>
      <c r="BA67" s="89"/>
      <c r="BB67" s="89"/>
      <c r="BC67" s="89"/>
      <c r="BD67" s="89"/>
      <c r="BE67" s="89"/>
      <c r="BF67" s="89"/>
      <c r="BG67" s="89"/>
      <c r="BH67" s="89"/>
      <c r="BI67" s="89"/>
      <c r="BJ67" s="89"/>
      <c r="BK67" s="89"/>
      <c r="BL67" s="164"/>
      <c r="BM67" s="89"/>
    </row>
    <row r="68" spans="2:65" ht="15" customHeight="1">
      <c r="B68" s="89"/>
      <c r="C68" s="159"/>
      <c r="D68" s="89"/>
      <c r="E68" s="89"/>
      <c r="F68" s="89"/>
      <c r="G68" s="89"/>
      <c r="H68" s="89"/>
      <c r="I68" s="89"/>
      <c r="J68" s="89"/>
      <c r="K68" s="89"/>
      <c r="L68" s="89"/>
      <c r="M68" s="89"/>
      <c r="N68" s="89"/>
      <c r="O68" s="89"/>
      <c r="P68" s="89"/>
      <c r="Q68" s="89"/>
      <c r="R68" s="89"/>
      <c r="S68" s="89"/>
      <c r="T68" s="89"/>
      <c r="U68" s="89"/>
      <c r="V68" s="89"/>
      <c r="W68" s="89"/>
      <c r="X68" s="89"/>
      <c r="Y68" s="89"/>
      <c r="Z68" s="89"/>
      <c r="AA68" s="89"/>
      <c r="AB68" s="89"/>
      <c r="AC68" s="89"/>
      <c r="AD68" s="89"/>
      <c r="AE68" s="89"/>
      <c r="AF68" s="89"/>
      <c r="AG68" s="89"/>
      <c r="AH68" s="89"/>
      <c r="AI68" s="89"/>
      <c r="AJ68" s="89"/>
      <c r="AK68" s="89"/>
      <c r="AL68" s="89"/>
      <c r="AM68" s="89"/>
      <c r="AN68" s="89"/>
      <c r="AO68" s="89"/>
      <c r="AP68" s="89"/>
      <c r="AQ68" s="89"/>
      <c r="AR68" s="89"/>
      <c r="AS68" s="89"/>
      <c r="AT68" s="89"/>
      <c r="AU68" s="89"/>
      <c r="AV68" s="89"/>
      <c r="AW68" s="89"/>
      <c r="AX68" s="89"/>
      <c r="AY68" s="89"/>
      <c r="AZ68" s="89"/>
      <c r="BA68" s="89"/>
      <c r="BB68" s="89"/>
      <c r="BC68" s="89"/>
      <c r="BD68" s="89"/>
      <c r="BE68" s="89"/>
      <c r="BF68" s="89"/>
      <c r="BG68" s="89"/>
      <c r="BH68" s="89"/>
      <c r="BI68" s="89"/>
      <c r="BJ68" s="89"/>
      <c r="BK68" s="89"/>
      <c r="BL68" s="164"/>
      <c r="BM68" s="89"/>
    </row>
    <row r="69" spans="2:65" ht="15" customHeight="1">
      <c r="B69" s="89"/>
      <c r="C69" s="159"/>
      <c r="D69" s="89"/>
      <c r="E69" s="89"/>
      <c r="F69" s="89"/>
      <c r="G69" s="89"/>
      <c r="H69" s="89"/>
      <c r="I69" s="89"/>
      <c r="J69" s="89"/>
      <c r="K69" s="89"/>
      <c r="L69" s="89"/>
      <c r="M69" s="89"/>
      <c r="N69" s="89"/>
      <c r="O69" s="89"/>
      <c r="P69" s="89"/>
      <c r="Q69" s="89"/>
      <c r="R69" s="89"/>
      <c r="S69" s="89"/>
      <c r="T69" s="89"/>
      <c r="U69" s="89"/>
      <c r="V69" s="89"/>
      <c r="W69" s="89"/>
      <c r="X69" s="89"/>
      <c r="Y69" s="89"/>
      <c r="Z69" s="89"/>
      <c r="AA69" s="89"/>
      <c r="AB69" s="89"/>
      <c r="AC69" s="89"/>
      <c r="AD69" s="89"/>
      <c r="AE69" s="89"/>
      <c r="AF69" s="89"/>
      <c r="AG69" s="89"/>
      <c r="AH69" s="89"/>
      <c r="AI69" s="89"/>
      <c r="AJ69" s="89"/>
      <c r="AK69" s="89"/>
      <c r="AL69" s="89"/>
      <c r="AM69" s="89"/>
      <c r="AN69" s="89"/>
      <c r="AO69" s="89"/>
      <c r="AP69" s="89"/>
      <c r="AQ69" s="89"/>
      <c r="AR69" s="89"/>
      <c r="AS69" s="89"/>
      <c r="AT69" s="89"/>
      <c r="AU69" s="89"/>
      <c r="AV69" s="89"/>
      <c r="AW69" s="89"/>
      <c r="AX69" s="89"/>
      <c r="AY69" s="89"/>
      <c r="AZ69" s="89"/>
      <c r="BA69" s="89"/>
      <c r="BB69" s="89"/>
      <c r="BC69" s="89"/>
      <c r="BD69" s="89"/>
      <c r="BE69" s="89"/>
      <c r="BF69" s="89"/>
      <c r="BG69" s="89"/>
      <c r="BH69" s="89"/>
      <c r="BI69" s="89"/>
      <c r="BJ69" s="89"/>
      <c r="BK69" s="89"/>
      <c r="BL69" s="164"/>
      <c r="BM69" s="89"/>
    </row>
    <row r="70" spans="2:65" ht="15" customHeight="1">
      <c r="B70" s="89"/>
      <c r="C70" s="159"/>
      <c r="D70" s="89"/>
      <c r="E70" s="89"/>
      <c r="F70" s="89"/>
      <c r="G70" s="89"/>
      <c r="H70" s="89"/>
      <c r="I70" s="89"/>
      <c r="J70" s="89"/>
      <c r="K70" s="89"/>
      <c r="L70" s="89"/>
      <c r="M70" s="89"/>
      <c r="N70" s="89"/>
      <c r="O70" s="89"/>
      <c r="P70" s="89"/>
      <c r="Q70" s="89"/>
      <c r="R70" s="89"/>
      <c r="S70" s="89"/>
      <c r="T70" s="89"/>
      <c r="U70" s="89"/>
      <c r="V70" s="89"/>
      <c r="W70" s="89"/>
      <c r="X70" s="89"/>
      <c r="Y70" s="89"/>
      <c r="Z70" s="89"/>
      <c r="AA70" s="89"/>
      <c r="AB70" s="89"/>
      <c r="AC70" s="89"/>
      <c r="AD70" s="89"/>
      <c r="AE70" s="89"/>
      <c r="AF70" s="89"/>
      <c r="AG70" s="89"/>
      <c r="AH70" s="89"/>
      <c r="AI70" s="89"/>
      <c r="AJ70" s="89"/>
      <c r="AK70" s="89"/>
      <c r="AL70" s="89"/>
      <c r="AM70" s="89"/>
      <c r="AN70" s="89"/>
      <c r="AO70" s="89"/>
      <c r="AP70" s="89"/>
      <c r="AQ70" s="89"/>
      <c r="AR70" s="89"/>
      <c r="AS70" s="89"/>
      <c r="AT70" s="89"/>
      <c r="AU70" s="89"/>
      <c r="AV70" s="89"/>
      <c r="AW70" s="89"/>
      <c r="AX70" s="89"/>
      <c r="AY70" s="89"/>
      <c r="AZ70" s="89"/>
      <c r="BA70" s="89"/>
      <c r="BB70" s="89"/>
      <c r="BC70" s="89"/>
      <c r="BD70" s="89"/>
      <c r="BE70" s="89"/>
      <c r="BF70" s="89"/>
      <c r="BG70" s="89"/>
      <c r="BH70" s="89"/>
      <c r="BI70" s="89"/>
      <c r="BJ70" s="89"/>
      <c r="BK70" s="89"/>
      <c r="BL70" s="164"/>
      <c r="BM70" s="89"/>
    </row>
    <row r="71" spans="2:65" ht="15" customHeight="1">
      <c r="B71" s="89"/>
      <c r="C71" s="159"/>
      <c r="D71" s="89"/>
      <c r="E71" s="89"/>
      <c r="F71" s="89"/>
      <c r="G71" s="89"/>
      <c r="H71" s="89"/>
      <c r="I71" s="89"/>
      <c r="J71" s="89"/>
      <c r="K71" s="89"/>
      <c r="L71" s="89"/>
      <c r="M71" s="89"/>
      <c r="N71" s="89"/>
      <c r="O71" s="89"/>
      <c r="P71" s="89"/>
      <c r="Q71" s="89"/>
      <c r="R71" s="89"/>
      <c r="S71" s="89"/>
      <c r="T71" s="89"/>
      <c r="U71" s="89"/>
      <c r="V71" s="89"/>
      <c r="W71" s="89"/>
      <c r="X71" s="89"/>
      <c r="Y71" s="89"/>
      <c r="Z71" s="89"/>
      <c r="AA71" s="89"/>
      <c r="AB71" s="89"/>
      <c r="AC71" s="89"/>
      <c r="AD71" s="89"/>
      <c r="AE71" s="89"/>
      <c r="AF71" s="89"/>
      <c r="AG71" s="89"/>
      <c r="AH71" s="89"/>
      <c r="AI71" s="89"/>
      <c r="AJ71" s="89"/>
      <c r="AK71" s="89"/>
      <c r="AL71" s="89"/>
      <c r="AM71" s="89"/>
      <c r="AN71" s="89"/>
      <c r="AO71" s="89"/>
      <c r="AP71" s="89"/>
      <c r="AQ71" s="89"/>
      <c r="AR71" s="89"/>
      <c r="AS71" s="89"/>
      <c r="AT71" s="89"/>
      <c r="AU71" s="89"/>
      <c r="AV71" s="89"/>
      <c r="AW71" s="89"/>
      <c r="AX71" s="89"/>
      <c r="AY71" s="89"/>
      <c r="AZ71" s="89"/>
      <c r="BA71" s="89"/>
      <c r="BB71" s="89"/>
      <c r="BC71" s="89"/>
      <c r="BD71" s="89"/>
      <c r="BE71" s="89"/>
      <c r="BF71" s="89"/>
      <c r="BG71" s="89"/>
      <c r="BH71" s="89"/>
      <c r="BI71" s="89"/>
      <c r="BJ71" s="89"/>
      <c r="BK71" s="89"/>
      <c r="BL71" s="164"/>
      <c r="BM71" s="89"/>
    </row>
    <row r="72" spans="2:65" ht="15" customHeight="1">
      <c r="B72" s="89"/>
      <c r="C72" s="159"/>
      <c r="D72" s="89"/>
      <c r="E72" s="89"/>
      <c r="F72" s="89"/>
      <c r="G72" s="89"/>
      <c r="H72" s="89"/>
      <c r="I72" s="89"/>
      <c r="J72" s="89"/>
      <c r="K72" s="89"/>
      <c r="L72" s="89"/>
      <c r="M72" s="89"/>
      <c r="N72" s="89"/>
      <c r="O72" s="89"/>
      <c r="P72" s="89"/>
      <c r="Q72" s="89"/>
      <c r="R72" s="89"/>
      <c r="S72" s="89"/>
      <c r="T72" s="89"/>
      <c r="U72" s="89"/>
      <c r="V72" s="89"/>
      <c r="W72" s="89"/>
      <c r="X72" s="89"/>
      <c r="Y72" s="89"/>
      <c r="Z72" s="89"/>
      <c r="AA72" s="89"/>
      <c r="AB72" s="89"/>
      <c r="AC72" s="89"/>
      <c r="AD72" s="89"/>
      <c r="AE72" s="89"/>
      <c r="AF72" s="89"/>
      <c r="AG72" s="89"/>
      <c r="AH72" s="89"/>
      <c r="AI72" s="89"/>
      <c r="AJ72" s="89"/>
      <c r="AK72" s="89"/>
      <c r="AL72" s="89"/>
      <c r="AM72" s="89"/>
      <c r="AN72" s="89"/>
      <c r="AO72" s="89"/>
      <c r="AP72" s="89"/>
      <c r="AQ72" s="89"/>
      <c r="AR72" s="89"/>
      <c r="AS72" s="89"/>
      <c r="AT72" s="89"/>
      <c r="AU72" s="89"/>
      <c r="AV72" s="89"/>
      <c r="AW72" s="89"/>
      <c r="AX72" s="89"/>
      <c r="AY72" s="89"/>
      <c r="AZ72" s="89"/>
      <c r="BA72" s="89"/>
      <c r="BB72" s="89"/>
      <c r="BC72" s="89"/>
      <c r="BD72" s="89"/>
      <c r="BE72" s="89"/>
      <c r="BF72" s="89"/>
      <c r="BG72" s="89"/>
      <c r="BH72" s="89"/>
      <c r="BI72" s="89"/>
      <c r="BJ72" s="89"/>
      <c r="BK72" s="89"/>
      <c r="BL72" s="164"/>
      <c r="BM72" s="89"/>
    </row>
    <row r="73" spans="2:65" ht="15" customHeight="1">
      <c r="B73" s="89"/>
      <c r="C73" s="159"/>
      <c r="D73" s="89"/>
      <c r="E73" s="89"/>
      <c r="F73" s="89"/>
      <c r="G73" s="89"/>
      <c r="H73" s="89"/>
      <c r="I73" s="89"/>
      <c r="J73" s="89"/>
      <c r="K73" s="89"/>
      <c r="L73" s="89"/>
      <c r="M73" s="89"/>
      <c r="N73" s="89"/>
      <c r="O73" s="89"/>
      <c r="P73" s="89"/>
      <c r="Q73" s="89"/>
      <c r="R73" s="89"/>
      <c r="S73" s="89"/>
      <c r="T73" s="89"/>
      <c r="U73" s="89"/>
      <c r="V73" s="89"/>
      <c r="W73" s="89"/>
      <c r="X73" s="89"/>
      <c r="Y73" s="89"/>
      <c r="Z73" s="89"/>
      <c r="AA73" s="89"/>
      <c r="AB73" s="89"/>
      <c r="AC73" s="89"/>
      <c r="AD73" s="89"/>
      <c r="AE73" s="89"/>
      <c r="AF73" s="89"/>
      <c r="AG73" s="89"/>
      <c r="AH73" s="89"/>
      <c r="AI73" s="89"/>
      <c r="AJ73" s="89"/>
      <c r="AK73" s="89"/>
      <c r="AL73" s="89"/>
      <c r="AM73" s="89"/>
      <c r="AN73" s="89"/>
      <c r="AO73" s="89"/>
      <c r="AP73" s="89"/>
      <c r="AQ73" s="89"/>
      <c r="AR73" s="89"/>
      <c r="AS73" s="89"/>
      <c r="AT73" s="89"/>
      <c r="AU73" s="89"/>
      <c r="AV73" s="89"/>
      <c r="AW73" s="89"/>
      <c r="AX73" s="89"/>
      <c r="AY73" s="89"/>
      <c r="AZ73" s="89"/>
      <c r="BA73" s="89"/>
      <c r="BB73" s="89"/>
      <c r="BC73" s="89"/>
      <c r="BD73" s="89"/>
      <c r="BE73" s="89"/>
      <c r="BF73" s="89"/>
      <c r="BG73" s="89"/>
      <c r="BH73" s="89"/>
      <c r="BI73" s="89"/>
      <c r="BJ73" s="89"/>
      <c r="BK73" s="89"/>
      <c r="BL73" s="164"/>
      <c r="BM73" s="89"/>
    </row>
    <row r="74" spans="2:65" ht="15" customHeight="1">
      <c r="B74" s="89"/>
      <c r="C74" s="159"/>
      <c r="D74" s="89"/>
      <c r="E74" s="89"/>
      <c r="F74" s="89"/>
      <c r="G74" s="89"/>
      <c r="H74" s="89"/>
      <c r="I74" s="89"/>
      <c r="J74" s="89"/>
      <c r="K74" s="89"/>
      <c r="L74" s="89"/>
      <c r="M74" s="89"/>
      <c r="N74" s="89"/>
      <c r="O74" s="89"/>
      <c r="P74" s="89"/>
      <c r="Q74" s="89"/>
      <c r="R74" s="89"/>
      <c r="S74" s="89"/>
      <c r="T74" s="89"/>
      <c r="U74" s="89"/>
      <c r="V74" s="89"/>
      <c r="W74" s="89"/>
      <c r="X74" s="89"/>
      <c r="Y74" s="89"/>
      <c r="Z74" s="89"/>
      <c r="AA74" s="89"/>
      <c r="AB74" s="89"/>
      <c r="AC74" s="89"/>
      <c r="AD74" s="89"/>
      <c r="AE74" s="89"/>
      <c r="AF74" s="89"/>
      <c r="AG74" s="89"/>
      <c r="AH74" s="89"/>
      <c r="AI74" s="89"/>
      <c r="AJ74" s="89"/>
      <c r="AK74" s="89"/>
      <c r="AL74" s="89"/>
      <c r="AM74" s="89"/>
      <c r="AN74" s="89"/>
      <c r="AO74" s="89"/>
      <c r="AP74" s="89"/>
      <c r="AQ74" s="89"/>
      <c r="AR74" s="89"/>
      <c r="AS74" s="89"/>
      <c r="AT74" s="89"/>
      <c r="AU74" s="89"/>
      <c r="AV74" s="89"/>
      <c r="AW74" s="89"/>
      <c r="AX74" s="89"/>
      <c r="AY74" s="89"/>
      <c r="AZ74" s="89"/>
      <c r="BA74" s="89"/>
      <c r="BB74" s="89"/>
      <c r="BC74" s="89"/>
      <c r="BD74" s="89"/>
      <c r="BE74" s="89"/>
      <c r="BF74" s="89"/>
      <c r="BG74" s="89"/>
      <c r="BH74" s="89"/>
      <c r="BI74" s="89"/>
      <c r="BJ74" s="89"/>
      <c r="BK74" s="89"/>
      <c r="BL74" s="164"/>
      <c r="BM74" s="89"/>
    </row>
    <row r="75" spans="2:65" ht="15" customHeight="1">
      <c r="B75" s="89"/>
      <c r="C75" s="159"/>
      <c r="D75" s="89"/>
      <c r="E75" s="89"/>
      <c r="F75" s="89"/>
      <c r="G75" s="89"/>
      <c r="H75" s="89"/>
      <c r="I75" s="89"/>
      <c r="J75" s="89"/>
      <c r="K75" s="89"/>
      <c r="L75" s="89"/>
      <c r="M75" s="89"/>
      <c r="N75" s="89"/>
      <c r="O75" s="89"/>
      <c r="P75" s="89"/>
      <c r="Q75" s="89"/>
      <c r="R75" s="89"/>
      <c r="S75" s="89"/>
      <c r="T75" s="89"/>
      <c r="U75" s="89"/>
      <c r="V75" s="89"/>
      <c r="W75" s="89"/>
      <c r="X75" s="89"/>
      <c r="Y75" s="89"/>
      <c r="Z75" s="89"/>
      <c r="AA75" s="89"/>
      <c r="AB75" s="89"/>
      <c r="AC75" s="89"/>
      <c r="AD75" s="89"/>
      <c r="AE75" s="89"/>
      <c r="AF75" s="89"/>
      <c r="AG75" s="89"/>
      <c r="AH75" s="89"/>
      <c r="AI75" s="89"/>
      <c r="AJ75" s="89"/>
      <c r="AK75" s="89"/>
      <c r="AL75" s="89"/>
      <c r="AM75" s="89"/>
      <c r="AN75" s="89"/>
      <c r="AO75" s="89"/>
      <c r="AP75" s="89"/>
      <c r="AQ75" s="89"/>
      <c r="AR75" s="89"/>
      <c r="AS75" s="89"/>
      <c r="AT75" s="89"/>
      <c r="AU75" s="89"/>
      <c r="AV75" s="89"/>
      <c r="AW75" s="89"/>
      <c r="AX75" s="89"/>
      <c r="AY75" s="89"/>
      <c r="AZ75" s="89"/>
      <c r="BA75" s="89"/>
      <c r="BB75" s="89"/>
      <c r="BC75" s="89"/>
      <c r="BD75" s="89"/>
      <c r="BE75" s="89"/>
      <c r="BF75" s="89"/>
      <c r="BG75" s="89"/>
      <c r="BH75" s="89"/>
      <c r="BI75" s="89"/>
      <c r="BJ75" s="89"/>
      <c r="BK75" s="89"/>
      <c r="BL75" s="164"/>
      <c r="BM75" s="89"/>
    </row>
    <row r="76" spans="2:65" ht="15" customHeight="1">
      <c r="B76" s="89"/>
      <c r="C76" s="159"/>
      <c r="D76" s="89"/>
      <c r="E76" s="89"/>
      <c r="F76" s="89"/>
      <c r="G76" s="89"/>
      <c r="H76" s="89"/>
      <c r="I76" s="89"/>
      <c r="J76" s="89"/>
      <c r="K76" s="89"/>
      <c r="L76" s="89"/>
      <c r="M76" s="89"/>
      <c r="N76" s="89"/>
      <c r="O76" s="89"/>
      <c r="P76" s="89"/>
      <c r="Q76" s="89"/>
      <c r="R76" s="89"/>
      <c r="S76" s="89"/>
      <c r="T76" s="89"/>
      <c r="U76" s="89"/>
      <c r="V76" s="89"/>
      <c r="W76" s="89"/>
      <c r="X76" s="89"/>
      <c r="Y76" s="89"/>
      <c r="Z76" s="89"/>
      <c r="AA76" s="89"/>
      <c r="AB76" s="89"/>
      <c r="AC76" s="89"/>
      <c r="AD76" s="89"/>
      <c r="AE76" s="89"/>
      <c r="AF76" s="89"/>
      <c r="AG76" s="89"/>
      <c r="AH76" s="89"/>
      <c r="AI76" s="89"/>
      <c r="AJ76" s="89"/>
      <c r="AK76" s="89"/>
      <c r="AL76" s="89"/>
      <c r="AM76" s="89"/>
      <c r="AN76" s="89"/>
      <c r="AO76" s="89"/>
      <c r="AP76" s="89"/>
      <c r="AQ76" s="89"/>
      <c r="AR76" s="89"/>
      <c r="AS76" s="89"/>
      <c r="AT76" s="89"/>
      <c r="AU76" s="89"/>
      <c r="AV76" s="89"/>
      <c r="AW76" s="89"/>
      <c r="AX76" s="89"/>
      <c r="AY76" s="89"/>
      <c r="AZ76" s="89"/>
      <c r="BA76" s="89"/>
      <c r="BB76" s="89"/>
      <c r="BC76" s="89"/>
      <c r="BD76" s="89"/>
      <c r="BE76" s="89"/>
      <c r="BF76" s="89"/>
      <c r="BG76" s="89"/>
      <c r="BH76" s="89"/>
      <c r="BI76" s="89"/>
      <c r="BJ76" s="89"/>
      <c r="BK76" s="89"/>
      <c r="BL76" s="164"/>
      <c r="BM76" s="89"/>
    </row>
    <row r="77" spans="2:65" ht="15" customHeight="1">
      <c r="B77" s="89"/>
      <c r="C77" s="159"/>
      <c r="D77" s="89"/>
      <c r="E77" s="89"/>
      <c r="F77" s="89"/>
      <c r="G77" s="89"/>
      <c r="H77" s="89"/>
      <c r="I77" s="89"/>
      <c r="J77" s="89"/>
      <c r="K77" s="89"/>
      <c r="L77" s="89"/>
      <c r="M77" s="89"/>
      <c r="N77" s="89"/>
      <c r="O77" s="89"/>
      <c r="P77" s="89"/>
      <c r="Q77" s="89"/>
      <c r="R77" s="89"/>
      <c r="S77" s="89"/>
      <c r="T77" s="89"/>
      <c r="U77" s="89"/>
      <c r="V77" s="89"/>
      <c r="W77" s="89"/>
      <c r="X77" s="89"/>
      <c r="Y77" s="89"/>
      <c r="Z77" s="89"/>
      <c r="AA77" s="89"/>
      <c r="AB77" s="89"/>
      <c r="AC77" s="89"/>
      <c r="AD77" s="89"/>
      <c r="AE77" s="89"/>
      <c r="AF77" s="89"/>
      <c r="AG77" s="89"/>
      <c r="AH77" s="89"/>
      <c r="AI77" s="89"/>
      <c r="AJ77" s="89"/>
      <c r="AK77" s="89"/>
      <c r="AL77" s="89"/>
      <c r="AM77" s="89"/>
      <c r="AN77" s="89"/>
      <c r="AO77" s="89"/>
      <c r="AP77" s="89"/>
      <c r="AQ77" s="89"/>
      <c r="AR77" s="89"/>
      <c r="AS77" s="89"/>
      <c r="AT77" s="89"/>
      <c r="AU77" s="89"/>
      <c r="AV77" s="89"/>
      <c r="AW77" s="89"/>
      <c r="AX77" s="89"/>
      <c r="AY77" s="89"/>
      <c r="AZ77" s="89"/>
      <c r="BA77" s="89"/>
      <c r="BB77" s="89"/>
      <c r="BC77" s="89"/>
      <c r="BD77" s="89"/>
      <c r="BE77" s="89"/>
      <c r="BF77" s="89"/>
      <c r="BG77" s="89"/>
      <c r="BH77" s="89"/>
      <c r="BI77" s="89"/>
      <c r="BJ77" s="89"/>
      <c r="BK77" s="89"/>
      <c r="BL77" s="164"/>
      <c r="BM77" s="89"/>
    </row>
    <row r="78" spans="2:65" ht="15" customHeight="1">
      <c r="B78" s="89"/>
      <c r="C78" s="159"/>
      <c r="D78" s="89"/>
      <c r="E78" s="89"/>
      <c r="F78" s="89"/>
      <c r="G78" s="89"/>
      <c r="H78" s="89"/>
      <c r="I78" s="89"/>
      <c r="J78" s="89"/>
      <c r="K78" s="89"/>
      <c r="L78" s="89"/>
      <c r="M78" s="89"/>
      <c r="N78" s="89"/>
      <c r="O78" s="89"/>
      <c r="P78" s="89"/>
      <c r="Q78" s="89"/>
      <c r="R78" s="89"/>
      <c r="S78" s="89"/>
      <c r="T78" s="89"/>
      <c r="U78" s="89"/>
      <c r="V78" s="89"/>
      <c r="W78" s="89"/>
      <c r="X78" s="89"/>
      <c r="Y78" s="89"/>
      <c r="Z78" s="89"/>
      <c r="AA78" s="89"/>
      <c r="AB78" s="89"/>
      <c r="AC78" s="89"/>
      <c r="AD78" s="89"/>
      <c r="AE78" s="89"/>
      <c r="AF78" s="89"/>
      <c r="AG78" s="89"/>
      <c r="AH78" s="89"/>
      <c r="AI78" s="89"/>
      <c r="AJ78" s="89"/>
      <c r="AK78" s="89"/>
      <c r="AL78" s="89"/>
      <c r="AM78" s="89"/>
      <c r="AN78" s="89"/>
      <c r="AO78" s="89"/>
      <c r="AP78" s="89"/>
      <c r="AQ78" s="89"/>
      <c r="AR78" s="89"/>
      <c r="AS78" s="89"/>
      <c r="AT78" s="89"/>
      <c r="AU78" s="89"/>
      <c r="AV78" s="89"/>
      <c r="AW78" s="89"/>
      <c r="AX78" s="89"/>
      <c r="AY78" s="89"/>
      <c r="AZ78" s="89"/>
      <c r="BA78" s="89"/>
      <c r="BB78" s="89"/>
      <c r="BC78" s="89"/>
      <c r="BD78" s="89"/>
      <c r="BE78" s="89"/>
      <c r="BF78" s="89"/>
      <c r="BG78" s="89"/>
      <c r="BH78" s="89"/>
      <c r="BI78" s="89"/>
      <c r="BJ78" s="89"/>
      <c r="BK78" s="89"/>
      <c r="BL78" s="164"/>
      <c r="BM78" s="89"/>
    </row>
    <row r="79" spans="2:65" ht="15" customHeight="1">
      <c r="B79" s="89"/>
      <c r="C79" s="159"/>
      <c r="D79" s="89"/>
      <c r="E79" s="89"/>
      <c r="F79" s="89"/>
      <c r="G79" s="89"/>
      <c r="H79" s="89"/>
      <c r="I79" s="89"/>
      <c r="J79" s="89"/>
      <c r="K79" s="89"/>
      <c r="L79" s="89"/>
      <c r="M79" s="89"/>
      <c r="N79" s="89"/>
      <c r="O79" s="89"/>
      <c r="P79" s="89"/>
      <c r="Q79" s="89"/>
      <c r="R79" s="89"/>
      <c r="S79" s="89"/>
      <c r="T79" s="89"/>
      <c r="U79" s="89"/>
      <c r="V79" s="89"/>
      <c r="W79" s="89"/>
      <c r="X79" s="89"/>
      <c r="Y79" s="89"/>
      <c r="Z79" s="89"/>
      <c r="AA79" s="89"/>
      <c r="AB79" s="89"/>
      <c r="AC79" s="89"/>
      <c r="AD79" s="89"/>
      <c r="AE79" s="89"/>
      <c r="AF79" s="89"/>
      <c r="AG79" s="89"/>
      <c r="AH79" s="89"/>
      <c r="AI79" s="89"/>
      <c r="AJ79" s="89"/>
      <c r="AK79" s="89"/>
      <c r="AL79" s="89"/>
      <c r="AM79" s="89"/>
      <c r="AN79" s="89"/>
      <c r="AO79" s="89"/>
      <c r="AP79" s="89"/>
      <c r="AQ79" s="89"/>
      <c r="AR79" s="89"/>
      <c r="AS79" s="89"/>
      <c r="AT79" s="89"/>
      <c r="AU79" s="89"/>
      <c r="AV79" s="89"/>
      <c r="AW79" s="89"/>
      <c r="AX79" s="89"/>
      <c r="AY79" s="89"/>
      <c r="AZ79" s="89"/>
      <c r="BA79" s="89"/>
      <c r="BB79" s="89"/>
      <c r="BC79" s="89"/>
      <c r="BD79" s="89"/>
      <c r="BE79" s="89"/>
      <c r="BF79" s="89"/>
      <c r="BG79" s="89"/>
      <c r="BH79" s="89"/>
      <c r="BI79" s="89"/>
      <c r="BJ79" s="89"/>
      <c r="BK79" s="89"/>
      <c r="BL79" s="164"/>
      <c r="BM79" s="89"/>
    </row>
    <row r="80" spans="2:65" ht="15" customHeight="1">
      <c r="B80" s="89"/>
      <c r="C80" s="159"/>
      <c r="D80" s="89"/>
      <c r="E80" s="89"/>
      <c r="F80" s="89"/>
      <c r="G80" s="89"/>
      <c r="H80" s="89"/>
      <c r="I80" s="89"/>
      <c r="J80" s="89"/>
      <c r="K80" s="89"/>
      <c r="L80" s="89"/>
      <c r="M80" s="89"/>
      <c r="N80" s="89"/>
      <c r="O80" s="89"/>
      <c r="P80" s="89"/>
      <c r="Q80" s="89"/>
      <c r="R80" s="89"/>
      <c r="S80" s="89"/>
      <c r="T80" s="89"/>
      <c r="U80" s="89"/>
      <c r="V80" s="89"/>
      <c r="W80" s="89"/>
      <c r="X80" s="89"/>
      <c r="Y80" s="89"/>
      <c r="Z80" s="89"/>
      <c r="AA80" s="89"/>
      <c r="AB80" s="89"/>
      <c r="AC80" s="89"/>
      <c r="AD80" s="89"/>
      <c r="AE80" s="89"/>
      <c r="AF80" s="89"/>
      <c r="AG80" s="89"/>
      <c r="AH80" s="89"/>
      <c r="AI80" s="89"/>
      <c r="AJ80" s="89"/>
      <c r="AK80" s="89"/>
      <c r="AL80" s="89"/>
      <c r="AM80" s="89"/>
      <c r="AN80" s="89"/>
      <c r="AO80" s="89"/>
      <c r="AP80" s="89"/>
      <c r="AQ80" s="89"/>
      <c r="AR80" s="89"/>
      <c r="AS80" s="89"/>
      <c r="AT80" s="89"/>
      <c r="AU80" s="89"/>
      <c r="AV80" s="89"/>
      <c r="AW80" s="89"/>
      <c r="AX80" s="89"/>
      <c r="AY80" s="89"/>
      <c r="AZ80" s="89"/>
      <c r="BA80" s="89"/>
      <c r="BB80" s="89"/>
      <c r="BC80" s="89"/>
      <c r="BD80" s="89"/>
      <c r="BE80" s="89"/>
      <c r="BF80" s="89"/>
      <c r="BG80" s="89"/>
      <c r="BH80" s="89"/>
      <c r="BI80" s="89"/>
      <c r="BJ80" s="89"/>
      <c r="BK80" s="89"/>
      <c r="BL80" s="164"/>
      <c r="BM80" s="89"/>
    </row>
    <row r="81" spans="2:65" ht="15" customHeight="1">
      <c r="B81" s="89"/>
      <c r="C81" s="160"/>
      <c r="D81" s="161"/>
      <c r="E81" s="161"/>
      <c r="F81" s="161"/>
      <c r="G81" s="161"/>
      <c r="H81" s="161"/>
      <c r="I81" s="161"/>
      <c r="J81" s="161"/>
      <c r="K81" s="161"/>
      <c r="L81" s="161"/>
      <c r="M81" s="161"/>
      <c r="N81" s="161"/>
      <c r="O81" s="161"/>
      <c r="P81" s="161"/>
      <c r="Q81" s="161"/>
      <c r="R81" s="161"/>
      <c r="S81" s="161"/>
      <c r="T81" s="161"/>
      <c r="U81" s="161"/>
      <c r="V81" s="161"/>
      <c r="W81" s="161"/>
      <c r="X81" s="161"/>
      <c r="Y81" s="161"/>
      <c r="Z81" s="161"/>
      <c r="AA81" s="161"/>
      <c r="AB81" s="161"/>
      <c r="AC81" s="161"/>
      <c r="AD81" s="161"/>
      <c r="AE81" s="161"/>
      <c r="AF81" s="161"/>
      <c r="AG81" s="161"/>
      <c r="AH81" s="161"/>
      <c r="AI81" s="161"/>
      <c r="AJ81" s="161"/>
      <c r="AK81" s="161"/>
      <c r="AL81" s="161"/>
      <c r="AM81" s="161"/>
      <c r="AN81" s="161"/>
      <c r="AO81" s="161"/>
      <c r="AP81" s="161"/>
      <c r="AQ81" s="161"/>
      <c r="AR81" s="161"/>
      <c r="AS81" s="161"/>
      <c r="AT81" s="161"/>
      <c r="AU81" s="161"/>
      <c r="AV81" s="161"/>
      <c r="AW81" s="161"/>
      <c r="AX81" s="161"/>
      <c r="AY81" s="161"/>
      <c r="AZ81" s="161"/>
      <c r="BA81" s="161"/>
      <c r="BB81" s="161"/>
      <c r="BC81" s="161"/>
      <c r="BD81" s="161"/>
      <c r="BE81" s="161"/>
      <c r="BF81" s="161"/>
      <c r="BG81" s="161"/>
      <c r="BH81" s="161"/>
      <c r="BI81" s="161"/>
      <c r="BJ81" s="161"/>
      <c r="BK81" s="161"/>
      <c r="BL81" s="165"/>
      <c r="BM81" s="89"/>
    </row>
    <row r="82" spans="2:65" ht="15" customHeight="1">
      <c r="B82" s="89"/>
      <c r="C82" s="89"/>
      <c r="D82" s="89"/>
      <c r="E82" s="89"/>
      <c r="F82" s="89"/>
      <c r="G82" s="89"/>
      <c r="H82" s="89"/>
      <c r="I82" s="89"/>
      <c r="J82" s="89"/>
      <c r="K82" s="89"/>
      <c r="L82" s="89"/>
      <c r="M82" s="89"/>
      <c r="N82" s="89"/>
      <c r="O82" s="89"/>
      <c r="P82" s="89"/>
      <c r="Q82" s="89"/>
      <c r="R82" s="89"/>
      <c r="S82" s="89"/>
      <c r="T82" s="89"/>
      <c r="U82" s="89"/>
      <c r="V82" s="89"/>
      <c r="W82" s="89"/>
      <c r="X82" s="89"/>
      <c r="Y82" s="89"/>
      <c r="Z82" s="89"/>
      <c r="AA82" s="89"/>
      <c r="AB82" s="89"/>
      <c r="AC82" s="89"/>
      <c r="AD82" s="89"/>
      <c r="AE82" s="89"/>
      <c r="AF82" s="89"/>
      <c r="AG82" s="89"/>
      <c r="AH82" s="89"/>
      <c r="AI82" s="89"/>
      <c r="AJ82" s="89"/>
      <c r="AK82" s="89"/>
      <c r="AL82" s="89"/>
      <c r="AM82" s="89"/>
      <c r="AN82" s="89"/>
      <c r="AO82" s="89"/>
      <c r="AP82" s="89"/>
      <c r="AQ82" s="89"/>
      <c r="AR82" s="89"/>
      <c r="AS82" s="89"/>
      <c r="AT82" s="89"/>
      <c r="AU82" s="89"/>
      <c r="AV82" s="89"/>
      <c r="AW82" s="89"/>
      <c r="AX82" s="89"/>
      <c r="AY82" s="89"/>
      <c r="AZ82" s="89"/>
      <c r="BA82" s="89"/>
      <c r="BB82" s="89"/>
      <c r="BC82" s="89"/>
      <c r="BD82" s="89"/>
      <c r="BE82" s="89"/>
      <c r="BF82" s="89"/>
      <c r="BG82" s="89"/>
      <c r="BH82" s="89"/>
      <c r="BI82" s="89"/>
      <c r="BJ82" s="89"/>
      <c r="BK82" s="89"/>
      <c r="BL82" s="89"/>
      <c r="BM82" s="89"/>
    </row>
    <row r="83" spans="2:65" ht="15" customHeight="1">
      <c r="B83" s="89"/>
      <c r="C83" s="156" t="s">
        <v>345</v>
      </c>
      <c r="D83" s="158"/>
      <c r="E83" s="158"/>
      <c r="F83" s="158"/>
      <c r="G83" s="158"/>
      <c r="H83" s="158"/>
      <c r="I83" s="158"/>
      <c r="J83" s="158"/>
      <c r="K83" s="158"/>
      <c r="L83" s="158"/>
      <c r="M83" s="158"/>
      <c r="N83" s="158"/>
      <c r="O83" s="158"/>
      <c r="P83" s="158"/>
      <c r="Q83" s="158"/>
      <c r="R83" s="158"/>
      <c r="S83" s="158"/>
      <c r="T83" s="158"/>
      <c r="U83" s="158"/>
      <c r="V83" s="158"/>
      <c r="W83" s="158"/>
      <c r="X83" s="158"/>
      <c r="Y83" s="158"/>
      <c r="Z83" s="158"/>
      <c r="AA83" s="158"/>
      <c r="AB83" s="158"/>
      <c r="AC83" s="158"/>
      <c r="AD83" s="158"/>
      <c r="AE83" s="158"/>
      <c r="AF83" s="158"/>
      <c r="AG83" s="158"/>
      <c r="AH83" s="158"/>
      <c r="AI83" s="158"/>
      <c r="AJ83" s="158"/>
      <c r="AK83" s="158"/>
      <c r="AL83" s="158"/>
      <c r="AM83" s="158"/>
      <c r="AN83" s="158"/>
      <c r="AO83" s="158"/>
      <c r="AP83" s="158"/>
      <c r="AQ83" s="158"/>
      <c r="AR83" s="158"/>
      <c r="AS83" s="158"/>
      <c r="AT83" s="158"/>
      <c r="AU83" s="158"/>
      <c r="AV83" s="158"/>
      <c r="AW83" s="158"/>
      <c r="AX83" s="158"/>
      <c r="AY83" s="158"/>
      <c r="AZ83" s="158"/>
      <c r="BA83" s="158"/>
      <c r="BB83" s="158"/>
      <c r="BC83" s="158"/>
      <c r="BD83" s="158"/>
      <c r="BE83" s="158"/>
      <c r="BF83" s="158"/>
      <c r="BG83" s="158"/>
      <c r="BH83" s="158"/>
      <c r="BI83" s="158"/>
      <c r="BJ83" s="158"/>
      <c r="BK83" s="158"/>
      <c r="BL83" s="166"/>
      <c r="BM83" s="89"/>
    </row>
    <row r="84" spans="2:65" ht="15" customHeight="1">
      <c r="B84" s="89"/>
      <c r="C84" s="159"/>
      <c r="D84" s="89"/>
      <c r="E84" s="89"/>
      <c r="F84" s="89"/>
      <c r="G84" s="89"/>
      <c r="H84" s="89"/>
      <c r="I84" s="89"/>
      <c r="J84" s="89"/>
      <c r="K84" s="89"/>
      <c r="L84" s="89"/>
      <c r="M84" s="89"/>
      <c r="N84" s="89"/>
      <c r="O84" s="89"/>
      <c r="P84" s="89"/>
      <c r="Q84" s="89"/>
      <c r="R84" s="89"/>
      <c r="S84" s="89"/>
      <c r="T84" s="89"/>
      <c r="U84" s="89"/>
      <c r="V84" s="89"/>
      <c r="W84" s="89"/>
      <c r="X84" s="89"/>
      <c r="Y84" s="89"/>
      <c r="Z84" s="89"/>
      <c r="AA84" s="89"/>
      <c r="AB84" s="89"/>
      <c r="AC84" s="89"/>
      <c r="AD84" s="89"/>
      <c r="AE84" s="89"/>
      <c r="AF84" s="89"/>
      <c r="AG84" s="89"/>
      <c r="AH84" s="89"/>
      <c r="AI84" s="89"/>
      <c r="AJ84" s="89"/>
      <c r="AK84" s="89"/>
      <c r="AL84" s="89"/>
      <c r="AM84" s="89"/>
      <c r="AN84" s="89"/>
      <c r="AO84" s="89"/>
      <c r="AP84" s="89"/>
      <c r="AQ84" s="89"/>
      <c r="AR84" s="89"/>
      <c r="AS84" s="89"/>
      <c r="AT84" s="89"/>
      <c r="AU84" s="89"/>
      <c r="AV84" s="89"/>
      <c r="AW84" s="89"/>
      <c r="AX84" s="89"/>
      <c r="AY84" s="89"/>
      <c r="AZ84" s="89"/>
      <c r="BA84" s="89"/>
      <c r="BB84" s="89"/>
      <c r="BC84" s="89"/>
      <c r="BD84" s="89"/>
      <c r="BE84" s="89"/>
      <c r="BF84" s="89"/>
      <c r="BG84" s="89"/>
      <c r="BH84" s="89"/>
      <c r="BI84" s="89"/>
      <c r="BJ84" s="89"/>
      <c r="BK84" s="89"/>
      <c r="BL84" s="164"/>
      <c r="BM84" s="89"/>
    </row>
    <row r="85" spans="2:65" ht="15" customHeight="1">
      <c r="B85" s="89"/>
      <c r="C85" s="159"/>
      <c r="D85" s="89"/>
      <c r="E85" s="89"/>
      <c r="F85" s="89"/>
      <c r="G85" s="89"/>
      <c r="H85" s="89"/>
      <c r="I85" s="89"/>
      <c r="J85" s="89"/>
      <c r="K85" s="89"/>
      <c r="L85" s="89"/>
      <c r="M85" s="89"/>
      <c r="N85" s="89"/>
      <c r="O85" s="89"/>
      <c r="P85" s="89"/>
      <c r="Q85" s="89"/>
      <c r="R85" s="89"/>
      <c r="S85" s="89"/>
      <c r="T85" s="89"/>
      <c r="U85" s="89"/>
      <c r="V85" s="89"/>
      <c r="W85" s="89"/>
      <c r="X85" s="89"/>
      <c r="Y85" s="89"/>
      <c r="Z85" s="89"/>
      <c r="AA85" s="89"/>
      <c r="AB85" s="89"/>
      <c r="AC85" s="89"/>
      <c r="AD85" s="89"/>
      <c r="AE85" s="89"/>
      <c r="AF85" s="89"/>
      <c r="AG85" s="89"/>
      <c r="AH85" s="89"/>
      <c r="AI85" s="89"/>
      <c r="AJ85" s="89"/>
      <c r="AK85" s="89"/>
      <c r="AL85" s="89"/>
      <c r="AM85" s="89"/>
      <c r="AN85" s="89"/>
      <c r="AO85" s="89"/>
      <c r="AP85" s="89"/>
      <c r="AQ85" s="89"/>
      <c r="AR85" s="89"/>
      <c r="AS85" s="89"/>
      <c r="AT85" s="89"/>
      <c r="AU85" s="89"/>
      <c r="AV85" s="89"/>
      <c r="AW85" s="89"/>
      <c r="AX85" s="89"/>
      <c r="AY85" s="89"/>
      <c r="AZ85" s="89"/>
      <c r="BA85" s="89"/>
      <c r="BB85" s="89"/>
      <c r="BC85" s="89"/>
      <c r="BD85" s="89"/>
      <c r="BE85" s="89"/>
      <c r="BF85" s="89"/>
      <c r="BG85" s="89"/>
      <c r="BH85" s="89"/>
      <c r="BI85" s="89"/>
      <c r="BJ85" s="89"/>
      <c r="BK85" s="89"/>
      <c r="BL85" s="164"/>
      <c r="BM85" s="89"/>
    </row>
    <row r="86" spans="2:65" ht="15" customHeight="1">
      <c r="B86" s="89"/>
      <c r="C86" s="159"/>
      <c r="D86" s="89"/>
      <c r="E86" s="89"/>
      <c r="F86" s="89"/>
      <c r="G86" s="89"/>
      <c r="H86" s="89"/>
      <c r="I86" s="89"/>
      <c r="J86" s="89"/>
      <c r="K86" s="89"/>
      <c r="L86" s="89"/>
      <c r="M86" s="89"/>
      <c r="N86" s="89"/>
      <c r="O86" s="89"/>
      <c r="P86" s="89"/>
      <c r="Q86" s="89"/>
      <c r="R86" s="89"/>
      <c r="S86" s="89"/>
      <c r="T86" s="89"/>
      <c r="U86" s="89"/>
      <c r="V86" s="89"/>
      <c r="W86" s="89"/>
      <c r="X86" s="89"/>
      <c r="Y86" s="89"/>
      <c r="Z86" s="89"/>
      <c r="AA86" s="89"/>
      <c r="AB86" s="89"/>
      <c r="AC86" s="89"/>
      <c r="AD86" s="89"/>
      <c r="AE86" s="89"/>
      <c r="AF86" s="89"/>
      <c r="AG86" s="89"/>
      <c r="AH86" s="89"/>
      <c r="AI86" s="89"/>
      <c r="AJ86" s="89"/>
      <c r="AK86" s="89"/>
      <c r="AL86" s="89"/>
      <c r="AM86" s="89"/>
      <c r="AN86" s="89"/>
      <c r="AO86" s="89"/>
      <c r="AP86" s="89"/>
      <c r="AQ86" s="89"/>
      <c r="AR86" s="89"/>
      <c r="AS86" s="89"/>
      <c r="AT86" s="89"/>
      <c r="AU86" s="89"/>
      <c r="AV86" s="89"/>
      <c r="AW86" s="89"/>
      <c r="AX86" s="89"/>
      <c r="AY86" s="89"/>
      <c r="AZ86" s="89"/>
      <c r="BA86" s="89"/>
      <c r="BB86" s="89"/>
      <c r="BC86" s="89"/>
      <c r="BD86" s="89"/>
      <c r="BE86" s="89"/>
      <c r="BF86" s="89"/>
      <c r="BG86" s="89"/>
      <c r="BH86" s="89"/>
      <c r="BI86" s="89"/>
      <c r="BJ86" s="89"/>
      <c r="BK86" s="89"/>
      <c r="BL86" s="164"/>
      <c r="BM86" s="89"/>
    </row>
    <row r="87" spans="2:65" ht="15" customHeight="1">
      <c r="B87" s="89"/>
      <c r="C87" s="159"/>
      <c r="D87" s="89"/>
      <c r="E87" s="89"/>
      <c r="F87" s="89"/>
      <c r="G87" s="89"/>
      <c r="H87" s="89"/>
      <c r="I87" s="89"/>
      <c r="J87" s="89"/>
      <c r="K87" s="89"/>
      <c r="L87" s="89"/>
      <c r="M87" s="89"/>
      <c r="N87" s="89"/>
      <c r="O87" s="89"/>
      <c r="P87" s="89"/>
      <c r="Q87" s="89"/>
      <c r="R87" s="89"/>
      <c r="S87" s="89"/>
      <c r="T87" s="89"/>
      <c r="U87" s="89"/>
      <c r="V87" s="89"/>
      <c r="W87" s="89"/>
      <c r="X87" s="89"/>
      <c r="Y87" s="89"/>
      <c r="Z87" s="89"/>
      <c r="AA87" s="89"/>
      <c r="AB87" s="89"/>
      <c r="AC87" s="89"/>
      <c r="AD87" s="89"/>
      <c r="AE87" s="89"/>
      <c r="AF87" s="89"/>
      <c r="AG87" s="89"/>
      <c r="AH87" s="89"/>
      <c r="AI87" s="89"/>
      <c r="AJ87" s="89"/>
      <c r="AK87" s="89"/>
      <c r="AL87" s="89"/>
      <c r="AM87" s="89"/>
      <c r="AN87" s="89"/>
      <c r="AO87" s="89"/>
      <c r="AP87" s="89"/>
      <c r="AQ87" s="89"/>
      <c r="AR87" s="89"/>
      <c r="AS87" s="89"/>
      <c r="AT87" s="89"/>
      <c r="AU87" s="89"/>
      <c r="AV87" s="89"/>
      <c r="AW87" s="89"/>
      <c r="AX87" s="89"/>
      <c r="AY87" s="89"/>
      <c r="AZ87" s="89"/>
      <c r="BA87" s="89"/>
      <c r="BB87" s="89"/>
      <c r="BC87" s="89"/>
      <c r="BD87" s="89"/>
      <c r="BE87" s="89"/>
      <c r="BF87" s="89"/>
      <c r="BG87" s="89"/>
      <c r="BH87" s="89"/>
      <c r="BI87" s="89"/>
      <c r="BJ87" s="89"/>
      <c r="BK87" s="89"/>
      <c r="BL87" s="164"/>
      <c r="BM87" s="89"/>
    </row>
    <row r="88" spans="2:65" ht="15" customHeight="1">
      <c r="B88" s="89"/>
      <c r="C88" s="159"/>
      <c r="D88" s="89"/>
      <c r="E88" s="89"/>
      <c r="F88" s="89"/>
      <c r="G88" s="89"/>
      <c r="H88" s="89"/>
      <c r="I88" s="89"/>
      <c r="J88" s="89"/>
      <c r="K88" s="89"/>
      <c r="L88" s="89"/>
      <c r="M88" s="89"/>
      <c r="N88" s="89"/>
      <c r="O88" s="89"/>
      <c r="P88" s="89"/>
      <c r="Q88" s="89"/>
      <c r="R88" s="89"/>
      <c r="S88" s="89"/>
      <c r="T88" s="89"/>
      <c r="U88" s="89"/>
      <c r="V88" s="89"/>
      <c r="W88" s="89"/>
      <c r="X88" s="89"/>
      <c r="Y88" s="89"/>
      <c r="Z88" s="89"/>
      <c r="AA88" s="89"/>
      <c r="AB88" s="89"/>
      <c r="AC88" s="89"/>
      <c r="AD88" s="89"/>
      <c r="AE88" s="89"/>
      <c r="AF88" s="89"/>
      <c r="AG88" s="89"/>
      <c r="AH88" s="89"/>
      <c r="AI88" s="89"/>
      <c r="AJ88" s="89"/>
      <c r="AK88" s="89"/>
      <c r="AL88" s="89"/>
      <c r="AM88" s="89"/>
      <c r="AN88" s="89"/>
      <c r="AO88" s="89"/>
      <c r="AP88" s="89"/>
      <c r="AQ88" s="89"/>
      <c r="AR88" s="89"/>
      <c r="AS88" s="89"/>
      <c r="AT88" s="89"/>
      <c r="AU88" s="89"/>
      <c r="AV88" s="89"/>
      <c r="AW88" s="89"/>
      <c r="AX88" s="89"/>
      <c r="AY88" s="89"/>
      <c r="AZ88" s="89"/>
      <c r="BA88" s="89"/>
      <c r="BB88" s="89"/>
      <c r="BC88" s="89"/>
      <c r="BD88" s="89"/>
      <c r="BE88" s="89"/>
      <c r="BF88" s="89"/>
      <c r="BG88" s="89"/>
      <c r="BH88" s="89"/>
      <c r="BI88" s="89"/>
      <c r="BJ88" s="89"/>
      <c r="BK88" s="89"/>
      <c r="BL88" s="164"/>
      <c r="BM88" s="89"/>
    </row>
    <row r="89" spans="2:65" ht="15" customHeight="1">
      <c r="B89" s="89"/>
      <c r="C89" s="159"/>
      <c r="D89" s="89"/>
      <c r="E89" s="89"/>
      <c r="F89" s="89"/>
      <c r="G89" s="89"/>
      <c r="H89" s="89"/>
      <c r="I89" s="89"/>
      <c r="J89" s="89"/>
      <c r="K89" s="89"/>
      <c r="L89" s="89"/>
      <c r="M89" s="89"/>
      <c r="N89" s="89"/>
      <c r="O89" s="89"/>
      <c r="P89" s="89"/>
      <c r="Q89" s="89"/>
      <c r="R89" s="89"/>
      <c r="S89" s="89"/>
      <c r="T89" s="89"/>
      <c r="U89" s="89"/>
      <c r="V89" s="89"/>
      <c r="W89" s="89"/>
      <c r="X89" s="89"/>
      <c r="Y89" s="89"/>
      <c r="Z89" s="89"/>
      <c r="AA89" s="89"/>
      <c r="AB89" s="89"/>
      <c r="AC89" s="89"/>
      <c r="AD89" s="89"/>
      <c r="AE89" s="89"/>
      <c r="AF89" s="89"/>
      <c r="AG89" s="89"/>
      <c r="AH89" s="89"/>
      <c r="AI89" s="89"/>
      <c r="AJ89" s="89"/>
      <c r="AK89" s="89"/>
      <c r="AL89" s="89"/>
      <c r="AM89" s="89"/>
      <c r="AN89" s="89"/>
      <c r="AO89" s="89"/>
      <c r="AP89" s="89"/>
      <c r="AQ89" s="89"/>
      <c r="AR89" s="89"/>
      <c r="AS89" s="89"/>
      <c r="AT89" s="89"/>
      <c r="AU89" s="89"/>
      <c r="AV89" s="89"/>
      <c r="AW89" s="89"/>
      <c r="AX89" s="89"/>
      <c r="AY89" s="89"/>
      <c r="AZ89" s="89"/>
      <c r="BA89" s="89"/>
      <c r="BB89" s="89"/>
      <c r="BC89" s="89"/>
      <c r="BD89" s="89"/>
      <c r="BE89" s="89"/>
      <c r="BF89" s="89"/>
      <c r="BG89" s="89"/>
      <c r="BH89" s="89"/>
      <c r="BI89" s="89"/>
      <c r="BJ89" s="89"/>
      <c r="BK89" s="89"/>
      <c r="BL89" s="164"/>
      <c r="BM89" s="89"/>
    </row>
    <row r="90" spans="2:65" ht="15" customHeight="1">
      <c r="B90" s="89"/>
      <c r="C90" s="159"/>
      <c r="D90" s="89"/>
      <c r="E90" s="89"/>
      <c r="F90" s="89"/>
      <c r="G90" s="89"/>
      <c r="H90" s="89"/>
      <c r="I90" s="89"/>
      <c r="J90" s="89"/>
      <c r="K90" s="89"/>
      <c r="L90" s="89"/>
      <c r="M90" s="89"/>
      <c r="N90" s="89"/>
      <c r="O90" s="89"/>
      <c r="P90" s="89"/>
      <c r="Q90" s="89"/>
      <c r="R90" s="89"/>
      <c r="S90" s="89"/>
      <c r="T90" s="89"/>
      <c r="U90" s="89"/>
      <c r="V90" s="89"/>
      <c r="W90" s="89"/>
      <c r="X90" s="89"/>
      <c r="Y90" s="89"/>
      <c r="Z90" s="89"/>
      <c r="AA90" s="89"/>
      <c r="AB90" s="89"/>
      <c r="AC90" s="89"/>
      <c r="AD90" s="89"/>
      <c r="AE90" s="89"/>
      <c r="AF90" s="89"/>
      <c r="AG90" s="89"/>
      <c r="AH90" s="89"/>
      <c r="AI90" s="89"/>
      <c r="AJ90" s="89"/>
      <c r="AK90" s="89"/>
      <c r="AL90" s="89"/>
      <c r="AM90" s="89"/>
      <c r="AN90" s="89"/>
      <c r="AO90" s="89"/>
      <c r="AP90" s="89"/>
      <c r="AQ90" s="89"/>
      <c r="AR90" s="89"/>
      <c r="AS90" s="89"/>
      <c r="AT90" s="89"/>
      <c r="AU90" s="89"/>
      <c r="AV90" s="89"/>
      <c r="AW90" s="89"/>
      <c r="AX90" s="89"/>
      <c r="AY90" s="89"/>
      <c r="AZ90" s="89"/>
      <c r="BA90" s="89"/>
      <c r="BB90" s="89"/>
      <c r="BC90" s="89"/>
      <c r="BD90" s="89"/>
      <c r="BE90" s="89"/>
      <c r="BF90" s="89"/>
      <c r="BG90" s="89"/>
      <c r="BH90" s="89"/>
      <c r="BI90" s="89"/>
      <c r="BJ90" s="89"/>
      <c r="BK90" s="89"/>
      <c r="BL90" s="164"/>
      <c r="BM90" s="89"/>
    </row>
    <row r="91" spans="2:65" ht="15" customHeight="1">
      <c r="B91" s="89"/>
      <c r="C91" s="159"/>
      <c r="D91" s="89"/>
      <c r="E91" s="89"/>
      <c r="F91" s="89"/>
      <c r="G91" s="89"/>
      <c r="H91" s="89"/>
      <c r="I91" s="89"/>
      <c r="J91" s="89"/>
      <c r="K91" s="89"/>
      <c r="L91" s="89"/>
      <c r="M91" s="89"/>
      <c r="N91" s="89"/>
      <c r="O91" s="89"/>
      <c r="P91" s="89"/>
      <c r="Q91" s="89"/>
      <c r="R91" s="89"/>
      <c r="S91" s="89"/>
      <c r="T91" s="89"/>
      <c r="U91" s="89"/>
      <c r="V91" s="89"/>
      <c r="W91" s="89"/>
      <c r="X91" s="89"/>
      <c r="Y91" s="89"/>
      <c r="Z91" s="89"/>
      <c r="AA91" s="89"/>
      <c r="AB91" s="89"/>
      <c r="AC91" s="89"/>
      <c r="AD91" s="89"/>
      <c r="AE91" s="89"/>
      <c r="AF91" s="89"/>
      <c r="AG91" s="89"/>
      <c r="AH91" s="89"/>
      <c r="AI91" s="89"/>
      <c r="AJ91" s="89"/>
      <c r="AK91" s="89"/>
      <c r="AL91" s="89"/>
      <c r="AM91" s="89"/>
      <c r="AN91" s="89"/>
      <c r="AO91" s="89"/>
      <c r="AP91" s="89"/>
      <c r="AQ91" s="89"/>
      <c r="AR91" s="89"/>
      <c r="AS91" s="89"/>
      <c r="AT91" s="89"/>
      <c r="AU91" s="89"/>
      <c r="AV91" s="89"/>
      <c r="AW91" s="89"/>
      <c r="AX91" s="89"/>
      <c r="AY91" s="89"/>
      <c r="AZ91" s="89"/>
      <c r="BA91" s="89"/>
      <c r="BB91" s="89"/>
      <c r="BC91" s="89"/>
      <c r="BD91" s="89"/>
      <c r="BE91" s="89"/>
      <c r="BF91" s="89"/>
      <c r="BG91" s="89"/>
      <c r="BH91" s="89"/>
      <c r="BI91" s="89"/>
      <c r="BJ91" s="89"/>
      <c r="BK91" s="89"/>
      <c r="BL91" s="164"/>
      <c r="BM91" s="89"/>
    </row>
    <row r="92" spans="2:65" ht="15" customHeight="1">
      <c r="B92" s="89"/>
      <c r="C92" s="159"/>
      <c r="D92" s="89"/>
      <c r="E92" s="89"/>
      <c r="F92" s="89"/>
      <c r="G92" s="89"/>
      <c r="H92" s="89"/>
      <c r="I92" s="89"/>
      <c r="J92" s="89"/>
      <c r="K92" s="89"/>
      <c r="L92" s="89"/>
      <c r="M92" s="89"/>
      <c r="N92" s="89"/>
      <c r="O92" s="89"/>
      <c r="P92" s="89"/>
      <c r="Q92" s="89"/>
      <c r="R92" s="89"/>
      <c r="S92" s="89"/>
      <c r="T92" s="89"/>
      <c r="U92" s="89"/>
      <c r="V92" s="89"/>
      <c r="W92" s="89"/>
      <c r="X92" s="89"/>
      <c r="Y92" s="89"/>
      <c r="Z92" s="89"/>
      <c r="AA92" s="89"/>
      <c r="AB92" s="89"/>
      <c r="AC92" s="89"/>
      <c r="AD92" s="89"/>
      <c r="AE92" s="89"/>
      <c r="AF92" s="89"/>
      <c r="AG92" s="89"/>
      <c r="AH92" s="89"/>
      <c r="AI92" s="89"/>
      <c r="AJ92" s="89"/>
      <c r="AK92" s="89"/>
      <c r="AL92" s="89"/>
      <c r="AM92" s="89"/>
      <c r="AN92" s="89"/>
      <c r="AO92" s="89"/>
      <c r="AP92" s="89"/>
      <c r="AQ92" s="89"/>
      <c r="AR92" s="89"/>
      <c r="AS92" s="89"/>
      <c r="AT92" s="89"/>
      <c r="AU92" s="89"/>
      <c r="AV92" s="89"/>
      <c r="AW92" s="89"/>
      <c r="AX92" s="89"/>
      <c r="AY92" s="89"/>
      <c r="AZ92" s="89"/>
      <c r="BA92" s="89"/>
      <c r="BB92" s="89"/>
      <c r="BC92" s="89"/>
      <c r="BD92" s="89"/>
      <c r="BE92" s="89"/>
      <c r="BF92" s="89"/>
      <c r="BG92" s="89"/>
      <c r="BH92" s="89"/>
      <c r="BI92" s="89"/>
      <c r="BJ92" s="89"/>
      <c r="BK92" s="89"/>
      <c r="BL92" s="164"/>
      <c r="BM92" s="89"/>
    </row>
    <row r="93" spans="2:65" ht="15" customHeight="1">
      <c r="B93" s="89"/>
      <c r="C93" s="159"/>
      <c r="D93" s="89"/>
      <c r="E93" s="89"/>
      <c r="F93" s="89"/>
      <c r="G93" s="89"/>
      <c r="H93" s="89"/>
      <c r="I93" s="89"/>
      <c r="J93" s="89"/>
      <c r="K93" s="89"/>
      <c r="L93" s="89"/>
      <c r="M93" s="89"/>
      <c r="N93" s="89"/>
      <c r="O93" s="89"/>
      <c r="P93" s="89"/>
      <c r="Q93" s="89"/>
      <c r="R93" s="89"/>
      <c r="S93" s="89"/>
      <c r="T93" s="89"/>
      <c r="U93" s="89"/>
      <c r="V93" s="89"/>
      <c r="W93" s="89"/>
      <c r="X93" s="89"/>
      <c r="Y93" s="89"/>
      <c r="Z93" s="89"/>
      <c r="AA93" s="89"/>
      <c r="AB93" s="89"/>
      <c r="AC93" s="89"/>
      <c r="AD93" s="89"/>
      <c r="AE93" s="89"/>
      <c r="AF93" s="89"/>
      <c r="AG93" s="89"/>
      <c r="AH93" s="89"/>
      <c r="AI93" s="89"/>
      <c r="AJ93" s="89"/>
      <c r="AK93" s="89"/>
      <c r="AL93" s="89"/>
      <c r="AM93" s="89"/>
      <c r="AN93" s="89"/>
      <c r="AO93" s="89"/>
      <c r="AP93" s="89"/>
      <c r="AQ93" s="89"/>
      <c r="AR93" s="89"/>
      <c r="AS93" s="89"/>
      <c r="AT93" s="89"/>
      <c r="AU93" s="89"/>
      <c r="AV93" s="89"/>
      <c r="AW93" s="89"/>
      <c r="AX93" s="89"/>
      <c r="AY93" s="89"/>
      <c r="AZ93" s="89"/>
      <c r="BA93" s="89"/>
      <c r="BB93" s="89"/>
      <c r="BC93" s="89"/>
      <c r="BD93" s="89"/>
      <c r="BE93" s="89"/>
      <c r="BF93" s="89"/>
      <c r="BG93" s="89"/>
      <c r="BH93" s="89"/>
      <c r="BI93" s="89"/>
      <c r="BJ93" s="89"/>
      <c r="BK93" s="89"/>
      <c r="BL93" s="164"/>
      <c r="BM93" s="89"/>
    </row>
    <row r="94" spans="2:65" ht="15" customHeight="1">
      <c r="B94" s="89"/>
      <c r="C94" s="159"/>
      <c r="D94" s="89"/>
      <c r="E94" s="89"/>
      <c r="F94" s="89"/>
      <c r="G94" s="89"/>
      <c r="H94" s="89"/>
      <c r="I94" s="89"/>
      <c r="J94" s="89"/>
      <c r="K94" s="89"/>
      <c r="L94" s="89"/>
      <c r="M94" s="89"/>
      <c r="N94" s="89"/>
      <c r="O94" s="89"/>
      <c r="P94" s="89"/>
      <c r="Q94" s="89"/>
      <c r="R94" s="89"/>
      <c r="S94" s="89"/>
      <c r="T94" s="89"/>
      <c r="U94" s="89"/>
      <c r="V94" s="89"/>
      <c r="W94" s="89"/>
      <c r="X94" s="89"/>
      <c r="Y94" s="89"/>
      <c r="Z94" s="89"/>
      <c r="AA94" s="89"/>
      <c r="AB94" s="89"/>
      <c r="AC94" s="89"/>
      <c r="AD94" s="89"/>
      <c r="AE94" s="89"/>
      <c r="AF94" s="89"/>
      <c r="AG94" s="89"/>
      <c r="AH94" s="89"/>
      <c r="AI94" s="89"/>
      <c r="AJ94" s="89"/>
      <c r="AK94" s="89"/>
      <c r="AL94" s="89"/>
      <c r="AM94" s="89"/>
      <c r="AN94" s="89"/>
      <c r="AO94" s="89"/>
      <c r="AP94" s="89"/>
      <c r="AQ94" s="89"/>
      <c r="AR94" s="89"/>
      <c r="AS94" s="89"/>
      <c r="AT94" s="89"/>
      <c r="AU94" s="89"/>
      <c r="AV94" s="89"/>
      <c r="AW94" s="89"/>
      <c r="AX94" s="89"/>
      <c r="AY94" s="89"/>
      <c r="AZ94" s="89"/>
      <c r="BA94" s="89"/>
      <c r="BB94" s="89"/>
      <c r="BC94" s="89"/>
      <c r="BD94" s="89"/>
      <c r="BE94" s="89"/>
      <c r="BF94" s="89"/>
      <c r="BG94" s="89"/>
      <c r="BH94" s="89"/>
      <c r="BI94" s="89"/>
      <c r="BJ94" s="89"/>
      <c r="BK94" s="89"/>
      <c r="BL94" s="164"/>
      <c r="BM94" s="89"/>
    </row>
    <row r="95" spans="2:65" ht="15" customHeight="1">
      <c r="B95" s="89"/>
      <c r="C95" s="159"/>
      <c r="D95" s="89"/>
      <c r="E95" s="89"/>
      <c r="F95" s="89"/>
      <c r="G95" s="89"/>
      <c r="H95" s="89"/>
      <c r="I95" s="89"/>
      <c r="J95" s="89"/>
      <c r="K95" s="89"/>
      <c r="L95" s="89"/>
      <c r="M95" s="89"/>
      <c r="N95" s="89"/>
      <c r="O95" s="89"/>
      <c r="P95" s="89"/>
      <c r="Q95" s="89"/>
      <c r="R95" s="89"/>
      <c r="S95" s="89"/>
      <c r="T95" s="89"/>
      <c r="U95" s="89"/>
      <c r="V95" s="89"/>
      <c r="W95" s="89"/>
      <c r="X95" s="89"/>
      <c r="Y95" s="89"/>
      <c r="Z95" s="89"/>
      <c r="AA95" s="89"/>
      <c r="AB95" s="89"/>
      <c r="AC95" s="89"/>
      <c r="AD95" s="89"/>
      <c r="AE95" s="89"/>
      <c r="AF95" s="89"/>
      <c r="AG95" s="89"/>
      <c r="AH95" s="89"/>
      <c r="AI95" s="89"/>
      <c r="AJ95" s="89"/>
      <c r="AK95" s="89"/>
      <c r="AL95" s="89"/>
      <c r="AM95" s="89"/>
      <c r="AN95" s="89"/>
      <c r="AO95" s="89"/>
      <c r="AP95" s="89"/>
      <c r="AQ95" s="89"/>
      <c r="AR95" s="89"/>
      <c r="AS95" s="89"/>
      <c r="AT95" s="89"/>
      <c r="AU95" s="89"/>
      <c r="AV95" s="89"/>
      <c r="AW95" s="89"/>
      <c r="AX95" s="89"/>
      <c r="AY95" s="89"/>
      <c r="AZ95" s="89"/>
      <c r="BA95" s="89"/>
      <c r="BB95" s="89"/>
      <c r="BC95" s="89"/>
      <c r="BD95" s="89"/>
      <c r="BE95" s="89"/>
      <c r="BF95" s="89"/>
      <c r="BG95" s="89"/>
      <c r="BH95" s="89"/>
      <c r="BI95" s="89"/>
      <c r="BJ95" s="89"/>
      <c r="BK95" s="89"/>
      <c r="BL95" s="164"/>
      <c r="BM95" s="89"/>
    </row>
    <row r="96" spans="2:65" ht="15" customHeight="1">
      <c r="B96" s="89"/>
      <c r="C96" s="159"/>
      <c r="D96" s="89"/>
      <c r="E96" s="89"/>
      <c r="F96" s="89"/>
      <c r="G96" s="89"/>
      <c r="H96" s="89"/>
      <c r="I96" s="89"/>
      <c r="J96" s="89"/>
      <c r="K96" s="89"/>
      <c r="L96" s="89"/>
      <c r="M96" s="89"/>
      <c r="N96" s="89"/>
      <c r="O96" s="89"/>
      <c r="P96" s="89"/>
      <c r="Q96" s="89"/>
      <c r="R96" s="89"/>
      <c r="S96" s="89"/>
      <c r="T96" s="89"/>
      <c r="U96" s="89"/>
      <c r="V96" s="89"/>
      <c r="W96" s="89"/>
      <c r="X96" s="89"/>
      <c r="Y96" s="89"/>
      <c r="Z96" s="89"/>
      <c r="AA96" s="89"/>
      <c r="AB96" s="89"/>
      <c r="AC96" s="89"/>
      <c r="AD96" s="89"/>
      <c r="AE96" s="89"/>
      <c r="AF96" s="89"/>
      <c r="AG96" s="89"/>
      <c r="AH96" s="89"/>
      <c r="AI96" s="89"/>
      <c r="AJ96" s="89"/>
      <c r="AK96" s="89"/>
      <c r="AL96" s="89"/>
      <c r="AM96" s="89"/>
      <c r="AN96" s="89"/>
      <c r="AO96" s="89"/>
      <c r="AP96" s="89"/>
      <c r="AQ96" s="89"/>
      <c r="AR96" s="89"/>
      <c r="AS96" s="89"/>
      <c r="AT96" s="89"/>
      <c r="AU96" s="89"/>
      <c r="AV96" s="89"/>
      <c r="AW96" s="89"/>
      <c r="AX96" s="89"/>
      <c r="AY96" s="89"/>
      <c r="AZ96" s="89"/>
      <c r="BA96" s="89"/>
      <c r="BB96" s="89"/>
      <c r="BC96" s="89"/>
      <c r="BD96" s="89"/>
      <c r="BE96" s="89"/>
      <c r="BF96" s="89"/>
      <c r="BG96" s="89"/>
      <c r="BH96" s="89"/>
      <c r="BI96" s="89"/>
      <c r="BJ96" s="89"/>
      <c r="BK96" s="89"/>
      <c r="BL96" s="164"/>
      <c r="BM96" s="89"/>
    </row>
    <row r="97" spans="2:65" ht="15" customHeight="1">
      <c r="B97" s="89"/>
      <c r="C97" s="159"/>
      <c r="D97" s="89"/>
      <c r="E97" s="89"/>
      <c r="F97" s="89"/>
      <c r="G97" s="89"/>
      <c r="H97" s="89"/>
      <c r="I97" s="89"/>
      <c r="J97" s="89"/>
      <c r="K97" s="89"/>
      <c r="L97" s="89"/>
      <c r="M97" s="89"/>
      <c r="N97" s="89"/>
      <c r="O97" s="89"/>
      <c r="P97" s="89"/>
      <c r="Q97" s="89"/>
      <c r="R97" s="89"/>
      <c r="S97" s="89"/>
      <c r="T97" s="89"/>
      <c r="U97" s="89"/>
      <c r="V97" s="89"/>
      <c r="W97" s="89"/>
      <c r="X97" s="89"/>
      <c r="Y97" s="89"/>
      <c r="Z97" s="89"/>
      <c r="AA97" s="89"/>
      <c r="AB97" s="89"/>
      <c r="AC97" s="89"/>
      <c r="AD97" s="89"/>
      <c r="AE97" s="89"/>
      <c r="AF97" s="89"/>
      <c r="AG97" s="89"/>
      <c r="AH97" s="89"/>
      <c r="AI97" s="89"/>
      <c r="AJ97" s="89"/>
      <c r="AK97" s="89"/>
      <c r="AL97" s="89"/>
      <c r="AM97" s="89"/>
      <c r="AN97" s="89"/>
      <c r="AO97" s="89"/>
      <c r="AP97" s="89"/>
      <c r="AQ97" s="89"/>
      <c r="AR97" s="89"/>
      <c r="AS97" s="89"/>
      <c r="AT97" s="89"/>
      <c r="AU97" s="89"/>
      <c r="AV97" s="89"/>
      <c r="AW97" s="89"/>
      <c r="AX97" s="89"/>
      <c r="AY97" s="89"/>
      <c r="AZ97" s="89"/>
      <c r="BA97" s="89"/>
      <c r="BB97" s="89"/>
      <c r="BC97" s="89"/>
      <c r="BD97" s="89"/>
      <c r="BE97" s="89"/>
      <c r="BF97" s="89"/>
      <c r="BG97" s="89"/>
      <c r="BH97" s="89"/>
      <c r="BI97" s="89"/>
      <c r="BJ97" s="89"/>
      <c r="BK97" s="89"/>
      <c r="BL97" s="164"/>
      <c r="BM97" s="89"/>
    </row>
    <row r="98" spans="2:65" ht="15" customHeight="1">
      <c r="B98" s="89"/>
      <c r="C98" s="159"/>
      <c r="D98" s="89"/>
      <c r="E98" s="89"/>
      <c r="F98" s="89"/>
      <c r="G98" s="89"/>
      <c r="H98" s="89"/>
      <c r="I98" s="89"/>
      <c r="J98" s="89"/>
      <c r="K98" s="89"/>
      <c r="L98" s="89"/>
      <c r="M98" s="89"/>
      <c r="N98" s="89"/>
      <c r="O98" s="89"/>
      <c r="P98" s="89"/>
      <c r="Q98" s="89"/>
      <c r="R98" s="89"/>
      <c r="S98" s="89"/>
      <c r="T98" s="89"/>
      <c r="U98" s="89"/>
      <c r="V98" s="89"/>
      <c r="W98" s="89"/>
      <c r="X98" s="89"/>
      <c r="Y98" s="89"/>
      <c r="Z98" s="89"/>
      <c r="AA98" s="89"/>
      <c r="AB98" s="89"/>
      <c r="AC98" s="89"/>
      <c r="AD98" s="89"/>
      <c r="AE98" s="89"/>
      <c r="AF98" s="89"/>
      <c r="AG98" s="89"/>
      <c r="AH98" s="89"/>
      <c r="AI98" s="89"/>
      <c r="AJ98" s="89"/>
      <c r="AK98" s="89"/>
      <c r="AL98" s="89"/>
      <c r="AM98" s="89"/>
      <c r="AN98" s="89"/>
      <c r="AO98" s="89"/>
      <c r="AP98" s="89"/>
      <c r="AQ98" s="89"/>
      <c r="AR98" s="89"/>
      <c r="AS98" s="89"/>
      <c r="AT98" s="89"/>
      <c r="AU98" s="89"/>
      <c r="AV98" s="89"/>
      <c r="AW98" s="89"/>
      <c r="AX98" s="89"/>
      <c r="AY98" s="89"/>
      <c r="AZ98" s="89"/>
      <c r="BA98" s="89"/>
      <c r="BB98" s="89"/>
      <c r="BC98" s="89"/>
      <c r="BD98" s="89"/>
      <c r="BE98" s="89"/>
      <c r="BF98" s="89"/>
      <c r="BG98" s="89"/>
      <c r="BH98" s="89"/>
      <c r="BI98" s="89"/>
      <c r="BJ98" s="89"/>
      <c r="BK98" s="89"/>
      <c r="BL98" s="164"/>
      <c r="BM98" s="89"/>
    </row>
    <row r="99" spans="2:65" ht="15" customHeight="1">
      <c r="B99" s="89"/>
      <c r="C99" s="159"/>
      <c r="D99" s="89"/>
      <c r="E99" s="89"/>
      <c r="F99" s="89"/>
      <c r="G99" s="89"/>
      <c r="H99" s="89"/>
      <c r="I99" s="89"/>
      <c r="J99" s="89"/>
      <c r="K99" s="89"/>
      <c r="L99" s="89"/>
      <c r="M99" s="89"/>
      <c r="N99" s="89"/>
      <c r="O99" s="89"/>
      <c r="P99" s="89"/>
      <c r="Q99" s="89"/>
      <c r="R99" s="89"/>
      <c r="S99" s="89"/>
      <c r="T99" s="89"/>
      <c r="U99" s="89"/>
      <c r="V99" s="89"/>
      <c r="W99" s="89"/>
      <c r="X99" s="89"/>
      <c r="Y99" s="89"/>
      <c r="Z99" s="89"/>
      <c r="AA99" s="89"/>
      <c r="AB99" s="89"/>
      <c r="AC99" s="89"/>
      <c r="AD99" s="89"/>
      <c r="AE99" s="89"/>
      <c r="AF99" s="89"/>
      <c r="AG99" s="89"/>
      <c r="AH99" s="89"/>
      <c r="AI99" s="89"/>
      <c r="AJ99" s="89"/>
      <c r="AK99" s="89"/>
      <c r="AL99" s="89"/>
      <c r="AM99" s="89"/>
      <c r="AN99" s="89"/>
      <c r="AO99" s="89"/>
      <c r="AP99" s="89"/>
      <c r="AQ99" s="89"/>
      <c r="AR99" s="89"/>
      <c r="AS99" s="89"/>
      <c r="AT99" s="89"/>
      <c r="AU99" s="89"/>
      <c r="AV99" s="89"/>
      <c r="AW99" s="89"/>
      <c r="AX99" s="89"/>
      <c r="AY99" s="89"/>
      <c r="AZ99" s="89"/>
      <c r="BA99" s="89"/>
      <c r="BB99" s="89"/>
      <c r="BC99" s="89"/>
      <c r="BD99" s="89"/>
      <c r="BE99" s="89"/>
      <c r="BF99" s="89"/>
      <c r="BG99" s="89"/>
      <c r="BH99" s="89"/>
      <c r="BI99" s="89"/>
      <c r="BJ99" s="89"/>
      <c r="BK99" s="89"/>
      <c r="BL99" s="164"/>
      <c r="BM99" s="89"/>
    </row>
    <row r="100" spans="2:65" ht="15" customHeight="1">
      <c r="B100" s="89"/>
      <c r="C100" s="159"/>
      <c r="D100" s="89"/>
      <c r="E100" s="89"/>
      <c r="F100" s="89"/>
      <c r="G100" s="89"/>
      <c r="H100" s="89"/>
      <c r="I100" s="89"/>
      <c r="J100" s="89"/>
      <c r="K100" s="89"/>
      <c r="L100" s="89"/>
      <c r="M100" s="89"/>
      <c r="N100" s="89"/>
      <c r="O100" s="89"/>
      <c r="P100" s="89"/>
      <c r="Q100" s="89"/>
      <c r="R100" s="89"/>
      <c r="S100" s="89"/>
      <c r="T100" s="89"/>
      <c r="U100" s="89"/>
      <c r="V100" s="89"/>
      <c r="W100" s="89"/>
      <c r="X100" s="89"/>
      <c r="Y100" s="89"/>
      <c r="Z100" s="89"/>
      <c r="AA100" s="89"/>
      <c r="AB100" s="89"/>
      <c r="AC100" s="89"/>
      <c r="AD100" s="89"/>
      <c r="AE100" s="89"/>
      <c r="AF100" s="89"/>
      <c r="AG100" s="89"/>
      <c r="AH100" s="89"/>
      <c r="AI100" s="89"/>
      <c r="AJ100" s="89"/>
      <c r="AK100" s="89"/>
      <c r="AL100" s="89"/>
      <c r="AM100" s="89"/>
      <c r="AN100" s="89"/>
      <c r="AO100" s="89"/>
      <c r="AP100" s="89"/>
      <c r="AQ100" s="89"/>
      <c r="AR100" s="89"/>
      <c r="AS100" s="89"/>
      <c r="AT100" s="89"/>
      <c r="AU100" s="89"/>
      <c r="AV100" s="89"/>
      <c r="AW100" s="89"/>
      <c r="AX100" s="89"/>
      <c r="AY100" s="89"/>
      <c r="AZ100" s="89"/>
      <c r="BA100" s="89"/>
      <c r="BB100" s="89"/>
      <c r="BC100" s="89"/>
      <c r="BD100" s="89"/>
      <c r="BE100" s="89"/>
      <c r="BF100" s="89"/>
      <c r="BG100" s="89"/>
      <c r="BH100" s="89"/>
      <c r="BI100" s="89"/>
      <c r="BJ100" s="89"/>
      <c r="BK100" s="89"/>
      <c r="BL100" s="164"/>
      <c r="BM100" s="89"/>
    </row>
    <row r="101" spans="2:65" ht="15" customHeight="1">
      <c r="B101" s="89"/>
      <c r="C101" s="160"/>
      <c r="D101" s="161"/>
      <c r="E101" s="161"/>
      <c r="F101" s="161"/>
      <c r="G101" s="161"/>
      <c r="H101" s="161"/>
      <c r="I101" s="161"/>
      <c r="J101" s="161"/>
      <c r="K101" s="161"/>
      <c r="L101" s="161"/>
      <c r="M101" s="161"/>
      <c r="N101" s="161"/>
      <c r="O101" s="161"/>
      <c r="P101" s="161"/>
      <c r="Q101" s="161"/>
      <c r="R101" s="161"/>
      <c r="S101" s="161"/>
      <c r="T101" s="161"/>
      <c r="U101" s="161"/>
      <c r="V101" s="161"/>
      <c r="W101" s="161"/>
      <c r="X101" s="161"/>
      <c r="Y101" s="161"/>
      <c r="Z101" s="161"/>
      <c r="AA101" s="161"/>
      <c r="AB101" s="161"/>
      <c r="AC101" s="161"/>
      <c r="AD101" s="161"/>
      <c r="AE101" s="161"/>
      <c r="AF101" s="161"/>
      <c r="AG101" s="161"/>
      <c r="AH101" s="161"/>
      <c r="AI101" s="161"/>
      <c r="AJ101" s="161"/>
      <c r="AK101" s="161"/>
      <c r="AL101" s="161"/>
      <c r="AM101" s="161"/>
      <c r="AN101" s="161"/>
      <c r="AO101" s="161"/>
      <c r="AP101" s="161"/>
      <c r="AQ101" s="161"/>
      <c r="AR101" s="161"/>
      <c r="AS101" s="161"/>
      <c r="AT101" s="161"/>
      <c r="AU101" s="161"/>
      <c r="AV101" s="161"/>
      <c r="AW101" s="161"/>
      <c r="AX101" s="161"/>
      <c r="AY101" s="161"/>
      <c r="AZ101" s="161"/>
      <c r="BA101" s="161"/>
      <c r="BB101" s="161"/>
      <c r="BC101" s="161"/>
      <c r="BD101" s="161"/>
      <c r="BE101" s="161"/>
      <c r="BF101" s="161"/>
      <c r="BG101" s="161"/>
      <c r="BH101" s="161"/>
      <c r="BI101" s="161"/>
      <c r="BJ101" s="161"/>
      <c r="BK101" s="161"/>
      <c r="BL101" s="165"/>
      <c r="BM101" s="89"/>
    </row>
    <row r="102" spans="2:65" ht="15" customHeight="1">
      <c r="B102" s="89"/>
      <c r="C102" s="89"/>
      <c r="D102" s="89"/>
      <c r="E102" s="89"/>
      <c r="F102" s="89"/>
      <c r="G102" s="89"/>
      <c r="H102" s="89"/>
      <c r="I102" s="89"/>
      <c r="J102" s="89"/>
      <c r="K102" s="89"/>
      <c r="L102" s="89"/>
      <c r="M102" s="89"/>
      <c r="N102" s="89"/>
      <c r="O102" s="89"/>
      <c r="P102" s="89"/>
      <c r="Q102" s="89"/>
      <c r="R102" s="89"/>
      <c r="S102" s="89"/>
      <c r="T102" s="89"/>
      <c r="U102" s="89"/>
      <c r="V102" s="89"/>
      <c r="W102" s="89"/>
      <c r="X102" s="89"/>
      <c r="Y102" s="89"/>
      <c r="Z102" s="89"/>
      <c r="AA102" s="89"/>
      <c r="AB102" s="89"/>
      <c r="AC102" s="89"/>
      <c r="AD102" s="89"/>
      <c r="AE102" s="89"/>
      <c r="AF102" s="89"/>
      <c r="AG102" s="89"/>
      <c r="AH102" s="89"/>
      <c r="AI102" s="89"/>
      <c r="AJ102" s="89"/>
      <c r="AK102" s="89"/>
      <c r="AL102" s="89"/>
      <c r="AM102" s="89"/>
      <c r="AN102" s="89"/>
      <c r="AO102" s="89"/>
      <c r="AP102" s="89"/>
      <c r="AQ102" s="89"/>
      <c r="AR102" s="89"/>
      <c r="AS102" s="89"/>
      <c r="AT102" s="89"/>
      <c r="AU102" s="89"/>
      <c r="AV102" s="89"/>
      <c r="AW102" s="89"/>
      <c r="AX102" s="89"/>
      <c r="AY102" s="89"/>
      <c r="AZ102" s="89"/>
      <c r="BA102" s="89"/>
      <c r="BB102" s="89"/>
      <c r="BC102" s="89"/>
      <c r="BD102" s="89"/>
      <c r="BE102" s="89"/>
      <c r="BF102" s="89"/>
      <c r="BG102" s="89"/>
      <c r="BH102" s="89"/>
      <c r="BI102" s="89"/>
      <c r="BJ102" s="89"/>
      <c r="BK102" s="89"/>
      <c r="BL102" s="89"/>
      <c r="BM102" s="89"/>
    </row>
    <row r="103" spans="2:65" ht="15" customHeight="1">
      <c r="B103" s="89"/>
      <c r="C103" s="156" t="s">
        <v>512</v>
      </c>
      <c r="D103" s="158"/>
      <c r="E103" s="158"/>
      <c r="F103" s="158"/>
      <c r="G103" s="158"/>
      <c r="H103" s="158"/>
      <c r="I103" s="158"/>
      <c r="J103" s="158"/>
      <c r="K103" s="158"/>
      <c r="L103" s="158"/>
      <c r="M103" s="158"/>
      <c r="N103" s="158"/>
      <c r="O103" s="158"/>
      <c r="P103" s="158"/>
      <c r="Q103" s="158"/>
      <c r="R103" s="158"/>
      <c r="S103" s="158"/>
      <c r="T103" s="158"/>
      <c r="U103" s="158"/>
      <c r="V103" s="158"/>
      <c r="W103" s="158"/>
      <c r="X103" s="158"/>
      <c r="Y103" s="158"/>
      <c r="Z103" s="158"/>
      <c r="AA103" s="158"/>
      <c r="AB103" s="158"/>
      <c r="AC103" s="158"/>
      <c r="AD103" s="158"/>
      <c r="AE103" s="158"/>
      <c r="AF103" s="158"/>
      <c r="AG103" s="158"/>
      <c r="AH103" s="158"/>
      <c r="AI103" s="158"/>
      <c r="AJ103" s="158"/>
      <c r="AK103" s="158"/>
      <c r="AL103" s="158"/>
      <c r="AM103" s="158"/>
      <c r="AN103" s="158"/>
      <c r="AO103" s="158"/>
      <c r="AP103" s="158"/>
      <c r="AQ103" s="158"/>
      <c r="AR103" s="158"/>
      <c r="AS103" s="158"/>
      <c r="AT103" s="158"/>
      <c r="AU103" s="158"/>
      <c r="AV103" s="158"/>
      <c r="AW103" s="158"/>
      <c r="AX103" s="158"/>
      <c r="AY103" s="158"/>
      <c r="AZ103" s="158"/>
      <c r="BA103" s="158"/>
      <c r="BB103" s="158"/>
      <c r="BC103" s="158"/>
      <c r="BD103" s="158"/>
      <c r="BE103" s="158"/>
      <c r="BF103" s="158"/>
      <c r="BG103" s="158"/>
      <c r="BH103" s="158"/>
      <c r="BI103" s="158"/>
      <c r="BJ103" s="158"/>
      <c r="BK103" s="158"/>
      <c r="BL103" s="166"/>
      <c r="BM103" s="89"/>
    </row>
    <row r="104" spans="2:65" ht="15" customHeight="1">
      <c r="B104" s="89"/>
      <c r="C104" s="159"/>
      <c r="D104" s="89"/>
      <c r="E104" s="89"/>
      <c r="F104" s="89"/>
      <c r="G104" s="89"/>
      <c r="H104" s="89"/>
      <c r="I104" s="89"/>
      <c r="J104" s="89"/>
      <c r="K104" s="89"/>
      <c r="L104" s="89"/>
      <c r="M104" s="89"/>
      <c r="N104" s="89"/>
      <c r="O104" s="89"/>
      <c r="P104" s="89"/>
      <c r="Q104" s="89"/>
      <c r="R104" s="89"/>
      <c r="S104" s="89"/>
      <c r="T104" s="89"/>
      <c r="U104" s="89"/>
      <c r="V104" s="89"/>
      <c r="W104" s="89"/>
      <c r="X104" s="89"/>
      <c r="Y104" s="89"/>
      <c r="Z104" s="89"/>
      <c r="AA104" s="89"/>
      <c r="AB104" s="89"/>
      <c r="AC104" s="89"/>
      <c r="AD104" s="89"/>
      <c r="AE104" s="89"/>
      <c r="AF104" s="89"/>
      <c r="AG104" s="89"/>
      <c r="AH104" s="89"/>
      <c r="AI104" s="89"/>
      <c r="AJ104" s="89"/>
      <c r="AK104" s="89"/>
      <c r="AL104" s="89"/>
      <c r="AM104" s="89"/>
      <c r="AN104" s="89"/>
      <c r="AO104" s="89"/>
      <c r="AP104" s="89"/>
      <c r="AQ104" s="89"/>
      <c r="AR104" s="89"/>
      <c r="AS104" s="89"/>
      <c r="AT104" s="89"/>
      <c r="AU104" s="89"/>
      <c r="AV104" s="89"/>
      <c r="AW104" s="89"/>
      <c r="AX104" s="89"/>
      <c r="AY104" s="89"/>
      <c r="AZ104" s="89"/>
      <c r="BA104" s="89"/>
      <c r="BB104" s="89"/>
      <c r="BC104" s="89"/>
      <c r="BD104" s="89"/>
      <c r="BE104" s="89"/>
      <c r="BF104" s="89"/>
      <c r="BG104" s="89"/>
      <c r="BH104" s="89"/>
      <c r="BI104" s="89"/>
      <c r="BJ104" s="89"/>
      <c r="BK104" s="89"/>
      <c r="BL104" s="164"/>
      <c r="BM104" s="89"/>
    </row>
    <row r="105" spans="2:65" ht="15" customHeight="1">
      <c r="B105" s="89"/>
      <c r="C105" s="159"/>
      <c r="D105" s="89"/>
      <c r="E105" s="89"/>
      <c r="F105" s="89"/>
      <c r="G105" s="89"/>
      <c r="H105" s="89"/>
      <c r="I105" s="89"/>
      <c r="J105" s="89"/>
      <c r="K105" s="89"/>
      <c r="L105" s="89"/>
      <c r="M105" s="89"/>
      <c r="N105" s="89"/>
      <c r="O105" s="89"/>
      <c r="P105" s="89"/>
      <c r="Q105" s="89"/>
      <c r="R105" s="89"/>
      <c r="S105" s="89"/>
      <c r="T105" s="89"/>
      <c r="U105" s="89"/>
      <c r="V105" s="89"/>
      <c r="W105" s="89"/>
      <c r="X105" s="89"/>
      <c r="Y105" s="89"/>
      <c r="Z105" s="89"/>
      <c r="AA105" s="89"/>
      <c r="AB105" s="89"/>
      <c r="AC105" s="89"/>
      <c r="AD105" s="89"/>
      <c r="AE105" s="89"/>
      <c r="AF105" s="89"/>
      <c r="AG105" s="89"/>
      <c r="AH105" s="89"/>
      <c r="AI105" s="89"/>
      <c r="AJ105" s="89"/>
      <c r="AK105" s="89"/>
      <c r="AL105" s="89"/>
      <c r="AM105" s="89"/>
      <c r="AN105" s="89"/>
      <c r="AO105" s="89"/>
      <c r="AP105" s="89"/>
      <c r="AQ105" s="89"/>
      <c r="AR105" s="89"/>
      <c r="AS105" s="89"/>
      <c r="AT105" s="89"/>
      <c r="AU105" s="89"/>
      <c r="AV105" s="89"/>
      <c r="AW105" s="89"/>
      <c r="AX105" s="89"/>
      <c r="AY105" s="89"/>
      <c r="AZ105" s="89"/>
      <c r="BA105" s="89"/>
      <c r="BB105" s="89"/>
      <c r="BC105" s="89"/>
      <c r="BD105" s="89"/>
      <c r="BE105" s="89"/>
      <c r="BF105" s="89"/>
      <c r="BG105" s="89"/>
      <c r="BH105" s="89"/>
      <c r="BI105" s="89"/>
      <c r="BJ105" s="89"/>
      <c r="BK105" s="89"/>
      <c r="BL105" s="164"/>
      <c r="BM105" s="89"/>
    </row>
    <row r="106" spans="2:65" ht="15" customHeight="1">
      <c r="B106" s="89"/>
      <c r="C106" s="159"/>
      <c r="D106" s="89"/>
      <c r="E106" s="89"/>
      <c r="F106" s="89"/>
      <c r="G106" s="89"/>
      <c r="H106" s="89"/>
      <c r="I106" s="89"/>
      <c r="J106" s="89"/>
      <c r="K106" s="89"/>
      <c r="L106" s="89"/>
      <c r="M106" s="89"/>
      <c r="N106" s="89"/>
      <c r="O106" s="89"/>
      <c r="P106" s="89"/>
      <c r="Q106" s="89"/>
      <c r="R106" s="89"/>
      <c r="S106" s="89"/>
      <c r="T106" s="89"/>
      <c r="U106" s="89"/>
      <c r="V106" s="89"/>
      <c r="W106" s="89"/>
      <c r="X106" s="89"/>
      <c r="Y106" s="89"/>
      <c r="Z106" s="89"/>
      <c r="AA106" s="89"/>
      <c r="AB106" s="89"/>
      <c r="AC106" s="89"/>
      <c r="AD106" s="89"/>
      <c r="AE106" s="89"/>
      <c r="AF106" s="89"/>
      <c r="AG106" s="89"/>
      <c r="AH106" s="89"/>
      <c r="AI106" s="89"/>
      <c r="AJ106" s="89"/>
      <c r="AK106" s="89"/>
      <c r="AL106" s="89"/>
      <c r="AM106" s="89"/>
      <c r="AN106" s="89"/>
      <c r="AO106" s="89"/>
      <c r="AP106" s="89"/>
      <c r="AQ106" s="89"/>
      <c r="AR106" s="89"/>
      <c r="AS106" s="89"/>
      <c r="AT106" s="89"/>
      <c r="AU106" s="89"/>
      <c r="AV106" s="89"/>
      <c r="AW106" s="89"/>
      <c r="AX106" s="89"/>
      <c r="AY106" s="89"/>
      <c r="AZ106" s="89"/>
      <c r="BA106" s="89"/>
      <c r="BB106" s="89"/>
      <c r="BC106" s="89"/>
      <c r="BD106" s="89"/>
      <c r="BE106" s="89"/>
      <c r="BF106" s="89"/>
      <c r="BG106" s="89"/>
      <c r="BH106" s="89"/>
      <c r="BI106" s="89"/>
      <c r="BJ106" s="89"/>
      <c r="BK106" s="89"/>
      <c r="BL106" s="164"/>
      <c r="BM106" s="89"/>
    </row>
    <row r="107" spans="2:65" ht="15" customHeight="1">
      <c r="B107" s="89"/>
      <c r="C107" s="159"/>
      <c r="D107" s="89"/>
      <c r="E107" s="89"/>
      <c r="F107" s="89"/>
      <c r="G107" s="89"/>
      <c r="H107" s="89"/>
      <c r="I107" s="89"/>
      <c r="J107" s="89"/>
      <c r="K107" s="89"/>
      <c r="L107" s="89"/>
      <c r="M107" s="89"/>
      <c r="N107" s="89"/>
      <c r="O107" s="89"/>
      <c r="P107" s="89"/>
      <c r="Q107" s="89"/>
      <c r="R107" s="89"/>
      <c r="S107" s="89"/>
      <c r="T107" s="89"/>
      <c r="U107" s="89"/>
      <c r="V107" s="89"/>
      <c r="W107" s="89"/>
      <c r="X107" s="89"/>
      <c r="Y107" s="89"/>
      <c r="Z107" s="89"/>
      <c r="AA107" s="89"/>
      <c r="AB107" s="89"/>
      <c r="AC107" s="89"/>
      <c r="AD107" s="89"/>
      <c r="AE107" s="89"/>
      <c r="AF107" s="89"/>
      <c r="AG107" s="89"/>
      <c r="AH107" s="89"/>
      <c r="AI107" s="89"/>
      <c r="AJ107" s="89"/>
      <c r="AK107" s="89"/>
      <c r="AL107" s="89"/>
      <c r="AM107" s="89"/>
      <c r="AN107" s="89"/>
      <c r="AO107" s="89"/>
      <c r="AP107" s="89"/>
      <c r="AQ107" s="89"/>
      <c r="AR107" s="89"/>
      <c r="AS107" s="89"/>
      <c r="AT107" s="89"/>
      <c r="AU107" s="89"/>
      <c r="AV107" s="89"/>
      <c r="AW107" s="89"/>
      <c r="AX107" s="89"/>
      <c r="AY107" s="89"/>
      <c r="AZ107" s="89"/>
      <c r="BA107" s="89"/>
      <c r="BB107" s="89"/>
      <c r="BC107" s="89"/>
      <c r="BD107" s="89"/>
      <c r="BE107" s="89"/>
      <c r="BF107" s="89"/>
      <c r="BG107" s="89"/>
      <c r="BH107" s="89"/>
      <c r="BI107" s="89"/>
      <c r="BJ107" s="89"/>
      <c r="BK107" s="89"/>
      <c r="BL107" s="164"/>
      <c r="BM107" s="89"/>
    </row>
    <row r="108" spans="2:65" ht="15" customHeight="1">
      <c r="B108" s="89"/>
      <c r="C108" s="159"/>
      <c r="D108" s="89"/>
      <c r="E108" s="89"/>
      <c r="F108" s="89"/>
      <c r="G108" s="89"/>
      <c r="H108" s="89"/>
      <c r="I108" s="89"/>
      <c r="J108" s="89"/>
      <c r="K108" s="89"/>
      <c r="L108" s="89"/>
      <c r="M108" s="89"/>
      <c r="N108" s="89"/>
      <c r="O108" s="89"/>
      <c r="P108" s="89"/>
      <c r="Q108" s="89"/>
      <c r="R108" s="89"/>
      <c r="S108" s="89"/>
      <c r="T108" s="89"/>
      <c r="U108" s="89"/>
      <c r="V108" s="89"/>
      <c r="W108" s="89"/>
      <c r="X108" s="89"/>
      <c r="Y108" s="89"/>
      <c r="Z108" s="89"/>
      <c r="AA108" s="89"/>
      <c r="AB108" s="89"/>
      <c r="AC108" s="89"/>
      <c r="AD108" s="89"/>
      <c r="AE108" s="89"/>
      <c r="AF108" s="89"/>
      <c r="AG108" s="89"/>
      <c r="AH108" s="89"/>
      <c r="AI108" s="89"/>
      <c r="AJ108" s="89"/>
      <c r="AK108" s="89"/>
      <c r="AL108" s="89"/>
      <c r="AM108" s="89"/>
      <c r="AN108" s="89"/>
      <c r="AO108" s="89"/>
      <c r="AP108" s="89"/>
      <c r="AQ108" s="89"/>
      <c r="AR108" s="89"/>
      <c r="AS108" s="89"/>
      <c r="AT108" s="89"/>
      <c r="AU108" s="89"/>
      <c r="AV108" s="89"/>
      <c r="AW108" s="89"/>
      <c r="AX108" s="89"/>
      <c r="AY108" s="89"/>
      <c r="AZ108" s="89"/>
      <c r="BA108" s="89"/>
      <c r="BB108" s="89"/>
      <c r="BC108" s="89"/>
      <c r="BD108" s="89"/>
      <c r="BE108" s="89"/>
      <c r="BF108" s="89"/>
      <c r="BG108" s="89"/>
      <c r="BH108" s="89"/>
      <c r="BI108" s="89"/>
      <c r="BJ108" s="89"/>
      <c r="BK108" s="89"/>
      <c r="BL108" s="164"/>
      <c r="BM108" s="89"/>
    </row>
    <row r="109" spans="2:65" ht="15" customHeight="1">
      <c r="B109" s="89"/>
      <c r="C109" s="159"/>
      <c r="D109" s="89"/>
      <c r="E109" s="89"/>
      <c r="F109" s="89"/>
      <c r="G109" s="89"/>
      <c r="H109" s="89"/>
      <c r="I109" s="89"/>
      <c r="J109" s="89"/>
      <c r="K109" s="89"/>
      <c r="L109" s="89"/>
      <c r="M109" s="89"/>
      <c r="N109" s="89"/>
      <c r="O109" s="89"/>
      <c r="P109" s="89"/>
      <c r="Q109" s="89"/>
      <c r="R109" s="89"/>
      <c r="S109" s="89"/>
      <c r="T109" s="89"/>
      <c r="U109" s="89"/>
      <c r="V109" s="89"/>
      <c r="W109" s="89"/>
      <c r="X109" s="89"/>
      <c r="Y109" s="89"/>
      <c r="Z109" s="89"/>
      <c r="AA109" s="89"/>
      <c r="AB109" s="89"/>
      <c r="AC109" s="89"/>
      <c r="AD109" s="89"/>
      <c r="AE109" s="89"/>
      <c r="AF109" s="89"/>
      <c r="AG109" s="89"/>
      <c r="AH109" s="89"/>
      <c r="AI109" s="89"/>
      <c r="AJ109" s="89"/>
      <c r="AK109" s="89"/>
      <c r="AL109" s="89"/>
      <c r="AM109" s="89"/>
      <c r="AN109" s="89"/>
      <c r="AO109" s="89"/>
      <c r="AP109" s="89"/>
      <c r="AQ109" s="89"/>
      <c r="AR109" s="89"/>
      <c r="AS109" s="89"/>
      <c r="AT109" s="89"/>
      <c r="AU109" s="89"/>
      <c r="AV109" s="89"/>
      <c r="AW109" s="89"/>
      <c r="AX109" s="89"/>
      <c r="AY109" s="89"/>
      <c r="AZ109" s="89"/>
      <c r="BA109" s="89"/>
      <c r="BB109" s="89"/>
      <c r="BC109" s="89"/>
      <c r="BD109" s="89"/>
      <c r="BE109" s="89"/>
      <c r="BF109" s="89"/>
      <c r="BG109" s="89"/>
      <c r="BH109" s="89"/>
      <c r="BI109" s="89"/>
      <c r="BJ109" s="89"/>
      <c r="BK109" s="89"/>
      <c r="BL109" s="164"/>
      <c r="BM109" s="89"/>
    </row>
    <row r="110" spans="2:65" ht="15" customHeight="1">
      <c r="B110" s="89"/>
      <c r="C110" s="159"/>
      <c r="D110" s="89"/>
      <c r="E110" s="89"/>
      <c r="F110" s="89"/>
      <c r="G110" s="89"/>
      <c r="H110" s="89"/>
      <c r="I110" s="89"/>
      <c r="J110" s="89"/>
      <c r="K110" s="89"/>
      <c r="L110" s="89"/>
      <c r="M110" s="89"/>
      <c r="N110" s="89"/>
      <c r="O110" s="89"/>
      <c r="P110" s="89"/>
      <c r="Q110" s="89"/>
      <c r="R110" s="89"/>
      <c r="S110" s="89"/>
      <c r="T110" s="89"/>
      <c r="U110" s="89"/>
      <c r="V110" s="89"/>
      <c r="W110" s="89"/>
      <c r="X110" s="89"/>
      <c r="Y110" s="89"/>
      <c r="Z110" s="89"/>
      <c r="AA110" s="89"/>
      <c r="AB110" s="89"/>
      <c r="AC110" s="89"/>
      <c r="AD110" s="89"/>
      <c r="AE110" s="89"/>
      <c r="AF110" s="89"/>
      <c r="AG110" s="89"/>
      <c r="AH110" s="89"/>
      <c r="AI110" s="89"/>
      <c r="AJ110" s="89"/>
      <c r="AK110" s="89"/>
      <c r="AL110" s="89"/>
      <c r="AM110" s="89"/>
      <c r="AN110" s="89"/>
      <c r="AO110" s="89"/>
      <c r="AP110" s="89"/>
      <c r="AQ110" s="89"/>
      <c r="AR110" s="89"/>
      <c r="AS110" s="89"/>
      <c r="AT110" s="89"/>
      <c r="AU110" s="89"/>
      <c r="AV110" s="89"/>
      <c r="AW110" s="89"/>
      <c r="AX110" s="89"/>
      <c r="AY110" s="89"/>
      <c r="AZ110" s="89"/>
      <c r="BA110" s="89"/>
      <c r="BB110" s="89"/>
      <c r="BC110" s="89"/>
      <c r="BD110" s="89"/>
      <c r="BE110" s="89"/>
      <c r="BF110" s="89"/>
      <c r="BG110" s="89"/>
      <c r="BH110" s="89"/>
      <c r="BI110" s="89"/>
      <c r="BJ110" s="89"/>
      <c r="BK110" s="89"/>
      <c r="BL110" s="164"/>
      <c r="BM110" s="89"/>
    </row>
    <row r="111" spans="2:65" ht="15" customHeight="1">
      <c r="B111" s="89"/>
      <c r="C111" s="159"/>
      <c r="D111" s="89"/>
      <c r="E111" s="89"/>
      <c r="F111" s="89"/>
      <c r="G111" s="89"/>
      <c r="H111" s="89"/>
      <c r="I111" s="89"/>
      <c r="J111" s="89"/>
      <c r="K111" s="89"/>
      <c r="L111" s="89"/>
      <c r="M111" s="89"/>
      <c r="N111" s="89"/>
      <c r="O111" s="89"/>
      <c r="P111" s="89"/>
      <c r="Q111" s="89"/>
      <c r="R111" s="89"/>
      <c r="S111" s="89"/>
      <c r="T111" s="89"/>
      <c r="U111" s="89"/>
      <c r="V111" s="89"/>
      <c r="W111" s="89"/>
      <c r="X111" s="89"/>
      <c r="Y111" s="89"/>
      <c r="Z111" s="89"/>
      <c r="AA111" s="89"/>
      <c r="AB111" s="89"/>
      <c r="AC111" s="89"/>
      <c r="AD111" s="89"/>
      <c r="AE111" s="89"/>
      <c r="AF111" s="89"/>
      <c r="AG111" s="89"/>
      <c r="AH111" s="89"/>
      <c r="AI111" s="89"/>
      <c r="AJ111" s="89"/>
      <c r="AK111" s="89"/>
      <c r="AL111" s="89"/>
      <c r="AM111" s="89"/>
      <c r="AN111" s="89"/>
      <c r="AO111" s="89"/>
      <c r="AP111" s="89"/>
      <c r="AQ111" s="89"/>
      <c r="AR111" s="89"/>
      <c r="AS111" s="89"/>
      <c r="AT111" s="89"/>
      <c r="AU111" s="89"/>
      <c r="AV111" s="89"/>
      <c r="AW111" s="89"/>
      <c r="AX111" s="89"/>
      <c r="AY111" s="89"/>
      <c r="AZ111" s="89"/>
      <c r="BA111" s="89"/>
      <c r="BB111" s="89"/>
      <c r="BC111" s="89"/>
      <c r="BD111" s="89"/>
      <c r="BE111" s="89"/>
      <c r="BF111" s="89"/>
      <c r="BG111" s="89"/>
      <c r="BH111" s="89"/>
      <c r="BI111" s="89"/>
      <c r="BJ111" s="89"/>
      <c r="BK111" s="89"/>
      <c r="BL111" s="164"/>
      <c r="BM111" s="89"/>
    </row>
    <row r="112" spans="2:65" ht="15" customHeight="1">
      <c r="B112" s="89"/>
      <c r="C112" s="159"/>
      <c r="D112" s="89"/>
      <c r="E112" s="89"/>
      <c r="F112" s="89"/>
      <c r="G112" s="89"/>
      <c r="H112" s="89"/>
      <c r="I112" s="89"/>
      <c r="J112" s="89"/>
      <c r="K112" s="89"/>
      <c r="L112" s="89"/>
      <c r="M112" s="89"/>
      <c r="N112" s="89"/>
      <c r="O112" s="89"/>
      <c r="P112" s="89"/>
      <c r="Q112" s="89"/>
      <c r="R112" s="89"/>
      <c r="S112" s="89"/>
      <c r="T112" s="89"/>
      <c r="U112" s="89"/>
      <c r="V112" s="89"/>
      <c r="W112" s="89"/>
      <c r="X112" s="89"/>
      <c r="Y112" s="89"/>
      <c r="Z112" s="89"/>
      <c r="AA112" s="89"/>
      <c r="AB112" s="89"/>
      <c r="AC112" s="89"/>
      <c r="AD112" s="89"/>
      <c r="AE112" s="89"/>
      <c r="AF112" s="89"/>
      <c r="AG112" s="89"/>
      <c r="AH112" s="89"/>
      <c r="AI112" s="89"/>
      <c r="AJ112" s="89"/>
      <c r="AK112" s="89"/>
      <c r="AL112" s="89"/>
      <c r="AM112" s="89"/>
      <c r="AN112" s="89"/>
      <c r="AO112" s="89"/>
      <c r="AP112" s="89"/>
      <c r="AQ112" s="89"/>
      <c r="AR112" s="89"/>
      <c r="AS112" s="89"/>
      <c r="AT112" s="89"/>
      <c r="AU112" s="89"/>
      <c r="AV112" s="89"/>
      <c r="AW112" s="89"/>
      <c r="AX112" s="89"/>
      <c r="AY112" s="89"/>
      <c r="AZ112" s="89"/>
      <c r="BA112" s="89"/>
      <c r="BB112" s="89"/>
      <c r="BC112" s="89"/>
      <c r="BD112" s="89"/>
      <c r="BE112" s="89"/>
      <c r="BF112" s="89"/>
      <c r="BG112" s="89"/>
      <c r="BH112" s="89"/>
      <c r="BI112" s="89"/>
      <c r="BJ112" s="89"/>
      <c r="BK112" s="89"/>
      <c r="BL112" s="164"/>
      <c r="BM112" s="89"/>
    </row>
    <row r="113" spans="2:65" ht="15" customHeight="1">
      <c r="B113" s="89"/>
      <c r="C113" s="159"/>
      <c r="D113" s="89"/>
      <c r="E113" s="89"/>
      <c r="F113" s="89"/>
      <c r="G113" s="89"/>
      <c r="H113" s="89"/>
      <c r="I113" s="89"/>
      <c r="J113" s="89"/>
      <c r="K113" s="89"/>
      <c r="L113" s="89"/>
      <c r="M113" s="89"/>
      <c r="N113" s="89"/>
      <c r="O113" s="89"/>
      <c r="P113" s="89"/>
      <c r="Q113" s="89"/>
      <c r="R113" s="89"/>
      <c r="S113" s="89"/>
      <c r="T113" s="89"/>
      <c r="U113" s="89"/>
      <c r="V113" s="89"/>
      <c r="W113" s="89"/>
      <c r="X113" s="89"/>
      <c r="Y113" s="89"/>
      <c r="Z113" s="89"/>
      <c r="AA113" s="89"/>
      <c r="AB113" s="89"/>
      <c r="AC113" s="89"/>
      <c r="AD113" s="89"/>
      <c r="AE113" s="89"/>
      <c r="AF113" s="89"/>
      <c r="AG113" s="89"/>
      <c r="AH113" s="89"/>
      <c r="AI113" s="89"/>
      <c r="AJ113" s="89"/>
      <c r="AK113" s="89"/>
      <c r="AL113" s="89"/>
      <c r="AM113" s="89"/>
      <c r="AN113" s="89"/>
      <c r="AO113" s="89"/>
      <c r="AP113" s="89"/>
      <c r="AQ113" s="89"/>
      <c r="AR113" s="89"/>
      <c r="AS113" s="89"/>
      <c r="AT113" s="89"/>
      <c r="AU113" s="89"/>
      <c r="AV113" s="89"/>
      <c r="AW113" s="89"/>
      <c r="AX113" s="89"/>
      <c r="AY113" s="89"/>
      <c r="AZ113" s="89"/>
      <c r="BA113" s="89"/>
      <c r="BB113" s="89"/>
      <c r="BC113" s="89"/>
      <c r="BD113" s="89"/>
      <c r="BE113" s="89"/>
      <c r="BF113" s="89"/>
      <c r="BG113" s="89"/>
      <c r="BH113" s="89"/>
      <c r="BI113" s="89"/>
      <c r="BJ113" s="89"/>
      <c r="BK113" s="89"/>
      <c r="BL113" s="164"/>
      <c r="BM113" s="89"/>
    </row>
    <row r="114" spans="2:65" ht="15" customHeight="1">
      <c r="B114" s="89"/>
      <c r="C114" s="159"/>
      <c r="D114" s="89"/>
      <c r="E114" s="89"/>
      <c r="F114" s="89"/>
      <c r="G114" s="89"/>
      <c r="H114" s="89"/>
      <c r="I114" s="89"/>
      <c r="J114" s="89"/>
      <c r="K114" s="89"/>
      <c r="L114" s="89"/>
      <c r="M114" s="89"/>
      <c r="N114" s="89"/>
      <c r="O114" s="89"/>
      <c r="P114" s="89"/>
      <c r="Q114" s="89"/>
      <c r="R114" s="89"/>
      <c r="S114" s="89"/>
      <c r="T114" s="89"/>
      <c r="U114" s="89"/>
      <c r="V114" s="89"/>
      <c r="W114" s="89"/>
      <c r="X114" s="89"/>
      <c r="Y114" s="89"/>
      <c r="Z114" s="89"/>
      <c r="AA114" s="89"/>
      <c r="AB114" s="89"/>
      <c r="AC114" s="89"/>
      <c r="AD114" s="89"/>
      <c r="AE114" s="89"/>
      <c r="AF114" s="89"/>
      <c r="AG114" s="89"/>
      <c r="AH114" s="89"/>
      <c r="AI114" s="89"/>
      <c r="AJ114" s="89"/>
      <c r="AK114" s="89"/>
      <c r="AL114" s="89"/>
      <c r="AM114" s="89"/>
      <c r="AN114" s="89"/>
      <c r="AO114" s="89"/>
      <c r="AP114" s="89"/>
      <c r="AQ114" s="89"/>
      <c r="AR114" s="89"/>
      <c r="AS114" s="89"/>
      <c r="AT114" s="89"/>
      <c r="AU114" s="89"/>
      <c r="AV114" s="89"/>
      <c r="AW114" s="89"/>
      <c r="AX114" s="89"/>
      <c r="AY114" s="89"/>
      <c r="AZ114" s="89"/>
      <c r="BA114" s="89"/>
      <c r="BB114" s="89"/>
      <c r="BC114" s="89"/>
      <c r="BD114" s="89"/>
      <c r="BE114" s="89"/>
      <c r="BF114" s="89"/>
      <c r="BG114" s="89"/>
      <c r="BH114" s="89"/>
      <c r="BI114" s="89"/>
      <c r="BJ114" s="89"/>
      <c r="BK114" s="89"/>
      <c r="BL114" s="164"/>
      <c r="BM114" s="89"/>
    </row>
    <row r="115" spans="2:65" ht="15" customHeight="1">
      <c r="B115" s="89"/>
      <c r="C115" s="159"/>
      <c r="D115" s="89"/>
      <c r="E115" s="89"/>
      <c r="F115" s="89"/>
      <c r="G115" s="89"/>
      <c r="H115" s="89"/>
      <c r="I115" s="89"/>
      <c r="J115" s="89"/>
      <c r="K115" s="89"/>
      <c r="L115" s="89"/>
      <c r="M115" s="89"/>
      <c r="N115" s="89"/>
      <c r="O115" s="89"/>
      <c r="P115" s="89"/>
      <c r="Q115" s="89"/>
      <c r="R115" s="89"/>
      <c r="S115" s="89"/>
      <c r="T115" s="89"/>
      <c r="U115" s="89"/>
      <c r="V115" s="89"/>
      <c r="W115" s="89"/>
      <c r="X115" s="89"/>
      <c r="Y115" s="89"/>
      <c r="Z115" s="89"/>
      <c r="AA115" s="89"/>
      <c r="AB115" s="89"/>
      <c r="AC115" s="89"/>
      <c r="AD115" s="89"/>
      <c r="AE115" s="89"/>
      <c r="AF115" s="89"/>
      <c r="AG115" s="89"/>
      <c r="AH115" s="89"/>
      <c r="AI115" s="89"/>
      <c r="AJ115" s="89"/>
      <c r="AK115" s="89"/>
      <c r="AL115" s="89"/>
      <c r="AM115" s="89"/>
      <c r="AN115" s="89"/>
      <c r="AO115" s="89"/>
      <c r="AP115" s="89"/>
      <c r="AQ115" s="89"/>
      <c r="AR115" s="89"/>
      <c r="AS115" s="89"/>
      <c r="AT115" s="89"/>
      <c r="AU115" s="89"/>
      <c r="AV115" s="89"/>
      <c r="AW115" s="89"/>
      <c r="AX115" s="89"/>
      <c r="AY115" s="89"/>
      <c r="AZ115" s="89"/>
      <c r="BA115" s="89"/>
      <c r="BB115" s="89"/>
      <c r="BC115" s="89"/>
      <c r="BD115" s="89"/>
      <c r="BE115" s="89"/>
      <c r="BF115" s="89"/>
      <c r="BG115" s="89"/>
      <c r="BH115" s="89"/>
      <c r="BI115" s="89"/>
      <c r="BJ115" s="89"/>
      <c r="BK115" s="89"/>
      <c r="BL115" s="164"/>
      <c r="BM115" s="89"/>
    </row>
    <row r="116" spans="2:65" ht="15" customHeight="1">
      <c r="B116" s="89"/>
      <c r="C116" s="159"/>
      <c r="D116" s="89"/>
      <c r="E116" s="89"/>
      <c r="F116" s="89"/>
      <c r="G116" s="89"/>
      <c r="H116" s="89"/>
      <c r="I116" s="89"/>
      <c r="J116" s="89"/>
      <c r="K116" s="89"/>
      <c r="L116" s="89"/>
      <c r="M116" s="89"/>
      <c r="N116" s="89"/>
      <c r="O116" s="89"/>
      <c r="P116" s="89"/>
      <c r="Q116" s="89"/>
      <c r="R116" s="89"/>
      <c r="S116" s="89"/>
      <c r="T116" s="89"/>
      <c r="U116" s="89"/>
      <c r="V116" s="89"/>
      <c r="W116" s="89"/>
      <c r="X116" s="89"/>
      <c r="Y116" s="89"/>
      <c r="Z116" s="89"/>
      <c r="AA116" s="89"/>
      <c r="AB116" s="89"/>
      <c r="AC116" s="89"/>
      <c r="AD116" s="89"/>
      <c r="AE116" s="89"/>
      <c r="AF116" s="89"/>
      <c r="AG116" s="89"/>
      <c r="AH116" s="89"/>
      <c r="AI116" s="89"/>
      <c r="AJ116" s="89"/>
      <c r="AK116" s="89"/>
      <c r="AL116" s="89"/>
      <c r="AM116" s="89"/>
      <c r="AN116" s="89"/>
      <c r="AO116" s="89"/>
      <c r="AP116" s="89"/>
      <c r="AQ116" s="89"/>
      <c r="AR116" s="89"/>
      <c r="AS116" s="89"/>
      <c r="AT116" s="89"/>
      <c r="AU116" s="89"/>
      <c r="AV116" s="89"/>
      <c r="AW116" s="89"/>
      <c r="AX116" s="89"/>
      <c r="AY116" s="89"/>
      <c r="AZ116" s="89"/>
      <c r="BA116" s="89"/>
      <c r="BB116" s="89"/>
      <c r="BC116" s="89"/>
      <c r="BD116" s="89"/>
      <c r="BE116" s="89"/>
      <c r="BF116" s="89"/>
      <c r="BG116" s="89"/>
      <c r="BH116" s="89"/>
      <c r="BI116" s="89"/>
      <c r="BJ116" s="89"/>
      <c r="BK116" s="89"/>
      <c r="BL116" s="164"/>
      <c r="BM116" s="89"/>
    </row>
    <row r="117" spans="2:65" ht="15" customHeight="1">
      <c r="B117" s="89"/>
      <c r="C117" s="159"/>
      <c r="D117" s="89"/>
      <c r="E117" s="89"/>
      <c r="F117" s="89"/>
      <c r="G117" s="89"/>
      <c r="H117" s="89"/>
      <c r="I117" s="89"/>
      <c r="J117" s="89"/>
      <c r="K117" s="89"/>
      <c r="L117" s="89"/>
      <c r="M117" s="89"/>
      <c r="N117" s="89"/>
      <c r="O117" s="89"/>
      <c r="P117" s="89"/>
      <c r="Q117" s="89"/>
      <c r="R117" s="89"/>
      <c r="S117" s="89"/>
      <c r="T117" s="89"/>
      <c r="U117" s="89"/>
      <c r="V117" s="89"/>
      <c r="W117" s="89"/>
      <c r="X117" s="89"/>
      <c r="Y117" s="89"/>
      <c r="Z117" s="89"/>
      <c r="AA117" s="89"/>
      <c r="AB117" s="89"/>
      <c r="AC117" s="89"/>
      <c r="AD117" s="89"/>
      <c r="AE117" s="89"/>
      <c r="AF117" s="89"/>
      <c r="AG117" s="89"/>
      <c r="AH117" s="89"/>
      <c r="AI117" s="89"/>
      <c r="AJ117" s="89"/>
      <c r="AK117" s="89"/>
      <c r="AL117" s="89"/>
      <c r="AM117" s="89"/>
      <c r="AN117" s="89"/>
      <c r="AO117" s="89"/>
      <c r="AP117" s="89"/>
      <c r="AQ117" s="89"/>
      <c r="AR117" s="89"/>
      <c r="AS117" s="89"/>
      <c r="AT117" s="89"/>
      <c r="AU117" s="89"/>
      <c r="AV117" s="89"/>
      <c r="AW117" s="89"/>
      <c r="AX117" s="89"/>
      <c r="AY117" s="89"/>
      <c r="AZ117" s="89"/>
      <c r="BA117" s="89"/>
      <c r="BB117" s="89"/>
      <c r="BC117" s="89"/>
      <c r="BD117" s="89"/>
      <c r="BE117" s="89"/>
      <c r="BF117" s="89"/>
      <c r="BG117" s="89"/>
      <c r="BH117" s="89"/>
      <c r="BI117" s="89"/>
      <c r="BJ117" s="89"/>
      <c r="BK117" s="89"/>
      <c r="BL117" s="164"/>
      <c r="BM117" s="89"/>
    </row>
    <row r="118" spans="2:65" ht="15" customHeight="1">
      <c r="B118" s="89"/>
      <c r="C118" s="159"/>
      <c r="D118" s="89"/>
      <c r="E118" s="89"/>
      <c r="F118" s="89"/>
      <c r="G118" s="89"/>
      <c r="H118" s="89"/>
      <c r="I118" s="89"/>
      <c r="J118" s="89"/>
      <c r="K118" s="89"/>
      <c r="L118" s="89"/>
      <c r="M118" s="89"/>
      <c r="N118" s="89"/>
      <c r="O118" s="89"/>
      <c r="P118" s="89"/>
      <c r="Q118" s="89"/>
      <c r="R118" s="89"/>
      <c r="S118" s="89"/>
      <c r="T118" s="89"/>
      <c r="U118" s="89"/>
      <c r="V118" s="89"/>
      <c r="W118" s="89"/>
      <c r="X118" s="89"/>
      <c r="Y118" s="89"/>
      <c r="Z118" s="89"/>
      <c r="AA118" s="89"/>
      <c r="AB118" s="89"/>
      <c r="AC118" s="89"/>
      <c r="AD118" s="89"/>
      <c r="AE118" s="89"/>
      <c r="AF118" s="89"/>
      <c r="AG118" s="89"/>
      <c r="AH118" s="89"/>
      <c r="AI118" s="89"/>
      <c r="AJ118" s="89"/>
      <c r="AK118" s="89"/>
      <c r="AL118" s="89"/>
      <c r="AM118" s="89"/>
      <c r="AN118" s="89"/>
      <c r="AO118" s="89"/>
      <c r="AP118" s="89"/>
      <c r="AQ118" s="89"/>
      <c r="AR118" s="89"/>
      <c r="AS118" s="89"/>
      <c r="AT118" s="89"/>
      <c r="AU118" s="89"/>
      <c r="AV118" s="89"/>
      <c r="AW118" s="89"/>
      <c r="AX118" s="89"/>
      <c r="AY118" s="89"/>
      <c r="AZ118" s="89"/>
      <c r="BA118" s="89"/>
      <c r="BB118" s="89"/>
      <c r="BC118" s="89"/>
      <c r="BD118" s="89"/>
      <c r="BE118" s="89"/>
      <c r="BF118" s="89"/>
      <c r="BG118" s="89"/>
      <c r="BH118" s="89"/>
      <c r="BI118" s="89"/>
      <c r="BJ118" s="89"/>
      <c r="BK118" s="89"/>
      <c r="BL118" s="164"/>
      <c r="BM118" s="89"/>
    </row>
    <row r="119" spans="2:65" ht="15" customHeight="1">
      <c r="B119" s="89"/>
      <c r="C119" s="159"/>
      <c r="D119" s="89"/>
      <c r="E119" s="89"/>
      <c r="F119" s="89"/>
      <c r="G119" s="89"/>
      <c r="H119" s="89"/>
      <c r="I119" s="89"/>
      <c r="J119" s="89"/>
      <c r="K119" s="89"/>
      <c r="L119" s="89"/>
      <c r="M119" s="89"/>
      <c r="N119" s="89"/>
      <c r="O119" s="89"/>
      <c r="P119" s="89"/>
      <c r="Q119" s="89"/>
      <c r="R119" s="89"/>
      <c r="S119" s="89"/>
      <c r="T119" s="89"/>
      <c r="U119" s="89"/>
      <c r="V119" s="89"/>
      <c r="W119" s="89"/>
      <c r="X119" s="89"/>
      <c r="Y119" s="89"/>
      <c r="Z119" s="89"/>
      <c r="AA119" s="89"/>
      <c r="AB119" s="89"/>
      <c r="AC119" s="89"/>
      <c r="AD119" s="89"/>
      <c r="AE119" s="89"/>
      <c r="AF119" s="89"/>
      <c r="AG119" s="89"/>
      <c r="AH119" s="89"/>
      <c r="AI119" s="89"/>
      <c r="AJ119" s="89"/>
      <c r="AK119" s="89"/>
      <c r="AL119" s="89"/>
      <c r="AM119" s="89"/>
      <c r="AN119" s="89"/>
      <c r="AO119" s="89"/>
      <c r="AP119" s="89"/>
      <c r="AQ119" s="89"/>
      <c r="AR119" s="89"/>
      <c r="AS119" s="89"/>
      <c r="AT119" s="89"/>
      <c r="AU119" s="89"/>
      <c r="AV119" s="89"/>
      <c r="AW119" s="89"/>
      <c r="AX119" s="89"/>
      <c r="AY119" s="89"/>
      <c r="AZ119" s="89"/>
      <c r="BA119" s="89"/>
      <c r="BB119" s="89"/>
      <c r="BC119" s="89"/>
      <c r="BD119" s="89"/>
      <c r="BE119" s="89"/>
      <c r="BF119" s="89"/>
      <c r="BG119" s="89"/>
      <c r="BH119" s="89"/>
      <c r="BI119" s="89"/>
      <c r="BJ119" s="89"/>
      <c r="BK119" s="89"/>
      <c r="BL119" s="164"/>
      <c r="BM119" s="89"/>
    </row>
    <row r="120" spans="2:65" ht="15" customHeight="1">
      <c r="B120" s="89"/>
      <c r="C120" s="159"/>
      <c r="D120" s="89"/>
      <c r="E120" s="89"/>
      <c r="F120" s="89"/>
      <c r="G120" s="89"/>
      <c r="H120" s="89"/>
      <c r="I120" s="89"/>
      <c r="J120" s="89"/>
      <c r="K120" s="89"/>
      <c r="L120" s="89"/>
      <c r="M120" s="89"/>
      <c r="N120" s="89"/>
      <c r="O120" s="89"/>
      <c r="P120" s="89"/>
      <c r="Q120" s="89"/>
      <c r="R120" s="89"/>
      <c r="S120" s="89"/>
      <c r="T120" s="89"/>
      <c r="U120" s="89"/>
      <c r="V120" s="89"/>
      <c r="W120" s="89"/>
      <c r="X120" s="89"/>
      <c r="Y120" s="89"/>
      <c r="Z120" s="89"/>
      <c r="AA120" s="89"/>
      <c r="AB120" s="89"/>
      <c r="AC120" s="89"/>
      <c r="AD120" s="89"/>
      <c r="AE120" s="89"/>
      <c r="AF120" s="89"/>
      <c r="AG120" s="89"/>
      <c r="AH120" s="89"/>
      <c r="AI120" s="89"/>
      <c r="AJ120" s="89"/>
      <c r="AK120" s="89"/>
      <c r="AL120" s="89"/>
      <c r="AM120" s="89"/>
      <c r="AN120" s="89"/>
      <c r="AO120" s="89"/>
      <c r="AP120" s="89"/>
      <c r="AQ120" s="89"/>
      <c r="AR120" s="89"/>
      <c r="AS120" s="89"/>
      <c r="AT120" s="89"/>
      <c r="AU120" s="89"/>
      <c r="AV120" s="89"/>
      <c r="AW120" s="89"/>
      <c r="AX120" s="89"/>
      <c r="AY120" s="89"/>
      <c r="AZ120" s="89"/>
      <c r="BA120" s="89"/>
      <c r="BB120" s="89"/>
      <c r="BC120" s="89"/>
      <c r="BD120" s="89"/>
      <c r="BE120" s="89"/>
      <c r="BF120" s="89"/>
      <c r="BG120" s="89"/>
      <c r="BH120" s="89"/>
      <c r="BI120" s="89"/>
      <c r="BJ120" s="89"/>
      <c r="BK120" s="89"/>
      <c r="BL120" s="164"/>
      <c r="BM120" s="89"/>
    </row>
    <row r="121" spans="2:65" ht="15" customHeight="1">
      <c r="B121" s="89"/>
      <c r="C121" s="160"/>
      <c r="D121" s="161"/>
      <c r="E121" s="161"/>
      <c r="F121" s="161"/>
      <c r="G121" s="161"/>
      <c r="H121" s="161"/>
      <c r="I121" s="161"/>
      <c r="J121" s="161"/>
      <c r="K121" s="161"/>
      <c r="L121" s="161"/>
      <c r="M121" s="161"/>
      <c r="N121" s="161"/>
      <c r="O121" s="161"/>
      <c r="P121" s="161"/>
      <c r="Q121" s="161"/>
      <c r="R121" s="161"/>
      <c r="S121" s="161"/>
      <c r="T121" s="161"/>
      <c r="U121" s="161"/>
      <c r="V121" s="161"/>
      <c r="W121" s="161"/>
      <c r="X121" s="161"/>
      <c r="Y121" s="161"/>
      <c r="Z121" s="161"/>
      <c r="AA121" s="161"/>
      <c r="AB121" s="161"/>
      <c r="AC121" s="161"/>
      <c r="AD121" s="161"/>
      <c r="AE121" s="161"/>
      <c r="AF121" s="161"/>
      <c r="AG121" s="161"/>
      <c r="AH121" s="161"/>
      <c r="AI121" s="161"/>
      <c r="AJ121" s="161"/>
      <c r="AK121" s="161"/>
      <c r="AL121" s="161"/>
      <c r="AM121" s="161"/>
      <c r="AN121" s="161"/>
      <c r="AO121" s="161"/>
      <c r="AP121" s="161"/>
      <c r="AQ121" s="161"/>
      <c r="AR121" s="161"/>
      <c r="AS121" s="161"/>
      <c r="AT121" s="161"/>
      <c r="AU121" s="161"/>
      <c r="AV121" s="161"/>
      <c r="AW121" s="161"/>
      <c r="AX121" s="161"/>
      <c r="AY121" s="161"/>
      <c r="AZ121" s="161"/>
      <c r="BA121" s="161"/>
      <c r="BB121" s="161"/>
      <c r="BC121" s="161"/>
      <c r="BD121" s="161"/>
      <c r="BE121" s="161"/>
      <c r="BF121" s="161"/>
      <c r="BG121" s="161"/>
      <c r="BH121" s="161"/>
      <c r="BI121" s="161"/>
      <c r="BJ121" s="161"/>
      <c r="BK121" s="161"/>
      <c r="BL121" s="165"/>
      <c r="BM121" s="89"/>
    </row>
    <row r="122" spans="2:65" ht="15" customHeight="1">
      <c r="B122" s="89"/>
      <c r="C122" s="89"/>
      <c r="D122" s="89"/>
      <c r="E122" s="89"/>
      <c r="F122" s="89"/>
      <c r="G122" s="89"/>
      <c r="H122" s="89"/>
      <c r="I122" s="89"/>
      <c r="J122" s="89"/>
      <c r="K122" s="89"/>
      <c r="L122" s="89"/>
      <c r="M122" s="89"/>
      <c r="N122" s="89"/>
      <c r="O122" s="89"/>
      <c r="P122" s="89"/>
      <c r="Q122" s="89"/>
      <c r="R122" s="89"/>
      <c r="S122" s="89"/>
      <c r="T122" s="89"/>
      <c r="U122" s="89"/>
      <c r="V122" s="89"/>
      <c r="W122" s="89"/>
      <c r="X122" s="89"/>
      <c r="Y122" s="89"/>
      <c r="Z122" s="89"/>
      <c r="AA122" s="89"/>
      <c r="AB122" s="89"/>
      <c r="AC122" s="89"/>
      <c r="AD122" s="89"/>
      <c r="AE122" s="89"/>
      <c r="AF122" s="89"/>
      <c r="AG122" s="89"/>
      <c r="AH122" s="89"/>
      <c r="AI122" s="89"/>
      <c r="AJ122" s="89"/>
      <c r="AK122" s="89"/>
      <c r="AL122" s="89"/>
      <c r="AM122" s="89"/>
      <c r="AN122" s="89"/>
      <c r="AO122" s="89"/>
      <c r="AP122" s="89"/>
      <c r="AQ122" s="89"/>
      <c r="AR122" s="89"/>
      <c r="AS122" s="89"/>
      <c r="AT122" s="89"/>
      <c r="AU122" s="89"/>
      <c r="AV122" s="89"/>
      <c r="AW122" s="89"/>
      <c r="AX122" s="89"/>
      <c r="AY122" s="89"/>
      <c r="AZ122" s="89"/>
      <c r="BA122" s="89"/>
      <c r="BB122" s="89"/>
      <c r="BC122" s="89"/>
      <c r="BD122" s="89"/>
      <c r="BE122" s="89"/>
      <c r="BF122" s="89"/>
      <c r="BG122" s="89"/>
      <c r="BH122" s="89"/>
      <c r="BI122" s="89"/>
      <c r="BJ122" s="89"/>
      <c r="BK122" s="89"/>
      <c r="BL122" s="89"/>
      <c r="BM122" s="89"/>
    </row>
    <row r="123" spans="2:65" ht="15" customHeight="1">
      <c r="B123" s="89"/>
      <c r="C123" s="156" t="s">
        <v>346</v>
      </c>
      <c r="D123" s="158"/>
      <c r="E123" s="158"/>
      <c r="F123" s="158"/>
      <c r="G123" s="158"/>
      <c r="H123" s="158"/>
      <c r="I123" s="158"/>
      <c r="J123" s="158"/>
      <c r="K123" s="158"/>
      <c r="L123" s="158"/>
      <c r="M123" s="158"/>
      <c r="N123" s="158"/>
      <c r="O123" s="158"/>
      <c r="P123" s="158"/>
      <c r="Q123" s="158"/>
      <c r="R123" s="158"/>
      <c r="S123" s="158"/>
      <c r="T123" s="158"/>
      <c r="U123" s="158"/>
      <c r="V123" s="158"/>
      <c r="W123" s="158"/>
      <c r="X123" s="158"/>
      <c r="Y123" s="158"/>
      <c r="Z123" s="158"/>
      <c r="AA123" s="158"/>
      <c r="AB123" s="158"/>
      <c r="AC123" s="158"/>
      <c r="AD123" s="158"/>
      <c r="AE123" s="158"/>
      <c r="AF123" s="158"/>
      <c r="AG123" s="158"/>
      <c r="AH123" s="158"/>
      <c r="AI123" s="158"/>
      <c r="AJ123" s="158"/>
      <c r="AK123" s="158"/>
      <c r="AL123" s="158"/>
      <c r="AM123" s="158"/>
      <c r="AN123" s="158"/>
      <c r="AO123" s="158"/>
      <c r="AP123" s="158"/>
      <c r="AQ123" s="158"/>
      <c r="AR123" s="158"/>
      <c r="AS123" s="158"/>
      <c r="AT123" s="158"/>
      <c r="AU123" s="158"/>
      <c r="AV123" s="158"/>
      <c r="AW123" s="158"/>
      <c r="AX123" s="158"/>
      <c r="AY123" s="158"/>
      <c r="AZ123" s="158"/>
      <c r="BA123" s="158"/>
      <c r="BB123" s="158"/>
      <c r="BC123" s="158"/>
      <c r="BD123" s="158"/>
      <c r="BE123" s="158"/>
      <c r="BF123" s="158"/>
      <c r="BG123" s="158"/>
      <c r="BH123" s="158"/>
      <c r="BI123" s="158"/>
      <c r="BJ123" s="158"/>
      <c r="BK123" s="158"/>
      <c r="BL123" s="166"/>
      <c r="BM123" s="89"/>
    </row>
    <row r="124" spans="2:65" ht="15" customHeight="1">
      <c r="B124" s="89"/>
      <c r="C124" s="159"/>
      <c r="D124" s="89"/>
      <c r="E124" s="89"/>
      <c r="F124" s="89"/>
      <c r="G124" s="89"/>
      <c r="H124" s="89"/>
      <c r="I124" s="89"/>
      <c r="J124" s="89"/>
      <c r="K124" s="89"/>
      <c r="L124" s="89"/>
      <c r="M124" s="89"/>
      <c r="N124" s="89"/>
      <c r="O124" s="89"/>
      <c r="P124" s="89"/>
      <c r="Q124" s="89"/>
      <c r="R124" s="89"/>
      <c r="S124" s="89"/>
      <c r="T124" s="89"/>
      <c r="U124" s="89"/>
      <c r="V124" s="89"/>
      <c r="W124" s="89"/>
      <c r="X124" s="89"/>
      <c r="Y124" s="89"/>
      <c r="Z124" s="89"/>
      <c r="AA124" s="89"/>
      <c r="AB124" s="89"/>
      <c r="AC124" s="89"/>
      <c r="AD124" s="89"/>
      <c r="AE124" s="89"/>
      <c r="AF124" s="89"/>
      <c r="AG124" s="89"/>
      <c r="AH124" s="89"/>
      <c r="AI124" s="89"/>
      <c r="AJ124" s="89"/>
      <c r="AK124" s="89"/>
      <c r="AL124" s="89"/>
      <c r="AM124" s="89"/>
      <c r="AN124" s="89"/>
      <c r="AO124" s="89"/>
      <c r="AP124" s="89"/>
      <c r="AQ124" s="89"/>
      <c r="AR124" s="89"/>
      <c r="AS124" s="89"/>
      <c r="AT124" s="89"/>
      <c r="AU124" s="89"/>
      <c r="AV124" s="89"/>
      <c r="AW124" s="89"/>
      <c r="AX124" s="89"/>
      <c r="AY124" s="89"/>
      <c r="AZ124" s="89"/>
      <c r="BA124" s="89"/>
      <c r="BB124" s="89"/>
      <c r="BC124" s="89"/>
      <c r="BD124" s="89"/>
      <c r="BE124" s="89"/>
      <c r="BF124" s="89"/>
      <c r="BG124" s="89"/>
      <c r="BH124" s="89"/>
      <c r="BI124" s="89"/>
      <c r="BJ124" s="89"/>
      <c r="BK124" s="89"/>
      <c r="BL124" s="164"/>
      <c r="BM124" s="89"/>
    </row>
    <row r="125" spans="2:65" ht="15" customHeight="1">
      <c r="B125" s="89"/>
      <c r="C125" s="159"/>
      <c r="D125" s="89"/>
      <c r="E125" s="89"/>
      <c r="F125" s="89"/>
      <c r="G125" s="89"/>
      <c r="H125" s="89"/>
      <c r="I125" s="89"/>
      <c r="J125" s="89"/>
      <c r="K125" s="89"/>
      <c r="L125" s="89"/>
      <c r="M125" s="89"/>
      <c r="N125" s="89"/>
      <c r="O125" s="89"/>
      <c r="P125" s="89"/>
      <c r="Q125" s="89"/>
      <c r="R125" s="89"/>
      <c r="S125" s="89"/>
      <c r="T125" s="89"/>
      <c r="U125" s="89"/>
      <c r="V125" s="89"/>
      <c r="W125" s="89"/>
      <c r="X125" s="89"/>
      <c r="Y125" s="89"/>
      <c r="Z125" s="89"/>
      <c r="AA125" s="89"/>
      <c r="AB125" s="89"/>
      <c r="AC125" s="89"/>
      <c r="AD125" s="89"/>
      <c r="AE125" s="89"/>
      <c r="AF125" s="89"/>
      <c r="AG125" s="89"/>
      <c r="AH125" s="89"/>
      <c r="AI125" s="89"/>
      <c r="AJ125" s="89"/>
      <c r="AK125" s="89"/>
      <c r="AL125" s="89"/>
      <c r="AM125" s="89"/>
      <c r="AN125" s="89"/>
      <c r="AO125" s="89"/>
      <c r="AP125" s="89"/>
      <c r="AQ125" s="89"/>
      <c r="AR125" s="89"/>
      <c r="AS125" s="89"/>
      <c r="AT125" s="89"/>
      <c r="AU125" s="89"/>
      <c r="AV125" s="89"/>
      <c r="AW125" s="89"/>
      <c r="AX125" s="89"/>
      <c r="AY125" s="89"/>
      <c r="AZ125" s="89"/>
      <c r="BA125" s="89"/>
      <c r="BB125" s="89"/>
      <c r="BC125" s="89"/>
      <c r="BD125" s="89"/>
      <c r="BE125" s="89"/>
      <c r="BF125" s="89"/>
      <c r="BG125" s="89"/>
      <c r="BH125" s="89"/>
      <c r="BI125" s="89"/>
      <c r="BJ125" s="89"/>
      <c r="BK125" s="89"/>
      <c r="BL125" s="164"/>
      <c r="BM125" s="89"/>
    </row>
    <row r="126" spans="2:65" ht="15" customHeight="1">
      <c r="B126" s="89"/>
      <c r="C126" s="159"/>
      <c r="D126" s="89"/>
      <c r="E126" s="89"/>
      <c r="F126" s="89"/>
      <c r="G126" s="89"/>
      <c r="H126" s="89"/>
      <c r="I126" s="89"/>
      <c r="J126" s="89"/>
      <c r="K126" s="89"/>
      <c r="L126" s="89"/>
      <c r="M126" s="89"/>
      <c r="N126" s="89"/>
      <c r="O126" s="89"/>
      <c r="P126" s="89"/>
      <c r="Q126" s="89"/>
      <c r="R126" s="89"/>
      <c r="S126" s="89"/>
      <c r="T126" s="89"/>
      <c r="U126" s="89"/>
      <c r="V126" s="89"/>
      <c r="W126" s="89"/>
      <c r="X126" s="89"/>
      <c r="Y126" s="89"/>
      <c r="Z126" s="89"/>
      <c r="AA126" s="89"/>
      <c r="AB126" s="89"/>
      <c r="AC126" s="89"/>
      <c r="AD126" s="89"/>
      <c r="AE126" s="89"/>
      <c r="AF126" s="89"/>
      <c r="AG126" s="89"/>
      <c r="AH126" s="89"/>
      <c r="AI126" s="89"/>
      <c r="AJ126" s="89"/>
      <c r="AK126" s="89"/>
      <c r="AL126" s="89"/>
      <c r="AM126" s="89"/>
      <c r="AN126" s="89"/>
      <c r="AO126" s="89"/>
      <c r="AP126" s="89"/>
      <c r="AQ126" s="89"/>
      <c r="AR126" s="89"/>
      <c r="AS126" s="89"/>
      <c r="AT126" s="89"/>
      <c r="AU126" s="89"/>
      <c r="AV126" s="89"/>
      <c r="AW126" s="89"/>
      <c r="AX126" s="89"/>
      <c r="AY126" s="89"/>
      <c r="AZ126" s="89"/>
      <c r="BA126" s="89"/>
      <c r="BB126" s="89"/>
      <c r="BC126" s="89"/>
      <c r="BD126" s="89"/>
      <c r="BE126" s="89"/>
      <c r="BF126" s="89"/>
      <c r="BG126" s="89"/>
      <c r="BH126" s="89"/>
      <c r="BI126" s="89"/>
      <c r="BJ126" s="89"/>
      <c r="BK126" s="89"/>
      <c r="BL126" s="164"/>
      <c r="BM126" s="89"/>
    </row>
    <row r="127" spans="2:65" ht="15" customHeight="1">
      <c r="B127" s="89"/>
      <c r="C127" s="159"/>
      <c r="D127" s="89"/>
      <c r="E127" s="89"/>
      <c r="F127" s="89"/>
      <c r="G127" s="89"/>
      <c r="H127" s="89"/>
      <c r="I127" s="89"/>
      <c r="J127" s="89"/>
      <c r="K127" s="89"/>
      <c r="L127" s="89"/>
      <c r="M127" s="89"/>
      <c r="N127" s="89"/>
      <c r="O127" s="89"/>
      <c r="P127" s="89"/>
      <c r="Q127" s="89"/>
      <c r="R127" s="89"/>
      <c r="S127" s="89"/>
      <c r="T127" s="89"/>
      <c r="U127" s="89"/>
      <c r="V127" s="89"/>
      <c r="W127" s="89"/>
      <c r="X127" s="89"/>
      <c r="Y127" s="89"/>
      <c r="Z127" s="89"/>
      <c r="AA127" s="89"/>
      <c r="AB127" s="89"/>
      <c r="AC127" s="89"/>
      <c r="AD127" s="89"/>
      <c r="AE127" s="89"/>
      <c r="AF127" s="89"/>
      <c r="AG127" s="89"/>
      <c r="AH127" s="89"/>
      <c r="AI127" s="89"/>
      <c r="AJ127" s="89"/>
      <c r="AK127" s="89"/>
      <c r="AL127" s="89"/>
      <c r="AM127" s="89"/>
      <c r="AN127" s="89"/>
      <c r="AO127" s="89"/>
      <c r="AP127" s="89"/>
      <c r="AQ127" s="89"/>
      <c r="AR127" s="89"/>
      <c r="AS127" s="89"/>
      <c r="AT127" s="89"/>
      <c r="AU127" s="89"/>
      <c r="AV127" s="89"/>
      <c r="AW127" s="89"/>
      <c r="AX127" s="89"/>
      <c r="AY127" s="89"/>
      <c r="AZ127" s="89"/>
      <c r="BA127" s="89"/>
      <c r="BB127" s="89"/>
      <c r="BC127" s="89"/>
      <c r="BD127" s="89"/>
      <c r="BE127" s="89"/>
      <c r="BF127" s="89"/>
      <c r="BG127" s="89"/>
      <c r="BH127" s="89"/>
      <c r="BI127" s="89"/>
      <c r="BJ127" s="89"/>
      <c r="BK127" s="89"/>
      <c r="BL127" s="164"/>
      <c r="BM127" s="89"/>
    </row>
    <row r="128" spans="2:65" ht="15" customHeight="1">
      <c r="B128" s="89"/>
      <c r="C128" s="159"/>
      <c r="D128" s="89"/>
      <c r="E128" s="89"/>
      <c r="F128" s="89"/>
      <c r="G128" s="89"/>
      <c r="H128" s="89"/>
      <c r="I128" s="89"/>
      <c r="J128" s="89"/>
      <c r="K128" s="89"/>
      <c r="L128" s="89"/>
      <c r="M128" s="89"/>
      <c r="N128" s="89"/>
      <c r="O128" s="89"/>
      <c r="P128" s="89"/>
      <c r="Q128" s="89"/>
      <c r="R128" s="89"/>
      <c r="S128" s="89"/>
      <c r="T128" s="89"/>
      <c r="U128" s="89"/>
      <c r="V128" s="89"/>
      <c r="W128" s="89"/>
      <c r="X128" s="89"/>
      <c r="Y128" s="89"/>
      <c r="Z128" s="89"/>
      <c r="AA128" s="89"/>
      <c r="AB128" s="89"/>
      <c r="AC128" s="89"/>
      <c r="AD128" s="89"/>
      <c r="AE128" s="89"/>
      <c r="AF128" s="89"/>
      <c r="AG128" s="89"/>
      <c r="AH128" s="89"/>
      <c r="AI128" s="89"/>
      <c r="AJ128" s="89"/>
      <c r="AK128" s="89"/>
      <c r="AL128" s="89"/>
      <c r="AM128" s="89"/>
      <c r="AN128" s="89"/>
      <c r="AO128" s="89"/>
      <c r="AP128" s="89"/>
      <c r="AQ128" s="89"/>
      <c r="AR128" s="89"/>
      <c r="AS128" s="89"/>
      <c r="AT128" s="89"/>
      <c r="AU128" s="89"/>
      <c r="AV128" s="89"/>
      <c r="AW128" s="89"/>
      <c r="AX128" s="89"/>
      <c r="AY128" s="89"/>
      <c r="AZ128" s="89"/>
      <c r="BA128" s="89"/>
      <c r="BB128" s="89"/>
      <c r="BC128" s="89"/>
      <c r="BD128" s="89"/>
      <c r="BE128" s="89"/>
      <c r="BF128" s="89"/>
      <c r="BG128" s="89"/>
      <c r="BH128" s="89"/>
      <c r="BI128" s="89"/>
      <c r="BJ128" s="89"/>
      <c r="BK128" s="89"/>
      <c r="BL128" s="164"/>
      <c r="BM128" s="89"/>
    </row>
    <row r="129" spans="2:65" ht="15" customHeight="1">
      <c r="B129" s="89"/>
      <c r="C129" s="159"/>
      <c r="D129" s="89"/>
      <c r="E129" s="89"/>
      <c r="F129" s="89"/>
      <c r="G129" s="89"/>
      <c r="H129" s="89"/>
      <c r="I129" s="89"/>
      <c r="J129" s="89"/>
      <c r="K129" s="89"/>
      <c r="L129" s="89"/>
      <c r="M129" s="89"/>
      <c r="N129" s="89"/>
      <c r="O129" s="89"/>
      <c r="P129" s="89"/>
      <c r="Q129" s="89"/>
      <c r="R129" s="89"/>
      <c r="S129" s="89"/>
      <c r="T129" s="89"/>
      <c r="U129" s="89"/>
      <c r="V129" s="89"/>
      <c r="W129" s="89"/>
      <c r="X129" s="89"/>
      <c r="Y129" s="89"/>
      <c r="Z129" s="89"/>
      <c r="AA129" s="89"/>
      <c r="AB129" s="89"/>
      <c r="AC129" s="89"/>
      <c r="AD129" s="89"/>
      <c r="AE129" s="89"/>
      <c r="AF129" s="89"/>
      <c r="AG129" s="89"/>
      <c r="AH129" s="89"/>
      <c r="AI129" s="89"/>
      <c r="AJ129" s="89"/>
      <c r="AK129" s="89"/>
      <c r="AL129" s="89"/>
      <c r="AM129" s="89"/>
      <c r="AN129" s="89"/>
      <c r="AO129" s="89"/>
      <c r="AP129" s="89"/>
      <c r="AQ129" s="89"/>
      <c r="AR129" s="89"/>
      <c r="AS129" s="89"/>
      <c r="AT129" s="89"/>
      <c r="AU129" s="89"/>
      <c r="AV129" s="89"/>
      <c r="AW129" s="89"/>
      <c r="AX129" s="89"/>
      <c r="AY129" s="89"/>
      <c r="AZ129" s="89"/>
      <c r="BA129" s="89"/>
      <c r="BB129" s="89"/>
      <c r="BC129" s="89"/>
      <c r="BD129" s="89"/>
      <c r="BE129" s="89"/>
      <c r="BF129" s="89"/>
      <c r="BG129" s="89"/>
      <c r="BH129" s="89"/>
      <c r="BI129" s="89"/>
      <c r="BJ129" s="89"/>
      <c r="BK129" s="89"/>
      <c r="BL129" s="164"/>
      <c r="BM129" s="89"/>
    </row>
    <row r="130" spans="2:65" ht="15" customHeight="1">
      <c r="B130" s="89"/>
      <c r="C130" s="159"/>
      <c r="D130" s="89"/>
      <c r="E130" s="89"/>
      <c r="F130" s="89"/>
      <c r="G130" s="89"/>
      <c r="H130" s="89"/>
      <c r="I130" s="89"/>
      <c r="J130" s="89"/>
      <c r="K130" s="89"/>
      <c r="L130" s="89"/>
      <c r="M130" s="89"/>
      <c r="N130" s="89"/>
      <c r="O130" s="89"/>
      <c r="P130" s="89"/>
      <c r="Q130" s="89"/>
      <c r="R130" s="89"/>
      <c r="S130" s="89"/>
      <c r="T130" s="89"/>
      <c r="U130" s="89"/>
      <c r="V130" s="89"/>
      <c r="W130" s="89"/>
      <c r="X130" s="89"/>
      <c r="Y130" s="89"/>
      <c r="Z130" s="89"/>
      <c r="AA130" s="89"/>
      <c r="AB130" s="89"/>
      <c r="AC130" s="89"/>
      <c r="AD130" s="89"/>
      <c r="AE130" s="89"/>
      <c r="AF130" s="89"/>
      <c r="AG130" s="89"/>
      <c r="AH130" s="89"/>
      <c r="AI130" s="89"/>
      <c r="AJ130" s="89"/>
      <c r="AK130" s="89"/>
      <c r="AL130" s="89"/>
      <c r="AM130" s="89"/>
      <c r="AN130" s="89"/>
      <c r="AO130" s="89"/>
      <c r="AP130" s="89"/>
      <c r="AQ130" s="89"/>
      <c r="AR130" s="89"/>
      <c r="AS130" s="89"/>
      <c r="AT130" s="89"/>
      <c r="AU130" s="89"/>
      <c r="AV130" s="89"/>
      <c r="AW130" s="89"/>
      <c r="AX130" s="89"/>
      <c r="AY130" s="89"/>
      <c r="AZ130" s="89"/>
      <c r="BA130" s="89"/>
      <c r="BB130" s="89"/>
      <c r="BC130" s="89"/>
      <c r="BD130" s="89"/>
      <c r="BE130" s="89"/>
      <c r="BF130" s="89"/>
      <c r="BG130" s="89"/>
      <c r="BH130" s="89"/>
      <c r="BI130" s="89"/>
      <c r="BJ130" s="89"/>
      <c r="BK130" s="89"/>
      <c r="BL130" s="164"/>
      <c r="BM130" s="89"/>
    </row>
    <row r="131" spans="2:65" ht="15" customHeight="1">
      <c r="B131" s="89"/>
      <c r="C131" s="159"/>
      <c r="D131" s="89"/>
      <c r="E131" s="89"/>
      <c r="F131" s="89"/>
      <c r="G131" s="89"/>
      <c r="H131" s="89"/>
      <c r="I131" s="89"/>
      <c r="J131" s="89"/>
      <c r="K131" s="89"/>
      <c r="L131" s="89"/>
      <c r="M131" s="89"/>
      <c r="N131" s="89"/>
      <c r="O131" s="89"/>
      <c r="P131" s="89"/>
      <c r="Q131" s="89"/>
      <c r="R131" s="89"/>
      <c r="S131" s="89"/>
      <c r="T131" s="89"/>
      <c r="U131" s="89"/>
      <c r="V131" s="89"/>
      <c r="W131" s="89"/>
      <c r="X131" s="89"/>
      <c r="Y131" s="89"/>
      <c r="Z131" s="89"/>
      <c r="AA131" s="89"/>
      <c r="AB131" s="89"/>
      <c r="AC131" s="89"/>
      <c r="AD131" s="89"/>
      <c r="AE131" s="89"/>
      <c r="AF131" s="89"/>
      <c r="AG131" s="89"/>
      <c r="AH131" s="89"/>
      <c r="AI131" s="89"/>
      <c r="AJ131" s="89"/>
      <c r="AK131" s="89"/>
      <c r="AL131" s="89"/>
      <c r="AM131" s="89"/>
      <c r="AN131" s="89"/>
      <c r="AO131" s="89"/>
      <c r="AP131" s="89"/>
      <c r="AQ131" s="89"/>
      <c r="AR131" s="89"/>
      <c r="AS131" s="89"/>
      <c r="AT131" s="89"/>
      <c r="AU131" s="89"/>
      <c r="AV131" s="89"/>
      <c r="AW131" s="89"/>
      <c r="AX131" s="89"/>
      <c r="AY131" s="89"/>
      <c r="AZ131" s="89"/>
      <c r="BA131" s="89"/>
      <c r="BB131" s="89"/>
      <c r="BC131" s="89"/>
      <c r="BD131" s="89"/>
      <c r="BE131" s="89"/>
      <c r="BF131" s="89"/>
      <c r="BG131" s="89"/>
      <c r="BH131" s="89"/>
      <c r="BI131" s="89"/>
      <c r="BJ131" s="89"/>
      <c r="BK131" s="89"/>
      <c r="BL131" s="164"/>
      <c r="BM131" s="89"/>
    </row>
    <row r="132" spans="2:65" ht="15" customHeight="1">
      <c r="B132" s="89"/>
      <c r="C132" s="159"/>
      <c r="D132" s="89"/>
      <c r="E132" s="89"/>
      <c r="F132" s="89"/>
      <c r="G132" s="89"/>
      <c r="H132" s="89"/>
      <c r="I132" s="89"/>
      <c r="J132" s="89"/>
      <c r="K132" s="89"/>
      <c r="L132" s="89"/>
      <c r="M132" s="89"/>
      <c r="N132" s="89"/>
      <c r="O132" s="89"/>
      <c r="P132" s="89"/>
      <c r="Q132" s="89"/>
      <c r="R132" s="89"/>
      <c r="S132" s="89"/>
      <c r="T132" s="89"/>
      <c r="U132" s="89"/>
      <c r="V132" s="89"/>
      <c r="W132" s="89"/>
      <c r="X132" s="89"/>
      <c r="Y132" s="89"/>
      <c r="Z132" s="89"/>
      <c r="AA132" s="89"/>
      <c r="AB132" s="89"/>
      <c r="AC132" s="89"/>
      <c r="AD132" s="89"/>
      <c r="AE132" s="89"/>
      <c r="AF132" s="89"/>
      <c r="AG132" s="89"/>
      <c r="AH132" s="89"/>
      <c r="AI132" s="89"/>
      <c r="AJ132" s="89"/>
      <c r="AK132" s="89"/>
      <c r="AL132" s="89"/>
      <c r="AM132" s="89"/>
      <c r="AN132" s="89"/>
      <c r="AO132" s="89"/>
      <c r="AP132" s="89"/>
      <c r="AQ132" s="89"/>
      <c r="AR132" s="89"/>
      <c r="AS132" s="89"/>
      <c r="AT132" s="89"/>
      <c r="AU132" s="89"/>
      <c r="AV132" s="89"/>
      <c r="AW132" s="89"/>
      <c r="AX132" s="89"/>
      <c r="AY132" s="89"/>
      <c r="AZ132" s="89"/>
      <c r="BA132" s="89"/>
      <c r="BB132" s="89"/>
      <c r="BC132" s="89"/>
      <c r="BD132" s="89"/>
      <c r="BE132" s="89"/>
      <c r="BF132" s="89"/>
      <c r="BG132" s="89"/>
      <c r="BH132" s="89"/>
      <c r="BI132" s="89"/>
      <c r="BJ132" s="89"/>
      <c r="BK132" s="89"/>
      <c r="BL132" s="164"/>
      <c r="BM132" s="89"/>
    </row>
    <row r="133" spans="2:65" ht="15" customHeight="1">
      <c r="B133" s="89"/>
      <c r="C133" s="159"/>
      <c r="D133" s="89"/>
      <c r="E133" s="89"/>
      <c r="F133" s="89"/>
      <c r="G133" s="89"/>
      <c r="H133" s="89"/>
      <c r="I133" s="89"/>
      <c r="J133" s="89"/>
      <c r="K133" s="89"/>
      <c r="L133" s="89"/>
      <c r="M133" s="89"/>
      <c r="N133" s="89"/>
      <c r="O133" s="89"/>
      <c r="P133" s="89"/>
      <c r="Q133" s="89"/>
      <c r="R133" s="89"/>
      <c r="S133" s="89"/>
      <c r="T133" s="89"/>
      <c r="U133" s="89"/>
      <c r="V133" s="89"/>
      <c r="W133" s="89"/>
      <c r="X133" s="89"/>
      <c r="Y133" s="89"/>
      <c r="Z133" s="89"/>
      <c r="AA133" s="89"/>
      <c r="AB133" s="89"/>
      <c r="AC133" s="89"/>
      <c r="AD133" s="89"/>
      <c r="AE133" s="89"/>
      <c r="AF133" s="89"/>
      <c r="AG133" s="89"/>
      <c r="AH133" s="89"/>
      <c r="AI133" s="89"/>
      <c r="AJ133" s="89"/>
      <c r="AK133" s="89"/>
      <c r="AL133" s="89"/>
      <c r="AM133" s="89"/>
      <c r="AN133" s="89"/>
      <c r="AO133" s="89"/>
      <c r="AP133" s="89"/>
      <c r="AQ133" s="89"/>
      <c r="AR133" s="89"/>
      <c r="AS133" s="89"/>
      <c r="AT133" s="89"/>
      <c r="AU133" s="89"/>
      <c r="AV133" s="89"/>
      <c r="AW133" s="89"/>
      <c r="AX133" s="89"/>
      <c r="AY133" s="89"/>
      <c r="AZ133" s="89"/>
      <c r="BA133" s="89"/>
      <c r="BB133" s="89"/>
      <c r="BC133" s="89"/>
      <c r="BD133" s="89"/>
      <c r="BE133" s="89"/>
      <c r="BF133" s="89"/>
      <c r="BG133" s="89"/>
      <c r="BH133" s="89"/>
      <c r="BI133" s="89"/>
      <c r="BJ133" s="89"/>
      <c r="BK133" s="89"/>
      <c r="BL133" s="164"/>
      <c r="BM133" s="89"/>
    </row>
    <row r="134" spans="2:65" ht="15" customHeight="1">
      <c r="B134" s="89"/>
      <c r="C134" s="159"/>
      <c r="D134" s="89"/>
      <c r="E134" s="89"/>
      <c r="F134" s="89"/>
      <c r="G134" s="89"/>
      <c r="H134" s="89"/>
      <c r="I134" s="89"/>
      <c r="J134" s="89"/>
      <c r="K134" s="89"/>
      <c r="L134" s="89"/>
      <c r="M134" s="89"/>
      <c r="N134" s="89"/>
      <c r="O134" s="89"/>
      <c r="P134" s="89"/>
      <c r="Q134" s="89"/>
      <c r="R134" s="89"/>
      <c r="S134" s="89"/>
      <c r="T134" s="89"/>
      <c r="U134" s="89"/>
      <c r="V134" s="89"/>
      <c r="W134" s="89"/>
      <c r="X134" s="89"/>
      <c r="Y134" s="89"/>
      <c r="Z134" s="89"/>
      <c r="AA134" s="89"/>
      <c r="AB134" s="89"/>
      <c r="AC134" s="89"/>
      <c r="AD134" s="89"/>
      <c r="AE134" s="89"/>
      <c r="AF134" s="89"/>
      <c r="AG134" s="89"/>
      <c r="AH134" s="89"/>
      <c r="AI134" s="89"/>
      <c r="AJ134" s="89"/>
      <c r="AK134" s="89"/>
      <c r="AL134" s="89"/>
      <c r="AM134" s="89"/>
      <c r="AN134" s="89"/>
      <c r="AO134" s="89"/>
      <c r="AP134" s="89"/>
      <c r="AQ134" s="89"/>
      <c r="AR134" s="89"/>
      <c r="AS134" s="89"/>
      <c r="AT134" s="89"/>
      <c r="AU134" s="89"/>
      <c r="AV134" s="89"/>
      <c r="AW134" s="89"/>
      <c r="AX134" s="89"/>
      <c r="AY134" s="89"/>
      <c r="AZ134" s="89"/>
      <c r="BA134" s="89"/>
      <c r="BB134" s="89"/>
      <c r="BC134" s="89"/>
      <c r="BD134" s="89"/>
      <c r="BE134" s="89"/>
      <c r="BF134" s="89"/>
      <c r="BG134" s="89"/>
      <c r="BH134" s="89"/>
      <c r="BI134" s="89"/>
      <c r="BJ134" s="89"/>
      <c r="BK134" s="89"/>
      <c r="BL134" s="164"/>
      <c r="BM134" s="89"/>
    </row>
    <row r="135" spans="2:65" ht="15" customHeight="1">
      <c r="B135" s="89"/>
      <c r="C135" s="159"/>
      <c r="D135" s="89"/>
      <c r="E135" s="89"/>
      <c r="F135" s="89"/>
      <c r="G135" s="89"/>
      <c r="H135" s="89"/>
      <c r="I135" s="89"/>
      <c r="J135" s="89"/>
      <c r="K135" s="89"/>
      <c r="L135" s="89"/>
      <c r="M135" s="89"/>
      <c r="N135" s="89"/>
      <c r="O135" s="89"/>
      <c r="P135" s="89"/>
      <c r="Q135" s="89"/>
      <c r="R135" s="89"/>
      <c r="S135" s="89"/>
      <c r="T135" s="89"/>
      <c r="U135" s="89"/>
      <c r="V135" s="89"/>
      <c r="W135" s="89"/>
      <c r="X135" s="89"/>
      <c r="Y135" s="89"/>
      <c r="Z135" s="89"/>
      <c r="AA135" s="89"/>
      <c r="AB135" s="89"/>
      <c r="AC135" s="89"/>
      <c r="AD135" s="89"/>
      <c r="AE135" s="89"/>
      <c r="AF135" s="89"/>
      <c r="AG135" s="89"/>
      <c r="AH135" s="89"/>
      <c r="AI135" s="89"/>
      <c r="AJ135" s="89"/>
      <c r="AK135" s="89"/>
      <c r="AL135" s="89"/>
      <c r="AM135" s="89"/>
      <c r="AN135" s="89"/>
      <c r="AO135" s="89"/>
      <c r="AP135" s="89"/>
      <c r="AQ135" s="89"/>
      <c r="AR135" s="89"/>
      <c r="AS135" s="89"/>
      <c r="AT135" s="89"/>
      <c r="AU135" s="89"/>
      <c r="AV135" s="89"/>
      <c r="AW135" s="89"/>
      <c r="AX135" s="89"/>
      <c r="AY135" s="89"/>
      <c r="AZ135" s="89"/>
      <c r="BA135" s="89"/>
      <c r="BB135" s="89"/>
      <c r="BC135" s="89"/>
      <c r="BD135" s="89"/>
      <c r="BE135" s="89"/>
      <c r="BF135" s="89"/>
      <c r="BG135" s="89"/>
      <c r="BH135" s="89"/>
      <c r="BI135" s="89"/>
      <c r="BJ135" s="89"/>
      <c r="BK135" s="89"/>
      <c r="BL135" s="164"/>
      <c r="BM135" s="89"/>
    </row>
    <row r="136" spans="2:65" ht="15" customHeight="1">
      <c r="B136" s="89"/>
      <c r="C136" s="159"/>
      <c r="D136" s="89"/>
      <c r="E136" s="89"/>
      <c r="F136" s="89"/>
      <c r="G136" s="89"/>
      <c r="H136" s="89"/>
      <c r="I136" s="89"/>
      <c r="J136" s="89"/>
      <c r="K136" s="89"/>
      <c r="L136" s="89"/>
      <c r="M136" s="89"/>
      <c r="N136" s="89"/>
      <c r="O136" s="89"/>
      <c r="P136" s="89"/>
      <c r="Q136" s="89"/>
      <c r="R136" s="89"/>
      <c r="S136" s="89"/>
      <c r="T136" s="89"/>
      <c r="U136" s="89"/>
      <c r="V136" s="89"/>
      <c r="W136" s="89"/>
      <c r="X136" s="89"/>
      <c r="Y136" s="89"/>
      <c r="Z136" s="89"/>
      <c r="AA136" s="89"/>
      <c r="AB136" s="89"/>
      <c r="AC136" s="89"/>
      <c r="AD136" s="89"/>
      <c r="AE136" s="89"/>
      <c r="AF136" s="89"/>
      <c r="AG136" s="89"/>
      <c r="AH136" s="89"/>
      <c r="AI136" s="89"/>
      <c r="AJ136" s="89"/>
      <c r="AK136" s="89"/>
      <c r="AL136" s="89"/>
      <c r="AM136" s="89"/>
      <c r="AN136" s="89"/>
      <c r="AO136" s="89"/>
      <c r="AP136" s="89"/>
      <c r="AQ136" s="89"/>
      <c r="AR136" s="89"/>
      <c r="AS136" s="89"/>
      <c r="AT136" s="89"/>
      <c r="AU136" s="89"/>
      <c r="AV136" s="89"/>
      <c r="AW136" s="89"/>
      <c r="AX136" s="89"/>
      <c r="AY136" s="89"/>
      <c r="AZ136" s="89"/>
      <c r="BA136" s="89"/>
      <c r="BB136" s="89"/>
      <c r="BC136" s="89"/>
      <c r="BD136" s="89"/>
      <c r="BE136" s="89"/>
      <c r="BF136" s="89"/>
      <c r="BG136" s="89"/>
      <c r="BH136" s="89"/>
      <c r="BI136" s="89"/>
      <c r="BJ136" s="89"/>
      <c r="BK136" s="89"/>
      <c r="BL136" s="164"/>
      <c r="BM136" s="89"/>
    </row>
    <row r="137" spans="2:65" ht="15" customHeight="1">
      <c r="B137" s="89"/>
      <c r="C137" s="159"/>
      <c r="D137" s="89"/>
      <c r="E137" s="89"/>
      <c r="F137" s="89"/>
      <c r="G137" s="89"/>
      <c r="H137" s="89"/>
      <c r="I137" s="89"/>
      <c r="J137" s="89"/>
      <c r="K137" s="89"/>
      <c r="L137" s="89"/>
      <c r="M137" s="89"/>
      <c r="N137" s="89"/>
      <c r="O137" s="89"/>
      <c r="P137" s="89"/>
      <c r="Q137" s="89"/>
      <c r="R137" s="89"/>
      <c r="S137" s="89"/>
      <c r="T137" s="89"/>
      <c r="U137" s="89"/>
      <c r="V137" s="89"/>
      <c r="W137" s="89"/>
      <c r="X137" s="89"/>
      <c r="Y137" s="89"/>
      <c r="Z137" s="89"/>
      <c r="AA137" s="89"/>
      <c r="AB137" s="89"/>
      <c r="AC137" s="89"/>
      <c r="AD137" s="89"/>
      <c r="AE137" s="89"/>
      <c r="AF137" s="89"/>
      <c r="AG137" s="89"/>
      <c r="AH137" s="89"/>
      <c r="AI137" s="89"/>
      <c r="AJ137" s="89"/>
      <c r="AK137" s="89"/>
      <c r="AL137" s="89"/>
      <c r="AM137" s="89"/>
      <c r="AN137" s="89"/>
      <c r="AO137" s="89"/>
      <c r="AP137" s="89"/>
      <c r="AQ137" s="89"/>
      <c r="AR137" s="89"/>
      <c r="AS137" s="89"/>
      <c r="AT137" s="89"/>
      <c r="AU137" s="89"/>
      <c r="AV137" s="89"/>
      <c r="AW137" s="89"/>
      <c r="AX137" s="89"/>
      <c r="AY137" s="89"/>
      <c r="AZ137" s="89"/>
      <c r="BA137" s="89"/>
      <c r="BB137" s="89"/>
      <c r="BC137" s="89"/>
      <c r="BD137" s="89"/>
      <c r="BE137" s="89"/>
      <c r="BF137" s="89"/>
      <c r="BG137" s="89"/>
      <c r="BH137" s="89"/>
      <c r="BI137" s="89"/>
      <c r="BJ137" s="89"/>
      <c r="BK137" s="89"/>
      <c r="BL137" s="164"/>
      <c r="BM137" s="89"/>
    </row>
    <row r="138" spans="2:65" ht="15" customHeight="1">
      <c r="B138" s="89"/>
      <c r="C138" s="159"/>
      <c r="D138" s="89"/>
      <c r="E138" s="89"/>
      <c r="F138" s="89"/>
      <c r="G138" s="89"/>
      <c r="H138" s="89"/>
      <c r="I138" s="89"/>
      <c r="J138" s="89"/>
      <c r="K138" s="89"/>
      <c r="L138" s="89"/>
      <c r="M138" s="89"/>
      <c r="N138" s="89"/>
      <c r="O138" s="89"/>
      <c r="P138" s="89"/>
      <c r="Q138" s="89"/>
      <c r="R138" s="89"/>
      <c r="S138" s="89"/>
      <c r="T138" s="89"/>
      <c r="U138" s="89"/>
      <c r="V138" s="89"/>
      <c r="W138" s="89"/>
      <c r="X138" s="89"/>
      <c r="Y138" s="89"/>
      <c r="Z138" s="89"/>
      <c r="AA138" s="89"/>
      <c r="AB138" s="89"/>
      <c r="AC138" s="89"/>
      <c r="AD138" s="89"/>
      <c r="AE138" s="89"/>
      <c r="AF138" s="89"/>
      <c r="AG138" s="89"/>
      <c r="AH138" s="89"/>
      <c r="AI138" s="89"/>
      <c r="AJ138" s="89"/>
      <c r="AK138" s="89"/>
      <c r="AL138" s="89"/>
      <c r="AM138" s="89"/>
      <c r="AN138" s="89"/>
      <c r="AO138" s="89"/>
      <c r="AP138" s="89"/>
      <c r="AQ138" s="89"/>
      <c r="AR138" s="89"/>
      <c r="AS138" s="89"/>
      <c r="AT138" s="89"/>
      <c r="AU138" s="89"/>
      <c r="AV138" s="89"/>
      <c r="AW138" s="89"/>
      <c r="AX138" s="89"/>
      <c r="AY138" s="89"/>
      <c r="AZ138" s="89"/>
      <c r="BA138" s="89"/>
      <c r="BB138" s="89"/>
      <c r="BC138" s="89"/>
      <c r="BD138" s="89"/>
      <c r="BE138" s="89"/>
      <c r="BF138" s="89"/>
      <c r="BG138" s="89"/>
      <c r="BH138" s="89"/>
      <c r="BI138" s="89"/>
      <c r="BJ138" s="89"/>
      <c r="BK138" s="89"/>
      <c r="BL138" s="164"/>
      <c r="BM138" s="89"/>
    </row>
    <row r="139" spans="2:65" ht="15" customHeight="1">
      <c r="B139" s="89"/>
      <c r="C139" s="159"/>
      <c r="D139" s="89"/>
      <c r="E139" s="89"/>
      <c r="F139" s="89"/>
      <c r="G139" s="89"/>
      <c r="H139" s="89"/>
      <c r="I139" s="89"/>
      <c r="J139" s="89"/>
      <c r="K139" s="89"/>
      <c r="L139" s="89"/>
      <c r="M139" s="89"/>
      <c r="N139" s="89"/>
      <c r="O139" s="89"/>
      <c r="P139" s="89"/>
      <c r="Q139" s="89"/>
      <c r="R139" s="89"/>
      <c r="S139" s="89"/>
      <c r="T139" s="89"/>
      <c r="U139" s="89"/>
      <c r="V139" s="89"/>
      <c r="W139" s="89"/>
      <c r="X139" s="89"/>
      <c r="Y139" s="89"/>
      <c r="Z139" s="89"/>
      <c r="AA139" s="89"/>
      <c r="AB139" s="89"/>
      <c r="AC139" s="89"/>
      <c r="AD139" s="89"/>
      <c r="AE139" s="89"/>
      <c r="AF139" s="89"/>
      <c r="AG139" s="89"/>
      <c r="AH139" s="89"/>
      <c r="AI139" s="89"/>
      <c r="AJ139" s="89"/>
      <c r="AK139" s="89"/>
      <c r="AL139" s="89"/>
      <c r="AM139" s="89"/>
      <c r="AN139" s="89"/>
      <c r="AO139" s="89"/>
      <c r="AP139" s="89"/>
      <c r="AQ139" s="89"/>
      <c r="AR139" s="89"/>
      <c r="AS139" s="89"/>
      <c r="AT139" s="89"/>
      <c r="AU139" s="89"/>
      <c r="AV139" s="89"/>
      <c r="AW139" s="89"/>
      <c r="AX139" s="89"/>
      <c r="AY139" s="89"/>
      <c r="AZ139" s="89"/>
      <c r="BA139" s="89"/>
      <c r="BB139" s="89"/>
      <c r="BC139" s="89"/>
      <c r="BD139" s="89"/>
      <c r="BE139" s="89"/>
      <c r="BF139" s="89"/>
      <c r="BG139" s="89"/>
      <c r="BH139" s="89"/>
      <c r="BI139" s="89"/>
      <c r="BJ139" s="89"/>
      <c r="BK139" s="89"/>
      <c r="BL139" s="164"/>
      <c r="BM139" s="89"/>
    </row>
    <row r="140" spans="2:65" ht="15" customHeight="1">
      <c r="B140" s="89"/>
      <c r="C140" s="159"/>
      <c r="D140" s="89"/>
      <c r="E140" s="89"/>
      <c r="F140" s="89"/>
      <c r="G140" s="89"/>
      <c r="H140" s="89"/>
      <c r="I140" s="89"/>
      <c r="J140" s="89"/>
      <c r="K140" s="89"/>
      <c r="L140" s="89"/>
      <c r="M140" s="89"/>
      <c r="N140" s="89"/>
      <c r="O140" s="89"/>
      <c r="P140" s="89"/>
      <c r="Q140" s="89"/>
      <c r="R140" s="89"/>
      <c r="S140" s="89"/>
      <c r="T140" s="89"/>
      <c r="U140" s="89"/>
      <c r="V140" s="89"/>
      <c r="W140" s="89"/>
      <c r="X140" s="89"/>
      <c r="Y140" s="89"/>
      <c r="Z140" s="89"/>
      <c r="AA140" s="89"/>
      <c r="AB140" s="89"/>
      <c r="AC140" s="89"/>
      <c r="AD140" s="89"/>
      <c r="AE140" s="89"/>
      <c r="AF140" s="89"/>
      <c r="AG140" s="89"/>
      <c r="AH140" s="89"/>
      <c r="AI140" s="89"/>
      <c r="AJ140" s="89"/>
      <c r="AK140" s="89"/>
      <c r="AL140" s="89"/>
      <c r="AM140" s="89"/>
      <c r="AN140" s="89"/>
      <c r="AO140" s="89"/>
      <c r="AP140" s="89"/>
      <c r="AQ140" s="89"/>
      <c r="AR140" s="89"/>
      <c r="AS140" s="89"/>
      <c r="AT140" s="89"/>
      <c r="AU140" s="89"/>
      <c r="AV140" s="89"/>
      <c r="AW140" s="89"/>
      <c r="AX140" s="89"/>
      <c r="AY140" s="89"/>
      <c r="AZ140" s="89"/>
      <c r="BA140" s="89"/>
      <c r="BB140" s="89"/>
      <c r="BC140" s="89"/>
      <c r="BD140" s="89"/>
      <c r="BE140" s="89"/>
      <c r="BF140" s="89"/>
      <c r="BG140" s="89"/>
      <c r="BH140" s="89"/>
      <c r="BI140" s="89"/>
      <c r="BJ140" s="89"/>
      <c r="BK140" s="89"/>
      <c r="BL140" s="164"/>
      <c r="BM140" s="89"/>
    </row>
    <row r="141" spans="2:65" ht="15" customHeight="1">
      <c r="B141" s="89"/>
      <c r="C141" s="160"/>
      <c r="D141" s="161"/>
      <c r="E141" s="161"/>
      <c r="F141" s="161"/>
      <c r="G141" s="161"/>
      <c r="H141" s="161"/>
      <c r="I141" s="161"/>
      <c r="J141" s="161"/>
      <c r="K141" s="161"/>
      <c r="L141" s="161"/>
      <c r="M141" s="161"/>
      <c r="N141" s="161"/>
      <c r="O141" s="161"/>
      <c r="P141" s="161"/>
      <c r="Q141" s="161"/>
      <c r="R141" s="161"/>
      <c r="S141" s="161"/>
      <c r="T141" s="161"/>
      <c r="U141" s="161"/>
      <c r="V141" s="161"/>
      <c r="W141" s="161"/>
      <c r="X141" s="161"/>
      <c r="Y141" s="161"/>
      <c r="Z141" s="161"/>
      <c r="AA141" s="161"/>
      <c r="AB141" s="161"/>
      <c r="AC141" s="161"/>
      <c r="AD141" s="161"/>
      <c r="AE141" s="161"/>
      <c r="AF141" s="161"/>
      <c r="AG141" s="161"/>
      <c r="AH141" s="161"/>
      <c r="AI141" s="161"/>
      <c r="AJ141" s="161"/>
      <c r="AK141" s="161"/>
      <c r="AL141" s="161"/>
      <c r="AM141" s="161"/>
      <c r="AN141" s="161"/>
      <c r="AO141" s="161"/>
      <c r="AP141" s="161"/>
      <c r="AQ141" s="161"/>
      <c r="AR141" s="161"/>
      <c r="AS141" s="161"/>
      <c r="AT141" s="161"/>
      <c r="AU141" s="161"/>
      <c r="AV141" s="161"/>
      <c r="AW141" s="161"/>
      <c r="AX141" s="161"/>
      <c r="AY141" s="161"/>
      <c r="AZ141" s="161"/>
      <c r="BA141" s="161"/>
      <c r="BB141" s="161"/>
      <c r="BC141" s="161"/>
      <c r="BD141" s="161"/>
      <c r="BE141" s="161"/>
      <c r="BF141" s="161"/>
      <c r="BG141" s="161"/>
      <c r="BH141" s="161"/>
      <c r="BI141" s="161"/>
      <c r="BJ141" s="161"/>
      <c r="BK141" s="161"/>
      <c r="BL141" s="165"/>
      <c r="BM141" s="89"/>
    </row>
    <row r="142" spans="2:65" ht="15" customHeight="1">
      <c r="B142" s="89"/>
      <c r="C142" s="89"/>
      <c r="D142" s="89"/>
      <c r="E142" s="89"/>
      <c r="F142" s="89"/>
      <c r="G142" s="89"/>
      <c r="H142" s="89"/>
      <c r="I142" s="89"/>
      <c r="J142" s="89"/>
      <c r="K142" s="89"/>
      <c r="L142" s="89"/>
      <c r="M142" s="89"/>
      <c r="N142" s="89"/>
      <c r="O142" s="89"/>
      <c r="P142" s="89"/>
      <c r="Q142" s="89"/>
      <c r="R142" s="89"/>
      <c r="S142" s="89"/>
      <c r="T142" s="89"/>
      <c r="U142" s="89"/>
      <c r="V142" s="89"/>
      <c r="W142" s="89"/>
      <c r="X142" s="89"/>
      <c r="Y142" s="89"/>
      <c r="Z142" s="89"/>
      <c r="AA142" s="89"/>
      <c r="AB142" s="89"/>
      <c r="AC142" s="89"/>
      <c r="AD142" s="89"/>
      <c r="AE142" s="89"/>
      <c r="AF142" s="89"/>
      <c r="AG142" s="89"/>
      <c r="AH142" s="89"/>
      <c r="AI142" s="89"/>
      <c r="AJ142" s="89"/>
      <c r="AK142" s="89"/>
      <c r="AL142" s="89"/>
      <c r="AM142" s="89"/>
      <c r="AN142" s="89"/>
      <c r="AO142" s="89"/>
      <c r="AP142" s="89"/>
      <c r="AQ142" s="89"/>
      <c r="AR142" s="89"/>
      <c r="AS142" s="89"/>
      <c r="AT142" s="89"/>
      <c r="AU142" s="89"/>
      <c r="AV142" s="89"/>
      <c r="AW142" s="89"/>
      <c r="AX142" s="89"/>
      <c r="AY142" s="89"/>
      <c r="AZ142" s="89"/>
      <c r="BA142" s="89"/>
      <c r="BB142" s="89"/>
      <c r="BC142" s="89"/>
      <c r="BD142" s="89"/>
      <c r="BE142" s="89"/>
      <c r="BF142" s="89"/>
      <c r="BG142" s="89"/>
      <c r="BH142" s="89"/>
      <c r="BI142" s="89"/>
      <c r="BJ142" s="89"/>
      <c r="BK142" s="89"/>
      <c r="BL142" s="89"/>
      <c r="BM142" s="89"/>
    </row>
    <row r="143" spans="2:65" ht="15" customHeight="1"/>
  </sheetData>
  <mergeCells count="39">
    <mergeCell ref="BI49:BK49"/>
    <mergeCell ref="BF50:BG50"/>
    <mergeCell ref="BI50:BK50"/>
    <mergeCell ref="BF51:BG51"/>
    <mergeCell ref="BI51:BK51"/>
    <mergeCell ref="BI46:BK46"/>
    <mergeCell ref="BF47:BG47"/>
    <mergeCell ref="BI47:BK47"/>
    <mergeCell ref="BF48:BG48"/>
    <mergeCell ref="BI48:BK48"/>
    <mergeCell ref="AT14:AV14"/>
    <mergeCell ref="AT17:AV17"/>
    <mergeCell ref="AP51:AQ51"/>
    <mergeCell ref="AS51:AU51"/>
    <mergeCell ref="BF46:BG46"/>
    <mergeCell ref="BF49:BG49"/>
    <mergeCell ref="AP47:AQ47"/>
    <mergeCell ref="AS47:AU47"/>
    <mergeCell ref="BI45:BK45"/>
    <mergeCell ref="BH8:BJ8"/>
    <mergeCell ref="BH16:BJ16"/>
    <mergeCell ref="BH18:BJ18"/>
    <mergeCell ref="BH17:BJ17"/>
    <mergeCell ref="C3:AF3"/>
    <mergeCell ref="AT7:AV7"/>
    <mergeCell ref="BH7:BJ7"/>
    <mergeCell ref="AS46:AU46"/>
    <mergeCell ref="AT16:AV16"/>
    <mergeCell ref="BH15:BJ15"/>
    <mergeCell ref="BH14:BJ14"/>
    <mergeCell ref="AT15:AV15"/>
    <mergeCell ref="AT18:AV18"/>
    <mergeCell ref="AP46:AQ46"/>
    <mergeCell ref="AT9:AV9"/>
    <mergeCell ref="BH9:BJ9"/>
    <mergeCell ref="AT8:AV8"/>
    <mergeCell ref="AP45:AQ45"/>
    <mergeCell ref="AS45:AU45"/>
    <mergeCell ref="BF45:BG45"/>
  </mergeCells>
  <conditionalFormatting sqref="AT14">
    <cfRule type="cellIs" dxfId="95" priority="1" operator="equal">
      <formula>0</formula>
    </cfRule>
    <cfRule type="cellIs" dxfId="94" priority="2" operator="greaterThan">
      <formula>0</formula>
    </cfRule>
  </conditionalFormatting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Button 1">
              <controlPr defaultSize="0" print="0" autoFill="0" autoPict="0" macro="[0]!Jauna_nomas_maksa">
                <anchor moveWithCells="1" sizeWithCells="1">
                  <from>
                    <xdr:col>50</xdr:col>
                    <xdr:colOff>57150</xdr:colOff>
                    <xdr:row>1</xdr:row>
                    <xdr:rowOff>57150</xdr:rowOff>
                  </from>
                  <to>
                    <xdr:col>64</xdr:col>
                    <xdr:colOff>0</xdr:colOff>
                    <xdr:row>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Button 2">
              <controlPr defaultSize="0" print="0" autoFill="0" autoPict="0" macro="[0]!Ievadit_nomas_maksu_0">
                <anchor moveWithCells="1" sizeWithCells="1">
                  <from>
                    <xdr:col>34</xdr:col>
                    <xdr:colOff>19050</xdr:colOff>
                    <xdr:row>1</xdr:row>
                    <xdr:rowOff>66675</xdr:rowOff>
                  </from>
                  <to>
                    <xdr:col>48</xdr:col>
                    <xdr:colOff>19050</xdr:colOff>
                    <xdr:row>3</xdr:row>
                    <xdr:rowOff>133350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A0B08-A6C4-47C5-8459-9130422220E5}">
  <sheetPr codeName="Sheet49">
    <tabColor rgb="FFFCF7BC"/>
  </sheetPr>
  <dimension ref="A1:GE646"/>
  <sheetViews>
    <sheetView showGridLines="0" zoomScale="85" zoomScaleNormal="85" zoomScaleSheetLayoutView="90" workbookViewId="0">
      <pane xSplit="9" ySplit="4" topLeftCell="J5" activePane="bottomRight" state="frozen"/>
      <selection activeCell="A7" sqref="A7"/>
      <selection pane="topRight" activeCell="A7" sqref="A7"/>
      <selection pane="bottomLeft" activeCell="A7" sqref="A7"/>
      <selection pane="bottomRight"/>
    </sheetView>
  </sheetViews>
  <sheetFormatPr defaultColWidth="0" defaultRowHeight="11.25" zeroHeight="1" outlineLevelRow="2"/>
  <cols>
    <col min="1" max="1" width="3.5703125" style="269" customWidth="1"/>
    <col min="2" max="2" width="4.5703125" style="10" customWidth="1"/>
    <col min="3" max="3" width="4.7109375" style="10" customWidth="1"/>
    <col min="4" max="4" width="45.7109375" style="10" customWidth="1"/>
    <col min="5" max="5" width="26" style="11" customWidth="1"/>
    <col min="6" max="6" width="11.7109375" style="12" customWidth="1"/>
    <col min="7" max="7" width="15.5703125" style="12" customWidth="1"/>
    <col min="8" max="8" width="8.7109375" style="12" customWidth="1"/>
    <col min="9" max="9" width="5.5703125" style="10" customWidth="1"/>
    <col min="10" max="90" width="11.7109375" style="10" customWidth="1"/>
    <col min="91" max="16384" width="11.7109375" style="10" hidden="1"/>
  </cols>
  <sheetData>
    <row r="1" spans="1:187" s="3" customFormat="1">
      <c r="A1" s="271"/>
      <c r="E1" s="4"/>
      <c r="F1" s="5"/>
      <c r="G1" s="5"/>
      <c r="H1" s="5"/>
    </row>
    <row r="2" spans="1:187" s="3" customFormat="1">
      <c r="A2" s="272" t="s">
        <v>17</v>
      </c>
      <c r="E2" s="4"/>
      <c r="F2" s="5"/>
      <c r="G2" s="5"/>
      <c r="H2" s="5"/>
      <c r="I2" s="7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</row>
    <row r="3" spans="1:187" s="3" customFormat="1">
      <c r="A3" s="272" t="s">
        <v>354</v>
      </c>
      <c r="E3" s="4"/>
      <c r="F3" s="5"/>
      <c r="G3" s="5"/>
      <c r="H3" s="5"/>
      <c r="I3" s="7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</row>
    <row r="4" spans="1:187" s="3" customFormat="1">
      <c r="A4" s="178">
        <f ca="1">SUM(A5:A645)</f>
        <v>0</v>
      </c>
      <c r="E4" s="4"/>
      <c r="F4" s="5"/>
      <c r="G4" s="5"/>
      <c r="H4" s="5"/>
      <c r="I4" s="7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</row>
    <row r="5" spans="1:187"/>
    <row r="6" spans="1:187" s="13" customFormat="1">
      <c r="A6" s="273"/>
      <c r="B6" s="15">
        <v>1</v>
      </c>
      <c r="C6" s="13" t="s">
        <v>18</v>
      </c>
      <c r="E6" s="14"/>
      <c r="F6" s="15"/>
      <c r="G6" s="15"/>
      <c r="H6" s="15"/>
    </row>
    <row r="7" spans="1:187" outlineLevel="1"/>
    <row r="8" spans="1:187" s="16" customFormat="1" outlineLevel="1">
      <c r="A8" s="274"/>
      <c r="B8" s="17"/>
      <c r="C8" s="207" t="s">
        <v>406</v>
      </c>
      <c r="D8" s="16" t="s">
        <v>19</v>
      </c>
      <c r="E8" s="18"/>
      <c r="F8" s="19"/>
      <c r="G8" s="20"/>
      <c r="H8" s="19"/>
    </row>
    <row r="9" spans="1:187" outlineLevel="2">
      <c r="B9" s="21"/>
    </row>
    <row r="10" spans="1:187" outlineLevel="2">
      <c r="B10" s="21"/>
      <c r="D10" s="10" t="s">
        <v>20</v>
      </c>
      <c r="G10" s="48" t="s">
        <v>682</v>
      </c>
    </row>
    <row r="11" spans="1:187" outlineLevel="2">
      <c r="B11" s="21"/>
      <c r="D11" s="10" t="s">
        <v>21</v>
      </c>
      <c r="G11" s="53">
        <v>2023</v>
      </c>
    </row>
    <row r="12" spans="1:187" outlineLevel="2">
      <c r="B12" s="21"/>
    </row>
    <row r="13" spans="1:187" outlineLevel="2">
      <c r="B13" s="21"/>
      <c r="D13" s="10" t="s">
        <v>547</v>
      </c>
      <c r="G13" s="223">
        <v>2000</v>
      </c>
    </row>
    <row r="14" spans="1:187" outlineLevel="2">
      <c r="B14" s="21"/>
      <c r="D14" s="10" t="s">
        <v>548</v>
      </c>
      <c r="G14" s="242">
        <f>G13 +1 + G144</f>
        <v>2004</v>
      </c>
    </row>
    <row r="15" spans="1:187" outlineLevel="1">
      <c r="B15" s="21"/>
    </row>
    <row r="16" spans="1:187">
      <c r="B16" s="21"/>
    </row>
    <row r="17" spans="1:8" s="13" customFormat="1">
      <c r="A17" s="273"/>
      <c r="B17" s="15">
        <v>2</v>
      </c>
      <c r="C17" s="13" t="s">
        <v>22</v>
      </c>
      <c r="E17" s="14"/>
      <c r="F17" s="15"/>
      <c r="G17" s="15"/>
      <c r="H17" s="15"/>
    </row>
    <row r="18" spans="1:8" outlineLevel="1"/>
    <row r="19" spans="1:8" s="16" customFormat="1" outlineLevel="1">
      <c r="A19" s="274"/>
      <c r="B19" s="17"/>
      <c r="C19" s="207" t="s">
        <v>410</v>
      </c>
      <c r="D19" s="16" t="s">
        <v>27</v>
      </c>
      <c r="E19" s="18"/>
      <c r="F19" s="19"/>
      <c r="G19" s="20"/>
      <c r="H19" s="19"/>
    </row>
    <row r="20" spans="1:8" outlineLevel="2">
      <c r="B20" s="21"/>
    </row>
    <row r="21" spans="1:8" outlineLevel="2">
      <c r="B21" s="21"/>
      <c r="D21" s="10" t="s">
        <v>23</v>
      </c>
      <c r="F21" s="12" t="s">
        <v>8</v>
      </c>
      <c r="G21" s="100">
        <v>2</v>
      </c>
    </row>
    <row r="22" spans="1:8" outlineLevel="2">
      <c r="B22" s="21"/>
    </row>
    <row r="23" spans="1:8" outlineLevel="2">
      <c r="B23" s="21"/>
      <c r="D23" s="55" t="s">
        <v>24</v>
      </c>
      <c r="E23" s="55"/>
      <c r="F23" s="56"/>
      <c r="G23" s="56"/>
    </row>
    <row r="24" spans="1:8" outlineLevel="2">
      <c r="B24" s="21"/>
      <c r="D24" s="54" t="s">
        <v>25</v>
      </c>
      <c r="E24" s="55"/>
      <c r="F24" s="56"/>
      <c r="G24" s="56">
        <v>1</v>
      </c>
    </row>
    <row r="25" spans="1:8" outlineLevel="2">
      <c r="B25" s="21"/>
      <c r="D25" s="54" t="s">
        <v>26</v>
      </c>
      <c r="E25" s="55"/>
      <c r="F25" s="56"/>
      <c r="G25" s="56">
        <v>2</v>
      </c>
    </row>
    <row r="26" spans="1:8" outlineLevel="2">
      <c r="B26" s="21"/>
    </row>
    <row r="27" spans="1:8" outlineLevel="1">
      <c r="B27" s="21"/>
    </row>
    <row r="28" spans="1:8" s="16" customFormat="1" outlineLevel="1">
      <c r="A28" s="274"/>
      <c r="B28" s="17"/>
      <c r="C28" s="207" t="s">
        <v>411</v>
      </c>
      <c r="D28" s="16" t="s">
        <v>25</v>
      </c>
      <c r="E28" s="18"/>
      <c r="F28" s="19"/>
      <c r="G28" s="20"/>
      <c r="H28" s="19"/>
    </row>
    <row r="29" spans="1:8" outlineLevel="2">
      <c r="B29" s="21"/>
    </row>
    <row r="30" spans="1:8" outlineLevel="2">
      <c r="B30" s="21"/>
      <c r="D30" s="10" t="s">
        <v>515</v>
      </c>
      <c r="F30" s="12" t="s">
        <v>28</v>
      </c>
      <c r="G30" s="52">
        <v>0</v>
      </c>
    </row>
    <row r="31" spans="1:8" outlineLevel="2">
      <c r="B31" s="21"/>
      <c r="D31" s="10" t="s">
        <v>516</v>
      </c>
      <c r="F31" s="12" t="s">
        <v>28</v>
      </c>
      <c r="G31" s="52">
        <v>0</v>
      </c>
    </row>
    <row r="32" spans="1:8" outlineLevel="2">
      <c r="B32" s="21"/>
    </row>
    <row r="33" spans="1:8" outlineLevel="1">
      <c r="B33" s="21"/>
    </row>
    <row r="34" spans="1:8" s="16" customFormat="1" outlineLevel="1">
      <c r="A34" s="274"/>
      <c r="B34" s="17"/>
      <c r="C34" s="207" t="s">
        <v>412</v>
      </c>
      <c r="D34" s="16" t="s">
        <v>71</v>
      </c>
      <c r="E34" s="18"/>
      <c r="F34" s="19"/>
      <c r="G34" s="20"/>
      <c r="H34" s="19"/>
    </row>
    <row r="35" spans="1:8" outlineLevel="2">
      <c r="B35" s="21"/>
    </row>
    <row r="36" spans="1:8" outlineLevel="2">
      <c r="B36" s="21"/>
      <c r="D36" s="10" t="s">
        <v>517</v>
      </c>
      <c r="F36" s="12" t="s">
        <v>504</v>
      </c>
      <c r="G36" s="52">
        <v>8</v>
      </c>
    </row>
    <row r="37" spans="1:8" outlineLevel="2">
      <c r="B37" s="21"/>
      <c r="D37" s="10" t="s">
        <v>518</v>
      </c>
      <c r="F37" s="12" t="s">
        <v>504</v>
      </c>
      <c r="G37" s="52">
        <v>3</v>
      </c>
    </row>
    <row r="38" spans="1:8" outlineLevel="2">
      <c r="B38" s="21"/>
      <c r="D38" s="10" t="s">
        <v>90</v>
      </c>
      <c r="F38" s="12" t="s">
        <v>13</v>
      </c>
      <c r="G38" s="53">
        <v>2016</v>
      </c>
    </row>
    <row r="39" spans="1:8" outlineLevel="2">
      <c r="B39" s="21"/>
    </row>
    <row r="40" spans="1:8" outlineLevel="2">
      <c r="B40" s="21"/>
      <c r="D40" s="10" t="s">
        <v>29</v>
      </c>
      <c r="F40" s="12" t="s">
        <v>8</v>
      </c>
      <c r="G40" s="100">
        <v>1</v>
      </c>
    </row>
    <row r="41" spans="1:8" outlineLevel="2">
      <c r="B41" s="21"/>
    </row>
    <row r="42" spans="1:8" outlineLevel="2">
      <c r="B42" s="21"/>
      <c r="D42" s="55" t="s">
        <v>24</v>
      </c>
      <c r="E42" s="55"/>
      <c r="F42" s="56"/>
      <c r="G42" s="56"/>
    </row>
    <row r="43" spans="1:8" outlineLevel="2">
      <c r="B43" s="21"/>
      <c r="D43" s="54" t="s">
        <v>30</v>
      </c>
      <c r="E43" s="55"/>
      <c r="F43" s="56"/>
      <c r="G43" s="56">
        <v>1</v>
      </c>
    </row>
    <row r="44" spans="1:8" outlineLevel="2">
      <c r="B44" s="21"/>
      <c r="D44" s="54" t="s">
        <v>31</v>
      </c>
      <c r="E44" s="55"/>
      <c r="F44" s="56"/>
      <c r="G44" s="56">
        <v>2</v>
      </c>
    </row>
    <row r="45" spans="1:8" outlineLevel="2">
      <c r="B45" s="21"/>
    </row>
    <row r="46" spans="1:8" outlineLevel="1">
      <c r="B46" s="21"/>
    </row>
    <row r="47" spans="1:8" s="16" customFormat="1" outlineLevel="1">
      <c r="A47" s="274"/>
      <c r="B47" s="17"/>
      <c r="C47" s="207" t="s">
        <v>413</v>
      </c>
      <c r="D47" s="16" t="s">
        <v>37</v>
      </c>
      <c r="E47" s="18"/>
      <c r="F47" s="19"/>
      <c r="G47" s="20"/>
      <c r="H47" s="19"/>
    </row>
    <row r="48" spans="1:8" outlineLevel="2">
      <c r="B48" s="21"/>
    </row>
    <row r="49" spans="1:89" outlineLevel="2">
      <c r="B49" s="21"/>
      <c r="D49" s="10" t="s">
        <v>32</v>
      </c>
      <c r="F49" s="12" t="s">
        <v>33</v>
      </c>
      <c r="G49" s="52">
        <v>5.5</v>
      </c>
    </row>
    <row r="50" spans="1:89" outlineLevel="2">
      <c r="B50" s="21"/>
    </row>
    <row r="51" spans="1:89" outlineLevel="2">
      <c r="B51" s="21"/>
      <c r="D51" s="10" t="s">
        <v>391</v>
      </c>
      <c r="J51" s="47">
        <f>G38</f>
        <v>2016</v>
      </c>
      <c r="K51" s="47">
        <f>J51+1</f>
        <v>2017</v>
      </c>
      <c r="L51" s="47">
        <f t="shared" ref="L51:BW51" si="0">K51+1</f>
        <v>2018</v>
      </c>
      <c r="M51" s="47">
        <f t="shared" si="0"/>
        <v>2019</v>
      </c>
      <c r="N51" s="47">
        <f t="shared" si="0"/>
        <v>2020</v>
      </c>
      <c r="O51" s="47">
        <f t="shared" si="0"/>
        <v>2021</v>
      </c>
      <c r="P51" s="47">
        <f t="shared" si="0"/>
        <v>2022</v>
      </c>
      <c r="Q51" s="47">
        <f t="shared" si="0"/>
        <v>2023</v>
      </c>
      <c r="R51" s="47">
        <f t="shared" si="0"/>
        <v>2024</v>
      </c>
      <c r="S51" s="47">
        <f t="shared" si="0"/>
        <v>2025</v>
      </c>
      <c r="T51" s="47">
        <f t="shared" si="0"/>
        <v>2026</v>
      </c>
      <c r="U51" s="47">
        <f t="shared" si="0"/>
        <v>2027</v>
      </c>
      <c r="V51" s="47">
        <f t="shared" si="0"/>
        <v>2028</v>
      </c>
      <c r="W51" s="47">
        <f t="shared" si="0"/>
        <v>2029</v>
      </c>
      <c r="X51" s="47">
        <f t="shared" si="0"/>
        <v>2030</v>
      </c>
      <c r="Y51" s="47">
        <f t="shared" si="0"/>
        <v>2031</v>
      </c>
      <c r="Z51" s="47">
        <f t="shared" si="0"/>
        <v>2032</v>
      </c>
      <c r="AA51" s="47">
        <f t="shared" si="0"/>
        <v>2033</v>
      </c>
      <c r="AB51" s="47">
        <f t="shared" si="0"/>
        <v>2034</v>
      </c>
      <c r="AC51" s="47">
        <f t="shared" si="0"/>
        <v>2035</v>
      </c>
      <c r="AD51" s="47">
        <f t="shared" si="0"/>
        <v>2036</v>
      </c>
      <c r="AE51" s="47">
        <f t="shared" si="0"/>
        <v>2037</v>
      </c>
      <c r="AF51" s="47">
        <f t="shared" si="0"/>
        <v>2038</v>
      </c>
      <c r="AG51" s="47">
        <f t="shared" si="0"/>
        <v>2039</v>
      </c>
      <c r="AH51" s="47">
        <f t="shared" si="0"/>
        <v>2040</v>
      </c>
      <c r="AI51" s="47">
        <f t="shared" si="0"/>
        <v>2041</v>
      </c>
      <c r="AJ51" s="47">
        <f t="shared" si="0"/>
        <v>2042</v>
      </c>
      <c r="AK51" s="47">
        <f t="shared" si="0"/>
        <v>2043</v>
      </c>
      <c r="AL51" s="47">
        <f t="shared" si="0"/>
        <v>2044</v>
      </c>
      <c r="AM51" s="47">
        <f t="shared" si="0"/>
        <v>2045</v>
      </c>
      <c r="AN51" s="47">
        <f t="shared" si="0"/>
        <v>2046</v>
      </c>
      <c r="AO51" s="47">
        <f t="shared" si="0"/>
        <v>2047</v>
      </c>
      <c r="AP51" s="47">
        <f t="shared" si="0"/>
        <v>2048</v>
      </c>
      <c r="AQ51" s="47">
        <f t="shared" si="0"/>
        <v>2049</v>
      </c>
      <c r="AR51" s="47">
        <f t="shared" si="0"/>
        <v>2050</v>
      </c>
      <c r="AS51" s="47">
        <f t="shared" si="0"/>
        <v>2051</v>
      </c>
      <c r="AT51" s="47">
        <f t="shared" si="0"/>
        <v>2052</v>
      </c>
      <c r="AU51" s="47">
        <f t="shared" si="0"/>
        <v>2053</v>
      </c>
      <c r="AV51" s="47">
        <f t="shared" si="0"/>
        <v>2054</v>
      </c>
      <c r="AW51" s="47">
        <f t="shared" si="0"/>
        <v>2055</v>
      </c>
      <c r="AX51" s="47">
        <f t="shared" si="0"/>
        <v>2056</v>
      </c>
      <c r="AY51" s="47">
        <f t="shared" si="0"/>
        <v>2057</v>
      </c>
      <c r="AZ51" s="47">
        <f t="shared" si="0"/>
        <v>2058</v>
      </c>
      <c r="BA51" s="47">
        <f t="shared" si="0"/>
        <v>2059</v>
      </c>
      <c r="BB51" s="47">
        <f t="shared" si="0"/>
        <v>2060</v>
      </c>
      <c r="BC51" s="47">
        <f t="shared" si="0"/>
        <v>2061</v>
      </c>
      <c r="BD51" s="47">
        <f t="shared" si="0"/>
        <v>2062</v>
      </c>
      <c r="BE51" s="47">
        <f t="shared" si="0"/>
        <v>2063</v>
      </c>
      <c r="BF51" s="47">
        <f t="shared" si="0"/>
        <v>2064</v>
      </c>
      <c r="BG51" s="47">
        <f t="shared" si="0"/>
        <v>2065</v>
      </c>
      <c r="BH51" s="47">
        <f t="shared" si="0"/>
        <v>2066</v>
      </c>
      <c r="BI51" s="47">
        <f t="shared" si="0"/>
        <v>2067</v>
      </c>
      <c r="BJ51" s="47">
        <f t="shared" si="0"/>
        <v>2068</v>
      </c>
      <c r="BK51" s="47">
        <f t="shared" si="0"/>
        <v>2069</v>
      </c>
      <c r="BL51" s="47">
        <f t="shared" si="0"/>
        <v>2070</v>
      </c>
      <c r="BM51" s="47">
        <f t="shared" si="0"/>
        <v>2071</v>
      </c>
      <c r="BN51" s="47">
        <f t="shared" si="0"/>
        <v>2072</v>
      </c>
      <c r="BO51" s="47">
        <f>BN51+1</f>
        <v>2073</v>
      </c>
      <c r="BP51" s="47">
        <f t="shared" si="0"/>
        <v>2074</v>
      </c>
      <c r="BQ51" s="47">
        <f t="shared" si="0"/>
        <v>2075</v>
      </c>
      <c r="BR51" s="47">
        <f t="shared" si="0"/>
        <v>2076</v>
      </c>
      <c r="BS51" s="47">
        <f t="shared" si="0"/>
        <v>2077</v>
      </c>
      <c r="BT51" s="47">
        <f t="shared" si="0"/>
        <v>2078</v>
      </c>
      <c r="BU51" s="47">
        <f t="shared" si="0"/>
        <v>2079</v>
      </c>
      <c r="BV51" s="47">
        <f t="shared" si="0"/>
        <v>2080</v>
      </c>
      <c r="BW51" s="47">
        <f t="shared" si="0"/>
        <v>2081</v>
      </c>
      <c r="BX51" s="47">
        <f t="shared" ref="BX51:CK51" si="1">BW51+1</f>
        <v>2082</v>
      </c>
      <c r="BY51" s="47">
        <f t="shared" si="1"/>
        <v>2083</v>
      </c>
      <c r="BZ51" s="47">
        <f t="shared" si="1"/>
        <v>2084</v>
      </c>
      <c r="CA51" s="47">
        <f t="shared" si="1"/>
        <v>2085</v>
      </c>
      <c r="CB51" s="47">
        <f t="shared" si="1"/>
        <v>2086</v>
      </c>
      <c r="CC51" s="47">
        <f t="shared" si="1"/>
        <v>2087</v>
      </c>
      <c r="CD51" s="47">
        <f t="shared" si="1"/>
        <v>2088</v>
      </c>
      <c r="CE51" s="47">
        <f t="shared" si="1"/>
        <v>2089</v>
      </c>
      <c r="CF51" s="47">
        <f t="shared" si="1"/>
        <v>2090</v>
      </c>
      <c r="CG51" s="47">
        <f t="shared" si="1"/>
        <v>2091</v>
      </c>
      <c r="CH51" s="47">
        <f t="shared" si="1"/>
        <v>2092</v>
      </c>
      <c r="CI51" s="47">
        <f t="shared" si="1"/>
        <v>2093</v>
      </c>
      <c r="CJ51" s="47">
        <f t="shared" si="1"/>
        <v>2094</v>
      </c>
      <c r="CK51" s="47">
        <f t="shared" si="1"/>
        <v>2095</v>
      </c>
    </row>
    <row r="52" spans="1:89" outlineLevel="2">
      <c r="B52" s="21"/>
      <c r="D52" s="10" t="s">
        <v>519</v>
      </c>
      <c r="F52" s="12" t="s">
        <v>34</v>
      </c>
      <c r="J52" s="50">
        <v>1475357.456</v>
      </c>
      <c r="K52" s="50">
        <v>1720564.325</v>
      </c>
      <c r="L52" s="50">
        <v>1845450.0279999999</v>
      </c>
      <c r="M52" s="50">
        <v>1713470.213</v>
      </c>
      <c r="N52" s="50">
        <v>1977050.848</v>
      </c>
      <c r="O52" s="50">
        <v>2235507.4350000001</v>
      </c>
      <c r="P52" s="50">
        <v>2084021.9029999999</v>
      </c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50"/>
      <c r="AJ52" s="50"/>
      <c r="AK52" s="50"/>
      <c r="AL52" s="50"/>
      <c r="AM52" s="50"/>
      <c r="AN52" s="50"/>
      <c r="AO52" s="50"/>
      <c r="AP52" s="50"/>
      <c r="AQ52" s="50"/>
      <c r="AR52" s="50"/>
      <c r="AS52" s="50"/>
      <c r="AT52" s="50"/>
      <c r="AU52" s="50"/>
      <c r="AV52" s="50"/>
      <c r="AW52" s="50"/>
      <c r="AX52" s="50"/>
      <c r="AY52" s="50"/>
      <c r="AZ52" s="50"/>
      <c r="BA52" s="50"/>
      <c r="BB52" s="50"/>
      <c r="BC52" s="50"/>
      <c r="BD52" s="50"/>
      <c r="BE52" s="50"/>
      <c r="BF52" s="50"/>
      <c r="BG52" s="50"/>
      <c r="BH52" s="50"/>
      <c r="BI52" s="50"/>
      <c r="BJ52" s="50"/>
      <c r="BK52" s="50"/>
      <c r="BL52" s="50"/>
      <c r="BM52" s="50"/>
      <c r="BN52" s="50"/>
      <c r="BO52" s="50"/>
      <c r="BP52" s="50"/>
      <c r="BQ52" s="50"/>
      <c r="BR52" s="50"/>
      <c r="BS52" s="50"/>
      <c r="BT52" s="50"/>
      <c r="BU52" s="50"/>
      <c r="BV52" s="50"/>
      <c r="BW52" s="50"/>
      <c r="BX52" s="50"/>
      <c r="BY52" s="50"/>
      <c r="BZ52" s="50"/>
      <c r="CA52" s="50"/>
      <c r="CB52" s="50"/>
      <c r="CC52" s="50"/>
      <c r="CD52" s="50"/>
      <c r="CE52" s="50"/>
      <c r="CF52" s="50"/>
      <c r="CG52" s="50"/>
      <c r="CH52" s="50"/>
      <c r="CI52" s="50"/>
      <c r="CJ52" s="50"/>
      <c r="CK52" s="50"/>
    </row>
    <row r="53" spans="1:89" outlineLevel="2">
      <c r="B53" s="21"/>
      <c r="D53" s="10" t="s">
        <v>520</v>
      </c>
      <c r="F53" s="12" t="s">
        <v>4</v>
      </c>
      <c r="J53" s="50">
        <v>146657279</v>
      </c>
      <c r="K53" s="50">
        <v>164294960</v>
      </c>
      <c r="L53" s="50">
        <v>178540550</v>
      </c>
      <c r="M53" s="50">
        <v>188129738</v>
      </c>
      <c r="N53" s="50">
        <v>208260930</v>
      </c>
      <c r="O53" s="50">
        <v>239094271</v>
      </c>
      <c r="P53" s="50">
        <v>290119611</v>
      </c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50"/>
      <c r="AJ53" s="50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0"/>
      <c r="BE53" s="50"/>
      <c r="BF53" s="50"/>
      <c r="BG53" s="50"/>
      <c r="BH53" s="50"/>
      <c r="BI53" s="50"/>
      <c r="BJ53" s="50"/>
      <c r="BK53" s="50"/>
      <c r="BL53" s="50"/>
      <c r="BM53" s="50"/>
      <c r="BN53" s="50"/>
      <c r="BO53" s="50"/>
      <c r="BP53" s="50"/>
      <c r="BQ53" s="50"/>
      <c r="BR53" s="50"/>
      <c r="BS53" s="50"/>
      <c r="BT53" s="50"/>
      <c r="BU53" s="50"/>
      <c r="BV53" s="50"/>
      <c r="BW53" s="50"/>
      <c r="BX53" s="50"/>
      <c r="BY53" s="50"/>
      <c r="BZ53" s="50"/>
      <c r="CA53" s="50"/>
      <c r="CB53" s="50"/>
      <c r="CC53" s="50"/>
      <c r="CD53" s="50"/>
      <c r="CE53" s="50"/>
      <c r="CF53" s="50"/>
      <c r="CG53" s="50"/>
      <c r="CH53" s="50"/>
      <c r="CI53" s="50"/>
      <c r="CJ53" s="50"/>
      <c r="CK53" s="50"/>
    </row>
    <row r="54" spans="1:89" outlineLevel="2">
      <c r="B54" s="21"/>
    </row>
    <row r="55" spans="1:89" outlineLevel="2">
      <c r="B55" s="21"/>
      <c r="D55" s="10" t="s">
        <v>35</v>
      </c>
      <c r="F55" s="12" t="s">
        <v>510</v>
      </c>
      <c r="J55" s="37">
        <f>IFERROR(J53/J52, "n/a")</f>
        <v>99.404573721149788</v>
      </c>
      <c r="K55" s="37">
        <f t="shared" ref="K55:R55" si="2">IFERROR(K53/K52, "n/a")</f>
        <v>95.488996030415777</v>
      </c>
      <c r="L55" s="37">
        <f>IFERROR(L53/L52, "n/a")</f>
        <v>96.746347661059517</v>
      </c>
      <c r="M55" s="37">
        <f t="shared" si="2"/>
        <v>109.79457744445774</v>
      </c>
      <c r="N55" s="37">
        <f t="shared" si="2"/>
        <v>105.33918751289497</v>
      </c>
      <c r="O55" s="37">
        <f>IFERROR(O53/O52, "n/a")</f>
        <v>106.9530198185183</v>
      </c>
      <c r="P55" s="37">
        <f>IFERROR(P53/P52, "n/a")</f>
        <v>139.21140204062434</v>
      </c>
      <c r="Q55" s="37" t="str">
        <f t="shared" si="2"/>
        <v>n/a</v>
      </c>
      <c r="R55" s="37" t="str">
        <f t="shared" si="2"/>
        <v>n/a</v>
      </c>
      <c r="S55" s="37" t="str">
        <f>IFERROR(S53/S52, "n/a")</f>
        <v>n/a</v>
      </c>
      <c r="T55" s="37" t="str">
        <f>IFERROR(T53/T52, "n/a")</f>
        <v>n/a</v>
      </c>
      <c r="U55" s="37" t="str">
        <f>IFERROR(U53/U52, "n/a")</f>
        <v>n/a</v>
      </c>
      <c r="V55" s="37" t="str">
        <f t="shared" ref="V55:CG55" si="3">IFERROR(V53/V52, "n/a")</f>
        <v>n/a</v>
      </c>
      <c r="W55" s="37" t="str">
        <f t="shared" si="3"/>
        <v>n/a</v>
      </c>
      <c r="X55" s="37" t="str">
        <f t="shared" si="3"/>
        <v>n/a</v>
      </c>
      <c r="Y55" s="37" t="str">
        <f t="shared" si="3"/>
        <v>n/a</v>
      </c>
      <c r="Z55" s="37" t="str">
        <f t="shared" si="3"/>
        <v>n/a</v>
      </c>
      <c r="AA55" s="37" t="str">
        <f t="shared" si="3"/>
        <v>n/a</v>
      </c>
      <c r="AB55" s="37" t="str">
        <f t="shared" si="3"/>
        <v>n/a</v>
      </c>
      <c r="AC55" s="37" t="str">
        <f t="shared" si="3"/>
        <v>n/a</v>
      </c>
      <c r="AD55" s="37" t="str">
        <f t="shared" si="3"/>
        <v>n/a</v>
      </c>
      <c r="AE55" s="37" t="str">
        <f t="shared" si="3"/>
        <v>n/a</v>
      </c>
      <c r="AF55" s="37" t="str">
        <f t="shared" si="3"/>
        <v>n/a</v>
      </c>
      <c r="AG55" s="37" t="str">
        <f t="shared" si="3"/>
        <v>n/a</v>
      </c>
      <c r="AH55" s="37" t="str">
        <f t="shared" si="3"/>
        <v>n/a</v>
      </c>
      <c r="AI55" s="37" t="str">
        <f t="shared" si="3"/>
        <v>n/a</v>
      </c>
      <c r="AJ55" s="37" t="str">
        <f t="shared" si="3"/>
        <v>n/a</v>
      </c>
      <c r="AK55" s="37" t="str">
        <f t="shared" si="3"/>
        <v>n/a</v>
      </c>
      <c r="AL55" s="37" t="str">
        <f t="shared" si="3"/>
        <v>n/a</v>
      </c>
      <c r="AM55" s="37" t="str">
        <f t="shared" si="3"/>
        <v>n/a</v>
      </c>
      <c r="AN55" s="37" t="str">
        <f t="shared" si="3"/>
        <v>n/a</v>
      </c>
      <c r="AO55" s="37" t="str">
        <f t="shared" si="3"/>
        <v>n/a</v>
      </c>
      <c r="AP55" s="37" t="str">
        <f t="shared" si="3"/>
        <v>n/a</v>
      </c>
      <c r="AQ55" s="37" t="str">
        <f t="shared" si="3"/>
        <v>n/a</v>
      </c>
      <c r="AR55" s="37" t="str">
        <f t="shared" si="3"/>
        <v>n/a</v>
      </c>
      <c r="AS55" s="37" t="str">
        <f t="shared" si="3"/>
        <v>n/a</v>
      </c>
      <c r="AT55" s="37" t="str">
        <f t="shared" si="3"/>
        <v>n/a</v>
      </c>
      <c r="AU55" s="37" t="str">
        <f t="shared" si="3"/>
        <v>n/a</v>
      </c>
      <c r="AV55" s="37" t="str">
        <f t="shared" si="3"/>
        <v>n/a</v>
      </c>
      <c r="AW55" s="37" t="str">
        <f t="shared" si="3"/>
        <v>n/a</v>
      </c>
      <c r="AX55" s="37" t="str">
        <f t="shared" si="3"/>
        <v>n/a</v>
      </c>
      <c r="AY55" s="37" t="str">
        <f t="shared" si="3"/>
        <v>n/a</v>
      </c>
      <c r="AZ55" s="37" t="str">
        <f t="shared" si="3"/>
        <v>n/a</v>
      </c>
      <c r="BA55" s="37" t="str">
        <f t="shared" si="3"/>
        <v>n/a</v>
      </c>
      <c r="BB55" s="37" t="str">
        <f t="shared" si="3"/>
        <v>n/a</v>
      </c>
      <c r="BC55" s="37" t="str">
        <f t="shared" si="3"/>
        <v>n/a</v>
      </c>
      <c r="BD55" s="37" t="str">
        <f t="shared" si="3"/>
        <v>n/a</v>
      </c>
      <c r="BE55" s="37" t="str">
        <f t="shared" si="3"/>
        <v>n/a</v>
      </c>
      <c r="BF55" s="37" t="str">
        <f t="shared" si="3"/>
        <v>n/a</v>
      </c>
      <c r="BG55" s="37" t="str">
        <f t="shared" si="3"/>
        <v>n/a</v>
      </c>
      <c r="BH55" s="37" t="str">
        <f t="shared" si="3"/>
        <v>n/a</v>
      </c>
      <c r="BI55" s="37" t="str">
        <f t="shared" si="3"/>
        <v>n/a</v>
      </c>
      <c r="BJ55" s="37" t="str">
        <f t="shared" si="3"/>
        <v>n/a</v>
      </c>
      <c r="BK55" s="37" t="str">
        <f t="shared" si="3"/>
        <v>n/a</v>
      </c>
      <c r="BL55" s="37" t="str">
        <f t="shared" si="3"/>
        <v>n/a</v>
      </c>
      <c r="BM55" s="37" t="str">
        <f t="shared" si="3"/>
        <v>n/a</v>
      </c>
      <c r="BN55" s="37" t="str">
        <f t="shared" si="3"/>
        <v>n/a</v>
      </c>
      <c r="BO55" s="37" t="str">
        <f t="shared" si="3"/>
        <v>n/a</v>
      </c>
      <c r="BP55" s="37" t="str">
        <f t="shared" si="3"/>
        <v>n/a</v>
      </c>
      <c r="BQ55" s="37" t="str">
        <f t="shared" si="3"/>
        <v>n/a</v>
      </c>
      <c r="BR55" s="37" t="str">
        <f t="shared" si="3"/>
        <v>n/a</v>
      </c>
      <c r="BS55" s="37" t="str">
        <f t="shared" si="3"/>
        <v>n/a</v>
      </c>
      <c r="BT55" s="37" t="str">
        <f t="shared" si="3"/>
        <v>n/a</v>
      </c>
      <c r="BU55" s="37" t="str">
        <f t="shared" si="3"/>
        <v>n/a</v>
      </c>
      <c r="BV55" s="37" t="str">
        <f t="shared" si="3"/>
        <v>n/a</v>
      </c>
      <c r="BW55" s="37" t="str">
        <f t="shared" si="3"/>
        <v>n/a</v>
      </c>
      <c r="BX55" s="37" t="str">
        <f t="shared" si="3"/>
        <v>n/a</v>
      </c>
      <c r="BY55" s="37" t="str">
        <f t="shared" si="3"/>
        <v>n/a</v>
      </c>
      <c r="BZ55" s="37" t="str">
        <f t="shared" si="3"/>
        <v>n/a</v>
      </c>
      <c r="CA55" s="37" t="str">
        <f t="shared" si="3"/>
        <v>n/a</v>
      </c>
      <c r="CB55" s="37" t="str">
        <f t="shared" si="3"/>
        <v>n/a</v>
      </c>
      <c r="CC55" s="37" t="str">
        <f t="shared" si="3"/>
        <v>n/a</v>
      </c>
      <c r="CD55" s="37" t="str">
        <f t="shared" si="3"/>
        <v>n/a</v>
      </c>
      <c r="CE55" s="37" t="str">
        <f t="shared" si="3"/>
        <v>n/a</v>
      </c>
      <c r="CF55" s="37" t="str">
        <f t="shared" si="3"/>
        <v>n/a</v>
      </c>
      <c r="CG55" s="37" t="str">
        <f t="shared" si="3"/>
        <v>n/a</v>
      </c>
      <c r="CH55" s="37" t="str">
        <f>IFERROR(CH53/CH52, "n/a")</f>
        <v>n/a</v>
      </c>
      <c r="CI55" s="37" t="str">
        <f>IFERROR(CI53/CI52, "n/a")</f>
        <v>n/a</v>
      </c>
      <c r="CJ55" s="37" t="str">
        <f>IFERROR(CJ53/CJ52, "n/a")</f>
        <v>n/a</v>
      </c>
      <c r="CK55" s="37" t="str">
        <f>IFERROR(CK53/CK52, "n/a")</f>
        <v>n/a</v>
      </c>
    </row>
    <row r="56" spans="1:89" outlineLevel="2">
      <c r="B56" s="21"/>
      <c r="D56" s="10" t="s">
        <v>35</v>
      </c>
      <c r="F56" s="12" t="s">
        <v>504</v>
      </c>
      <c r="I56" s="24"/>
      <c r="J56" s="37">
        <f>IFERROR(J55/$G$49, "n/a")</f>
        <v>18.073558858390872</v>
      </c>
      <c r="K56" s="37">
        <f t="shared" ref="K56:S56" si="4">IFERROR(K55/$G$49, "n/a")</f>
        <v>17.361635641893777</v>
      </c>
      <c r="L56" s="37">
        <f t="shared" si="4"/>
        <v>17.590245029283547</v>
      </c>
      <c r="M56" s="37">
        <f t="shared" si="4"/>
        <v>19.962650444446862</v>
      </c>
      <c r="N56" s="37">
        <f t="shared" si="4"/>
        <v>19.152579547799085</v>
      </c>
      <c r="O56" s="37">
        <f>IFERROR(O55/$G$49, "n/a")</f>
        <v>19.446003603366965</v>
      </c>
      <c r="P56" s="37">
        <f>IFERROR(P55/$G$49, "n/a")</f>
        <v>25.311164007386243</v>
      </c>
      <c r="Q56" s="37" t="str">
        <f t="shared" si="4"/>
        <v>n/a</v>
      </c>
      <c r="R56" s="37" t="str">
        <f t="shared" si="4"/>
        <v>n/a</v>
      </c>
      <c r="S56" s="37" t="str">
        <f t="shared" si="4"/>
        <v>n/a</v>
      </c>
      <c r="T56" s="37" t="str">
        <f t="shared" ref="T56:AY56" si="5">IFERROR(T55/$G$49, "n/a")</f>
        <v>n/a</v>
      </c>
      <c r="U56" s="37" t="str">
        <f t="shared" si="5"/>
        <v>n/a</v>
      </c>
      <c r="V56" s="37" t="str">
        <f t="shared" si="5"/>
        <v>n/a</v>
      </c>
      <c r="W56" s="37" t="str">
        <f t="shared" si="5"/>
        <v>n/a</v>
      </c>
      <c r="X56" s="37" t="str">
        <f t="shared" si="5"/>
        <v>n/a</v>
      </c>
      <c r="Y56" s="37" t="str">
        <f t="shared" si="5"/>
        <v>n/a</v>
      </c>
      <c r="Z56" s="37" t="str">
        <f t="shared" si="5"/>
        <v>n/a</v>
      </c>
      <c r="AA56" s="37" t="str">
        <f t="shared" si="5"/>
        <v>n/a</v>
      </c>
      <c r="AB56" s="37" t="str">
        <f t="shared" si="5"/>
        <v>n/a</v>
      </c>
      <c r="AC56" s="37" t="str">
        <f t="shared" si="5"/>
        <v>n/a</v>
      </c>
      <c r="AD56" s="37" t="str">
        <f t="shared" si="5"/>
        <v>n/a</v>
      </c>
      <c r="AE56" s="37" t="str">
        <f t="shared" si="5"/>
        <v>n/a</v>
      </c>
      <c r="AF56" s="37" t="str">
        <f t="shared" si="5"/>
        <v>n/a</v>
      </c>
      <c r="AG56" s="37" t="str">
        <f t="shared" si="5"/>
        <v>n/a</v>
      </c>
      <c r="AH56" s="37" t="str">
        <f t="shared" si="5"/>
        <v>n/a</v>
      </c>
      <c r="AI56" s="37" t="str">
        <f t="shared" si="5"/>
        <v>n/a</v>
      </c>
      <c r="AJ56" s="37" t="str">
        <f t="shared" si="5"/>
        <v>n/a</v>
      </c>
      <c r="AK56" s="37" t="str">
        <f t="shared" si="5"/>
        <v>n/a</v>
      </c>
      <c r="AL56" s="37" t="str">
        <f t="shared" si="5"/>
        <v>n/a</v>
      </c>
      <c r="AM56" s="37" t="str">
        <f t="shared" si="5"/>
        <v>n/a</v>
      </c>
      <c r="AN56" s="37" t="str">
        <f t="shared" si="5"/>
        <v>n/a</v>
      </c>
      <c r="AO56" s="37" t="str">
        <f t="shared" si="5"/>
        <v>n/a</v>
      </c>
      <c r="AP56" s="37" t="str">
        <f t="shared" si="5"/>
        <v>n/a</v>
      </c>
      <c r="AQ56" s="37" t="str">
        <f t="shared" si="5"/>
        <v>n/a</v>
      </c>
      <c r="AR56" s="37" t="str">
        <f t="shared" si="5"/>
        <v>n/a</v>
      </c>
      <c r="AS56" s="37" t="str">
        <f t="shared" si="5"/>
        <v>n/a</v>
      </c>
      <c r="AT56" s="37" t="str">
        <f t="shared" si="5"/>
        <v>n/a</v>
      </c>
      <c r="AU56" s="37" t="str">
        <f t="shared" si="5"/>
        <v>n/a</v>
      </c>
      <c r="AV56" s="37" t="str">
        <f t="shared" si="5"/>
        <v>n/a</v>
      </c>
      <c r="AW56" s="37" t="str">
        <f t="shared" si="5"/>
        <v>n/a</v>
      </c>
      <c r="AX56" s="37" t="str">
        <f t="shared" si="5"/>
        <v>n/a</v>
      </c>
      <c r="AY56" s="37" t="str">
        <f t="shared" si="5"/>
        <v>n/a</v>
      </c>
      <c r="AZ56" s="37" t="str">
        <f t="shared" ref="AZ56:CE56" si="6">IFERROR(AZ55/$G$49, "n/a")</f>
        <v>n/a</v>
      </c>
      <c r="BA56" s="37" t="str">
        <f t="shared" si="6"/>
        <v>n/a</v>
      </c>
      <c r="BB56" s="37" t="str">
        <f t="shared" si="6"/>
        <v>n/a</v>
      </c>
      <c r="BC56" s="37" t="str">
        <f t="shared" si="6"/>
        <v>n/a</v>
      </c>
      <c r="BD56" s="37" t="str">
        <f t="shared" si="6"/>
        <v>n/a</v>
      </c>
      <c r="BE56" s="37" t="str">
        <f t="shared" si="6"/>
        <v>n/a</v>
      </c>
      <c r="BF56" s="37" t="str">
        <f t="shared" si="6"/>
        <v>n/a</v>
      </c>
      <c r="BG56" s="37" t="str">
        <f t="shared" si="6"/>
        <v>n/a</v>
      </c>
      <c r="BH56" s="37" t="str">
        <f t="shared" si="6"/>
        <v>n/a</v>
      </c>
      <c r="BI56" s="37" t="str">
        <f t="shared" si="6"/>
        <v>n/a</v>
      </c>
      <c r="BJ56" s="37" t="str">
        <f t="shared" si="6"/>
        <v>n/a</v>
      </c>
      <c r="BK56" s="37" t="str">
        <f t="shared" si="6"/>
        <v>n/a</v>
      </c>
      <c r="BL56" s="37" t="str">
        <f t="shared" si="6"/>
        <v>n/a</v>
      </c>
      <c r="BM56" s="37" t="str">
        <f t="shared" si="6"/>
        <v>n/a</v>
      </c>
      <c r="BN56" s="37" t="str">
        <f t="shared" si="6"/>
        <v>n/a</v>
      </c>
      <c r="BO56" s="37" t="str">
        <f t="shared" si="6"/>
        <v>n/a</v>
      </c>
      <c r="BP56" s="37" t="str">
        <f t="shared" si="6"/>
        <v>n/a</v>
      </c>
      <c r="BQ56" s="37" t="str">
        <f t="shared" si="6"/>
        <v>n/a</v>
      </c>
      <c r="BR56" s="37" t="str">
        <f t="shared" si="6"/>
        <v>n/a</v>
      </c>
      <c r="BS56" s="37" t="str">
        <f t="shared" si="6"/>
        <v>n/a</v>
      </c>
      <c r="BT56" s="37" t="str">
        <f t="shared" si="6"/>
        <v>n/a</v>
      </c>
      <c r="BU56" s="37" t="str">
        <f t="shared" si="6"/>
        <v>n/a</v>
      </c>
      <c r="BV56" s="37" t="str">
        <f t="shared" si="6"/>
        <v>n/a</v>
      </c>
      <c r="BW56" s="37" t="str">
        <f t="shared" si="6"/>
        <v>n/a</v>
      </c>
      <c r="BX56" s="37" t="str">
        <f t="shared" si="6"/>
        <v>n/a</v>
      </c>
      <c r="BY56" s="37" t="str">
        <f t="shared" si="6"/>
        <v>n/a</v>
      </c>
      <c r="BZ56" s="37" t="str">
        <f t="shared" si="6"/>
        <v>n/a</v>
      </c>
      <c r="CA56" s="37" t="str">
        <f t="shared" si="6"/>
        <v>n/a</v>
      </c>
      <c r="CB56" s="37" t="str">
        <f t="shared" si="6"/>
        <v>n/a</v>
      </c>
      <c r="CC56" s="37" t="str">
        <f t="shared" si="6"/>
        <v>n/a</v>
      </c>
      <c r="CD56" s="37" t="str">
        <f t="shared" si="6"/>
        <v>n/a</v>
      </c>
      <c r="CE56" s="37" t="str">
        <f t="shared" si="6"/>
        <v>n/a</v>
      </c>
      <c r="CF56" s="37" t="str">
        <f t="shared" ref="CF56:CK56" si="7">IFERROR(CF55/$G$49, "n/a")</f>
        <v>n/a</v>
      </c>
      <c r="CG56" s="37" t="str">
        <f t="shared" si="7"/>
        <v>n/a</v>
      </c>
      <c r="CH56" s="37" t="str">
        <f t="shared" si="7"/>
        <v>n/a</v>
      </c>
      <c r="CI56" s="37" t="str">
        <f t="shared" si="7"/>
        <v>n/a</v>
      </c>
      <c r="CJ56" s="37" t="str">
        <f t="shared" si="7"/>
        <v>n/a</v>
      </c>
      <c r="CK56" s="37" t="str">
        <f t="shared" si="7"/>
        <v>n/a</v>
      </c>
    </row>
    <row r="57" spans="1:89" outlineLevel="2">
      <c r="B57" s="21"/>
    </row>
    <row r="58" spans="1:89" outlineLevel="2">
      <c r="B58" s="21"/>
      <c r="D58" s="10" t="s">
        <v>36</v>
      </c>
      <c r="F58" s="12" t="s">
        <v>9</v>
      </c>
      <c r="J58" s="35" t="str">
        <f>IFERROR(IF(I56=0, "n/a", (J56-I56)/I56), "n/a")</f>
        <v>n/a</v>
      </c>
      <c r="K58" s="35">
        <f>IFERROR(IF(J56=0, "n/a", (K56-J56)/J56), "n/a")</f>
        <v>-3.9390317207315007E-2</v>
      </c>
      <c r="L58" s="35">
        <f>IFERROR(IF(K56=0, "n/a", (L56-K56)/K56), "n/a")</f>
        <v>1.316750288424059E-2</v>
      </c>
      <c r="M58" s="35">
        <f t="shared" ref="M58:BV58" si="8">IFERROR(IF(L56=0, "n/a", (M56-L56)/L56), "n/a")</f>
        <v>0.13487051551663021</v>
      </c>
      <c r="N58" s="35">
        <f t="shared" si="8"/>
        <v>-4.0579325821592932E-2</v>
      </c>
      <c r="O58" s="35">
        <f>IFERROR(IF(N56=0, "n/a", (O56-N56)/N56), "n/a")</f>
        <v>1.5320341306275784E-2</v>
      </c>
      <c r="P58" s="35">
        <f>IFERROR(IF(O56=0, "n/a", (P56-O56)/O56), "n/a")</f>
        <v>0.30161263587361253</v>
      </c>
      <c r="Q58" s="35" t="str">
        <f>IFERROR(IF(P56=0, "n/a", (Q56-P56)/P56), "n/a")</f>
        <v>n/a</v>
      </c>
      <c r="R58" s="35" t="str">
        <f t="shared" si="8"/>
        <v>n/a</v>
      </c>
      <c r="S58" s="35" t="str">
        <f t="shared" si="8"/>
        <v>n/a</v>
      </c>
      <c r="T58" s="35" t="str">
        <f t="shared" si="8"/>
        <v>n/a</v>
      </c>
      <c r="U58" s="35" t="str">
        <f t="shared" si="8"/>
        <v>n/a</v>
      </c>
      <c r="V58" s="35" t="str">
        <f t="shared" si="8"/>
        <v>n/a</v>
      </c>
      <c r="W58" s="35" t="str">
        <f t="shared" si="8"/>
        <v>n/a</v>
      </c>
      <c r="X58" s="35" t="str">
        <f t="shared" si="8"/>
        <v>n/a</v>
      </c>
      <c r="Y58" s="35" t="str">
        <f t="shared" si="8"/>
        <v>n/a</v>
      </c>
      <c r="Z58" s="35" t="str">
        <f t="shared" si="8"/>
        <v>n/a</v>
      </c>
      <c r="AA58" s="35" t="str">
        <f t="shared" si="8"/>
        <v>n/a</v>
      </c>
      <c r="AB58" s="35" t="str">
        <f t="shared" si="8"/>
        <v>n/a</v>
      </c>
      <c r="AC58" s="35" t="str">
        <f t="shared" si="8"/>
        <v>n/a</v>
      </c>
      <c r="AD58" s="35" t="str">
        <f t="shared" si="8"/>
        <v>n/a</v>
      </c>
      <c r="AE58" s="35" t="str">
        <f t="shared" si="8"/>
        <v>n/a</v>
      </c>
      <c r="AF58" s="35" t="str">
        <f t="shared" si="8"/>
        <v>n/a</v>
      </c>
      <c r="AG58" s="35" t="str">
        <f t="shared" si="8"/>
        <v>n/a</v>
      </c>
      <c r="AH58" s="35" t="str">
        <f t="shared" si="8"/>
        <v>n/a</v>
      </c>
      <c r="AI58" s="35" t="str">
        <f t="shared" si="8"/>
        <v>n/a</v>
      </c>
      <c r="AJ58" s="35" t="str">
        <f t="shared" si="8"/>
        <v>n/a</v>
      </c>
      <c r="AK58" s="35" t="str">
        <f t="shared" si="8"/>
        <v>n/a</v>
      </c>
      <c r="AL58" s="35" t="str">
        <f t="shared" si="8"/>
        <v>n/a</v>
      </c>
      <c r="AM58" s="35" t="str">
        <f t="shared" si="8"/>
        <v>n/a</v>
      </c>
      <c r="AN58" s="35" t="str">
        <f t="shared" si="8"/>
        <v>n/a</v>
      </c>
      <c r="AO58" s="35" t="str">
        <f t="shared" si="8"/>
        <v>n/a</v>
      </c>
      <c r="AP58" s="35" t="str">
        <f t="shared" si="8"/>
        <v>n/a</v>
      </c>
      <c r="AQ58" s="35" t="str">
        <f t="shared" si="8"/>
        <v>n/a</v>
      </c>
      <c r="AR58" s="35" t="str">
        <f t="shared" si="8"/>
        <v>n/a</v>
      </c>
      <c r="AS58" s="35" t="str">
        <f t="shared" si="8"/>
        <v>n/a</v>
      </c>
      <c r="AT58" s="35" t="str">
        <f t="shared" si="8"/>
        <v>n/a</v>
      </c>
      <c r="AU58" s="35" t="str">
        <f t="shared" si="8"/>
        <v>n/a</v>
      </c>
      <c r="AV58" s="35" t="str">
        <f t="shared" si="8"/>
        <v>n/a</v>
      </c>
      <c r="AW58" s="35" t="str">
        <f t="shared" si="8"/>
        <v>n/a</v>
      </c>
      <c r="AX58" s="35" t="str">
        <f t="shared" si="8"/>
        <v>n/a</v>
      </c>
      <c r="AY58" s="35" t="str">
        <f t="shared" si="8"/>
        <v>n/a</v>
      </c>
      <c r="AZ58" s="35" t="str">
        <f t="shared" si="8"/>
        <v>n/a</v>
      </c>
      <c r="BA58" s="35" t="str">
        <f t="shared" si="8"/>
        <v>n/a</v>
      </c>
      <c r="BB58" s="35" t="str">
        <f t="shared" si="8"/>
        <v>n/a</v>
      </c>
      <c r="BC58" s="35" t="str">
        <f t="shared" si="8"/>
        <v>n/a</v>
      </c>
      <c r="BD58" s="35" t="str">
        <f t="shared" si="8"/>
        <v>n/a</v>
      </c>
      <c r="BE58" s="35" t="str">
        <f t="shared" si="8"/>
        <v>n/a</v>
      </c>
      <c r="BF58" s="35" t="str">
        <f t="shared" si="8"/>
        <v>n/a</v>
      </c>
      <c r="BG58" s="35" t="str">
        <f t="shared" si="8"/>
        <v>n/a</v>
      </c>
      <c r="BH58" s="35" t="str">
        <f t="shared" si="8"/>
        <v>n/a</v>
      </c>
      <c r="BI58" s="35" t="str">
        <f t="shared" si="8"/>
        <v>n/a</v>
      </c>
      <c r="BJ58" s="35" t="str">
        <f t="shared" si="8"/>
        <v>n/a</v>
      </c>
      <c r="BK58" s="35" t="str">
        <f t="shared" si="8"/>
        <v>n/a</v>
      </c>
      <c r="BL58" s="35" t="str">
        <f t="shared" si="8"/>
        <v>n/a</v>
      </c>
      <c r="BM58" s="35" t="str">
        <f t="shared" si="8"/>
        <v>n/a</v>
      </c>
      <c r="BN58" s="35" t="str">
        <f t="shared" si="8"/>
        <v>n/a</v>
      </c>
      <c r="BO58" s="35" t="str">
        <f t="shared" si="8"/>
        <v>n/a</v>
      </c>
      <c r="BP58" s="35" t="str">
        <f t="shared" si="8"/>
        <v>n/a</v>
      </c>
      <c r="BQ58" s="35" t="str">
        <f t="shared" si="8"/>
        <v>n/a</v>
      </c>
      <c r="BR58" s="35" t="str">
        <f t="shared" si="8"/>
        <v>n/a</v>
      </c>
      <c r="BS58" s="35" t="str">
        <f t="shared" si="8"/>
        <v>n/a</v>
      </c>
      <c r="BT58" s="35" t="str">
        <f t="shared" si="8"/>
        <v>n/a</v>
      </c>
      <c r="BU58" s="35" t="str">
        <f t="shared" si="8"/>
        <v>n/a</v>
      </c>
      <c r="BV58" s="35" t="str">
        <f t="shared" si="8"/>
        <v>n/a</v>
      </c>
      <c r="BW58" s="35" t="str">
        <f t="shared" ref="BW58:CK58" si="9">IFERROR(IF(BV56=0, "n/a", (BW56-BV56)/BV56), "n/a")</f>
        <v>n/a</v>
      </c>
      <c r="BX58" s="35" t="str">
        <f t="shared" si="9"/>
        <v>n/a</v>
      </c>
      <c r="BY58" s="35" t="str">
        <f t="shared" si="9"/>
        <v>n/a</v>
      </c>
      <c r="BZ58" s="35" t="str">
        <f t="shared" si="9"/>
        <v>n/a</v>
      </c>
      <c r="CA58" s="35" t="str">
        <f t="shared" si="9"/>
        <v>n/a</v>
      </c>
      <c r="CB58" s="35" t="str">
        <f t="shared" si="9"/>
        <v>n/a</v>
      </c>
      <c r="CC58" s="35" t="str">
        <f t="shared" si="9"/>
        <v>n/a</v>
      </c>
      <c r="CD58" s="35" t="str">
        <f t="shared" si="9"/>
        <v>n/a</v>
      </c>
      <c r="CE58" s="35" t="str">
        <f t="shared" si="9"/>
        <v>n/a</v>
      </c>
      <c r="CF58" s="35" t="str">
        <f t="shared" si="9"/>
        <v>n/a</v>
      </c>
      <c r="CG58" s="35" t="str">
        <f t="shared" si="9"/>
        <v>n/a</v>
      </c>
      <c r="CH58" s="35" t="str">
        <f t="shared" si="9"/>
        <v>n/a</v>
      </c>
      <c r="CI58" s="35" t="str">
        <f t="shared" si="9"/>
        <v>n/a</v>
      </c>
      <c r="CJ58" s="35" t="str">
        <f t="shared" si="9"/>
        <v>n/a</v>
      </c>
      <c r="CK58" s="35" t="str">
        <f t="shared" si="9"/>
        <v>n/a</v>
      </c>
    </row>
    <row r="59" spans="1:89" outlineLevel="2">
      <c r="B59" s="21"/>
      <c r="D59" s="10" t="s">
        <v>38</v>
      </c>
      <c r="F59" s="12" t="s">
        <v>39</v>
      </c>
      <c r="I59" s="24"/>
      <c r="J59" s="37" t="str">
        <f>IF(I59=0,"n/a",IF(I59="n/a",1,I59)*(1+IF(J58="n/a",0,J58)))</f>
        <v>n/a</v>
      </c>
      <c r="K59" s="37">
        <f t="shared" ref="K59:O59" si="10">IF(J59=0,"n/a",IF(J59="n/a",1,J59)*(1+IF(K58="n/a",0,K58)))</f>
        <v>0.96060968279268499</v>
      </c>
      <c r="L59" s="37">
        <f>IF(K59=0,"n/a",IF(K59="n/a",1,K59)*(1+IF(L58="n/a",0,L58)))</f>
        <v>0.97325851356148718</v>
      </c>
      <c r="M59" s="37">
        <f t="shared" si="10"/>
        <v>1.1045223910164741</v>
      </c>
      <c r="N59" s="37">
        <f t="shared" si="10"/>
        <v>1.0597016170341718</v>
      </c>
      <c r="O59" s="37">
        <f t="shared" si="10"/>
        <v>1.0759366074899475</v>
      </c>
      <c r="P59" s="37">
        <f>IF(O59=0,"n/a",IF(O59="n/a",1,O59)*(1+IF(P58="n/a",0,P58)))</f>
        <v>1.4004526837079028</v>
      </c>
      <c r="Q59" s="37">
        <f>IF(P59=0,"n/a",IF(P59="n/a",1,P59)*(1+IF(Q58="n/a",0,Q58)))</f>
        <v>1.4004526837079028</v>
      </c>
      <c r="R59" s="37">
        <f t="shared" ref="R59:AO59" si="11">IF(Q59=0,"n/a",IF(Q59="n/a",1,Q59)*(1+IF(R58="n/a",0,R58)))</f>
        <v>1.4004526837079028</v>
      </c>
      <c r="S59" s="37">
        <f t="shared" si="11"/>
        <v>1.4004526837079028</v>
      </c>
      <c r="T59" s="37">
        <f t="shared" si="11"/>
        <v>1.4004526837079028</v>
      </c>
      <c r="U59" s="37">
        <f t="shared" si="11"/>
        <v>1.4004526837079028</v>
      </c>
      <c r="V59" s="37">
        <f t="shared" si="11"/>
        <v>1.4004526837079028</v>
      </c>
      <c r="W59" s="37">
        <f t="shared" si="11"/>
        <v>1.4004526837079028</v>
      </c>
      <c r="X59" s="37">
        <f t="shared" si="11"/>
        <v>1.4004526837079028</v>
      </c>
      <c r="Y59" s="37">
        <f t="shared" si="11"/>
        <v>1.4004526837079028</v>
      </c>
      <c r="Z59" s="37">
        <f t="shared" si="11"/>
        <v>1.4004526837079028</v>
      </c>
      <c r="AA59" s="37">
        <f t="shared" si="11"/>
        <v>1.4004526837079028</v>
      </c>
      <c r="AB59" s="37">
        <f t="shared" si="11"/>
        <v>1.4004526837079028</v>
      </c>
      <c r="AC59" s="37">
        <f t="shared" si="11"/>
        <v>1.4004526837079028</v>
      </c>
      <c r="AD59" s="37">
        <f t="shared" si="11"/>
        <v>1.4004526837079028</v>
      </c>
      <c r="AE59" s="37">
        <f t="shared" si="11"/>
        <v>1.4004526837079028</v>
      </c>
      <c r="AF59" s="37">
        <f t="shared" si="11"/>
        <v>1.4004526837079028</v>
      </c>
      <c r="AG59" s="37">
        <f t="shared" si="11"/>
        <v>1.4004526837079028</v>
      </c>
      <c r="AH59" s="37">
        <f t="shared" si="11"/>
        <v>1.4004526837079028</v>
      </c>
      <c r="AI59" s="37">
        <f t="shared" si="11"/>
        <v>1.4004526837079028</v>
      </c>
      <c r="AJ59" s="37">
        <f t="shared" si="11"/>
        <v>1.4004526837079028</v>
      </c>
      <c r="AK59" s="37">
        <f t="shared" si="11"/>
        <v>1.4004526837079028</v>
      </c>
      <c r="AL59" s="37">
        <f t="shared" si="11"/>
        <v>1.4004526837079028</v>
      </c>
      <c r="AM59" s="37">
        <f t="shared" si="11"/>
        <v>1.4004526837079028</v>
      </c>
      <c r="AN59" s="37">
        <f t="shared" si="11"/>
        <v>1.4004526837079028</v>
      </c>
      <c r="AO59" s="37">
        <f t="shared" si="11"/>
        <v>1.4004526837079028</v>
      </c>
      <c r="AP59" s="37">
        <f t="shared" ref="AP59:BU59" si="12">IF(AO59=0,"n/a",IF(AO59="n/a",1,AO59)*(1+IF(AP58="n/a",0,AP58)))</f>
        <v>1.4004526837079028</v>
      </c>
      <c r="AQ59" s="37">
        <f t="shared" si="12"/>
        <v>1.4004526837079028</v>
      </c>
      <c r="AR59" s="37">
        <f t="shared" si="12"/>
        <v>1.4004526837079028</v>
      </c>
      <c r="AS59" s="37">
        <f t="shared" si="12"/>
        <v>1.4004526837079028</v>
      </c>
      <c r="AT59" s="37">
        <f t="shared" si="12"/>
        <v>1.4004526837079028</v>
      </c>
      <c r="AU59" s="37">
        <f t="shared" si="12"/>
        <v>1.4004526837079028</v>
      </c>
      <c r="AV59" s="37">
        <f t="shared" si="12"/>
        <v>1.4004526837079028</v>
      </c>
      <c r="AW59" s="37">
        <f t="shared" si="12"/>
        <v>1.4004526837079028</v>
      </c>
      <c r="AX59" s="37">
        <f t="shared" si="12"/>
        <v>1.4004526837079028</v>
      </c>
      <c r="AY59" s="37">
        <f t="shared" si="12"/>
        <v>1.4004526837079028</v>
      </c>
      <c r="AZ59" s="37">
        <f t="shared" si="12"/>
        <v>1.4004526837079028</v>
      </c>
      <c r="BA59" s="37">
        <f t="shared" si="12"/>
        <v>1.4004526837079028</v>
      </c>
      <c r="BB59" s="37">
        <f t="shared" si="12"/>
        <v>1.4004526837079028</v>
      </c>
      <c r="BC59" s="37">
        <f t="shared" si="12"/>
        <v>1.4004526837079028</v>
      </c>
      <c r="BD59" s="37">
        <f t="shared" si="12"/>
        <v>1.4004526837079028</v>
      </c>
      <c r="BE59" s="37">
        <f t="shared" si="12"/>
        <v>1.4004526837079028</v>
      </c>
      <c r="BF59" s="37">
        <f t="shared" si="12"/>
        <v>1.4004526837079028</v>
      </c>
      <c r="BG59" s="37">
        <f t="shared" si="12"/>
        <v>1.4004526837079028</v>
      </c>
      <c r="BH59" s="37">
        <f t="shared" si="12"/>
        <v>1.4004526837079028</v>
      </c>
      <c r="BI59" s="37">
        <f t="shared" si="12"/>
        <v>1.4004526837079028</v>
      </c>
      <c r="BJ59" s="37">
        <f t="shared" si="12"/>
        <v>1.4004526837079028</v>
      </c>
      <c r="BK59" s="37">
        <f t="shared" si="12"/>
        <v>1.4004526837079028</v>
      </c>
      <c r="BL59" s="37">
        <f t="shared" si="12"/>
        <v>1.4004526837079028</v>
      </c>
      <c r="BM59" s="37">
        <f t="shared" si="12"/>
        <v>1.4004526837079028</v>
      </c>
      <c r="BN59" s="37">
        <f t="shared" si="12"/>
        <v>1.4004526837079028</v>
      </c>
      <c r="BO59" s="37">
        <f t="shared" si="12"/>
        <v>1.4004526837079028</v>
      </c>
      <c r="BP59" s="37">
        <f t="shared" si="12"/>
        <v>1.4004526837079028</v>
      </c>
      <c r="BQ59" s="37">
        <f t="shared" si="12"/>
        <v>1.4004526837079028</v>
      </c>
      <c r="BR59" s="37">
        <f t="shared" si="12"/>
        <v>1.4004526837079028</v>
      </c>
      <c r="BS59" s="37">
        <f t="shared" si="12"/>
        <v>1.4004526837079028</v>
      </c>
      <c r="BT59" s="37">
        <f t="shared" si="12"/>
        <v>1.4004526837079028</v>
      </c>
      <c r="BU59" s="37">
        <f t="shared" si="12"/>
        <v>1.4004526837079028</v>
      </c>
      <c r="BV59" s="37">
        <f t="shared" ref="BV59:CK59" si="13">IF(BU59=0,"n/a",IF(BU59="n/a",1,BU59)*(1+IF(BV58="n/a",0,BV58)))</f>
        <v>1.4004526837079028</v>
      </c>
      <c r="BW59" s="37">
        <f t="shared" si="13"/>
        <v>1.4004526837079028</v>
      </c>
      <c r="BX59" s="37">
        <f t="shared" si="13"/>
        <v>1.4004526837079028</v>
      </c>
      <c r="BY59" s="37">
        <f t="shared" si="13"/>
        <v>1.4004526837079028</v>
      </c>
      <c r="BZ59" s="37">
        <f t="shared" si="13"/>
        <v>1.4004526837079028</v>
      </c>
      <c r="CA59" s="37">
        <f t="shared" si="13"/>
        <v>1.4004526837079028</v>
      </c>
      <c r="CB59" s="37">
        <f t="shared" si="13"/>
        <v>1.4004526837079028</v>
      </c>
      <c r="CC59" s="37">
        <f t="shared" si="13"/>
        <v>1.4004526837079028</v>
      </c>
      <c r="CD59" s="37">
        <f t="shared" si="13"/>
        <v>1.4004526837079028</v>
      </c>
      <c r="CE59" s="37">
        <f t="shared" si="13"/>
        <v>1.4004526837079028</v>
      </c>
      <c r="CF59" s="37">
        <f t="shared" si="13"/>
        <v>1.4004526837079028</v>
      </c>
      <c r="CG59" s="37">
        <f t="shared" si="13"/>
        <v>1.4004526837079028</v>
      </c>
      <c r="CH59" s="37">
        <f t="shared" si="13"/>
        <v>1.4004526837079028</v>
      </c>
      <c r="CI59" s="37">
        <f t="shared" si="13"/>
        <v>1.4004526837079028</v>
      </c>
      <c r="CJ59" s="37">
        <f t="shared" si="13"/>
        <v>1.4004526837079028</v>
      </c>
      <c r="CK59" s="37">
        <f t="shared" si="13"/>
        <v>1.4004526837079028</v>
      </c>
    </row>
    <row r="60" spans="1:89" outlineLevel="2">
      <c r="B60" s="21"/>
    </row>
    <row r="61" spans="1:89" outlineLevel="2">
      <c r="A61" s="178">
        <f>IF(SUM(J61:CK61)=1,0,1)</f>
        <v>0</v>
      </c>
      <c r="B61" s="21"/>
      <c r="D61" s="10" t="s">
        <v>40</v>
      </c>
      <c r="F61" s="12" t="s">
        <v>7</v>
      </c>
      <c r="J61" s="26">
        <f>IF(J51=$G$11, 1, 0)</f>
        <v>0</v>
      </c>
      <c r="K61" s="26">
        <f t="shared" ref="K61:BV61" si="14">IF(K51=$G$11, 1, 0)</f>
        <v>0</v>
      </c>
      <c r="L61" s="26">
        <f t="shared" si="14"/>
        <v>0</v>
      </c>
      <c r="M61" s="26">
        <f t="shared" si="14"/>
        <v>0</v>
      </c>
      <c r="N61" s="26">
        <f t="shared" si="14"/>
        <v>0</v>
      </c>
      <c r="O61" s="26">
        <f t="shared" si="14"/>
        <v>0</v>
      </c>
      <c r="P61" s="26">
        <f t="shared" si="14"/>
        <v>0</v>
      </c>
      <c r="Q61" s="26">
        <f t="shared" si="14"/>
        <v>1</v>
      </c>
      <c r="R61" s="26">
        <f t="shared" si="14"/>
        <v>0</v>
      </c>
      <c r="S61" s="26">
        <f t="shared" si="14"/>
        <v>0</v>
      </c>
      <c r="T61" s="26">
        <f t="shared" si="14"/>
        <v>0</v>
      </c>
      <c r="U61" s="26">
        <f t="shared" si="14"/>
        <v>0</v>
      </c>
      <c r="V61" s="26">
        <f t="shared" si="14"/>
        <v>0</v>
      </c>
      <c r="W61" s="26">
        <f t="shared" si="14"/>
        <v>0</v>
      </c>
      <c r="X61" s="26">
        <f t="shared" si="14"/>
        <v>0</v>
      </c>
      <c r="Y61" s="26">
        <f t="shared" si="14"/>
        <v>0</v>
      </c>
      <c r="Z61" s="26">
        <f t="shared" si="14"/>
        <v>0</v>
      </c>
      <c r="AA61" s="26">
        <f t="shared" si="14"/>
        <v>0</v>
      </c>
      <c r="AB61" s="26">
        <f t="shared" si="14"/>
        <v>0</v>
      </c>
      <c r="AC61" s="26">
        <f t="shared" si="14"/>
        <v>0</v>
      </c>
      <c r="AD61" s="26">
        <f t="shared" si="14"/>
        <v>0</v>
      </c>
      <c r="AE61" s="26">
        <f t="shared" si="14"/>
        <v>0</v>
      </c>
      <c r="AF61" s="26">
        <f t="shared" si="14"/>
        <v>0</v>
      </c>
      <c r="AG61" s="26">
        <f t="shared" si="14"/>
        <v>0</v>
      </c>
      <c r="AH61" s="26">
        <f t="shared" si="14"/>
        <v>0</v>
      </c>
      <c r="AI61" s="26">
        <f t="shared" si="14"/>
        <v>0</v>
      </c>
      <c r="AJ61" s="26">
        <f t="shared" si="14"/>
        <v>0</v>
      </c>
      <c r="AK61" s="26">
        <f t="shared" si="14"/>
        <v>0</v>
      </c>
      <c r="AL61" s="26">
        <f t="shared" si="14"/>
        <v>0</v>
      </c>
      <c r="AM61" s="26">
        <f t="shared" si="14"/>
        <v>0</v>
      </c>
      <c r="AN61" s="26">
        <f t="shared" si="14"/>
        <v>0</v>
      </c>
      <c r="AO61" s="26">
        <f t="shared" si="14"/>
        <v>0</v>
      </c>
      <c r="AP61" s="26">
        <f t="shared" si="14"/>
        <v>0</v>
      </c>
      <c r="AQ61" s="26">
        <f t="shared" si="14"/>
        <v>0</v>
      </c>
      <c r="AR61" s="26">
        <f t="shared" si="14"/>
        <v>0</v>
      </c>
      <c r="AS61" s="26">
        <f t="shared" si="14"/>
        <v>0</v>
      </c>
      <c r="AT61" s="26">
        <f t="shared" si="14"/>
        <v>0</v>
      </c>
      <c r="AU61" s="26">
        <f t="shared" si="14"/>
        <v>0</v>
      </c>
      <c r="AV61" s="26">
        <f t="shared" si="14"/>
        <v>0</v>
      </c>
      <c r="AW61" s="26">
        <f t="shared" si="14"/>
        <v>0</v>
      </c>
      <c r="AX61" s="26">
        <f t="shared" si="14"/>
        <v>0</v>
      </c>
      <c r="AY61" s="26">
        <f t="shared" si="14"/>
        <v>0</v>
      </c>
      <c r="AZ61" s="26">
        <f t="shared" si="14"/>
        <v>0</v>
      </c>
      <c r="BA61" s="26">
        <f t="shared" si="14"/>
        <v>0</v>
      </c>
      <c r="BB61" s="26">
        <f t="shared" si="14"/>
        <v>0</v>
      </c>
      <c r="BC61" s="26">
        <f t="shared" si="14"/>
        <v>0</v>
      </c>
      <c r="BD61" s="26">
        <f t="shared" si="14"/>
        <v>0</v>
      </c>
      <c r="BE61" s="26">
        <f t="shared" si="14"/>
        <v>0</v>
      </c>
      <c r="BF61" s="26">
        <f t="shared" si="14"/>
        <v>0</v>
      </c>
      <c r="BG61" s="26">
        <f t="shared" si="14"/>
        <v>0</v>
      </c>
      <c r="BH61" s="26">
        <f t="shared" si="14"/>
        <v>0</v>
      </c>
      <c r="BI61" s="26">
        <f t="shared" si="14"/>
        <v>0</v>
      </c>
      <c r="BJ61" s="26">
        <f t="shared" si="14"/>
        <v>0</v>
      </c>
      <c r="BK61" s="26">
        <f t="shared" si="14"/>
        <v>0</v>
      </c>
      <c r="BL61" s="26">
        <f t="shared" si="14"/>
        <v>0</v>
      </c>
      <c r="BM61" s="26">
        <f t="shared" si="14"/>
        <v>0</v>
      </c>
      <c r="BN61" s="26">
        <f t="shared" si="14"/>
        <v>0</v>
      </c>
      <c r="BO61" s="26">
        <f t="shared" si="14"/>
        <v>0</v>
      </c>
      <c r="BP61" s="26">
        <f t="shared" si="14"/>
        <v>0</v>
      </c>
      <c r="BQ61" s="26">
        <f t="shared" si="14"/>
        <v>0</v>
      </c>
      <c r="BR61" s="26">
        <f t="shared" si="14"/>
        <v>0</v>
      </c>
      <c r="BS61" s="26">
        <f t="shared" si="14"/>
        <v>0</v>
      </c>
      <c r="BT61" s="26">
        <f t="shared" si="14"/>
        <v>0</v>
      </c>
      <c r="BU61" s="26">
        <f t="shared" si="14"/>
        <v>0</v>
      </c>
      <c r="BV61" s="26">
        <f t="shared" si="14"/>
        <v>0</v>
      </c>
      <c r="BW61" s="26">
        <f t="shared" ref="BW61:CK61" si="15">IF(BW51=$G$11, 1, 0)</f>
        <v>0</v>
      </c>
      <c r="BX61" s="26">
        <f t="shared" si="15"/>
        <v>0</v>
      </c>
      <c r="BY61" s="26">
        <f t="shared" si="15"/>
        <v>0</v>
      </c>
      <c r="BZ61" s="26">
        <f t="shared" si="15"/>
        <v>0</v>
      </c>
      <c r="CA61" s="26">
        <f t="shared" si="15"/>
        <v>0</v>
      </c>
      <c r="CB61" s="26">
        <f t="shared" si="15"/>
        <v>0</v>
      </c>
      <c r="CC61" s="26">
        <f t="shared" si="15"/>
        <v>0</v>
      </c>
      <c r="CD61" s="26">
        <f t="shared" si="15"/>
        <v>0</v>
      </c>
      <c r="CE61" s="26">
        <f t="shared" si="15"/>
        <v>0</v>
      </c>
      <c r="CF61" s="26">
        <f t="shared" si="15"/>
        <v>0</v>
      </c>
      <c r="CG61" s="26">
        <f t="shared" si="15"/>
        <v>0</v>
      </c>
      <c r="CH61" s="26">
        <f t="shared" si="15"/>
        <v>0</v>
      </c>
      <c r="CI61" s="26">
        <f t="shared" si="15"/>
        <v>0</v>
      </c>
      <c r="CJ61" s="26">
        <f t="shared" si="15"/>
        <v>0</v>
      </c>
      <c r="CK61" s="26">
        <f t="shared" si="15"/>
        <v>0</v>
      </c>
    </row>
    <row r="62" spans="1:89" outlineLevel="2">
      <c r="B62" s="21"/>
      <c r="D62" s="10" t="s">
        <v>41</v>
      </c>
      <c r="F62" s="12" t="s">
        <v>39</v>
      </c>
      <c r="G62" s="57">
        <f>SUM(J62:CK62)</f>
        <v>1.4004526837079028</v>
      </c>
      <c r="J62" s="37">
        <f>IFERROR(J61*J59, 0)</f>
        <v>0</v>
      </c>
      <c r="K62" s="37">
        <f t="shared" ref="K62:N62" si="16">IFERROR(K61*K59, 0)</f>
        <v>0</v>
      </c>
      <c r="L62" s="37">
        <f t="shared" si="16"/>
        <v>0</v>
      </c>
      <c r="M62" s="37">
        <f t="shared" si="16"/>
        <v>0</v>
      </c>
      <c r="N62" s="37">
        <f t="shared" si="16"/>
        <v>0</v>
      </c>
      <c r="O62" s="37">
        <f>IFERROR(O61*O59, 0)</f>
        <v>0</v>
      </c>
      <c r="P62" s="37">
        <f>IFERROR(P61*P59, 0)</f>
        <v>0</v>
      </c>
      <c r="Q62" s="37">
        <f t="shared" ref="Q62:AV62" si="17">IFERROR(Q61*Q59, 0)</f>
        <v>1.4004526837079028</v>
      </c>
      <c r="R62" s="37">
        <f t="shared" si="17"/>
        <v>0</v>
      </c>
      <c r="S62" s="37">
        <f t="shared" si="17"/>
        <v>0</v>
      </c>
      <c r="T62" s="37">
        <f t="shared" si="17"/>
        <v>0</v>
      </c>
      <c r="U62" s="37">
        <f t="shared" si="17"/>
        <v>0</v>
      </c>
      <c r="V62" s="37">
        <f t="shared" si="17"/>
        <v>0</v>
      </c>
      <c r="W62" s="37">
        <f t="shared" si="17"/>
        <v>0</v>
      </c>
      <c r="X62" s="37">
        <f t="shared" si="17"/>
        <v>0</v>
      </c>
      <c r="Y62" s="37">
        <f t="shared" si="17"/>
        <v>0</v>
      </c>
      <c r="Z62" s="37">
        <f t="shared" si="17"/>
        <v>0</v>
      </c>
      <c r="AA62" s="37">
        <f t="shared" si="17"/>
        <v>0</v>
      </c>
      <c r="AB62" s="37">
        <f t="shared" si="17"/>
        <v>0</v>
      </c>
      <c r="AC62" s="37">
        <f t="shared" si="17"/>
        <v>0</v>
      </c>
      <c r="AD62" s="37">
        <f t="shared" si="17"/>
        <v>0</v>
      </c>
      <c r="AE62" s="37">
        <f t="shared" si="17"/>
        <v>0</v>
      </c>
      <c r="AF62" s="37">
        <f t="shared" si="17"/>
        <v>0</v>
      </c>
      <c r="AG62" s="37">
        <f t="shared" si="17"/>
        <v>0</v>
      </c>
      <c r="AH62" s="37">
        <f t="shared" si="17"/>
        <v>0</v>
      </c>
      <c r="AI62" s="37">
        <f t="shared" si="17"/>
        <v>0</v>
      </c>
      <c r="AJ62" s="37">
        <f t="shared" si="17"/>
        <v>0</v>
      </c>
      <c r="AK62" s="37">
        <f t="shared" si="17"/>
        <v>0</v>
      </c>
      <c r="AL62" s="37">
        <f t="shared" si="17"/>
        <v>0</v>
      </c>
      <c r="AM62" s="37">
        <f t="shared" si="17"/>
        <v>0</v>
      </c>
      <c r="AN62" s="37">
        <f t="shared" si="17"/>
        <v>0</v>
      </c>
      <c r="AO62" s="37">
        <f t="shared" si="17"/>
        <v>0</v>
      </c>
      <c r="AP62" s="37">
        <f t="shared" si="17"/>
        <v>0</v>
      </c>
      <c r="AQ62" s="37">
        <f t="shared" si="17"/>
        <v>0</v>
      </c>
      <c r="AR62" s="37">
        <f t="shared" si="17"/>
        <v>0</v>
      </c>
      <c r="AS62" s="37">
        <f t="shared" si="17"/>
        <v>0</v>
      </c>
      <c r="AT62" s="37">
        <f t="shared" si="17"/>
        <v>0</v>
      </c>
      <c r="AU62" s="37">
        <f t="shared" si="17"/>
        <v>0</v>
      </c>
      <c r="AV62" s="37">
        <f t="shared" si="17"/>
        <v>0</v>
      </c>
      <c r="AW62" s="37">
        <f t="shared" ref="AW62:CB62" si="18">IFERROR(AW61*AW59, 0)</f>
        <v>0</v>
      </c>
      <c r="AX62" s="37">
        <f t="shared" si="18"/>
        <v>0</v>
      </c>
      <c r="AY62" s="37">
        <f t="shared" si="18"/>
        <v>0</v>
      </c>
      <c r="AZ62" s="37">
        <f t="shared" si="18"/>
        <v>0</v>
      </c>
      <c r="BA62" s="37">
        <f t="shared" si="18"/>
        <v>0</v>
      </c>
      <c r="BB62" s="37">
        <f t="shared" si="18"/>
        <v>0</v>
      </c>
      <c r="BC62" s="37">
        <f t="shared" si="18"/>
        <v>0</v>
      </c>
      <c r="BD62" s="37">
        <f t="shared" si="18"/>
        <v>0</v>
      </c>
      <c r="BE62" s="37">
        <f t="shared" si="18"/>
        <v>0</v>
      </c>
      <c r="BF62" s="37">
        <f t="shared" si="18"/>
        <v>0</v>
      </c>
      <c r="BG62" s="37">
        <f t="shared" si="18"/>
        <v>0</v>
      </c>
      <c r="BH62" s="37">
        <f t="shared" si="18"/>
        <v>0</v>
      </c>
      <c r="BI62" s="37">
        <f t="shared" si="18"/>
        <v>0</v>
      </c>
      <c r="BJ62" s="37">
        <f t="shared" si="18"/>
        <v>0</v>
      </c>
      <c r="BK62" s="37">
        <f t="shared" si="18"/>
        <v>0</v>
      </c>
      <c r="BL62" s="37">
        <f t="shared" si="18"/>
        <v>0</v>
      </c>
      <c r="BM62" s="37">
        <f t="shared" si="18"/>
        <v>0</v>
      </c>
      <c r="BN62" s="37">
        <f t="shared" si="18"/>
        <v>0</v>
      </c>
      <c r="BO62" s="37">
        <f t="shared" si="18"/>
        <v>0</v>
      </c>
      <c r="BP62" s="37">
        <f t="shared" si="18"/>
        <v>0</v>
      </c>
      <c r="BQ62" s="37">
        <f t="shared" si="18"/>
        <v>0</v>
      </c>
      <c r="BR62" s="37">
        <f t="shared" si="18"/>
        <v>0</v>
      </c>
      <c r="BS62" s="37">
        <f t="shared" si="18"/>
        <v>0</v>
      </c>
      <c r="BT62" s="37">
        <f t="shared" si="18"/>
        <v>0</v>
      </c>
      <c r="BU62" s="37">
        <f t="shared" si="18"/>
        <v>0</v>
      </c>
      <c r="BV62" s="37">
        <f t="shared" si="18"/>
        <v>0</v>
      </c>
      <c r="BW62" s="37">
        <f t="shared" si="18"/>
        <v>0</v>
      </c>
      <c r="BX62" s="37">
        <f t="shared" si="18"/>
        <v>0</v>
      </c>
      <c r="BY62" s="37">
        <f t="shared" si="18"/>
        <v>0</v>
      </c>
      <c r="BZ62" s="37">
        <f t="shared" si="18"/>
        <v>0</v>
      </c>
      <c r="CA62" s="37">
        <f t="shared" si="18"/>
        <v>0</v>
      </c>
      <c r="CB62" s="37">
        <f t="shared" si="18"/>
        <v>0</v>
      </c>
      <c r="CC62" s="37">
        <f t="shared" ref="CC62:CK62" si="19">IFERROR(CC61*CC59, 0)</f>
        <v>0</v>
      </c>
      <c r="CD62" s="37">
        <f t="shared" si="19"/>
        <v>0</v>
      </c>
      <c r="CE62" s="37">
        <f t="shared" si="19"/>
        <v>0</v>
      </c>
      <c r="CF62" s="37">
        <f t="shared" si="19"/>
        <v>0</v>
      </c>
      <c r="CG62" s="37">
        <f t="shared" si="19"/>
        <v>0</v>
      </c>
      <c r="CH62" s="37">
        <f t="shared" si="19"/>
        <v>0</v>
      </c>
      <c r="CI62" s="37">
        <f t="shared" si="19"/>
        <v>0</v>
      </c>
      <c r="CJ62" s="37">
        <f t="shared" si="19"/>
        <v>0</v>
      </c>
      <c r="CK62" s="37">
        <f t="shared" si="19"/>
        <v>0</v>
      </c>
    </row>
    <row r="63" spans="1:89" outlineLevel="2">
      <c r="B63" s="21"/>
    </row>
    <row r="64" spans="1:89" outlineLevel="1">
      <c r="B64" s="21"/>
    </row>
    <row r="65" spans="1:89" s="16" customFormat="1" outlineLevel="1">
      <c r="A65" s="274"/>
      <c r="B65" s="17"/>
      <c r="C65" s="207" t="s">
        <v>425</v>
      </c>
      <c r="D65" s="16" t="s">
        <v>31</v>
      </c>
      <c r="E65" s="18"/>
      <c r="F65" s="19"/>
      <c r="G65" s="20"/>
      <c r="H65" s="19"/>
    </row>
    <row r="66" spans="1:89" outlineLevel="2">
      <c r="B66" s="21"/>
    </row>
    <row r="67" spans="1:89" outlineLevel="2">
      <c r="B67" s="21"/>
      <c r="D67" s="10" t="s">
        <v>6</v>
      </c>
      <c r="J67" s="58">
        <f>J51</f>
        <v>2016</v>
      </c>
      <c r="K67" s="58">
        <f t="shared" ref="K67:BV67" si="20">K51</f>
        <v>2017</v>
      </c>
      <c r="L67" s="58">
        <f t="shared" si="20"/>
        <v>2018</v>
      </c>
      <c r="M67" s="58">
        <f t="shared" si="20"/>
        <v>2019</v>
      </c>
      <c r="N67" s="58">
        <f t="shared" si="20"/>
        <v>2020</v>
      </c>
      <c r="O67" s="58">
        <f t="shared" si="20"/>
        <v>2021</v>
      </c>
      <c r="P67" s="58">
        <f t="shared" si="20"/>
        <v>2022</v>
      </c>
      <c r="Q67" s="58">
        <f t="shared" si="20"/>
        <v>2023</v>
      </c>
      <c r="R67" s="58">
        <f t="shared" si="20"/>
        <v>2024</v>
      </c>
      <c r="S67" s="58">
        <f t="shared" si="20"/>
        <v>2025</v>
      </c>
      <c r="T67" s="58">
        <f t="shared" si="20"/>
        <v>2026</v>
      </c>
      <c r="U67" s="58">
        <f t="shared" si="20"/>
        <v>2027</v>
      </c>
      <c r="V67" s="58">
        <f t="shared" si="20"/>
        <v>2028</v>
      </c>
      <c r="W67" s="58">
        <f t="shared" si="20"/>
        <v>2029</v>
      </c>
      <c r="X67" s="58">
        <f t="shared" si="20"/>
        <v>2030</v>
      </c>
      <c r="Y67" s="58">
        <f t="shared" si="20"/>
        <v>2031</v>
      </c>
      <c r="Z67" s="58">
        <f t="shared" si="20"/>
        <v>2032</v>
      </c>
      <c r="AA67" s="58">
        <f t="shared" si="20"/>
        <v>2033</v>
      </c>
      <c r="AB67" s="58">
        <f t="shared" si="20"/>
        <v>2034</v>
      </c>
      <c r="AC67" s="58">
        <f t="shared" si="20"/>
        <v>2035</v>
      </c>
      <c r="AD67" s="58">
        <f t="shared" si="20"/>
        <v>2036</v>
      </c>
      <c r="AE67" s="58">
        <f t="shared" si="20"/>
        <v>2037</v>
      </c>
      <c r="AF67" s="58">
        <f t="shared" si="20"/>
        <v>2038</v>
      </c>
      <c r="AG67" s="58">
        <f t="shared" si="20"/>
        <v>2039</v>
      </c>
      <c r="AH67" s="58">
        <f t="shared" si="20"/>
        <v>2040</v>
      </c>
      <c r="AI67" s="58">
        <f t="shared" si="20"/>
        <v>2041</v>
      </c>
      <c r="AJ67" s="58">
        <f t="shared" si="20"/>
        <v>2042</v>
      </c>
      <c r="AK67" s="58">
        <f t="shared" si="20"/>
        <v>2043</v>
      </c>
      <c r="AL67" s="58">
        <f t="shared" si="20"/>
        <v>2044</v>
      </c>
      <c r="AM67" s="58">
        <f t="shared" si="20"/>
        <v>2045</v>
      </c>
      <c r="AN67" s="58">
        <f t="shared" si="20"/>
        <v>2046</v>
      </c>
      <c r="AO67" s="58">
        <f t="shared" si="20"/>
        <v>2047</v>
      </c>
      <c r="AP67" s="58">
        <f t="shared" si="20"/>
        <v>2048</v>
      </c>
      <c r="AQ67" s="58">
        <f t="shared" si="20"/>
        <v>2049</v>
      </c>
      <c r="AR67" s="58">
        <f t="shared" si="20"/>
        <v>2050</v>
      </c>
      <c r="AS67" s="58">
        <f t="shared" si="20"/>
        <v>2051</v>
      </c>
      <c r="AT67" s="58">
        <f t="shared" si="20"/>
        <v>2052</v>
      </c>
      <c r="AU67" s="58">
        <f t="shared" si="20"/>
        <v>2053</v>
      </c>
      <c r="AV67" s="58">
        <f t="shared" si="20"/>
        <v>2054</v>
      </c>
      <c r="AW67" s="58">
        <f t="shared" si="20"/>
        <v>2055</v>
      </c>
      <c r="AX67" s="58">
        <f t="shared" si="20"/>
        <v>2056</v>
      </c>
      <c r="AY67" s="58">
        <f t="shared" si="20"/>
        <v>2057</v>
      </c>
      <c r="AZ67" s="58">
        <f t="shared" si="20"/>
        <v>2058</v>
      </c>
      <c r="BA67" s="58">
        <f t="shared" si="20"/>
        <v>2059</v>
      </c>
      <c r="BB67" s="58">
        <f t="shared" si="20"/>
        <v>2060</v>
      </c>
      <c r="BC67" s="58">
        <f t="shared" si="20"/>
        <v>2061</v>
      </c>
      <c r="BD67" s="58">
        <f t="shared" si="20"/>
        <v>2062</v>
      </c>
      <c r="BE67" s="58">
        <f t="shared" si="20"/>
        <v>2063</v>
      </c>
      <c r="BF67" s="58">
        <f t="shared" si="20"/>
        <v>2064</v>
      </c>
      <c r="BG67" s="58">
        <f t="shared" si="20"/>
        <v>2065</v>
      </c>
      <c r="BH67" s="58">
        <f t="shared" si="20"/>
        <v>2066</v>
      </c>
      <c r="BI67" s="58">
        <f t="shared" si="20"/>
        <v>2067</v>
      </c>
      <c r="BJ67" s="58">
        <f t="shared" si="20"/>
        <v>2068</v>
      </c>
      <c r="BK67" s="58">
        <f t="shared" si="20"/>
        <v>2069</v>
      </c>
      <c r="BL67" s="58">
        <f t="shared" si="20"/>
        <v>2070</v>
      </c>
      <c r="BM67" s="58">
        <f t="shared" si="20"/>
        <v>2071</v>
      </c>
      <c r="BN67" s="58">
        <f t="shared" si="20"/>
        <v>2072</v>
      </c>
      <c r="BO67" s="58">
        <f t="shared" si="20"/>
        <v>2073</v>
      </c>
      <c r="BP67" s="58">
        <f t="shared" si="20"/>
        <v>2074</v>
      </c>
      <c r="BQ67" s="58">
        <f t="shared" si="20"/>
        <v>2075</v>
      </c>
      <c r="BR67" s="58">
        <f t="shared" si="20"/>
        <v>2076</v>
      </c>
      <c r="BS67" s="58">
        <f t="shared" si="20"/>
        <v>2077</v>
      </c>
      <c r="BT67" s="58">
        <f t="shared" si="20"/>
        <v>2078</v>
      </c>
      <c r="BU67" s="58">
        <f t="shared" si="20"/>
        <v>2079</v>
      </c>
      <c r="BV67" s="58">
        <f t="shared" si="20"/>
        <v>2080</v>
      </c>
      <c r="BW67" s="58">
        <f t="shared" ref="BW67:CK67" si="21">BW51</f>
        <v>2081</v>
      </c>
      <c r="BX67" s="58">
        <f t="shared" si="21"/>
        <v>2082</v>
      </c>
      <c r="BY67" s="58">
        <f t="shared" si="21"/>
        <v>2083</v>
      </c>
      <c r="BZ67" s="58">
        <f t="shared" si="21"/>
        <v>2084</v>
      </c>
      <c r="CA67" s="58">
        <f t="shared" si="21"/>
        <v>2085</v>
      </c>
      <c r="CB67" s="58">
        <f t="shared" si="21"/>
        <v>2086</v>
      </c>
      <c r="CC67" s="58">
        <f t="shared" si="21"/>
        <v>2087</v>
      </c>
      <c r="CD67" s="58">
        <f t="shared" si="21"/>
        <v>2088</v>
      </c>
      <c r="CE67" s="58">
        <f t="shared" si="21"/>
        <v>2089</v>
      </c>
      <c r="CF67" s="58">
        <f t="shared" si="21"/>
        <v>2090</v>
      </c>
      <c r="CG67" s="58">
        <f t="shared" si="21"/>
        <v>2091</v>
      </c>
      <c r="CH67" s="58">
        <f t="shared" si="21"/>
        <v>2092</v>
      </c>
      <c r="CI67" s="58">
        <f t="shared" si="21"/>
        <v>2093</v>
      </c>
      <c r="CJ67" s="58">
        <f t="shared" si="21"/>
        <v>2094</v>
      </c>
      <c r="CK67" s="58">
        <f t="shared" si="21"/>
        <v>2095</v>
      </c>
    </row>
    <row r="68" spans="1:89" outlineLevel="2">
      <c r="B68" s="21"/>
      <c r="D68" s="10" t="s">
        <v>42</v>
      </c>
      <c r="F68" s="12" t="s">
        <v>9</v>
      </c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9"/>
      <c r="AL68" s="49"/>
      <c r="AM68" s="49"/>
      <c r="AN68" s="49"/>
      <c r="AO68" s="49"/>
      <c r="AP68" s="49"/>
      <c r="AQ68" s="49"/>
      <c r="AR68" s="49"/>
      <c r="AS68" s="49"/>
      <c r="AT68" s="49"/>
      <c r="AU68" s="49"/>
      <c r="AV68" s="49"/>
      <c r="AW68" s="49"/>
      <c r="AX68" s="49"/>
      <c r="AY68" s="49"/>
      <c r="AZ68" s="49"/>
      <c r="BA68" s="49"/>
      <c r="BB68" s="49"/>
      <c r="BC68" s="49"/>
      <c r="BD68" s="49"/>
      <c r="BE68" s="49"/>
      <c r="BF68" s="49"/>
      <c r="BG68" s="49"/>
      <c r="BH68" s="49"/>
      <c r="BI68" s="49"/>
      <c r="BJ68" s="49"/>
      <c r="BK68" s="49"/>
      <c r="BL68" s="49"/>
      <c r="BM68" s="49"/>
      <c r="BN68" s="49"/>
      <c r="BO68" s="49"/>
      <c r="BP68" s="49"/>
      <c r="BQ68" s="49"/>
      <c r="BR68" s="49"/>
      <c r="BS68" s="49"/>
      <c r="BT68" s="49"/>
      <c r="BU68" s="49"/>
      <c r="BV68" s="49"/>
      <c r="BW68" s="49"/>
      <c r="BX68" s="49"/>
      <c r="BY68" s="49"/>
      <c r="BZ68" s="49"/>
      <c r="CA68" s="49"/>
      <c r="CB68" s="49"/>
      <c r="CC68" s="49"/>
      <c r="CD68" s="49"/>
      <c r="CE68" s="49"/>
      <c r="CF68" s="49"/>
      <c r="CG68" s="49"/>
      <c r="CH68" s="49"/>
      <c r="CI68" s="49"/>
      <c r="CJ68" s="49"/>
      <c r="CK68" s="49"/>
    </row>
    <row r="69" spans="1:89" outlineLevel="2">
      <c r="B69" s="21"/>
      <c r="D69" s="10" t="s">
        <v>43</v>
      </c>
      <c r="F69" s="12" t="s">
        <v>39</v>
      </c>
      <c r="I69" s="24"/>
      <c r="J69" s="37" t="str">
        <f t="shared" ref="J69:AO69" si="22">IF(I69=0,"n/a",IF(I69="n/a",1,I69)*(1+IF(J68="n/a",0,J68)))</f>
        <v>n/a</v>
      </c>
      <c r="K69" s="37">
        <f t="shared" si="22"/>
        <v>1</v>
      </c>
      <c r="L69" s="37">
        <f t="shared" si="22"/>
        <v>1</v>
      </c>
      <c r="M69" s="37">
        <f t="shared" si="22"/>
        <v>1</v>
      </c>
      <c r="N69" s="37">
        <f t="shared" si="22"/>
        <v>1</v>
      </c>
      <c r="O69" s="37">
        <f t="shared" si="22"/>
        <v>1</v>
      </c>
      <c r="P69" s="37">
        <f t="shared" si="22"/>
        <v>1</v>
      </c>
      <c r="Q69" s="37">
        <f t="shared" si="22"/>
        <v>1</v>
      </c>
      <c r="R69" s="37">
        <f t="shared" si="22"/>
        <v>1</v>
      </c>
      <c r="S69" s="37">
        <f t="shared" si="22"/>
        <v>1</v>
      </c>
      <c r="T69" s="37">
        <f t="shared" si="22"/>
        <v>1</v>
      </c>
      <c r="U69" s="37">
        <f t="shared" si="22"/>
        <v>1</v>
      </c>
      <c r="V69" s="37">
        <f t="shared" si="22"/>
        <v>1</v>
      </c>
      <c r="W69" s="37">
        <f t="shared" si="22"/>
        <v>1</v>
      </c>
      <c r="X69" s="37">
        <f t="shared" si="22"/>
        <v>1</v>
      </c>
      <c r="Y69" s="37">
        <f t="shared" si="22"/>
        <v>1</v>
      </c>
      <c r="Z69" s="37">
        <f t="shared" si="22"/>
        <v>1</v>
      </c>
      <c r="AA69" s="37">
        <f t="shared" si="22"/>
        <v>1</v>
      </c>
      <c r="AB69" s="37">
        <f t="shared" si="22"/>
        <v>1</v>
      </c>
      <c r="AC69" s="37">
        <f t="shared" si="22"/>
        <v>1</v>
      </c>
      <c r="AD69" s="37">
        <f t="shared" si="22"/>
        <v>1</v>
      </c>
      <c r="AE69" s="37">
        <f t="shared" si="22"/>
        <v>1</v>
      </c>
      <c r="AF69" s="37">
        <f t="shared" si="22"/>
        <v>1</v>
      </c>
      <c r="AG69" s="37">
        <f t="shared" si="22"/>
        <v>1</v>
      </c>
      <c r="AH69" s="37">
        <f t="shared" si="22"/>
        <v>1</v>
      </c>
      <c r="AI69" s="37">
        <f t="shared" si="22"/>
        <v>1</v>
      </c>
      <c r="AJ69" s="37">
        <f t="shared" si="22"/>
        <v>1</v>
      </c>
      <c r="AK69" s="37">
        <f t="shared" si="22"/>
        <v>1</v>
      </c>
      <c r="AL69" s="37">
        <f t="shared" si="22"/>
        <v>1</v>
      </c>
      <c r="AM69" s="37">
        <f t="shared" si="22"/>
        <v>1</v>
      </c>
      <c r="AN69" s="37">
        <f t="shared" si="22"/>
        <v>1</v>
      </c>
      <c r="AO69" s="37">
        <f t="shared" si="22"/>
        <v>1</v>
      </c>
      <c r="AP69" s="37">
        <f t="shared" ref="AP69:BU69" si="23">IF(AO69=0,"n/a",IF(AO69="n/a",1,AO69)*(1+IF(AP68="n/a",0,AP68)))</f>
        <v>1</v>
      </c>
      <c r="AQ69" s="37">
        <f t="shared" si="23"/>
        <v>1</v>
      </c>
      <c r="AR69" s="37">
        <f t="shared" si="23"/>
        <v>1</v>
      </c>
      <c r="AS69" s="37">
        <f t="shared" si="23"/>
        <v>1</v>
      </c>
      <c r="AT69" s="37">
        <f t="shared" si="23"/>
        <v>1</v>
      </c>
      <c r="AU69" s="37">
        <f t="shared" si="23"/>
        <v>1</v>
      </c>
      <c r="AV69" s="37">
        <f t="shared" si="23"/>
        <v>1</v>
      </c>
      <c r="AW69" s="37">
        <f t="shared" si="23"/>
        <v>1</v>
      </c>
      <c r="AX69" s="37">
        <f t="shared" si="23"/>
        <v>1</v>
      </c>
      <c r="AY69" s="37">
        <f t="shared" si="23"/>
        <v>1</v>
      </c>
      <c r="AZ69" s="37">
        <f t="shared" si="23"/>
        <v>1</v>
      </c>
      <c r="BA69" s="37">
        <f t="shared" si="23"/>
        <v>1</v>
      </c>
      <c r="BB69" s="37">
        <f t="shared" si="23"/>
        <v>1</v>
      </c>
      <c r="BC69" s="37">
        <f t="shared" si="23"/>
        <v>1</v>
      </c>
      <c r="BD69" s="37">
        <f t="shared" si="23"/>
        <v>1</v>
      </c>
      <c r="BE69" s="37">
        <f t="shared" si="23"/>
        <v>1</v>
      </c>
      <c r="BF69" s="37">
        <f t="shared" si="23"/>
        <v>1</v>
      </c>
      <c r="BG69" s="37">
        <f t="shared" si="23"/>
        <v>1</v>
      </c>
      <c r="BH69" s="37">
        <f t="shared" si="23"/>
        <v>1</v>
      </c>
      <c r="BI69" s="37">
        <f t="shared" si="23"/>
        <v>1</v>
      </c>
      <c r="BJ69" s="37">
        <f t="shared" si="23"/>
        <v>1</v>
      </c>
      <c r="BK69" s="37">
        <f t="shared" si="23"/>
        <v>1</v>
      </c>
      <c r="BL69" s="37">
        <f t="shared" si="23"/>
        <v>1</v>
      </c>
      <c r="BM69" s="37">
        <f t="shared" si="23"/>
        <v>1</v>
      </c>
      <c r="BN69" s="37">
        <f t="shared" si="23"/>
        <v>1</v>
      </c>
      <c r="BO69" s="37">
        <f t="shared" si="23"/>
        <v>1</v>
      </c>
      <c r="BP69" s="37">
        <f t="shared" si="23"/>
        <v>1</v>
      </c>
      <c r="BQ69" s="37">
        <f t="shared" si="23"/>
        <v>1</v>
      </c>
      <c r="BR69" s="37">
        <f t="shared" si="23"/>
        <v>1</v>
      </c>
      <c r="BS69" s="37">
        <f t="shared" si="23"/>
        <v>1</v>
      </c>
      <c r="BT69" s="37">
        <f t="shared" si="23"/>
        <v>1</v>
      </c>
      <c r="BU69" s="37">
        <f t="shared" si="23"/>
        <v>1</v>
      </c>
      <c r="BV69" s="37">
        <f t="shared" ref="BV69:CK69" si="24">IF(BU69=0,"n/a",IF(BU69="n/a",1,BU69)*(1+IF(BV68="n/a",0,BV68)))</f>
        <v>1</v>
      </c>
      <c r="BW69" s="37">
        <f t="shared" si="24"/>
        <v>1</v>
      </c>
      <c r="BX69" s="37">
        <f t="shared" si="24"/>
        <v>1</v>
      </c>
      <c r="BY69" s="37">
        <f t="shared" si="24"/>
        <v>1</v>
      </c>
      <c r="BZ69" s="37">
        <f t="shared" si="24"/>
        <v>1</v>
      </c>
      <c r="CA69" s="37">
        <f t="shared" si="24"/>
        <v>1</v>
      </c>
      <c r="CB69" s="37">
        <f t="shared" si="24"/>
        <v>1</v>
      </c>
      <c r="CC69" s="37">
        <f t="shared" si="24"/>
        <v>1</v>
      </c>
      <c r="CD69" s="37">
        <f t="shared" si="24"/>
        <v>1</v>
      </c>
      <c r="CE69" s="37">
        <f t="shared" si="24"/>
        <v>1</v>
      </c>
      <c r="CF69" s="37">
        <f t="shared" si="24"/>
        <v>1</v>
      </c>
      <c r="CG69" s="37">
        <f t="shared" si="24"/>
        <v>1</v>
      </c>
      <c r="CH69" s="37">
        <f t="shared" si="24"/>
        <v>1</v>
      </c>
      <c r="CI69" s="37">
        <f t="shared" si="24"/>
        <v>1</v>
      </c>
      <c r="CJ69" s="37">
        <f t="shared" si="24"/>
        <v>1</v>
      </c>
      <c r="CK69" s="37">
        <f t="shared" si="24"/>
        <v>1</v>
      </c>
    </row>
    <row r="70" spans="1:89" outlineLevel="2">
      <c r="B70" s="21"/>
    </row>
    <row r="71" spans="1:89" outlineLevel="2">
      <c r="B71" s="21"/>
      <c r="D71" s="10" t="s">
        <v>40</v>
      </c>
      <c r="F71" s="12" t="s">
        <v>7</v>
      </c>
      <c r="J71" s="32">
        <f>J61</f>
        <v>0</v>
      </c>
      <c r="K71" s="32">
        <f t="shared" ref="K71:BV71" si="25">K61</f>
        <v>0</v>
      </c>
      <c r="L71" s="32">
        <f t="shared" si="25"/>
        <v>0</v>
      </c>
      <c r="M71" s="32">
        <f t="shared" si="25"/>
        <v>0</v>
      </c>
      <c r="N71" s="32">
        <f t="shared" si="25"/>
        <v>0</v>
      </c>
      <c r="O71" s="32">
        <f>O61</f>
        <v>0</v>
      </c>
      <c r="P71" s="32">
        <f t="shared" si="25"/>
        <v>0</v>
      </c>
      <c r="Q71" s="32">
        <f t="shared" si="25"/>
        <v>1</v>
      </c>
      <c r="R71" s="32">
        <f t="shared" si="25"/>
        <v>0</v>
      </c>
      <c r="S71" s="32">
        <f t="shared" si="25"/>
        <v>0</v>
      </c>
      <c r="T71" s="32">
        <f t="shared" si="25"/>
        <v>0</v>
      </c>
      <c r="U71" s="32">
        <f t="shared" si="25"/>
        <v>0</v>
      </c>
      <c r="V71" s="32">
        <f t="shared" si="25"/>
        <v>0</v>
      </c>
      <c r="W71" s="32">
        <f t="shared" si="25"/>
        <v>0</v>
      </c>
      <c r="X71" s="32">
        <f t="shared" si="25"/>
        <v>0</v>
      </c>
      <c r="Y71" s="32">
        <f t="shared" si="25"/>
        <v>0</v>
      </c>
      <c r="Z71" s="32">
        <f t="shared" si="25"/>
        <v>0</v>
      </c>
      <c r="AA71" s="32">
        <f t="shared" si="25"/>
        <v>0</v>
      </c>
      <c r="AB71" s="32">
        <f t="shared" si="25"/>
        <v>0</v>
      </c>
      <c r="AC71" s="32">
        <f t="shared" si="25"/>
        <v>0</v>
      </c>
      <c r="AD71" s="32">
        <f t="shared" si="25"/>
        <v>0</v>
      </c>
      <c r="AE71" s="32">
        <f t="shared" si="25"/>
        <v>0</v>
      </c>
      <c r="AF71" s="32">
        <f t="shared" si="25"/>
        <v>0</v>
      </c>
      <c r="AG71" s="32">
        <f t="shared" si="25"/>
        <v>0</v>
      </c>
      <c r="AH71" s="32">
        <f t="shared" si="25"/>
        <v>0</v>
      </c>
      <c r="AI71" s="32">
        <f t="shared" si="25"/>
        <v>0</v>
      </c>
      <c r="AJ71" s="32">
        <f t="shared" si="25"/>
        <v>0</v>
      </c>
      <c r="AK71" s="32">
        <f t="shared" si="25"/>
        <v>0</v>
      </c>
      <c r="AL71" s="32">
        <f t="shared" si="25"/>
        <v>0</v>
      </c>
      <c r="AM71" s="32">
        <f t="shared" si="25"/>
        <v>0</v>
      </c>
      <c r="AN71" s="32">
        <f t="shared" si="25"/>
        <v>0</v>
      </c>
      <c r="AO71" s="32">
        <f t="shared" si="25"/>
        <v>0</v>
      </c>
      <c r="AP71" s="32">
        <f t="shared" si="25"/>
        <v>0</v>
      </c>
      <c r="AQ71" s="32">
        <f t="shared" si="25"/>
        <v>0</v>
      </c>
      <c r="AR71" s="32">
        <f t="shared" si="25"/>
        <v>0</v>
      </c>
      <c r="AS71" s="32">
        <f t="shared" si="25"/>
        <v>0</v>
      </c>
      <c r="AT71" s="32">
        <f t="shared" si="25"/>
        <v>0</v>
      </c>
      <c r="AU71" s="32">
        <f t="shared" si="25"/>
        <v>0</v>
      </c>
      <c r="AV71" s="32">
        <f t="shared" si="25"/>
        <v>0</v>
      </c>
      <c r="AW71" s="32">
        <f t="shared" si="25"/>
        <v>0</v>
      </c>
      <c r="AX71" s="32">
        <f t="shared" si="25"/>
        <v>0</v>
      </c>
      <c r="AY71" s="32">
        <f t="shared" si="25"/>
        <v>0</v>
      </c>
      <c r="AZ71" s="32">
        <f t="shared" si="25"/>
        <v>0</v>
      </c>
      <c r="BA71" s="32">
        <f t="shared" si="25"/>
        <v>0</v>
      </c>
      <c r="BB71" s="32">
        <f t="shared" si="25"/>
        <v>0</v>
      </c>
      <c r="BC71" s="32">
        <f t="shared" si="25"/>
        <v>0</v>
      </c>
      <c r="BD71" s="32">
        <f t="shared" si="25"/>
        <v>0</v>
      </c>
      <c r="BE71" s="32">
        <f t="shared" si="25"/>
        <v>0</v>
      </c>
      <c r="BF71" s="32">
        <f t="shared" si="25"/>
        <v>0</v>
      </c>
      <c r="BG71" s="32">
        <f t="shared" si="25"/>
        <v>0</v>
      </c>
      <c r="BH71" s="32">
        <f t="shared" si="25"/>
        <v>0</v>
      </c>
      <c r="BI71" s="32">
        <f t="shared" si="25"/>
        <v>0</v>
      </c>
      <c r="BJ71" s="32">
        <f t="shared" si="25"/>
        <v>0</v>
      </c>
      <c r="BK71" s="32">
        <f t="shared" si="25"/>
        <v>0</v>
      </c>
      <c r="BL71" s="32">
        <f t="shared" si="25"/>
        <v>0</v>
      </c>
      <c r="BM71" s="32">
        <f t="shared" si="25"/>
        <v>0</v>
      </c>
      <c r="BN71" s="32">
        <f t="shared" si="25"/>
        <v>0</v>
      </c>
      <c r="BO71" s="32">
        <f t="shared" si="25"/>
        <v>0</v>
      </c>
      <c r="BP71" s="32">
        <f t="shared" si="25"/>
        <v>0</v>
      </c>
      <c r="BQ71" s="32">
        <f t="shared" si="25"/>
        <v>0</v>
      </c>
      <c r="BR71" s="32">
        <f t="shared" si="25"/>
        <v>0</v>
      </c>
      <c r="BS71" s="32">
        <f t="shared" si="25"/>
        <v>0</v>
      </c>
      <c r="BT71" s="32">
        <f t="shared" si="25"/>
        <v>0</v>
      </c>
      <c r="BU71" s="32">
        <f t="shared" si="25"/>
        <v>0</v>
      </c>
      <c r="BV71" s="32">
        <f t="shared" si="25"/>
        <v>0</v>
      </c>
      <c r="BW71" s="32">
        <f t="shared" ref="BW71:CK71" si="26">BW61</f>
        <v>0</v>
      </c>
      <c r="BX71" s="32">
        <f t="shared" si="26"/>
        <v>0</v>
      </c>
      <c r="BY71" s="32">
        <f t="shared" si="26"/>
        <v>0</v>
      </c>
      <c r="BZ71" s="32">
        <f t="shared" si="26"/>
        <v>0</v>
      </c>
      <c r="CA71" s="32">
        <f t="shared" si="26"/>
        <v>0</v>
      </c>
      <c r="CB71" s="32">
        <f t="shared" si="26"/>
        <v>0</v>
      </c>
      <c r="CC71" s="32">
        <f t="shared" si="26"/>
        <v>0</v>
      </c>
      <c r="CD71" s="32">
        <f t="shared" si="26"/>
        <v>0</v>
      </c>
      <c r="CE71" s="32">
        <f t="shared" si="26"/>
        <v>0</v>
      </c>
      <c r="CF71" s="32">
        <f t="shared" si="26"/>
        <v>0</v>
      </c>
      <c r="CG71" s="32">
        <f t="shared" si="26"/>
        <v>0</v>
      </c>
      <c r="CH71" s="32">
        <f t="shared" si="26"/>
        <v>0</v>
      </c>
      <c r="CI71" s="32">
        <f t="shared" si="26"/>
        <v>0</v>
      </c>
      <c r="CJ71" s="32">
        <f t="shared" si="26"/>
        <v>0</v>
      </c>
      <c r="CK71" s="32">
        <f t="shared" si="26"/>
        <v>0</v>
      </c>
    </row>
    <row r="72" spans="1:89" outlineLevel="2">
      <c r="B72" s="21"/>
      <c r="D72" s="10" t="s">
        <v>363</v>
      </c>
      <c r="F72" s="12" t="s">
        <v>39</v>
      </c>
      <c r="G72" s="57">
        <f>SUM(J72:CK72)</f>
        <v>1</v>
      </c>
      <c r="J72" s="37">
        <f t="shared" ref="J72:AO72" si="27">IFERROR(J71*J69, 0)</f>
        <v>0</v>
      </c>
      <c r="K72" s="37">
        <f t="shared" si="27"/>
        <v>0</v>
      </c>
      <c r="L72" s="37">
        <f t="shared" si="27"/>
        <v>0</v>
      </c>
      <c r="M72" s="37">
        <f t="shared" si="27"/>
        <v>0</v>
      </c>
      <c r="N72" s="37">
        <f t="shared" si="27"/>
        <v>0</v>
      </c>
      <c r="O72" s="37">
        <f t="shared" si="27"/>
        <v>0</v>
      </c>
      <c r="P72" s="37">
        <f t="shared" si="27"/>
        <v>0</v>
      </c>
      <c r="Q72" s="37">
        <f t="shared" si="27"/>
        <v>1</v>
      </c>
      <c r="R72" s="37">
        <f t="shared" si="27"/>
        <v>0</v>
      </c>
      <c r="S72" s="37">
        <f t="shared" si="27"/>
        <v>0</v>
      </c>
      <c r="T72" s="37">
        <f t="shared" si="27"/>
        <v>0</v>
      </c>
      <c r="U72" s="37">
        <f t="shared" si="27"/>
        <v>0</v>
      </c>
      <c r="V72" s="37">
        <f t="shared" si="27"/>
        <v>0</v>
      </c>
      <c r="W72" s="37">
        <f t="shared" si="27"/>
        <v>0</v>
      </c>
      <c r="X72" s="37">
        <f t="shared" si="27"/>
        <v>0</v>
      </c>
      <c r="Y72" s="37">
        <f t="shared" si="27"/>
        <v>0</v>
      </c>
      <c r="Z72" s="37">
        <f t="shared" si="27"/>
        <v>0</v>
      </c>
      <c r="AA72" s="37">
        <f t="shared" si="27"/>
        <v>0</v>
      </c>
      <c r="AB72" s="37">
        <f t="shared" si="27"/>
        <v>0</v>
      </c>
      <c r="AC72" s="37">
        <f t="shared" si="27"/>
        <v>0</v>
      </c>
      <c r="AD72" s="37">
        <f t="shared" si="27"/>
        <v>0</v>
      </c>
      <c r="AE72" s="37">
        <f t="shared" si="27"/>
        <v>0</v>
      </c>
      <c r="AF72" s="37">
        <f t="shared" si="27"/>
        <v>0</v>
      </c>
      <c r="AG72" s="37">
        <f t="shared" si="27"/>
        <v>0</v>
      </c>
      <c r="AH72" s="37">
        <f t="shared" si="27"/>
        <v>0</v>
      </c>
      <c r="AI72" s="37">
        <f t="shared" si="27"/>
        <v>0</v>
      </c>
      <c r="AJ72" s="37">
        <f t="shared" si="27"/>
        <v>0</v>
      </c>
      <c r="AK72" s="37">
        <f t="shared" si="27"/>
        <v>0</v>
      </c>
      <c r="AL72" s="37">
        <f t="shared" si="27"/>
        <v>0</v>
      </c>
      <c r="AM72" s="37">
        <f t="shared" si="27"/>
        <v>0</v>
      </c>
      <c r="AN72" s="37">
        <f t="shared" si="27"/>
        <v>0</v>
      </c>
      <c r="AO72" s="37">
        <f t="shared" si="27"/>
        <v>0</v>
      </c>
      <c r="AP72" s="37">
        <f t="shared" ref="AP72:BU72" si="28">IFERROR(AP71*AP69, 0)</f>
        <v>0</v>
      </c>
      <c r="AQ72" s="37">
        <f t="shared" si="28"/>
        <v>0</v>
      </c>
      <c r="AR72" s="37">
        <f t="shared" si="28"/>
        <v>0</v>
      </c>
      <c r="AS72" s="37">
        <f t="shared" si="28"/>
        <v>0</v>
      </c>
      <c r="AT72" s="37">
        <f t="shared" si="28"/>
        <v>0</v>
      </c>
      <c r="AU72" s="37">
        <f t="shared" si="28"/>
        <v>0</v>
      </c>
      <c r="AV72" s="37">
        <f t="shared" si="28"/>
        <v>0</v>
      </c>
      <c r="AW72" s="37">
        <f t="shared" si="28"/>
        <v>0</v>
      </c>
      <c r="AX72" s="37">
        <f t="shared" si="28"/>
        <v>0</v>
      </c>
      <c r="AY72" s="37">
        <f t="shared" si="28"/>
        <v>0</v>
      </c>
      <c r="AZ72" s="37">
        <f t="shared" si="28"/>
        <v>0</v>
      </c>
      <c r="BA72" s="37">
        <f t="shared" si="28"/>
        <v>0</v>
      </c>
      <c r="BB72" s="37">
        <f t="shared" si="28"/>
        <v>0</v>
      </c>
      <c r="BC72" s="37">
        <f t="shared" si="28"/>
        <v>0</v>
      </c>
      <c r="BD72" s="37">
        <f t="shared" si="28"/>
        <v>0</v>
      </c>
      <c r="BE72" s="37">
        <f t="shared" si="28"/>
        <v>0</v>
      </c>
      <c r="BF72" s="37">
        <f t="shared" si="28"/>
        <v>0</v>
      </c>
      <c r="BG72" s="37">
        <f t="shared" si="28"/>
        <v>0</v>
      </c>
      <c r="BH72" s="37">
        <f t="shared" si="28"/>
        <v>0</v>
      </c>
      <c r="BI72" s="37">
        <f t="shared" si="28"/>
        <v>0</v>
      </c>
      <c r="BJ72" s="37">
        <f t="shared" si="28"/>
        <v>0</v>
      </c>
      <c r="BK72" s="37">
        <f t="shared" si="28"/>
        <v>0</v>
      </c>
      <c r="BL72" s="37">
        <f t="shared" si="28"/>
        <v>0</v>
      </c>
      <c r="BM72" s="37">
        <f t="shared" si="28"/>
        <v>0</v>
      </c>
      <c r="BN72" s="37">
        <f t="shared" si="28"/>
        <v>0</v>
      </c>
      <c r="BO72" s="37">
        <f t="shared" si="28"/>
        <v>0</v>
      </c>
      <c r="BP72" s="37">
        <f t="shared" si="28"/>
        <v>0</v>
      </c>
      <c r="BQ72" s="37">
        <f t="shared" si="28"/>
        <v>0</v>
      </c>
      <c r="BR72" s="37">
        <f t="shared" si="28"/>
        <v>0</v>
      </c>
      <c r="BS72" s="37">
        <f t="shared" si="28"/>
        <v>0</v>
      </c>
      <c r="BT72" s="37">
        <f t="shared" si="28"/>
        <v>0</v>
      </c>
      <c r="BU72" s="37">
        <f t="shared" si="28"/>
        <v>0</v>
      </c>
      <c r="BV72" s="37">
        <f t="shared" ref="BV72:CK72" si="29">IFERROR(BV71*BV69, 0)</f>
        <v>0</v>
      </c>
      <c r="BW72" s="37">
        <f t="shared" si="29"/>
        <v>0</v>
      </c>
      <c r="BX72" s="37">
        <f t="shared" si="29"/>
        <v>0</v>
      </c>
      <c r="BY72" s="37">
        <f t="shared" si="29"/>
        <v>0</v>
      </c>
      <c r="BZ72" s="37">
        <f t="shared" si="29"/>
        <v>0</v>
      </c>
      <c r="CA72" s="37">
        <f t="shared" si="29"/>
        <v>0</v>
      </c>
      <c r="CB72" s="37">
        <f t="shared" si="29"/>
        <v>0</v>
      </c>
      <c r="CC72" s="37">
        <f t="shared" si="29"/>
        <v>0</v>
      </c>
      <c r="CD72" s="37">
        <f t="shared" si="29"/>
        <v>0</v>
      </c>
      <c r="CE72" s="37">
        <f t="shared" si="29"/>
        <v>0</v>
      </c>
      <c r="CF72" s="37">
        <f t="shared" si="29"/>
        <v>0</v>
      </c>
      <c r="CG72" s="37">
        <f t="shared" si="29"/>
        <v>0</v>
      </c>
      <c r="CH72" s="37">
        <f t="shared" si="29"/>
        <v>0</v>
      </c>
      <c r="CI72" s="37">
        <f t="shared" si="29"/>
        <v>0</v>
      </c>
      <c r="CJ72" s="37">
        <f t="shared" si="29"/>
        <v>0</v>
      </c>
      <c r="CK72" s="37">
        <f t="shared" si="29"/>
        <v>0</v>
      </c>
    </row>
    <row r="73" spans="1:89" outlineLevel="2">
      <c r="B73" s="21"/>
    </row>
    <row r="74" spans="1:89" outlineLevel="1">
      <c r="B74" s="21"/>
    </row>
    <row r="75" spans="1:89" s="16" customFormat="1" outlineLevel="1">
      <c r="A75" s="274"/>
      <c r="B75" s="17"/>
      <c r="C75" s="207" t="s">
        <v>426</v>
      </c>
      <c r="D75" s="16" t="s">
        <v>44</v>
      </c>
      <c r="E75" s="18"/>
      <c r="F75" s="19"/>
      <c r="G75" s="20"/>
      <c r="H75" s="19"/>
    </row>
    <row r="76" spans="1:89" outlineLevel="2">
      <c r="B76" s="21"/>
    </row>
    <row r="77" spans="1:89" outlineLevel="2">
      <c r="B77" s="21"/>
      <c r="D77" s="10" t="s">
        <v>45</v>
      </c>
      <c r="F77" s="12" t="s">
        <v>46</v>
      </c>
      <c r="G77" s="57">
        <f>IF(G40=1, G62, G72)</f>
        <v>1.4004526837079028</v>
      </c>
    </row>
    <row r="78" spans="1:89" outlineLevel="2">
      <c r="B78" s="21"/>
    </row>
    <row r="79" spans="1:89" outlineLevel="2">
      <c r="B79" s="21"/>
      <c r="D79" s="10" t="s">
        <v>47</v>
      </c>
      <c r="F79" s="12" t="s">
        <v>504</v>
      </c>
      <c r="G79" s="57">
        <f>G36*G77</f>
        <v>11.203621469663222</v>
      </c>
    </row>
    <row r="80" spans="1:89" outlineLevel="2">
      <c r="B80" s="21"/>
      <c r="D80" s="10" t="s">
        <v>48</v>
      </c>
      <c r="F80" s="12" t="s">
        <v>504</v>
      </c>
      <c r="G80" s="57">
        <f>G37*G77</f>
        <v>4.2013580511237087</v>
      </c>
    </row>
    <row r="81" spans="1:8" outlineLevel="2">
      <c r="B81" s="21"/>
    </row>
    <row r="82" spans="1:8" outlineLevel="1">
      <c r="B82" s="21"/>
    </row>
    <row r="83" spans="1:8" s="16" customFormat="1" outlineLevel="1">
      <c r="A83" s="274"/>
      <c r="B83" s="17"/>
      <c r="C83" s="207" t="s">
        <v>427</v>
      </c>
      <c r="D83" s="16" t="s">
        <v>49</v>
      </c>
      <c r="E83" s="18"/>
      <c r="F83" s="19"/>
      <c r="G83" s="20"/>
      <c r="H83" s="19"/>
    </row>
    <row r="84" spans="1:8" outlineLevel="2">
      <c r="B84" s="21"/>
    </row>
    <row r="85" spans="1:8" outlineLevel="2">
      <c r="B85" s="21"/>
      <c r="D85" s="44" t="s">
        <v>521</v>
      </c>
      <c r="E85" s="45"/>
      <c r="F85" s="46" t="s">
        <v>504</v>
      </c>
      <c r="G85" s="59">
        <f>IF($G$21=1, G30, G79)</f>
        <v>11.203621469663222</v>
      </c>
    </row>
    <row r="86" spans="1:8" outlineLevel="2">
      <c r="B86" s="21"/>
      <c r="D86" s="44" t="s">
        <v>522</v>
      </c>
      <c r="E86" s="45"/>
      <c r="F86" s="46" t="s">
        <v>504</v>
      </c>
      <c r="G86" s="59">
        <f>IF($G$21=1, G31, G80)</f>
        <v>4.2013580511237087</v>
      </c>
    </row>
    <row r="87" spans="1:8" outlineLevel="1">
      <c r="B87" s="21"/>
    </row>
    <row r="88" spans="1:8">
      <c r="B88" s="21"/>
    </row>
    <row r="89" spans="1:8" s="13" customFormat="1">
      <c r="A89" s="273"/>
      <c r="B89" s="15">
        <v>3</v>
      </c>
      <c r="C89" s="13" t="s">
        <v>52</v>
      </c>
      <c r="E89" s="14"/>
      <c r="F89" s="15"/>
      <c r="G89" s="15"/>
      <c r="H89" s="15"/>
    </row>
    <row r="90" spans="1:8" outlineLevel="1">
      <c r="B90" s="21"/>
    </row>
    <row r="91" spans="1:8" s="16" customFormat="1" outlineLevel="1">
      <c r="A91" s="274"/>
      <c r="B91" s="17"/>
      <c r="C91" s="207" t="s">
        <v>428</v>
      </c>
      <c r="D91" s="16" t="str">
        <f>"Resursu krājumu pieņēmumi (resursa ieguves projekta sākumā - " &amp; G14 &amp; ". gadā)"</f>
        <v>Resursu krājumu pieņēmumi (resursa ieguves projekta sākumā - 2004. gadā)</v>
      </c>
      <c r="E91" s="18"/>
      <c r="F91" s="19"/>
      <c r="G91" s="20"/>
      <c r="H91" s="19"/>
    </row>
    <row r="92" spans="1:8" outlineLevel="2">
      <c r="B92" s="21"/>
    </row>
    <row r="93" spans="1:8" outlineLevel="2">
      <c r="B93" s="21"/>
      <c r="D93" s="10" t="s">
        <v>563</v>
      </c>
      <c r="F93" s="12" t="s">
        <v>33</v>
      </c>
      <c r="G93" s="51">
        <v>1958257.4159232564</v>
      </c>
    </row>
    <row r="94" spans="1:8" outlineLevel="2">
      <c r="B94" s="21"/>
      <c r="D94" s="40" t="s">
        <v>564</v>
      </c>
      <c r="E94" s="41"/>
      <c r="F94" s="42" t="s">
        <v>33</v>
      </c>
      <c r="G94" s="216">
        <v>2242549.525726412</v>
      </c>
    </row>
    <row r="95" spans="1:8" outlineLevel="2">
      <c r="B95" s="21"/>
      <c r="D95" s="44" t="s">
        <v>489</v>
      </c>
      <c r="E95" s="45"/>
      <c r="F95" s="46" t="s">
        <v>33</v>
      </c>
      <c r="G95" s="82">
        <f>SUM(G93:G94)</f>
        <v>4200806.9416496679</v>
      </c>
    </row>
    <row r="96" spans="1:8" outlineLevel="2">
      <c r="B96" s="21"/>
    </row>
    <row r="97" spans="1:8" outlineLevel="1">
      <c r="B97" s="21"/>
    </row>
    <row r="98" spans="1:8" s="16" customFormat="1" outlineLevel="1">
      <c r="A98" s="274"/>
      <c r="B98" s="17"/>
      <c r="C98" s="207" t="s">
        <v>429</v>
      </c>
      <c r="D98" s="16" t="s">
        <v>148</v>
      </c>
      <c r="E98" s="18"/>
      <c r="F98" s="19"/>
      <c r="G98" s="20"/>
      <c r="H98" s="19"/>
    </row>
    <row r="99" spans="1:8" outlineLevel="2">
      <c r="A99" s="275"/>
      <c r="B99" s="21"/>
    </row>
    <row r="100" spans="1:8" outlineLevel="2">
      <c r="A100" s="275"/>
      <c r="B100" s="21"/>
      <c r="D100" s="10" t="s">
        <v>543</v>
      </c>
      <c r="F100" s="12" t="s">
        <v>8</v>
      </c>
      <c r="G100" s="100">
        <v>2</v>
      </c>
    </row>
    <row r="101" spans="1:8" outlineLevel="2">
      <c r="A101" s="275"/>
      <c r="B101" s="21"/>
    </row>
    <row r="102" spans="1:8" outlineLevel="2">
      <c r="A102" s="275"/>
      <c r="B102" s="21"/>
      <c r="D102" s="55" t="s">
        <v>24</v>
      </c>
      <c r="E102" s="55"/>
      <c r="F102" s="56"/>
      <c r="G102" s="56"/>
    </row>
    <row r="103" spans="1:8" outlineLevel="2">
      <c r="A103" s="275"/>
      <c r="B103" s="21"/>
      <c r="D103" s="54" t="s">
        <v>544</v>
      </c>
      <c r="E103" s="55"/>
      <c r="F103" s="56"/>
      <c r="G103" s="56">
        <v>1</v>
      </c>
    </row>
    <row r="104" spans="1:8" outlineLevel="2">
      <c r="A104" s="275"/>
      <c r="B104" s="21"/>
      <c r="D104" s="54" t="s">
        <v>545</v>
      </c>
      <c r="E104" s="55"/>
      <c r="F104" s="56"/>
      <c r="G104" s="56">
        <v>2</v>
      </c>
    </row>
    <row r="105" spans="1:8" outlineLevel="2">
      <c r="A105" s="275"/>
      <c r="B105" s="21"/>
    </row>
    <row r="106" spans="1:8" outlineLevel="2">
      <c r="A106" s="275"/>
      <c r="B106" s="21"/>
      <c r="D106" s="10" t="s">
        <v>544</v>
      </c>
      <c r="F106" s="12" t="s">
        <v>505</v>
      </c>
      <c r="G106" s="51">
        <v>450</v>
      </c>
    </row>
    <row r="107" spans="1:8" outlineLevel="2">
      <c r="A107" s="275"/>
      <c r="B107" s="21"/>
    </row>
    <row r="108" spans="1:8" outlineLevel="2">
      <c r="A108" s="275"/>
      <c r="B108" s="21"/>
      <c r="D108" s="10" t="s">
        <v>487</v>
      </c>
      <c r="F108" s="12" t="s">
        <v>505</v>
      </c>
      <c r="G108" s="51">
        <v>500</v>
      </c>
    </row>
    <row r="109" spans="1:8" outlineLevel="2">
      <c r="A109" s="275"/>
      <c r="B109" s="21"/>
      <c r="D109" s="10" t="s">
        <v>149</v>
      </c>
      <c r="F109" s="12" t="s">
        <v>9</v>
      </c>
      <c r="G109" s="66">
        <v>1.4999999999999999E-2</v>
      </c>
    </row>
    <row r="110" spans="1:8" outlineLevel="2">
      <c r="A110" s="275"/>
      <c r="B110" s="21"/>
      <c r="D110" s="10" t="s">
        <v>150</v>
      </c>
      <c r="F110" s="12" t="s">
        <v>503</v>
      </c>
      <c r="G110" s="51">
        <v>210</v>
      </c>
    </row>
    <row r="111" spans="1:8" outlineLevel="2">
      <c r="A111" s="275"/>
      <c r="B111" s="21"/>
      <c r="D111" s="10" t="s">
        <v>151</v>
      </c>
      <c r="F111" s="12" t="s">
        <v>9</v>
      </c>
      <c r="G111" s="70">
        <f>G110/(7*360/12)</f>
        <v>1</v>
      </c>
    </row>
    <row r="112" spans="1:8" ht="10.15" customHeight="1" outlineLevel="2">
      <c r="A112" s="275"/>
      <c r="B112" s="21"/>
      <c r="G112" s="96"/>
    </row>
    <row r="113" spans="1:8" outlineLevel="2">
      <c r="A113" s="275"/>
      <c r="B113" s="21"/>
      <c r="D113" s="44" t="s">
        <v>565</v>
      </c>
      <c r="E113" s="45"/>
      <c r="F113" s="46" t="s">
        <v>505</v>
      </c>
      <c r="G113" s="60">
        <f>IF(G100=G103, G106, (G108*(1+(1.5%-G109)*10))*G111)</f>
        <v>500</v>
      </c>
    </row>
    <row r="114" spans="1:8" outlineLevel="2">
      <c r="A114" s="275"/>
      <c r="B114" s="21"/>
    </row>
    <row r="115" spans="1:8" outlineLevel="1">
      <c r="A115" s="275"/>
      <c r="B115" s="21"/>
    </row>
    <row r="116" spans="1:8" s="16" customFormat="1" outlineLevel="1">
      <c r="A116" s="274"/>
      <c r="B116" s="17"/>
      <c r="C116" s="207" t="s">
        <v>430</v>
      </c>
      <c r="D116" s="16" t="s">
        <v>60</v>
      </c>
      <c r="E116" s="18"/>
      <c r="F116" s="19"/>
      <c r="G116" s="20"/>
      <c r="H116" s="19"/>
    </row>
    <row r="117" spans="1:8" outlineLevel="2">
      <c r="B117" s="21"/>
    </row>
    <row r="118" spans="1:8" outlineLevel="2">
      <c r="B118" s="21"/>
      <c r="D118" s="10" t="s">
        <v>56</v>
      </c>
      <c r="F118" s="12" t="s">
        <v>8</v>
      </c>
      <c r="G118" s="100">
        <v>4</v>
      </c>
    </row>
    <row r="119" spans="1:8" outlineLevel="2">
      <c r="B119" s="21"/>
    </row>
    <row r="120" spans="1:8" outlineLevel="2">
      <c r="B120" s="21"/>
      <c r="D120" s="10" t="s">
        <v>683</v>
      </c>
      <c r="F120" s="12" t="s">
        <v>9</v>
      </c>
      <c r="G120" s="66">
        <v>0.05</v>
      </c>
    </row>
    <row r="121" spans="1:8" outlineLevel="2">
      <c r="B121" s="21"/>
    </row>
    <row r="122" spans="1:8" outlineLevel="2">
      <c r="B122" s="21"/>
      <c r="D122" s="55" t="s">
        <v>24</v>
      </c>
      <c r="E122" s="55"/>
      <c r="F122" s="56"/>
      <c r="G122" s="56"/>
    </row>
    <row r="123" spans="1:8" outlineLevel="2">
      <c r="B123" s="21"/>
      <c r="D123" s="54" t="s">
        <v>57</v>
      </c>
      <c r="E123" s="55"/>
      <c r="F123" s="56"/>
      <c r="G123" s="56">
        <v>1</v>
      </c>
    </row>
    <row r="124" spans="1:8" outlineLevel="2">
      <c r="B124" s="21"/>
      <c r="D124" s="54" t="s">
        <v>58</v>
      </c>
      <c r="E124" s="55"/>
      <c r="F124" s="56"/>
      <c r="G124" s="56">
        <v>2</v>
      </c>
    </row>
    <row r="125" spans="1:8" outlineLevel="2">
      <c r="B125" s="21"/>
      <c r="D125" s="54" t="s">
        <v>402</v>
      </c>
      <c r="E125" s="55"/>
      <c r="F125" s="56"/>
      <c r="G125" s="56">
        <v>3</v>
      </c>
    </row>
    <row r="126" spans="1:8" outlineLevel="2">
      <c r="B126" s="21"/>
      <c r="D126" s="54" t="s">
        <v>403</v>
      </c>
      <c r="E126" s="55"/>
      <c r="F126" s="56"/>
      <c r="G126" s="56">
        <v>4</v>
      </c>
    </row>
    <row r="127" spans="1:8" outlineLevel="2">
      <c r="B127" s="21"/>
    </row>
    <row r="128" spans="1:8" outlineLevel="1">
      <c r="B128" s="21"/>
    </row>
    <row r="129" spans="1:89" s="16" customFormat="1" outlineLevel="1">
      <c r="A129" s="274"/>
      <c r="B129" s="17"/>
      <c r="C129" s="207" t="s">
        <v>431</v>
      </c>
      <c r="D129" s="16" t="s">
        <v>64</v>
      </c>
      <c r="E129" s="18"/>
      <c r="F129" s="19"/>
      <c r="G129" s="20"/>
      <c r="H129" s="19"/>
    </row>
    <row r="130" spans="1:89" s="84" customFormat="1" outlineLevel="2">
      <c r="A130" s="276"/>
      <c r="B130" s="85"/>
      <c r="C130" s="219"/>
      <c r="E130" s="86"/>
      <c r="F130" s="87"/>
      <c r="G130" s="88"/>
      <c r="H130" s="87"/>
    </row>
    <row r="131" spans="1:89" outlineLevel="2">
      <c r="B131" s="21"/>
      <c r="D131" s="10" t="s">
        <v>6</v>
      </c>
      <c r="J131" s="155">
        <f>'Laika grafiks'!J17</f>
        <v>2000</v>
      </c>
      <c r="K131" s="155">
        <f>'Laika grafiks'!K17</f>
        <v>2001</v>
      </c>
      <c r="L131" s="155">
        <f>'Laika grafiks'!L17</f>
        <v>2002</v>
      </c>
      <c r="M131" s="155">
        <f>'Laika grafiks'!M17</f>
        <v>2003</v>
      </c>
      <c r="N131" s="155">
        <f>'Laika grafiks'!N17</f>
        <v>2004</v>
      </c>
      <c r="O131" s="155">
        <f>'Laika grafiks'!O17</f>
        <v>2005</v>
      </c>
      <c r="P131" s="155">
        <f>'Laika grafiks'!P17</f>
        <v>2006</v>
      </c>
      <c r="Q131" s="155">
        <f>'Laika grafiks'!Q17</f>
        <v>2007</v>
      </c>
      <c r="R131" s="155">
        <f>'Laika grafiks'!R17</f>
        <v>2008</v>
      </c>
      <c r="S131" s="155">
        <f>'Laika grafiks'!S17</f>
        <v>2009</v>
      </c>
      <c r="T131" s="155">
        <f>'Laika grafiks'!T17</f>
        <v>2010</v>
      </c>
      <c r="U131" s="155">
        <f>'Laika grafiks'!U17</f>
        <v>2011</v>
      </c>
      <c r="V131" s="155">
        <f>'Laika grafiks'!V17</f>
        <v>2012</v>
      </c>
      <c r="W131" s="155">
        <f>'Laika grafiks'!W17</f>
        <v>2013</v>
      </c>
      <c r="X131" s="155">
        <f>'Laika grafiks'!X17</f>
        <v>2014</v>
      </c>
      <c r="Y131" s="155">
        <f>'Laika grafiks'!Y17</f>
        <v>2015</v>
      </c>
      <c r="Z131" s="155">
        <f>'Laika grafiks'!Z17</f>
        <v>2016</v>
      </c>
      <c r="AA131" s="155">
        <f>'Laika grafiks'!AA17</f>
        <v>2017</v>
      </c>
      <c r="AB131" s="155">
        <f>'Laika grafiks'!AB17</f>
        <v>2018</v>
      </c>
      <c r="AC131" s="155">
        <f>'Laika grafiks'!AC17</f>
        <v>2019</v>
      </c>
      <c r="AD131" s="155">
        <f>'Laika grafiks'!AD17</f>
        <v>2020</v>
      </c>
      <c r="AE131" s="155">
        <f>'Laika grafiks'!AE17</f>
        <v>2021</v>
      </c>
      <c r="AF131" s="155">
        <f>'Laika grafiks'!AF17</f>
        <v>2022</v>
      </c>
      <c r="AG131" s="155">
        <f>'Laika grafiks'!AG17</f>
        <v>2023</v>
      </c>
      <c r="AH131" s="155">
        <f>'Laika grafiks'!AH17</f>
        <v>2024</v>
      </c>
      <c r="AI131" s="155">
        <f>'Laika grafiks'!AI17</f>
        <v>2025</v>
      </c>
      <c r="AJ131" s="155">
        <f>'Laika grafiks'!AJ17</f>
        <v>2026</v>
      </c>
      <c r="AK131" s="155">
        <f>'Laika grafiks'!AK17</f>
        <v>2027</v>
      </c>
      <c r="AL131" s="155">
        <f>'Laika grafiks'!AL17</f>
        <v>2028</v>
      </c>
      <c r="AM131" s="155">
        <f>'Laika grafiks'!AM17</f>
        <v>2029</v>
      </c>
      <c r="AN131" s="155">
        <f>'Laika grafiks'!AN17</f>
        <v>2030</v>
      </c>
      <c r="AO131" s="155">
        <f>'Laika grafiks'!AO17</f>
        <v>2031</v>
      </c>
      <c r="AP131" s="155">
        <f>'Laika grafiks'!AP17</f>
        <v>2032</v>
      </c>
      <c r="AQ131" s="155">
        <f>'Laika grafiks'!AQ17</f>
        <v>2033</v>
      </c>
      <c r="AR131" s="155">
        <f>'Laika grafiks'!AR17</f>
        <v>2034</v>
      </c>
      <c r="AS131" s="155">
        <f>'Laika grafiks'!AS17</f>
        <v>2035</v>
      </c>
      <c r="AT131" s="155">
        <f>'Laika grafiks'!AT17</f>
        <v>2036</v>
      </c>
      <c r="AU131" s="155">
        <f>'Laika grafiks'!AU17</f>
        <v>2037</v>
      </c>
      <c r="AV131" s="155">
        <f>'Laika grafiks'!AV17</f>
        <v>2038</v>
      </c>
      <c r="AW131" s="155">
        <f>'Laika grafiks'!AW17</f>
        <v>2039</v>
      </c>
      <c r="AX131" s="155">
        <f>'Laika grafiks'!AX17</f>
        <v>2040</v>
      </c>
      <c r="AY131" s="155">
        <f>'Laika grafiks'!AY17</f>
        <v>2041</v>
      </c>
      <c r="AZ131" s="155">
        <f>'Laika grafiks'!AZ17</f>
        <v>2042</v>
      </c>
      <c r="BA131" s="155">
        <f>'Laika grafiks'!BA17</f>
        <v>2043</v>
      </c>
      <c r="BB131" s="155">
        <f>'Laika grafiks'!BB17</f>
        <v>2044</v>
      </c>
      <c r="BC131" s="155">
        <f>'Laika grafiks'!BC17</f>
        <v>2045</v>
      </c>
      <c r="BD131" s="155">
        <f>'Laika grafiks'!BD17</f>
        <v>2046</v>
      </c>
      <c r="BE131" s="155">
        <f>'Laika grafiks'!BE17</f>
        <v>2047</v>
      </c>
      <c r="BF131" s="155">
        <f>'Laika grafiks'!BF17</f>
        <v>2048</v>
      </c>
      <c r="BG131" s="155">
        <f>'Laika grafiks'!BG17</f>
        <v>2049</v>
      </c>
      <c r="BH131" s="155">
        <f>'Laika grafiks'!BH17</f>
        <v>2050</v>
      </c>
      <c r="BI131" s="155">
        <f>'Laika grafiks'!BI17</f>
        <v>2051</v>
      </c>
      <c r="BJ131" s="155">
        <f>'Laika grafiks'!BJ17</f>
        <v>2052</v>
      </c>
      <c r="BK131" s="155">
        <f>'Laika grafiks'!BK17</f>
        <v>2053</v>
      </c>
      <c r="BL131" s="155">
        <f>'Laika grafiks'!BL17</f>
        <v>2054</v>
      </c>
      <c r="BM131" s="155">
        <f>'Laika grafiks'!BM17</f>
        <v>2055</v>
      </c>
      <c r="BN131" s="155">
        <f>'Laika grafiks'!BN17</f>
        <v>2056</v>
      </c>
      <c r="BO131" s="155">
        <f>'Laika grafiks'!BO17</f>
        <v>2057</v>
      </c>
      <c r="BP131" s="155">
        <f>'Laika grafiks'!BP17</f>
        <v>2058</v>
      </c>
      <c r="BQ131" s="155">
        <f>'Laika grafiks'!BQ17</f>
        <v>2059</v>
      </c>
      <c r="BR131" s="155">
        <f>'Laika grafiks'!BR17</f>
        <v>2060</v>
      </c>
      <c r="BS131" s="155">
        <f>'Laika grafiks'!BS17</f>
        <v>2061</v>
      </c>
      <c r="BT131" s="155">
        <f>'Laika grafiks'!BT17</f>
        <v>2062</v>
      </c>
      <c r="BU131" s="155">
        <f>'Laika grafiks'!BU17</f>
        <v>2063</v>
      </c>
      <c r="BV131" s="155">
        <f>'Laika grafiks'!BV17</f>
        <v>2064</v>
      </c>
      <c r="BW131" s="155">
        <f>'Laika grafiks'!BW17</f>
        <v>2065</v>
      </c>
      <c r="BX131" s="155">
        <f>'Laika grafiks'!BX17</f>
        <v>2066</v>
      </c>
      <c r="BY131" s="155">
        <f>'Laika grafiks'!BY17</f>
        <v>2067</v>
      </c>
      <c r="BZ131" s="155">
        <f>'Laika grafiks'!BZ17</f>
        <v>2068</v>
      </c>
      <c r="CA131" s="155">
        <f>'Laika grafiks'!CA17</f>
        <v>2069</v>
      </c>
      <c r="CB131" s="155">
        <f>'Laika grafiks'!CB17</f>
        <v>2070</v>
      </c>
      <c r="CC131" s="155">
        <f>'Laika grafiks'!CC17</f>
        <v>2071</v>
      </c>
      <c r="CD131" s="155">
        <f>'Laika grafiks'!CD17</f>
        <v>2072</v>
      </c>
      <c r="CE131" s="155">
        <f>'Laika grafiks'!CE17</f>
        <v>2073</v>
      </c>
      <c r="CF131" s="155">
        <f>'Laika grafiks'!CF17</f>
        <v>2074</v>
      </c>
      <c r="CG131" s="155">
        <f>'Laika grafiks'!CG17</f>
        <v>2075</v>
      </c>
      <c r="CH131" s="155">
        <f>'Laika grafiks'!CH17</f>
        <v>2076</v>
      </c>
      <c r="CI131" s="155">
        <f>'Laika grafiks'!CI17</f>
        <v>2077</v>
      </c>
      <c r="CJ131" s="155">
        <f>'Laika grafiks'!CJ17</f>
        <v>2078</v>
      </c>
      <c r="CK131" s="155">
        <f>'Laika grafiks'!CK17</f>
        <v>2079</v>
      </c>
    </row>
    <row r="132" spans="1:89" ht="10.15" customHeight="1" outlineLevel="2">
      <c r="B132" s="21"/>
      <c r="D132" s="10" t="s">
        <v>584</v>
      </c>
      <c r="F132" s="12" t="s">
        <v>63</v>
      </c>
      <c r="G132" s="57">
        <f>MAX(J132:CK132)</f>
        <v>150</v>
      </c>
      <c r="J132" s="52">
        <v>150</v>
      </c>
      <c r="K132" s="52">
        <v>150</v>
      </c>
      <c r="L132" s="52">
        <v>150</v>
      </c>
      <c r="M132" s="52">
        <v>150</v>
      </c>
      <c r="N132" s="52">
        <v>150</v>
      </c>
      <c r="O132" s="52">
        <v>150</v>
      </c>
      <c r="P132" s="52">
        <v>150</v>
      </c>
      <c r="Q132" s="52">
        <v>150</v>
      </c>
      <c r="R132" s="52">
        <v>150</v>
      </c>
      <c r="S132" s="52">
        <v>150</v>
      </c>
      <c r="T132" s="52">
        <v>150</v>
      </c>
      <c r="U132" s="52">
        <v>150</v>
      </c>
      <c r="V132" s="52">
        <v>150</v>
      </c>
      <c r="W132" s="52">
        <v>150</v>
      </c>
      <c r="X132" s="52">
        <v>150</v>
      </c>
      <c r="Y132" s="52">
        <v>150</v>
      </c>
      <c r="Z132" s="52">
        <v>150</v>
      </c>
      <c r="AA132" s="52">
        <v>150</v>
      </c>
      <c r="AB132" s="52">
        <v>150</v>
      </c>
      <c r="AC132" s="52">
        <v>150</v>
      </c>
      <c r="AD132" s="52">
        <v>150</v>
      </c>
      <c r="AE132" s="52">
        <v>150</v>
      </c>
      <c r="AF132" s="52">
        <v>150</v>
      </c>
      <c r="AG132" s="52">
        <v>150</v>
      </c>
      <c r="AH132" s="52">
        <v>150</v>
      </c>
      <c r="AI132" s="52">
        <v>150</v>
      </c>
      <c r="AJ132" s="52">
        <v>150</v>
      </c>
      <c r="AK132" s="52">
        <v>150</v>
      </c>
      <c r="AL132" s="52">
        <v>150</v>
      </c>
      <c r="AM132" s="52">
        <v>150</v>
      </c>
      <c r="AN132" s="52">
        <v>150</v>
      </c>
      <c r="AO132" s="52">
        <v>150</v>
      </c>
      <c r="AP132" s="52">
        <v>150</v>
      </c>
      <c r="AQ132" s="52">
        <v>150</v>
      </c>
      <c r="AR132" s="52">
        <v>150</v>
      </c>
      <c r="AS132" s="52">
        <v>150</v>
      </c>
      <c r="AT132" s="52">
        <v>150</v>
      </c>
      <c r="AU132" s="52">
        <v>150</v>
      </c>
      <c r="AV132" s="52">
        <v>150</v>
      </c>
      <c r="AW132" s="52">
        <v>150</v>
      </c>
      <c r="AX132" s="52">
        <v>150</v>
      </c>
      <c r="AY132" s="52">
        <v>150</v>
      </c>
      <c r="AZ132" s="52">
        <v>150</v>
      </c>
      <c r="BA132" s="52">
        <v>150</v>
      </c>
      <c r="BB132" s="52">
        <v>150</v>
      </c>
      <c r="BC132" s="52">
        <v>150</v>
      </c>
      <c r="BD132" s="52">
        <v>150</v>
      </c>
      <c r="BE132" s="52">
        <v>150</v>
      </c>
      <c r="BF132" s="52">
        <v>150</v>
      </c>
      <c r="BG132" s="52">
        <v>150</v>
      </c>
      <c r="BH132" s="52">
        <v>150</v>
      </c>
      <c r="BI132" s="52">
        <v>150</v>
      </c>
      <c r="BJ132" s="52">
        <v>150</v>
      </c>
      <c r="BK132" s="52">
        <v>150</v>
      </c>
      <c r="BL132" s="52">
        <v>150</v>
      </c>
      <c r="BM132" s="52">
        <v>150</v>
      </c>
      <c r="BN132" s="52">
        <v>150</v>
      </c>
      <c r="BO132" s="52">
        <v>150</v>
      </c>
      <c r="BP132" s="52">
        <v>150</v>
      </c>
      <c r="BQ132" s="52">
        <v>150</v>
      </c>
      <c r="BR132" s="52">
        <v>150</v>
      </c>
      <c r="BS132" s="52">
        <v>150</v>
      </c>
      <c r="BT132" s="52">
        <v>150</v>
      </c>
      <c r="BU132" s="52">
        <v>150</v>
      </c>
      <c r="BV132" s="52">
        <v>150</v>
      </c>
      <c r="BW132" s="52">
        <v>150</v>
      </c>
      <c r="BX132" s="52">
        <v>150</v>
      </c>
      <c r="BY132" s="52">
        <v>150</v>
      </c>
      <c r="BZ132" s="52">
        <v>150</v>
      </c>
      <c r="CA132" s="52">
        <v>150</v>
      </c>
      <c r="CB132" s="52">
        <v>150</v>
      </c>
      <c r="CC132" s="52">
        <v>150</v>
      </c>
      <c r="CD132" s="52">
        <v>150</v>
      </c>
      <c r="CE132" s="52">
        <v>150</v>
      </c>
      <c r="CF132" s="52">
        <v>150</v>
      </c>
      <c r="CG132" s="52">
        <v>150</v>
      </c>
      <c r="CH132" s="52">
        <v>150</v>
      </c>
      <c r="CI132" s="52">
        <v>150</v>
      </c>
      <c r="CJ132" s="52">
        <v>150</v>
      </c>
      <c r="CK132" s="52">
        <v>150</v>
      </c>
    </row>
    <row r="133" spans="1:89" ht="10.15" customHeight="1" outlineLevel="2">
      <c r="A133" s="178">
        <f>IF(G133&gt;G132,1,0)</f>
        <v>0</v>
      </c>
      <c r="B133" s="21"/>
      <c r="D133" s="10" t="s">
        <v>613</v>
      </c>
      <c r="F133" s="12" t="s">
        <v>63</v>
      </c>
      <c r="G133" s="52">
        <v>150</v>
      </c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</row>
    <row r="134" spans="1:89" ht="10.15" customHeight="1" outlineLevel="2">
      <c r="A134" s="178">
        <f>SUM(J134:CK134)</f>
        <v>0</v>
      </c>
      <c r="B134" s="21"/>
      <c r="D134" s="11" t="s">
        <v>616</v>
      </c>
      <c r="G134"/>
      <c r="J134" s="180">
        <v>0</v>
      </c>
      <c r="K134" s="180">
        <f>IF(J132&lt;K132,1,0)</f>
        <v>0</v>
      </c>
      <c r="L134" s="180">
        <f t="shared" ref="L134:BW134" si="30">IF(K132&lt;L132,1,0)</f>
        <v>0</v>
      </c>
      <c r="M134" s="180">
        <f t="shared" si="30"/>
        <v>0</v>
      </c>
      <c r="N134" s="180">
        <f t="shared" si="30"/>
        <v>0</v>
      </c>
      <c r="O134" s="180">
        <f t="shared" si="30"/>
        <v>0</v>
      </c>
      <c r="P134" s="180">
        <f t="shared" si="30"/>
        <v>0</v>
      </c>
      <c r="Q134" s="180">
        <f t="shared" si="30"/>
        <v>0</v>
      </c>
      <c r="R134" s="180">
        <f t="shared" si="30"/>
        <v>0</v>
      </c>
      <c r="S134" s="180">
        <f t="shared" si="30"/>
        <v>0</v>
      </c>
      <c r="T134" s="180">
        <f t="shared" si="30"/>
        <v>0</v>
      </c>
      <c r="U134" s="180">
        <f t="shared" si="30"/>
        <v>0</v>
      </c>
      <c r="V134" s="180">
        <f t="shared" si="30"/>
        <v>0</v>
      </c>
      <c r="W134" s="180">
        <f t="shared" si="30"/>
        <v>0</v>
      </c>
      <c r="X134" s="180">
        <f t="shared" si="30"/>
        <v>0</v>
      </c>
      <c r="Y134" s="180">
        <f t="shared" si="30"/>
        <v>0</v>
      </c>
      <c r="Z134" s="180">
        <f t="shared" si="30"/>
        <v>0</v>
      </c>
      <c r="AA134" s="180">
        <f t="shared" si="30"/>
        <v>0</v>
      </c>
      <c r="AB134" s="180">
        <f t="shared" si="30"/>
        <v>0</v>
      </c>
      <c r="AC134" s="180">
        <f t="shared" si="30"/>
        <v>0</v>
      </c>
      <c r="AD134" s="180">
        <f t="shared" si="30"/>
        <v>0</v>
      </c>
      <c r="AE134" s="180">
        <f t="shared" si="30"/>
        <v>0</v>
      </c>
      <c r="AF134" s="180">
        <f t="shared" si="30"/>
        <v>0</v>
      </c>
      <c r="AG134" s="180">
        <f t="shared" si="30"/>
        <v>0</v>
      </c>
      <c r="AH134" s="180">
        <f t="shared" si="30"/>
        <v>0</v>
      </c>
      <c r="AI134" s="180">
        <f t="shared" si="30"/>
        <v>0</v>
      </c>
      <c r="AJ134" s="180">
        <f t="shared" si="30"/>
        <v>0</v>
      </c>
      <c r="AK134" s="180">
        <f t="shared" si="30"/>
        <v>0</v>
      </c>
      <c r="AL134" s="180">
        <f t="shared" si="30"/>
        <v>0</v>
      </c>
      <c r="AM134" s="180">
        <f t="shared" si="30"/>
        <v>0</v>
      </c>
      <c r="AN134" s="180">
        <f t="shared" si="30"/>
        <v>0</v>
      </c>
      <c r="AO134" s="180">
        <f t="shared" si="30"/>
        <v>0</v>
      </c>
      <c r="AP134" s="180">
        <f t="shared" si="30"/>
        <v>0</v>
      </c>
      <c r="AQ134" s="180">
        <f t="shared" si="30"/>
        <v>0</v>
      </c>
      <c r="AR134" s="180">
        <f t="shared" si="30"/>
        <v>0</v>
      </c>
      <c r="AS134" s="180">
        <f t="shared" si="30"/>
        <v>0</v>
      </c>
      <c r="AT134" s="180">
        <f t="shared" si="30"/>
        <v>0</v>
      </c>
      <c r="AU134" s="180">
        <f t="shared" si="30"/>
        <v>0</v>
      </c>
      <c r="AV134" s="180">
        <f t="shared" si="30"/>
        <v>0</v>
      </c>
      <c r="AW134" s="180">
        <f t="shared" si="30"/>
        <v>0</v>
      </c>
      <c r="AX134" s="180">
        <f t="shared" si="30"/>
        <v>0</v>
      </c>
      <c r="AY134" s="180">
        <f t="shared" si="30"/>
        <v>0</v>
      </c>
      <c r="AZ134" s="180">
        <f t="shared" si="30"/>
        <v>0</v>
      </c>
      <c r="BA134" s="180">
        <f t="shared" si="30"/>
        <v>0</v>
      </c>
      <c r="BB134" s="180">
        <f t="shared" si="30"/>
        <v>0</v>
      </c>
      <c r="BC134" s="180">
        <f t="shared" si="30"/>
        <v>0</v>
      </c>
      <c r="BD134" s="180">
        <f t="shared" si="30"/>
        <v>0</v>
      </c>
      <c r="BE134" s="180">
        <f t="shared" si="30"/>
        <v>0</v>
      </c>
      <c r="BF134" s="180">
        <f t="shared" si="30"/>
        <v>0</v>
      </c>
      <c r="BG134" s="180">
        <f t="shared" si="30"/>
        <v>0</v>
      </c>
      <c r="BH134" s="180">
        <f t="shared" si="30"/>
        <v>0</v>
      </c>
      <c r="BI134" s="180">
        <f t="shared" si="30"/>
        <v>0</v>
      </c>
      <c r="BJ134" s="180">
        <f t="shared" si="30"/>
        <v>0</v>
      </c>
      <c r="BK134" s="180">
        <f t="shared" si="30"/>
        <v>0</v>
      </c>
      <c r="BL134" s="180">
        <f t="shared" si="30"/>
        <v>0</v>
      </c>
      <c r="BM134" s="180">
        <f t="shared" si="30"/>
        <v>0</v>
      </c>
      <c r="BN134" s="180">
        <f t="shared" si="30"/>
        <v>0</v>
      </c>
      <c r="BO134" s="180">
        <f t="shared" si="30"/>
        <v>0</v>
      </c>
      <c r="BP134" s="180">
        <f t="shared" si="30"/>
        <v>0</v>
      </c>
      <c r="BQ134" s="180">
        <f t="shared" si="30"/>
        <v>0</v>
      </c>
      <c r="BR134" s="180">
        <f t="shared" si="30"/>
        <v>0</v>
      </c>
      <c r="BS134" s="180">
        <f t="shared" si="30"/>
        <v>0</v>
      </c>
      <c r="BT134" s="180">
        <f t="shared" si="30"/>
        <v>0</v>
      </c>
      <c r="BU134" s="180">
        <f t="shared" si="30"/>
        <v>0</v>
      </c>
      <c r="BV134" s="180">
        <f t="shared" si="30"/>
        <v>0</v>
      </c>
      <c r="BW134" s="180">
        <f t="shared" si="30"/>
        <v>0</v>
      </c>
      <c r="BX134" s="180">
        <f t="shared" ref="BX134:CK134" si="31">IF(BW132&lt;BX132,1,0)</f>
        <v>0</v>
      </c>
      <c r="BY134" s="180">
        <f t="shared" si="31"/>
        <v>0</v>
      </c>
      <c r="BZ134" s="180">
        <f t="shared" si="31"/>
        <v>0</v>
      </c>
      <c r="CA134" s="180">
        <f t="shared" si="31"/>
        <v>0</v>
      </c>
      <c r="CB134" s="180">
        <f t="shared" si="31"/>
        <v>0</v>
      </c>
      <c r="CC134" s="180">
        <f t="shared" si="31"/>
        <v>0</v>
      </c>
      <c r="CD134" s="180">
        <f t="shared" si="31"/>
        <v>0</v>
      </c>
      <c r="CE134" s="180">
        <f t="shared" si="31"/>
        <v>0</v>
      </c>
      <c r="CF134" s="180">
        <f t="shared" si="31"/>
        <v>0</v>
      </c>
      <c r="CG134" s="180">
        <f t="shared" si="31"/>
        <v>0</v>
      </c>
      <c r="CH134" s="180">
        <f t="shared" si="31"/>
        <v>0</v>
      </c>
      <c r="CI134" s="180">
        <f t="shared" si="31"/>
        <v>0</v>
      </c>
      <c r="CJ134" s="180">
        <f t="shared" si="31"/>
        <v>0</v>
      </c>
      <c r="CK134" s="180">
        <f t="shared" si="31"/>
        <v>0</v>
      </c>
    </row>
    <row r="135" spans="1:89" ht="10.15" customHeight="1" outlineLevel="2">
      <c r="A135" s="277"/>
      <c r="B135" s="21"/>
      <c r="G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</row>
    <row r="136" spans="1:89" outlineLevel="2">
      <c r="A136" s="275"/>
      <c r="B136" s="21"/>
      <c r="D136" s="10" t="s">
        <v>6</v>
      </c>
      <c r="J136" s="155">
        <f>'Laika grafiks'!J17</f>
        <v>2000</v>
      </c>
      <c r="K136" s="155">
        <f>'Laika grafiks'!K17</f>
        <v>2001</v>
      </c>
      <c r="L136" s="155">
        <f>'Laika grafiks'!L17</f>
        <v>2002</v>
      </c>
      <c r="M136" s="155">
        <f>'Laika grafiks'!M17</f>
        <v>2003</v>
      </c>
      <c r="N136" s="155">
        <f>'Laika grafiks'!N17</f>
        <v>2004</v>
      </c>
      <c r="O136" s="155">
        <f>'Laika grafiks'!O17</f>
        <v>2005</v>
      </c>
      <c r="P136" s="155">
        <f>'Laika grafiks'!P17</f>
        <v>2006</v>
      </c>
      <c r="Q136" s="155">
        <f>'Laika grafiks'!Q17</f>
        <v>2007</v>
      </c>
      <c r="R136" s="155">
        <f>'Laika grafiks'!R17</f>
        <v>2008</v>
      </c>
      <c r="S136" s="155">
        <f>'Laika grafiks'!S17</f>
        <v>2009</v>
      </c>
      <c r="T136" s="155">
        <f>'Laika grafiks'!T17</f>
        <v>2010</v>
      </c>
      <c r="U136" s="155">
        <f>'Laika grafiks'!U17</f>
        <v>2011</v>
      </c>
      <c r="V136" s="155">
        <f>'Laika grafiks'!V17</f>
        <v>2012</v>
      </c>
      <c r="W136" s="155">
        <f>'Laika grafiks'!W17</f>
        <v>2013</v>
      </c>
      <c r="X136" s="155">
        <f>'Laika grafiks'!X17</f>
        <v>2014</v>
      </c>
      <c r="Y136" s="155">
        <f>'Laika grafiks'!Y17</f>
        <v>2015</v>
      </c>
      <c r="Z136" s="155">
        <f>'Laika grafiks'!Z17</f>
        <v>2016</v>
      </c>
      <c r="AA136" s="155">
        <f>'Laika grafiks'!AA17</f>
        <v>2017</v>
      </c>
      <c r="AB136" s="155">
        <f>'Laika grafiks'!AB17</f>
        <v>2018</v>
      </c>
      <c r="AC136" s="155">
        <f>'Laika grafiks'!AC17</f>
        <v>2019</v>
      </c>
      <c r="AD136" s="155">
        <f>'Laika grafiks'!AD17</f>
        <v>2020</v>
      </c>
      <c r="AE136" s="155">
        <f>'Laika grafiks'!AE17</f>
        <v>2021</v>
      </c>
      <c r="AF136" s="155">
        <f>'Laika grafiks'!AF17</f>
        <v>2022</v>
      </c>
      <c r="AG136" s="155">
        <f>'Laika grafiks'!AG17</f>
        <v>2023</v>
      </c>
      <c r="AH136" s="155">
        <f>'Laika grafiks'!AH17</f>
        <v>2024</v>
      </c>
      <c r="AI136" s="155">
        <f>'Laika grafiks'!AI17</f>
        <v>2025</v>
      </c>
      <c r="AJ136" s="155">
        <f>'Laika grafiks'!AJ17</f>
        <v>2026</v>
      </c>
      <c r="AK136" s="155">
        <f>'Laika grafiks'!AK17</f>
        <v>2027</v>
      </c>
      <c r="AL136" s="155">
        <f>'Laika grafiks'!AL17</f>
        <v>2028</v>
      </c>
      <c r="AM136" s="155">
        <f>'Laika grafiks'!AM17</f>
        <v>2029</v>
      </c>
      <c r="AN136" s="155">
        <f>'Laika grafiks'!AN17</f>
        <v>2030</v>
      </c>
      <c r="AO136" s="155">
        <f>'Laika grafiks'!AO17</f>
        <v>2031</v>
      </c>
      <c r="AP136" s="155">
        <f>'Laika grafiks'!AP17</f>
        <v>2032</v>
      </c>
      <c r="AQ136" s="155">
        <f>'Laika grafiks'!AQ17</f>
        <v>2033</v>
      </c>
      <c r="AR136" s="155">
        <f>'Laika grafiks'!AR17</f>
        <v>2034</v>
      </c>
      <c r="AS136" s="155">
        <f>'Laika grafiks'!AS17</f>
        <v>2035</v>
      </c>
      <c r="AT136" s="155">
        <f>'Laika grafiks'!AT17</f>
        <v>2036</v>
      </c>
      <c r="AU136" s="155">
        <f>'Laika grafiks'!AU17</f>
        <v>2037</v>
      </c>
      <c r="AV136" s="155">
        <f>'Laika grafiks'!AV17</f>
        <v>2038</v>
      </c>
      <c r="AW136" s="155">
        <f>'Laika grafiks'!AW17</f>
        <v>2039</v>
      </c>
      <c r="AX136" s="155">
        <f>'Laika grafiks'!AX17</f>
        <v>2040</v>
      </c>
      <c r="AY136" s="155">
        <f>'Laika grafiks'!AY17</f>
        <v>2041</v>
      </c>
      <c r="AZ136" s="155">
        <f>'Laika grafiks'!AZ17</f>
        <v>2042</v>
      </c>
      <c r="BA136" s="155">
        <f>'Laika grafiks'!BA17</f>
        <v>2043</v>
      </c>
      <c r="BB136" s="155">
        <f>'Laika grafiks'!BB17</f>
        <v>2044</v>
      </c>
      <c r="BC136" s="155">
        <f>'Laika grafiks'!BC17</f>
        <v>2045</v>
      </c>
      <c r="BD136" s="155">
        <f>'Laika grafiks'!BD17</f>
        <v>2046</v>
      </c>
      <c r="BE136" s="155">
        <f>'Laika grafiks'!BE17</f>
        <v>2047</v>
      </c>
      <c r="BF136" s="155">
        <f>'Laika grafiks'!BF17</f>
        <v>2048</v>
      </c>
      <c r="BG136" s="155">
        <f>'Laika grafiks'!BG17</f>
        <v>2049</v>
      </c>
      <c r="BH136" s="155">
        <f>'Laika grafiks'!BH17</f>
        <v>2050</v>
      </c>
      <c r="BI136" s="155">
        <f>'Laika grafiks'!BI17</f>
        <v>2051</v>
      </c>
      <c r="BJ136" s="155">
        <f>'Laika grafiks'!BJ17</f>
        <v>2052</v>
      </c>
      <c r="BK136" s="155">
        <f>'Laika grafiks'!BK17</f>
        <v>2053</v>
      </c>
      <c r="BL136" s="155">
        <f>'Laika grafiks'!BL17</f>
        <v>2054</v>
      </c>
      <c r="BM136" s="155">
        <f>'Laika grafiks'!BM17</f>
        <v>2055</v>
      </c>
      <c r="BN136" s="155">
        <f>'Laika grafiks'!BN17</f>
        <v>2056</v>
      </c>
      <c r="BO136" s="155">
        <f>'Laika grafiks'!BO17</f>
        <v>2057</v>
      </c>
      <c r="BP136" s="155">
        <f>'Laika grafiks'!BP17</f>
        <v>2058</v>
      </c>
      <c r="BQ136" s="155">
        <f>'Laika grafiks'!BQ17</f>
        <v>2059</v>
      </c>
      <c r="BR136" s="155">
        <f>'Laika grafiks'!BR17</f>
        <v>2060</v>
      </c>
      <c r="BS136" s="155">
        <f>'Laika grafiks'!BS17</f>
        <v>2061</v>
      </c>
      <c r="BT136" s="155">
        <f>'Laika grafiks'!BT17</f>
        <v>2062</v>
      </c>
      <c r="BU136" s="155">
        <f>'Laika grafiks'!BU17</f>
        <v>2063</v>
      </c>
      <c r="BV136" s="155">
        <f>'Laika grafiks'!BV17</f>
        <v>2064</v>
      </c>
      <c r="BW136" s="155">
        <f>'Laika grafiks'!BW17</f>
        <v>2065</v>
      </c>
      <c r="BX136" s="155">
        <f>'Laika grafiks'!BX17</f>
        <v>2066</v>
      </c>
      <c r="BY136" s="155">
        <f>'Laika grafiks'!BY17</f>
        <v>2067</v>
      </c>
      <c r="BZ136" s="155">
        <f>'Laika grafiks'!BZ17</f>
        <v>2068</v>
      </c>
      <c r="CA136" s="155">
        <f>'Laika grafiks'!CA17</f>
        <v>2069</v>
      </c>
      <c r="CB136" s="155">
        <f>'Laika grafiks'!CB17</f>
        <v>2070</v>
      </c>
      <c r="CC136" s="155">
        <f>'Laika grafiks'!CC17</f>
        <v>2071</v>
      </c>
      <c r="CD136" s="155">
        <f>'Laika grafiks'!CD17</f>
        <v>2072</v>
      </c>
      <c r="CE136" s="155">
        <f>'Laika grafiks'!CE17</f>
        <v>2073</v>
      </c>
      <c r="CF136" s="155">
        <f>'Laika grafiks'!CF17</f>
        <v>2074</v>
      </c>
      <c r="CG136" s="155">
        <f>'Laika grafiks'!CG17</f>
        <v>2075</v>
      </c>
      <c r="CH136" s="155">
        <f>'Laika grafiks'!CH17</f>
        <v>2076</v>
      </c>
      <c r="CI136" s="155">
        <f>'Laika grafiks'!CI17</f>
        <v>2077</v>
      </c>
      <c r="CJ136" s="155">
        <f>'Laika grafiks'!CJ17</f>
        <v>2078</v>
      </c>
      <c r="CK136" s="155">
        <f>'Laika grafiks'!CK17</f>
        <v>2079</v>
      </c>
    </row>
    <row r="137" spans="1:89" outlineLevel="2">
      <c r="A137" s="275"/>
      <c r="B137" s="21"/>
      <c r="D137" s="10" t="s">
        <v>585</v>
      </c>
      <c r="F137" s="12" t="s">
        <v>63</v>
      </c>
      <c r="G137" s="52">
        <v>0</v>
      </c>
      <c r="J137" s="52">
        <v>0</v>
      </c>
      <c r="K137" s="52">
        <v>0</v>
      </c>
      <c r="L137" s="52">
        <v>0</v>
      </c>
      <c r="M137" s="52">
        <v>0</v>
      </c>
      <c r="N137" s="52">
        <v>0</v>
      </c>
      <c r="O137" s="52">
        <v>0</v>
      </c>
      <c r="P137" s="52">
        <v>0</v>
      </c>
      <c r="Q137" s="52">
        <v>0</v>
      </c>
      <c r="R137" s="52">
        <v>0</v>
      </c>
      <c r="S137" s="52">
        <v>0</v>
      </c>
      <c r="T137" s="52">
        <v>0</v>
      </c>
      <c r="U137" s="52">
        <v>0</v>
      </c>
      <c r="V137" s="52">
        <v>0</v>
      </c>
      <c r="W137" s="52">
        <v>0</v>
      </c>
      <c r="X137" s="52">
        <v>0</v>
      </c>
      <c r="Y137" s="52">
        <v>0</v>
      </c>
      <c r="Z137" s="52">
        <v>0</v>
      </c>
      <c r="AA137" s="52">
        <v>0</v>
      </c>
      <c r="AB137" s="52">
        <v>0</v>
      </c>
      <c r="AC137" s="52">
        <v>0</v>
      </c>
      <c r="AD137" s="52">
        <v>0</v>
      </c>
      <c r="AE137" s="52">
        <v>0</v>
      </c>
      <c r="AF137" s="52">
        <v>0</v>
      </c>
      <c r="AG137" s="52">
        <v>0</v>
      </c>
      <c r="AH137" s="52">
        <v>0</v>
      </c>
      <c r="AI137" s="52">
        <v>0</v>
      </c>
      <c r="AJ137" s="52">
        <v>0</v>
      </c>
      <c r="AK137" s="52">
        <v>0</v>
      </c>
      <c r="AL137" s="52">
        <v>0</v>
      </c>
      <c r="AM137" s="52">
        <v>0</v>
      </c>
      <c r="AN137" s="52">
        <v>0</v>
      </c>
      <c r="AO137" s="52">
        <v>0</v>
      </c>
      <c r="AP137" s="52">
        <v>0</v>
      </c>
      <c r="AQ137" s="52">
        <v>0</v>
      </c>
      <c r="AR137" s="52">
        <v>0</v>
      </c>
      <c r="AS137" s="52">
        <v>0</v>
      </c>
      <c r="AT137" s="52">
        <v>0</v>
      </c>
      <c r="AU137" s="52">
        <v>0</v>
      </c>
      <c r="AV137" s="52">
        <v>0</v>
      </c>
      <c r="AW137" s="52">
        <v>0</v>
      </c>
      <c r="AX137" s="52">
        <v>0</v>
      </c>
      <c r="AY137" s="52">
        <v>0</v>
      </c>
      <c r="AZ137" s="52">
        <v>0</v>
      </c>
      <c r="BA137" s="52">
        <v>0</v>
      </c>
      <c r="BB137" s="52">
        <v>0</v>
      </c>
      <c r="BC137" s="52">
        <v>0</v>
      </c>
      <c r="BD137" s="52">
        <v>0</v>
      </c>
      <c r="BE137" s="52">
        <v>0</v>
      </c>
      <c r="BF137" s="52">
        <v>0</v>
      </c>
      <c r="BG137" s="52">
        <v>0</v>
      </c>
      <c r="BH137" s="52">
        <v>0</v>
      </c>
      <c r="BI137" s="52">
        <v>0</v>
      </c>
      <c r="BJ137" s="52">
        <v>0</v>
      </c>
      <c r="BK137" s="52">
        <v>0</v>
      </c>
      <c r="BL137" s="52">
        <v>0</v>
      </c>
      <c r="BM137" s="52">
        <v>0</v>
      </c>
      <c r="BN137" s="52">
        <v>0</v>
      </c>
      <c r="BO137" s="52">
        <v>0</v>
      </c>
      <c r="BP137" s="52">
        <v>0</v>
      </c>
      <c r="BQ137" s="52">
        <v>0</v>
      </c>
      <c r="BR137" s="52">
        <v>0</v>
      </c>
      <c r="BS137" s="52">
        <v>0</v>
      </c>
      <c r="BT137" s="52">
        <v>0</v>
      </c>
      <c r="BU137" s="52">
        <v>0</v>
      </c>
      <c r="BV137" s="52">
        <v>0</v>
      </c>
      <c r="BW137" s="52">
        <v>0</v>
      </c>
      <c r="BX137" s="52">
        <v>0</v>
      </c>
      <c r="BY137" s="52">
        <v>0</v>
      </c>
      <c r="BZ137" s="52">
        <v>0</v>
      </c>
      <c r="CA137" s="52">
        <v>0</v>
      </c>
      <c r="CB137" s="52">
        <v>0</v>
      </c>
      <c r="CC137" s="52">
        <v>0</v>
      </c>
      <c r="CD137" s="52">
        <v>0</v>
      </c>
      <c r="CE137" s="52">
        <v>0</v>
      </c>
      <c r="CF137" s="52">
        <v>0</v>
      </c>
      <c r="CG137" s="52">
        <v>0</v>
      </c>
      <c r="CH137" s="52">
        <v>0</v>
      </c>
      <c r="CI137" s="52">
        <v>0</v>
      </c>
      <c r="CJ137" s="52">
        <v>0</v>
      </c>
      <c r="CK137" s="52">
        <v>0</v>
      </c>
    </row>
    <row r="138" spans="1:89" outlineLevel="2">
      <c r="A138" s="275"/>
      <c r="B138" s="21"/>
    </row>
    <row r="139" spans="1:89" outlineLevel="1">
      <c r="B139" s="21"/>
    </row>
    <row r="140" spans="1:89" s="16" customFormat="1" outlineLevel="1">
      <c r="A140" s="274"/>
      <c r="B140" s="17"/>
      <c r="C140" s="207" t="s">
        <v>432</v>
      </c>
      <c r="D140" s="16" t="s">
        <v>120</v>
      </c>
      <c r="E140" s="18"/>
      <c r="F140" s="19"/>
      <c r="G140" s="20"/>
      <c r="H140" s="19"/>
    </row>
    <row r="141" spans="1:89" outlineLevel="2">
      <c r="B141" s="21"/>
    </row>
    <row r="142" spans="1:89" outlineLevel="2">
      <c r="A142" s="275"/>
      <c r="B142" s="90"/>
      <c r="D142" s="10" t="s">
        <v>566</v>
      </c>
      <c r="F142" s="12" t="s">
        <v>122</v>
      </c>
      <c r="G142" s="25">
        <f>G95/(G113*G133)</f>
        <v>56.010759221995571</v>
      </c>
    </row>
    <row r="143" spans="1:89" outlineLevel="2">
      <c r="A143" s="275"/>
      <c r="B143" s="90"/>
      <c r="E143" s="10"/>
      <c r="F143" s="10"/>
      <c r="G143" s="10"/>
    </row>
    <row r="144" spans="1:89" outlineLevel="2">
      <c r="A144" s="275"/>
      <c r="B144" s="90"/>
      <c r="D144" s="10" t="s">
        <v>567</v>
      </c>
      <c r="F144" s="12" t="s">
        <v>122</v>
      </c>
      <c r="G144" s="100">
        <v>3</v>
      </c>
    </row>
    <row r="145" spans="1:8" outlineLevel="2">
      <c r="A145" s="275"/>
      <c r="B145" s="90"/>
    </row>
    <row r="146" spans="1:8" outlineLevel="2">
      <c r="A146" s="275"/>
      <c r="B146" s="90"/>
      <c r="D146" s="10" t="s">
        <v>533</v>
      </c>
      <c r="F146" s="12" t="s">
        <v>122</v>
      </c>
      <c r="G146" s="100">
        <v>70</v>
      </c>
      <c r="H146" s="179"/>
    </row>
    <row r="147" spans="1:8" outlineLevel="2">
      <c r="A147" s="275"/>
      <c r="B147" s="90"/>
    </row>
    <row r="148" spans="1:8" outlineLevel="2">
      <c r="A148" s="275"/>
      <c r="B148" s="90"/>
      <c r="D148" s="10" t="s">
        <v>549</v>
      </c>
      <c r="F148" s="12" t="s">
        <v>122</v>
      </c>
      <c r="G148" s="100">
        <v>75</v>
      </c>
    </row>
    <row r="149" spans="1:8" outlineLevel="2">
      <c r="A149" s="275"/>
      <c r="B149" s="90"/>
    </row>
    <row r="150" spans="1:8" outlineLevel="2">
      <c r="A150" s="275"/>
      <c r="B150" s="90"/>
      <c r="D150" s="10" t="s">
        <v>534</v>
      </c>
      <c r="F150" s="12" t="s">
        <v>122</v>
      </c>
      <c r="G150" s="25">
        <f>MIN(ROUNDUP(G142,0)+G144+1,G146, G148)</f>
        <v>61</v>
      </c>
    </row>
    <row r="151" spans="1:8" outlineLevel="2">
      <c r="A151" s="275"/>
      <c r="B151" s="90"/>
    </row>
    <row r="152" spans="1:8" outlineLevel="2">
      <c r="A152" s="178">
        <f>IF(G152&gt;0,0,1)</f>
        <v>0</v>
      </c>
      <c r="B152" s="90"/>
      <c r="D152" s="44" t="s">
        <v>123</v>
      </c>
      <c r="E152" s="45"/>
      <c r="F152" s="46" t="s">
        <v>122</v>
      </c>
      <c r="G152" s="60">
        <f>MIN(ROUNDUP(G142,0), G150-G144-1)</f>
        <v>57</v>
      </c>
    </row>
    <row r="153" spans="1:8" outlineLevel="1">
      <c r="B153" s="21"/>
    </row>
    <row r="154" spans="1:8">
      <c r="B154" s="21"/>
    </row>
    <row r="155" spans="1:8" s="13" customFormat="1">
      <c r="A155" s="273"/>
      <c r="B155" s="15">
        <v>4</v>
      </c>
      <c r="C155" s="13" t="s">
        <v>589</v>
      </c>
      <c r="E155" s="14"/>
      <c r="F155" s="15"/>
      <c r="G155" s="15"/>
      <c r="H155" s="15"/>
    </row>
    <row r="156" spans="1:8" outlineLevel="1">
      <c r="B156" s="21"/>
    </row>
    <row r="157" spans="1:8" s="16" customFormat="1" outlineLevel="1">
      <c r="A157" s="274"/>
      <c r="B157" s="17"/>
      <c r="C157" s="207" t="s">
        <v>433</v>
      </c>
      <c r="D157" s="16" t="s">
        <v>619</v>
      </c>
      <c r="E157" s="18"/>
      <c r="F157" s="19"/>
      <c r="G157" s="20"/>
      <c r="H157" s="19"/>
    </row>
    <row r="158" spans="1:8" outlineLevel="2">
      <c r="B158" s="21"/>
    </row>
    <row r="159" spans="1:8" outlineLevel="2">
      <c r="B159" s="21"/>
      <c r="D159" s="63" t="s">
        <v>65</v>
      </c>
    </row>
    <row r="160" spans="1:8" outlineLevel="2">
      <c r="B160" s="21"/>
      <c r="D160" s="247" t="s">
        <v>66</v>
      </c>
      <c r="F160" s="12" t="s">
        <v>8</v>
      </c>
      <c r="G160" s="100">
        <v>1</v>
      </c>
    </row>
    <row r="161" spans="2:8" outlineLevel="2">
      <c r="B161" s="21"/>
      <c r="D161" s="247" t="s">
        <v>67</v>
      </c>
      <c r="F161" s="12" t="s">
        <v>8</v>
      </c>
      <c r="G161" s="100">
        <v>1</v>
      </c>
    </row>
    <row r="162" spans="2:8" outlineLevel="2">
      <c r="B162" s="21"/>
      <c r="D162" s="247" t="s">
        <v>68</v>
      </c>
      <c r="F162" s="12" t="s">
        <v>8</v>
      </c>
      <c r="G162" s="100">
        <v>1</v>
      </c>
    </row>
    <row r="163" spans="2:8" outlineLevel="2">
      <c r="B163" s="21"/>
      <c r="D163" s="247" t="s">
        <v>69</v>
      </c>
      <c r="F163" s="12" t="s">
        <v>8</v>
      </c>
      <c r="G163" s="100">
        <v>1</v>
      </c>
    </row>
    <row r="164" spans="2:8" outlineLevel="2">
      <c r="B164" s="21"/>
      <c r="D164" s="247" t="s">
        <v>87</v>
      </c>
      <c r="F164" s="12" t="s">
        <v>8</v>
      </c>
      <c r="G164" s="100">
        <v>1</v>
      </c>
    </row>
    <row r="165" spans="2:8" outlineLevel="2">
      <c r="B165" s="21"/>
    </row>
    <row r="166" spans="2:8" outlineLevel="2">
      <c r="B166" s="21"/>
      <c r="D166" s="63" t="s">
        <v>72</v>
      </c>
    </row>
    <row r="167" spans="2:8" outlineLevel="2">
      <c r="B167" s="21"/>
      <c r="D167" s="247" t="s">
        <v>73</v>
      </c>
      <c r="F167" s="12" t="s">
        <v>8</v>
      </c>
      <c r="G167" s="100">
        <v>1</v>
      </c>
    </row>
    <row r="168" spans="2:8" outlineLevel="2">
      <c r="B168" s="21"/>
      <c r="D168" s="247" t="s">
        <v>335</v>
      </c>
      <c r="F168" s="12" t="s">
        <v>8</v>
      </c>
      <c r="G168" s="100">
        <v>1</v>
      </c>
      <c r="H168" s="264"/>
    </row>
    <row r="169" spans="2:8" outlineLevel="2">
      <c r="B169" s="21"/>
      <c r="D169" s="247" t="s">
        <v>75</v>
      </c>
      <c r="F169" s="12" t="s">
        <v>8</v>
      </c>
      <c r="G169" s="100">
        <v>1</v>
      </c>
    </row>
    <row r="170" spans="2:8" outlineLevel="2">
      <c r="B170" s="21"/>
      <c r="D170" s="247" t="s">
        <v>76</v>
      </c>
      <c r="F170" s="12" t="s">
        <v>8</v>
      </c>
      <c r="G170" s="100">
        <v>1</v>
      </c>
    </row>
    <row r="171" spans="2:8" outlineLevel="2">
      <c r="B171" s="21"/>
      <c r="D171" s="247" t="s">
        <v>77</v>
      </c>
      <c r="F171" s="12" t="s">
        <v>8</v>
      </c>
      <c r="G171" s="100">
        <v>1</v>
      </c>
    </row>
    <row r="172" spans="2:8" outlineLevel="2">
      <c r="B172" s="21"/>
      <c r="D172" s="247" t="s">
        <v>490</v>
      </c>
      <c r="F172" s="12" t="s">
        <v>8</v>
      </c>
      <c r="G172" s="100">
        <v>1</v>
      </c>
    </row>
    <row r="173" spans="2:8" outlineLevel="2">
      <c r="B173" s="21"/>
      <c r="D173" s="247" t="s">
        <v>79</v>
      </c>
      <c r="F173" s="12" t="s">
        <v>8</v>
      </c>
      <c r="G173" s="100">
        <v>1</v>
      </c>
    </row>
    <row r="174" spans="2:8" outlineLevel="2">
      <c r="B174" s="21"/>
      <c r="C174" s="89"/>
      <c r="D174" s="247" t="s">
        <v>80</v>
      </c>
      <c r="F174" s="12" t="s">
        <v>8</v>
      </c>
      <c r="G174" s="100">
        <v>1</v>
      </c>
    </row>
    <row r="175" spans="2:8" outlineLevel="2">
      <c r="B175" s="21"/>
      <c r="C175" s="89"/>
      <c r="D175" s="247" t="s">
        <v>290</v>
      </c>
      <c r="F175" s="12" t="s">
        <v>8</v>
      </c>
      <c r="G175" s="100">
        <v>1</v>
      </c>
    </row>
    <row r="176" spans="2:8" outlineLevel="2">
      <c r="B176" s="21"/>
      <c r="C176" s="89"/>
    </row>
    <row r="177" spans="1:8" outlineLevel="2">
      <c r="B177" s="21"/>
      <c r="C177" s="89"/>
      <c r="D177" s="55" t="s">
        <v>24</v>
      </c>
      <c r="E177" s="55"/>
      <c r="F177" s="56"/>
      <c r="G177" s="56"/>
    </row>
    <row r="178" spans="1:8" outlineLevel="2">
      <c r="B178" s="21"/>
      <c r="C178" s="89"/>
      <c r="D178" s="54" t="s">
        <v>81</v>
      </c>
      <c r="E178" s="55"/>
      <c r="F178" s="56"/>
      <c r="G178" s="56">
        <v>1</v>
      </c>
    </row>
    <row r="179" spans="1:8" outlineLevel="2">
      <c r="B179" s="21"/>
      <c r="C179" s="89"/>
      <c r="D179" s="54" t="s">
        <v>82</v>
      </c>
      <c r="E179" s="55"/>
      <c r="F179" s="56"/>
      <c r="G179" s="56">
        <v>0</v>
      </c>
    </row>
    <row r="180" spans="1:8" outlineLevel="2">
      <c r="B180" s="21"/>
      <c r="C180" s="89"/>
    </row>
    <row r="181" spans="1:8" outlineLevel="2">
      <c r="B181" s="21"/>
      <c r="C181" s="89"/>
      <c r="D181" s="63" t="s">
        <v>291</v>
      </c>
    </row>
    <row r="182" spans="1:8" outlineLevel="2">
      <c r="B182" s="21"/>
      <c r="C182" s="89"/>
      <c r="D182" s="10" t="s">
        <v>294</v>
      </c>
      <c r="F182" s="12" t="s">
        <v>293</v>
      </c>
      <c r="G182" s="132">
        <v>0</v>
      </c>
    </row>
    <row r="183" spans="1:8" outlineLevel="2">
      <c r="B183" s="21"/>
    </row>
    <row r="184" spans="1:8" outlineLevel="1">
      <c r="B184" s="21"/>
    </row>
    <row r="185" spans="1:8" s="16" customFormat="1" outlineLevel="1">
      <c r="A185" s="274"/>
      <c r="B185" s="17"/>
      <c r="C185" s="207" t="s">
        <v>434</v>
      </c>
      <c r="D185" s="16" t="s">
        <v>620</v>
      </c>
      <c r="E185" s="18"/>
      <c r="F185" s="19"/>
      <c r="G185" s="20"/>
      <c r="H185" s="19"/>
    </row>
    <row r="186" spans="1:8" outlineLevel="2">
      <c r="B186" s="21"/>
    </row>
    <row r="187" spans="1:8" outlineLevel="2">
      <c r="B187" s="21"/>
      <c r="D187" s="10" t="s">
        <v>83</v>
      </c>
      <c r="F187" s="12" t="s">
        <v>8</v>
      </c>
      <c r="G187" s="100">
        <v>2</v>
      </c>
    </row>
    <row r="188" spans="1:8" outlineLevel="2">
      <c r="B188" s="21"/>
    </row>
    <row r="189" spans="1:8" outlineLevel="2">
      <c r="B189" s="21"/>
      <c r="D189" s="55" t="s">
        <v>24</v>
      </c>
      <c r="E189" s="55"/>
      <c r="F189" s="56"/>
      <c r="G189" s="56"/>
    </row>
    <row r="190" spans="1:8" outlineLevel="2">
      <c r="B190" s="21"/>
      <c r="D190" s="54" t="s">
        <v>84</v>
      </c>
      <c r="E190" s="55"/>
      <c r="F190" s="56"/>
      <c r="G190" s="56">
        <v>1</v>
      </c>
    </row>
    <row r="191" spans="1:8" outlineLevel="2">
      <c r="B191" s="21"/>
      <c r="D191" s="54" t="s">
        <v>85</v>
      </c>
      <c r="E191" s="55"/>
      <c r="F191" s="56"/>
      <c r="G191" s="56">
        <v>2</v>
      </c>
    </row>
    <row r="192" spans="1:8" outlineLevel="2">
      <c r="B192" s="21"/>
    </row>
    <row r="193" spans="1:8" outlineLevel="1">
      <c r="B193" s="21"/>
    </row>
    <row r="194" spans="1:8" s="16" customFormat="1" outlineLevel="1">
      <c r="A194" s="274"/>
      <c r="B194" s="17"/>
      <c r="C194" s="207" t="s">
        <v>435</v>
      </c>
      <c r="D194" s="16" t="s">
        <v>621</v>
      </c>
      <c r="E194" s="18"/>
      <c r="F194" s="19"/>
      <c r="G194" s="20"/>
      <c r="H194" s="19"/>
    </row>
    <row r="195" spans="1:8" outlineLevel="2">
      <c r="B195" s="21"/>
    </row>
    <row r="196" spans="1:8" outlineLevel="2">
      <c r="B196" s="21"/>
      <c r="D196" s="63" t="s">
        <v>95</v>
      </c>
    </row>
    <row r="197" spans="1:8" outlineLevel="2">
      <c r="B197" s="21"/>
      <c r="D197" s="247" t="s">
        <v>66</v>
      </c>
      <c r="F197" s="12" t="s">
        <v>506</v>
      </c>
      <c r="G197" s="132"/>
    </row>
    <row r="198" spans="1:8" outlineLevel="2">
      <c r="B198" s="21"/>
      <c r="D198" s="247" t="s">
        <v>67</v>
      </c>
      <c r="F198" s="12" t="s">
        <v>506</v>
      </c>
      <c r="G198" s="132"/>
    </row>
    <row r="199" spans="1:8" outlineLevel="2">
      <c r="B199" s="21"/>
      <c r="D199" s="247" t="s">
        <v>68</v>
      </c>
      <c r="F199" s="12" t="s">
        <v>506</v>
      </c>
      <c r="G199" s="132"/>
    </row>
    <row r="200" spans="1:8" outlineLevel="2">
      <c r="B200" s="21"/>
      <c r="D200" s="247" t="s">
        <v>69</v>
      </c>
      <c r="F200" s="12" t="s">
        <v>506</v>
      </c>
      <c r="G200" s="132"/>
    </row>
    <row r="201" spans="1:8" outlineLevel="2">
      <c r="B201" s="21"/>
      <c r="D201" s="256" t="s">
        <v>87</v>
      </c>
      <c r="E201" s="41"/>
      <c r="F201" s="42" t="s">
        <v>506</v>
      </c>
      <c r="G201" s="255"/>
    </row>
    <row r="202" spans="1:8" outlineLevel="2">
      <c r="B202" s="21"/>
      <c r="D202" s="10" t="s">
        <v>86</v>
      </c>
      <c r="F202" s="12" t="s">
        <v>506</v>
      </c>
      <c r="G202" s="62">
        <f>SUM(G197:G201)</f>
        <v>0</v>
      </c>
    </row>
    <row r="203" spans="1:8" outlineLevel="2">
      <c r="B203" s="21"/>
      <c r="G203" s="61"/>
    </row>
    <row r="204" spans="1:8" outlineLevel="2">
      <c r="B204" s="21"/>
      <c r="D204" s="63" t="s">
        <v>96</v>
      </c>
      <c r="G204" s="61"/>
    </row>
    <row r="205" spans="1:8" outlineLevel="2">
      <c r="B205" s="21"/>
      <c r="D205" s="247" t="s">
        <v>73</v>
      </c>
      <c r="F205" s="12" t="s">
        <v>506</v>
      </c>
      <c r="G205" s="132"/>
    </row>
    <row r="206" spans="1:8" outlineLevel="2">
      <c r="B206" s="21"/>
      <c r="D206" s="247" t="s">
        <v>74</v>
      </c>
      <c r="F206" s="12" t="s">
        <v>506</v>
      </c>
      <c r="G206" s="132"/>
    </row>
    <row r="207" spans="1:8" outlineLevel="2">
      <c r="B207" s="21"/>
      <c r="D207" s="247" t="s">
        <v>75</v>
      </c>
      <c r="F207" s="12" t="s">
        <v>506</v>
      </c>
      <c r="G207" s="132"/>
    </row>
    <row r="208" spans="1:8" outlineLevel="2">
      <c r="B208" s="21"/>
      <c r="D208" s="247" t="s">
        <v>76</v>
      </c>
      <c r="F208" s="12" t="s">
        <v>506</v>
      </c>
      <c r="G208" s="132"/>
    </row>
    <row r="209" spans="1:8" outlineLevel="2">
      <c r="B209" s="21"/>
      <c r="D209" s="247" t="s">
        <v>77</v>
      </c>
      <c r="F209" s="12" t="s">
        <v>506</v>
      </c>
      <c r="G209" s="132"/>
    </row>
    <row r="210" spans="1:8" outlineLevel="2">
      <c r="B210" s="21"/>
      <c r="D210" s="247" t="s">
        <v>78</v>
      </c>
      <c r="F210" s="12" t="s">
        <v>506</v>
      </c>
      <c r="G210" s="132"/>
    </row>
    <row r="211" spans="1:8" outlineLevel="2">
      <c r="B211" s="21"/>
      <c r="D211" s="247" t="s">
        <v>79</v>
      </c>
      <c r="F211" s="12" t="s">
        <v>506</v>
      </c>
      <c r="G211" s="132"/>
    </row>
    <row r="212" spans="1:8" outlineLevel="2">
      <c r="B212" s="21"/>
      <c r="C212" s="89"/>
      <c r="D212" s="247" t="s">
        <v>80</v>
      </c>
      <c r="F212" s="12" t="s">
        <v>506</v>
      </c>
      <c r="G212" s="132"/>
    </row>
    <row r="213" spans="1:8" outlineLevel="2">
      <c r="B213" s="21"/>
      <c r="C213" s="89"/>
      <c r="D213" s="256" t="s">
        <v>290</v>
      </c>
      <c r="E213" s="41"/>
      <c r="F213" s="42" t="s">
        <v>506</v>
      </c>
      <c r="G213" s="255"/>
    </row>
    <row r="214" spans="1:8" outlineLevel="2">
      <c r="B214" s="21"/>
      <c r="C214" s="89"/>
      <c r="D214" s="10" t="s">
        <v>88</v>
      </c>
      <c r="F214" s="12" t="s">
        <v>506</v>
      </c>
      <c r="G214" s="62">
        <f>SUM(G205:G213)</f>
        <v>0</v>
      </c>
    </row>
    <row r="215" spans="1:8" outlineLevel="2">
      <c r="B215" s="21"/>
      <c r="C215" s="89"/>
    </row>
    <row r="216" spans="1:8" outlineLevel="2">
      <c r="B216" s="21"/>
      <c r="C216" s="89"/>
      <c r="D216" s="63" t="s">
        <v>291</v>
      </c>
    </row>
    <row r="217" spans="1:8" outlineLevel="2">
      <c r="B217" s="21"/>
      <c r="C217" s="89"/>
      <c r="D217" s="10" t="s">
        <v>292</v>
      </c>
      <c r="F217" s="12" t="s">
        <v>507</v>
      </c>
      <c r="G217" s="132"/>
    </row>
    <row r="218" spans="1:8" outlineLevel="2">
      <c r="B218" s="21"/>
      <c r="C218" s="89"/>
    </row>
    <row r="219" spans="1:8" outlineLevel="1">
      <c r="B219" s="21"/>
    </row>
    <row r="220" spans="1:8" s="16" customFormat="1" outlineLevel="1">
      <c r="A220" s="274"/>
      <c r="B220" s="17"/>
      <c r="C220" s="207" t="s">
        <v>436</v>
      </c>
      <c r="D220" s="16" t="s">
        <v>622</v>
      </c>
      <c r="E220" s="18"/>
      <c r="F220" s="19"/>
      <c r="G220" s="20"/>
      <c r="H220" s="19"/>
    </row>
    <row r="221" spans="1:8" outlineLevel="2">
      <c r="B221" s="21"/>
    </row>
    <row r="222" spans="1:8" outlineLevel="2">
      <c r="B222" s="21"/>
      <c r="D222" s="10" t="s">
        <v>89</v>
      </c>
      <c r="F222" s="12" t="s">
        <v>13</v>
      </c>
      <c r="G222" s="53">
        <v>2016</v>
      </c>
    </row>
    <row r="223" spans="1:8" outlineLevel="2">
      <c r="B223" s="21"/>
    </row>
    <row r="224" spans="1:8" outlineLevel="2">
      <c r="B224" s="21"/>
      <c r="D224" s="63" t="s">
        <v>91</v>
      </c>
    </row>
    <row r="225" spans="2:7" outlineLevel="2">
      <c r="B225" s="21"/>
      <c r="D225" s="10" t="s">
        <v>66</v>
      </c>
      <c r="F225" s="12" t="s">
        <v>506</v>
      </c>
      <c r="G225" s="132">
        <v>130</v>
      </c>
    </row>
    <row r="226" spans="2:7" outlineLevel="2">
      <c r="B226" s="21"/>
      <c r="D226" s="10" t="s">
        <v>67</v>
      </c>
      <c r="F226" s="12" t="s">
        <v>506</v>
      </c>
      <c r="G226" s="132">
        <v>300</v>
      </c>
    </row>
    <row r="227" spans="2:7" outlineLevel="2">
      <c r="B227" s="21"/>
      <c r="D227" s="10" t="s">
        <v>68</v>
      </c>
      <c r="F227" s="12" t="s">
        <v>506</v>
      </c>
      <c r="G227" s="132">
        <v>14</v>
      </c>
    </row>
    <row r="228" spans="2:7" outlineLevel="2">
      <c r="B228" s="21"/>
      <c r="D228" s="10" t="s">
        <v>69</v>
      </c>
      <c r="F228" s="12" t="s">
        <v>506</v>
      </c>
      <c r="G228" s="132">
        <v>1</v>
      </c>
    </row>
    <row r="229" spans="2:7" outlineLevel="2">
      <c r="B229" s="21"/>
      <c r="D229" s="40" t="s">
        <v>87</v>
      </c>
      <c r="E229" s="41"/>
      <c r="F229" s="42" t="s">
        <v>506</v>
      </c>
      <c r="G229" s="255">
        <v>155</v>
      </c>
    </row>
    <row r="230" spans="2:7" outlineLevel="2">
      <c r="B230" s="21"/>
      <c r="D230" s="10" t="s">
        <v>86</v>
      </c>
      <c r="F230" s="12" t="s">
        <v>506</v>
      </c>
      <c r="G230" s="62">
        <f>SUM(G225:G229)</f>
        <v>600</v>
      </c>
    </row>
    <row r="231" spans="2:7" outlineLevel="2">
      <c r="B231" s="21"/>
      <c r="G231" s="61"/>
    </row>
    <row r="232" spans="2:7" outlineLevel="2">
      <c r="B232" s="21"/>
      <c r="D232" s="63" t="s">
        <v>92</v>
      </c>
      <c r="G232" s="61"/>
    </row>
    <row r="233" spans="2:7" outlineLevel="2">
      <c r="B233" s="21"/>
      <c r="D233" s="10" t="s">
        <v>73</v>
      </c>
      <c r="F233" s="12" t="s">
        <v>506</v>
      </c>
      <c r="G233" s="132">
        <v>1250</v>
      </c>
    </row>
    <row r="234" spans="2:7" outlineLevel="2">
      <c r="B234" s="21"/>
      <c r="D234" s="10" t="s">
        <v>74</v>
      </c>
      <c r="F234" s="12" t="s">
        <v>506</v>
      </c>
      <c r="G234" s="132">
        <v>1000</v>
      </c>
    </row>
    <row r="235" spans="2:7" outlineLevel="2">
      <c r="B235" s="21"/>
      <c r="D235" s="10" t="s">
        <v>75</v>
      </c>
      <c r="F235" s="12" t="s">
        <v>506</v>
      </c>
      <c r="G235" s="132">
        <v>200</v>
      </c>
    </row>
    <row r="236" spans="2:7" outlineLevel="2">
      <c r="B236" s="21"/>
      <c r="D236" s="10" t="s">
        <v>76</v>
      </c>
      <c r="F236" s="12" t="s">
        <v>506</v>
      </c>
      <c r="G236" s="132">
        <v>150</v>
      </c>
    </row>
    <row r="237" spans="2:7" outlineLevel="2">
      <c r="B237" s="21"/>
      <c r="D237" s="10" t="s">
        <v>77</v>
      </c>
      <c r="F237" s="12" t="s">
        <v>506</v>
      </c>
      <c r="G237" s="132">
        <v>500</v>
      </c>
    </row>
    <row r="238" spans="2:7" outlineLevel="2">
      <c r="B238" s="21"/>
      <c r="D238" s="10" t="s">
        <v>78</v>
      </c>
      <c r="F238" s="12" t="s">
        <v>506</v>
      </c>
      <c r="G238" s="132">
        <v>100</v>
      </c>
    </row>
    <row r="239" spans="2:7" outlineLevel="2">
      <c r="B239" s="21"/>
      <c r="C239" s="89"/>
      <c r="D239" s="10" t="s">
        <v>79</v>
      </c>
      <c r="F239" s="12" t="s">
        <v>506</v>
      </c>
      <c r="G239" s="132">
        <v>300</v>
      </c>
    </row>
    <row r="240" spans="2:7" outlineLevel="2">
      <c r="B240" s="21"/>
      <c r="C240" s="89"/>
      <c r="D240" s="10" t="s">
        <v>80</v>
      </c>
      <c r="F240" s="12" t="s">
        <v>506</v>
      </c>
      <c r="G240" s="132">
        <v>1500</v>
      </c>
    </row>
    <row r="241" spans="1:8" outlineLevel="2">
      <c r="B241" s="21"/>
      <c r="C241" s="89"/>
      <c r="D241" s="40" t="s">
        <v>290</v>
      </c>
      <c r="E241" s="41"/>
      <c r="F241" s="42" t="s">
        <v>506</v>
      </c>
      <c r="G241" s="255">
        <v>200</v>
      </c>
    </row>
    <row r="242" spans="1:8" outlineLevel="2">
      <c r="B242" s="21"/>
      <c r="C242" s="89"/>
      <c r="D242" s="10" t="s">
        <v>88</v>
      </c>
      <c r="F242" s="12" t="s">
        <v>506</v>
      </c>
      <c r="G242" s="62">
        <f>SUM(G233:G241)</f>
        <v>5200</v>
      </c>
    </row>
    <row r="243" spans="1:8" outlineLevel="2">
      <c r="B243" s="21"/>
      <c r="C243" s="89"/>
      <c r="G243" s="131"/>
    </row>
    <row r="244" spans="1:8" outlineLevel="2">
      <c r="B244" s="21"/>
      <c r="C244" s="89"/>
      <c r="D244" s="63" t="s">
        <v>291</v>
      </c>
      <c r="G244" s="131"/>
    </row>
    <row r="245" spans="1:8" outlineLevel="2">
      <c r="B245" s="21"/>
      <c r="C245" s="89"/>
      <c r="D245" s="10" t="s">
        <v>292</v>
      </c>
      <c r="F245" s="12" t="s">
        <v>507</v>
      </c>
      <c r="G245" s="132">
        <v>60000</v>
      </c>
    </row>
    <row r="246" spans="1:8" outlineLevel="2">
      <c r="B246" s="90"/>
      <c r="C246" s="89"/>
      <c r="D246" s="89"/>
      <c r="E246" s="91"/>
      <c r="F246" s="92"/>
      <c r="G246" s="133"/>
      <c r="H246" s="92"/>
    </row>
    <row r="247" spans="1:8" outlineLevel="1">
      <c r="B247" s="90"/>
      <c r="C247" s="89"/>
      <c r="D247" s="89"/>
      <c r="E247" s="91"/>
      <c r="F247" s="92"/>
      <c r="G247" s="133"/>
      <c r="H247" s="92"/>
    </row>
    <row r="248" spans="1:8" s="16" customFormat="1" outlineLevel="1">
      <c r="A248" s="274"/>
      <c r="B248" s="17"/>
      <c r="C248" s="207" t="s">
        <v>437</v>
      </c>
      <c r="D248" s="16" t="s">
        <v>513</v>
      </c>
      <c r="E248" s="18"/>
      <c r="F248" s="19"/>
      <c r="G248" s="20"/>
      <c r="H248" s="19"/>
    </row>
    <row r="249" spans="1:8" outlineLevel="2">
      <c r="B249" s="21"/>
    </row>
    <row r="250" spans="1:8" outlineLevel="2">
      <c r="B250" s="21"/>
      <c r="D250" s="63" t="s">
        <v>65</v>
      </c>
    </row>
    <row r="251" spans="1:8" outlineLevel="2">
      <c r="B251" s="21"/>
      <c r="D251" s="10" t="s">
        <v>66</v>
      </c>
      <c r="F251" s="12" t="s">
        <v>8</v>
      </c>
      <c r="G251" s="100">
        <v>1</v>
      </c>
    </row>
    <row r="252" spans="1:8" outlineLevel="2">
      <c r="B252" s="21"/>
      <c r="D252" s="10" t="s">
        <v>67</v>
      </c>
      <c r="F252" s="12" t="s">
        <v>8</v>
      </c>
      <c r="G252" s="100">
        <v>1</v>
      </c>
    </row>
    <row r="253" spans="1:8" outlineLevel="2">
      <c r="B253" s="21"/>
      <c r="D253" s="10" t="s">
        <v>68</v>
      </c>
      <c r="F253" s="12" t="s">
        <v>8</v>
      </c>
      <c r="G253" s="100">
        <v>1</v>
      </c>
    </row>
    <row r="254" spans="1:8" outlineLevel="2">
      <c r="B254" s="21"/>
      <c r="D254" s="10" t="s">
        <v>69</v>
      </c>
      <c r="F254" s="12" t="s">
        <v>8</v>
      </c>
      <c r="G254" s="100">
        <v>1</v>
      </c>
    </row>
    <row r="255" spans="1:8" outlineLevel="2">
      <c r="B255" s="21"/>
      <c r="D255" s="10" t="s">
        <v>87</v>
      </c>
      <c r="F255" s="12" t="s">
        <v>8</v>
      </c>
      <c r="G255" s="100">
        <v>1</v>
      </c>
    </row>
    <row r="256" spans="1:8" outlineLevel="2">
      <c r="B256" s="21"/>
    </row>
    <row r="257" spans="2:11" outlineLevel="2">
      <c r="B257" s="21"/>
      <c r="D257" s="63" t="s">
        <v>72</v>
      </c>
    </row>
    <row r="258" spans="2:11" outlineLevel="2">
      <c r="B258" s="21"/>
      <c r="D258" s="10" t="s">
        <v>73</v>
      </c>
      <c r="F258" s="12" t="s">
        <v>8</v>
      </c>
      <c r="G258" s="100">
        <v>2</v>
      </c>
    </row>
    <row r="259" spans="2:11" outlineLevel="2">
      <c r="B259" s="21"/>
      <c r="D259" s="10" t="s">
        <v>335</v>
      </c>
      <c r="F259" s="12" t="s">
        <v>8</v>
      </c>
      <c r="G259" s="100">
        <v>2</v>
      </c>
      <c r="H259" s="264"/>
    </row>
    <row r="260" spans="2:11" outlineLevel="2">
      <c r="B260" s="21"/>
      <c r="D260" s="10" t="s">
        <v>75</v>
      </c>
      <c r="F260" s="12" t="s">
        <v>8</v>
      </c>
      <c r="G260" s="100">
        <v>2</v>
      </c>
    </row>
    <row r="261" spans="2:11" outlineLevel="2">
      <c r="B261" s="21"/>
      <c r="D261" s="10" t="s">
        <v>76</v>
      </c>
      <c r="F261" s="12" t="s">
        <v>8</v>
      </c>
      <c r="G261" s="100">
        <v>2</v>
      </c>
    </row>
    <row r="262" spans="2:11" outlineLevel="2">
      <c r="B262" s="21"/>
      <c r="D262" s="10" t="s">
        <v>77</v>
      </c>
      <c r="F262" s="12" t="s">
        <v>8</v>
      </c>
      <c r="G262" s="100">
        <v>2</v>
      </c>
    </row>
    <row r="263" spans="2:11" outlineLevel="2">
      <c r="B263" s="21"/>
      <c r="D263" s="10" t="s">
        <v>490</v>
      </c>
      <c r="F263" s="12" t="s">
        <v>8</v>
      </c>
      <c r="G263" s="100">
        <v>2</v>
      </c>
    </row>
    <row r="264" spans="2:11" outlineLevel="2">
      <c r="B264" s="21"/>
      <c r="D264" s="10" t="s">
        <v>79</v>
      </c>
      <c r="F264" s="12" t="s">
        <v>8</v>
      </c>
      <c r="G264" s="100">
        <v>2</v>
      </c>
    </row>
    <row r="265" spans="2:11" outlineLevel="2">
      <c r="B265" s="21"/>
      <c r="C265" s="89"/>
      <c r="D265" s="10" t="s">
        <v>80</v>
      </c>
      <c r="F265" s="12" t="s">
        <v>8</v>
      </c>
      <c r="G265" s="100">
        <v>2</v>
      </c>
    </row>
    <row r="266" spans="2:11" outlineLevel="2">
      <c r="B266" s="21"/>
      <c r="C266" s="89"/>
      <c r="D266" s="10" t="s">
        <v>290</v>
      </c>
      <c r="F266" s="12" t="s">
        <v>8</v>
      </c>
      <c r="G266" s="100">
        <v>2</v>
      </c>
    </row>
    <row r="267" spans="2:11" ht="10.15" customHeight="1" outlineLevel="2">
      <c r="B267" s="21"/>
      <c r="C267" s="89"/>
      <c r="G267"/>
    </row>
    <row r="268" spans="2:11" ht="10.15" customHeight="1" outlineLevel="2">
      <c r="B268" s="21"/>
      <c r="C268" s="89"/>
      <c r="D268" s="63" t="s">
        <v>291</v>
      </c>
    </row>
    <row r="269" spans="2:11" ht="10.15" customHeight="1" outlineLevel="2">
      <c r="B269" s="21"/>
      <c r="C269" s="89"/>
      <c r="D269" s="10" t="s">
        <v>294</v>
      </c>
      <c r="F269" s="12" t="s">
        <v>8</v>
      </c>
      <c r="G269" s="100">
        <v>2</v>
      </c>
    </row>
    <row r="270" spans="2:11" ht="10.15" customHeight="1" outlineLevel="2">
      <c r="B270" s="21"/>
      <c r="C270" s="89"/>
      <c r="G270"/>
    </row>
    <row r="271" spans="2:11" ht="10.15" customHeight="1" outlineLevel="2">
      <c r="B271" s="21"/>
      <c r="C271" s="89"/>
      <c r="D271" s="55" t="s">
        <v>24</v>
      </c>
      <c r="E271" s="55"/>
      <c r="F271" s="56"/>
      <c r="G271" s="56"/>
      <c r="K271" s="231"/>
    </row>
    <row r="272" spans="2:11" ht="10.15" customHeight="1" outlineLevel="2">
      <c r="B272" s="21"/>
      <c r="C272" s="89"/>
      <c r="D272" s="54" t="str">
        <f>D277</f>
        <v>Indekss Nr. 1 (Patēriņa Cenu Indekss)</v>
      </c>
      <c r="E272" s="55"/>
      <c r="F272" s="56"/>
      <c r="G272" s="56">
        <v>1</v>
      </c>
    </row>
    <row r="273" spans="1:89" ht="10.15" customHeight="1" outlineLevel="2">
      <c r="B273" s="21"/>
      <c r="C273" s="89"/>
      <c r="D273" s="54" t="str">
        <f>D289</f>
        <v>Indekss Nr. 2 (Būvniecības izmaksu indekss (inženierbūves))</v>
      </c>
      <c r="E273" s="55"/>
      <c r="F273" s="56"/>
      <c r="G273" s="56">
        <v>2</v>
      </c>
    </row>
    <row r="274" spans="1:89" outlineLevel="2">
      <c r="B274" s="21"/>
      <c r="C274" s="89"/>
      <c r="D274" s="54" t="str">
        <f>D301</f>
        <v>Indekss Nr. 3 (Rūpniecības cenu indekss)</v>
      </c>
      <c r="E274" s="55"/>
      <c r="F274" s="56"/>
      <c r="G274" s="56">
        <v>3</v>
      </c>
    </row>
    <row r="275" spans="1:89" outlineLevel="2">
      <c r="B275" s="21"/>
      <c r="C275" s="89"/>
      <c r="E275" s="10"/>
      <c r="F275" s="10"/>
      <c r="G275" s="10"/>
    </row>
    <row r="276" spans="1:89" ht="10.15" customHeight="1" outlineLevel="1">
      <c r="A276" s="277"/>
      <c r="B276" s="21"/>
      <c r="C276" s="89"/>
      <c r="E276" s="10"/>
      <c r="F276" s="10"/>
      <c r="G276" s="10"/>
    </row>
    <row r="277" spans="1:89" s="16" customFormat="1" outlineLevel="1">
      <c r="A277" s="274"/>
      <c r="B277" s="17"/>
      <c r="C277" s="207" t="s">
        <v>540</v>
      </c>
      <c r="D277" s="16" t="str">
        <f>"Indekss Nr. 1 ("&amp;G279&amp;")"</f>
        <v>Indekss Nr. 1 (Patēriņa Cenu Indekss)</v>
      </c>
      <c r="E277" s="18"/>
      <c r="F277" s="19"/>
      <c r="G277" s="20"/>
      <c r="H277" s="19"/>
    </row>
    <row r="278" spans="1:89" outlineLevel="2">
      <c r="B278" s="90"/>
      <c r="C278" s="89"/>
      <c r="D278" s="89"/>
      <c r="E278" s="91"/>
      <c r="F278" s="92"/>
      <c r="G278" s="133"/>
      <c r="H278" s="92"/>
    </row>
    <row r="279" spans="1:89" outlineLevel="2">
      <c r="B279" s="90"/>
      <c r="C279" s="89"/>
      <c r="D279" s="89" t="s">
        <v>569</v>
      </c>
      <c r="E279" s="91"/>
      <c r="F279" s="92"/>
      <c r="G279" s="247" t="s">
        <v>586</v>
      </c>
      <c r="H279" s="92"/>
    </row>
    <row r="280" spans="1:89" outlineLevel="2">
      <c r="B280" s="90"/>
      <c r="C280" s="89"/>
      <c r="D280" s="89"/>
      <c r="E280" s="91"/>
      <c r="F280" s="92"/>
      <c r="G280" s="133"/>
      <c r="H280" s="92"/>
    </row>
    <row r="281" spans="1:89" outlineLevel="2">
      <c r="B281" s="90"/>
      <c r="C281" s="89"/>
      <c r="D281" s="10" t="s">
        <v>392</v>
      </c>
      <c r="E281" s="91"/>
      <c r="F281" s="92"/>
      <c r="G281" s="133"/>
      <c r="H281" s="92"/>
      <c r="J281" s="47">
        <f>G222</f>
        <v>2016</v>
      </c>
      <c r="K281" s="47">
        <f>J281+1</f>
        <v>2017</v>
      </c>
      <c r="L281" s="47">
        <f t="shared" ref="L281:BW281" si="32">K281+1</f>
        <v>2018</v>
      </c>
      <c r="M281" s="47">
        <f t="shared" si="32"/>
        <v>2019</v>
      </c>
      <c r="N281" s="47">
        <f t="shared" si="32"/>
        <v>2020</v>
      </c>
      <c r="O281" s="47">
        <f t="shared" si="32"/>
        <v>2021</v>
      </c>
      <c r="P281" s="47">
        <f t="shared" si="32"/>
        <v>2022</v>
      </c>
      <c r="Q281" s="47">
        <f t="shared" si="32"/>
        <v>2023</v>
      </c>
      <c r="R281" s="47">
        <f t="shared" si="32"/>
        <v>2024</v>
      </c>
      <c r="S281" s="47">
        <f t="shared" si="32"/>
        <v>2025</v>
      </c>
      <c r="T281" s="47">
        <f t="shared" si="32"/>
        <v>2026</v>
      </c>
      <c r="U281" s="47">
        <f t="shared" si="32"/>
        <v>2027</v>
      </c>
      <c r="V281" s="47">
        <f t="shared" si="32"/>
        <v>2028</v>
      </c>
      <c r="W281" s="47">
        <f t="shared" si="32"/>
        <v>2029</v>
      </c>
      <c r="X281" s="47">
        <f t="shared" si="32"/>
        <v>2030</v>
      </c>
      <c r="Y281" s="47">
        <f t="shared" si="32"/>
        <v>2031</v>
      </c>
      <c r="Z281" s="47">
        <f t="shared" si="32"/>
        <v>2032</v>
      </c>
      <c r="AA281" s="47">
        <f t="shared" si="32"/>
        <v>2033</v>
      </c>
      <c r="AB281" s="47">
        <f t="shared" si="32"/>
        <v>2034</v>
      </c>
      <c r="AC281" s="47">
        <f t="shared" si="32"/>
        <v>2035</v>
      </c>
      <c r="AD281" s="47">
        <f t="shared" si="32"/>
        <v>2036</v>
      </c>
      <c r="AE281" s="47">
        <f t="shared" si="32"/>
        <v>2037</v>
      </c>
      <c r="AF281" s="47">
        <f t="shared" si="32"/>
        <v>2038</v>
      </c>
      <c r="AG281" s="47">
        <f t="shared" si="32"/>
        <v>2039</v>
      </c>
      <c r="AH281" s="47">
        <f t="shared" si="32"/>
        <v>2040</v>
      </c>
      <c r="AI281" s="47">
        <f t="shared" si="32"/>
        <v>2041</v>
      </c>
      <c r="AJ281" s="47">
        <f t="shared" si="32"/>
        <v>2042</v>
      </c>
      <c r="AK281" s="47">
        <f t="shared" si="32"/>
        <v>2043</v>
      </c>
      <c r="AL281" s="47">
        <f t="shared" si="32"/>
        <v>2044</v>
      </c>
      <c r="AM281" s="47">
        <f t="shared" si="32"/>
        <v>2045</v>
      </c>
      <c r="AN281" s="47">
        <f t="shared" si="32"/>
        <v>2046</v>
      </c>
      <c r="AO281" s="47">
        <f t="shared" si="32"/>
        <v>2047</v>
      </c>
      <c r="AP281" s="47">
        <f t="shared" si="32"/>
        <v>2048</v>
      </c>
      <c r="AQ281" s="47">
        <f t="shared" si="32"/>
        <v>2049</v>
      </c>
      <c r="AR281" s="47">
        <f t="shared" si="32"/>
        <v>2050</v>
      </c>
      <c r="AS281" s="47">
        <f t="shared" si="32"/>
        <v>2051</v>
      </c>
      <c r="AT281" s="47">
        <f t="shared" si="32"/>
        <v>2052</v>
      </c>
      <c r="AU281" s="47">
        <f t="shared" si="32"/>
        <v>2053</v>
      </c>
      <c r="AV281" s="47">
        <f t="shared" si="32"/>
        <v>2054</v>
      </c>
      <c r="AW281" s="47">
        <f t="shared" si="32"/>
        <v>2055</v>
      </c>
      <c r="AX281" s="47">
        <f t="shared" si="32"/>
        <v>2056</v>
      </c>
      <c r="AY281" s="47">
        <f t="shared" si="32"/>
        <v>2057</v>
      </c>
      <c r="AZ281" s="47">
        <f t="shared" si="32"/>
        <v>2058</v>
      </c>
      <c r="BA281" s="47">
        <f t="shared" si="32"/>
        <v>2059</v>
      </c>
      <c r="BB281" s="47">
        <f t="shared" si="32"/>
        <v>2060</v>
      </c>
      <c r="BC281" s="47">
        <f t="shared" si="32"/>
        <v>2061</v>
      </c>
      <c r="BD281" s="47">
        <f t="shared" si="32"/>
        <v>2062</v>
      </c>
      <c r="BE281" s="47">
        <f t="shared" si="32"/>
        <v>2063</v>
      </c>
      <c r="BF281" s="47">
        <f t="shared" si="32"/>
        <v>2064</v>
      </c>
      <c r="BG281" s="47">
        <f t="shared" si="32"/>
        <v>2065</v>
      </c>
      <c r="BH281" s="47">
        <f t="shared" si="32"/>
        <v>2066</v>
      </c>
      <c r="BI281" s="47">
        <f t="shared" si="32"/>
        <v>2067</v>
      </c>
      <c r="BJ281" s="47">
        <f t="shared" si="32"/>
        <v>2068</v>
      </c>
      <c r="BK281" s="47">
        <f t="shared" si="32"/>
        <v>2069</v>
      </c>
      <c r="BL281" s="47">
        <f t="shared" si="32"/>
        <v>2070</v>
      </c>
      <c r="BM281" s="47">
        <f t="shared" si="32"/>
        <v>2071</v>
      </c>
      <c r="BN281" s="47">
        <f t="shared" si="32"/>
        <v>2072</v>
      </c>
      <c r="BO281" s="47">
        <f t="shared" si="32"/>
        <v>2073</v>
      </c>
      <c r="BP281" s="47">
        <f t="shared" si="32"/>
        <v>2074</v>
      </c>
      <c r="BQ281" s="47">
        <f t="shared" si="32"/>
        <v>2075</v>
      </c>
      <c r="BR281" s="47">
        <f t="shared" si="32"/>
        <v>2076</v>
      </c>
      <c r="BS281" s="47">
        <f t="shared" si="32"/>
        <v>2077</v>
      </c>
      <c r="BT281" s="47">
        <f t="shared" si="32"/>
        <v>2078</v>
      </c>
      <c r="BU281" s="47">
        <f t="shared" si="32"/>
        <v>2079</v>
      </c>
      <c r="BV281" s="47">
        <f t="shared" si="32"/>
        <v>2080</v>
      </c>
      <c r="BW281" s="47">
        <f t="shared" si="32"/>
        <v>2081</v>
      </c>
      <c r="BX281" s="47">
        <f t="shared" ref="BX281:CK281" si="33">BW281+1</f>
        <v>2082</v>
      </c>
      <c r="BY281" s="47">
        <f t="shared" si="33"/>
        <v>2083</v>
      </c>
      <c r="BZ281" s="47">
        <f t="shared" si="33"/>
        <v>2084</v>
      </c>
      <c r="CA281" s="47">
        <f t="shared" si="33"/>
        <v>2085</v>
      </c>
      <c r="CB281" s="47">
        <f t="shared" si="33"/>
        <v>2086</v>
      </c>
      <c r="CC281" s="47">
        <f t="shared" si="33"/>
        <v>2087</v>
      </c>
      <c r="CD281" s="47">
        <f t="shared" si="33"/>
        <v>2088</v>
      </c>
      <c r="CE281" s="47">
        <f t="shared" si="33"/>
        <v>2089</v>
      </c>
      <c r="CF281" s="47">
        <f t="shared" si="33"/>
        <v>2090</v>
      </c>
      <c r="CG281" s="47">
        <f t="shared" si="33"/>
        <v>2091</v>
      </c>
      <c r="CH281" s="47">
        <f t="shared" si="33"/>
        <v>2092</v>
      </c>
      <c r="CI281" s="47">
        <f t="shared" si="33"/>
        <v>2093</v>
      </c>
      <c r="CJ281" s="47">
        <f t="shared" si="33"/>
        <v>2094</v>
      </c>
      <c r="CK281" s="47">
        <f t="shared" si="33"/>
        <v>2095</v>
      </c>
    </row>
    <row r="282" spans="1:89" outlineLevel="2">
      <c r="B282" s="90"/>
      <c r="C282" s="89"/>
      <c r="D282" s="10" t="s">
        <v>571</v>
      </c>
      <c r="E282" s="91"/>
      <c r="F282" s="12" t="s">
        <v>9</v>
      </c>
      <c r="G282" s="133"/>
      <c r="H282" s="92"/>
      <c r="J282" s="49">
        <v>2.1999999999999999E-2</v>
      </c>
      <c r="K282" s="49">
        <v>2.1999999999999999E-2</v>
      </c>
      <c r="L282" s="49">
        <v>2.5999999999999999E-2</v>
      </c>
      <c r="M282" s="49">
        <v>2.3E-2</v>
      </c>
      <c r="N282" s="49">
        <v>-5.0000000000000001E-3</v>
      </c>
      <c r="O282" s="49">
        <v>7.9000000000000001E-2</v>
      </c>
      <c r="P282" s="49">
        <v>0.20799999999999999</v>
      </c>
      <c r="Q282" s="49"/>
      <c r="R282" s="49"/>
      <c r="S282" s="49"/>
      <c r="T282" s="49"/>
      <c r="U282" s="49"/>
      <c r="V282" s="49"/>
      <c r="W282" s="49"/>
      <c r="X282" s="49"/>
      <c r="Y282" s="49"/>
      <c r="Z282" s="49"/>
      <c r="AA282" s="49"/>
      <c r="AB282" s="49"/>
      <c r="AC282" s="49"/>
      <c r="AD282" s="49"/>
      <c r="AE282" s="49"/>
      <c r="AF282" s="49"/>
      <c r="AG282" s="49"/>
      <c r="AH282" s="49"/>
      <c r="AI282" s="49"/>
      <c r="AJ282" s="49"/>
      <c r="AK282" s="49"/>
      <c r="AL282" s="49"/>
      <c r="AM282" s="49"/>
      <c r="AN282" s="49"/>
      <c r="AO282" s="49"/>
      <c r="AP282" s="49"/>
      <c r="AQ282" s="49"/>
      <c r="AR282" s="49"/>
      <c r="AS282" s="49"/>
      <c r="AT282" s="49"/>
      <c r="AU282" s="49"/>
      <c r="AV282" s="49"/>
      <c r="AW282" s="49"/>
      <c r="AX282" s="49"/>
      <c r="AY282" s="49"/>
      <c r="AZ282" s="49"/>
      <c r="BA282" s="49"/>
      <c r="BB282" s="49"/>
      <c r="BC282" s="49"/>
      <c r="BD282" s="49"/>
      <c r="BE282" s="49"/>
      <c r="BF282" s="49"/>
      <c r="BG282" s="49"/>
      <c r="BH282" s="49"/>
      <c r="BI282" s="49"/>
      <c r="BJ282" s="49"/>
      <c r="BK282" s="49"/>
      <c r="BL282" s="49"/>
      <c r="BM282" s="49"/>
      <c r="BN282" s="49"/>
      <c r="BO282" s="49"/>
      <c r="BP282" s="49"/>
      <c r="BQ282" s="49"/>
      <c r="BR282" s="49"/>
      <c r="BS282" s="49"/>
      <c r="BT282" s="49"/>
      <c r="BU282" s="49"/>
      <c r="BV282" s="49"/>
      <c r="BW282" s="49"/>
      <c r="BX282" s="49"/>
      <c r="BY282" s="49"/>
      <c r="BZ282" s="49"/>
      <c r="CA282" s="49"/>
      <c r="CB282" s="49"/>
      <c r="CC282" s="49"/>
      <c r="CD282" s="49"/>
      <c r="CE282" s="49"/>
      <c r="CF282" s="49"/>
      <c r="CG282" s="49"/>
      <c r="CH282" s="49"/>
      <c r="CI282" s="49"/>
      <c r="CJ282" s="49"/>
      <c r="CK282" s="49"/>
    </row>
    <row r="283" spans="1:89" outlineLevel="2">
      <c r="B283" s="90"/>
      <c r="C283" s="89"/>
      <c r="D283" s="10" t="s">
        <v>296</v>
      </c>
      <c r="E283" s="91"/>
      <c r="F283" s="12" t="s">
        <v>39</v>
      </c>
      <c r="G283" s="133"/>
      <c r="H283" s="92"/>
      <c r="I283" s="24"/>
      <c r="J283" s="37" t="str">
        <f t="shared" ref="J283" si="34">IF(I283=0,"n/a",IF(I283="n/a",1,I283)*(1+IF(J282="n/a",0,J282)))</f>
        <v>n/a</v>
      </c>
      <c r="K283" s="37">
        <f>IF(J283=0,"n/a",IF(J283="n/a",1,J283)*(1+IF(K282="n/a",0,K282)))</f>
        <v>1.022</v>
      </c>
      <c r="L283" s="37">
        <f t="shared" ref="L283" si="35">IF(K283=0,"n/a",IF(K283="n/a",1,K283)*(1+IF(L282="n/a",0,L282)))</f>
        <v>1.0485720000000001</v>
      </c>
      <c r="M283" s="37">
        <f t="shared" ref="M283" si="36">IF(L283=0,"n/a",IF(L283="n/a",1,L283)*(1+IF(M282="n/a",0,M282)))</f>
        <v>1.072689156</v>
      </c>
      <c r="N283" s="37">
        <f t="shared" ref="N283" si="37">IF(M283=0,"n/a",IF(M283="n/a",1,M283)*(1+IF(N282="n/a",0,N282)))</f>
        <v>1.06732571022</v>
      </c>
      <c r="O283" s="37">
        <f t="shared" ref="O283" si="38">IF(N283=0,"n/a",IF(N283="n/a",1,N283)*(1+IF(O282="n/a",0,O282)))</f>
        <v>1.1516444413273799</v>
      </c>
      <c r="P283" s="37">
        <f>IF(O283=0,"n/a",IF(O283="n/a",1,O283)*(1+IF(P282="n/a",0,P282)))</f>
        <v>1.3911864851234748</v>
      </c>
      <c r="Q283" s="37">
        <f t="shared" ref="Q283" si="39">IF(P283=0,"n/a",IF(P283="n/a",1,P283)*(1+IF(Q282="n/a",0,Q282)))</f>
        <v>1.3911864851234748</v>
      </c>
      <c r="R283" s="37">
        <f t="shared" ref="R283" si="40">IF(Q283=0,"n/a",IF(Q283="n/a",1,Q283)*(1+IF(R282="n/a",0,R282)))</f>
        <v>1.3911864851234748</v>
      </c>
      <c r="S283" s="37">
        <f t="shared" ref="S283" si="41">IF(R283=0,"n/a",IF(R283="n/a",1,R283)*(1+IF(S282="n/a",0,S282)))</f>
        <v>1.3911864851234748</v>
      </c>
      <c r="T283" s="37">
        <f t="shared" ref="T283" si="42">IF(S283=0,"n/a",IF(S283="n/a",1,S283)*(1+IF(T282="n/a",0,T282)))</f>
        <v>1.3911864851234748</v>
      </c>
      <c r="U283" s="37">
        <f t="shared" ref="U283" si="43">IF(T283=0,"n/a",IF(T283="n/a",1,T283)*(1+IF(U282="n/a",0,U282)))</f>
        <v>1.3911864851234748</v>
      </c>
      <c r="V283" s="37">
        <f t="shared" ref="V283" si="44">IF(U283=0,"n/a",IF(U283="n/a",1,U283)*(1+IF(V282="n/a",0,V282)))</f>
        <v>1.3911864851234748</v>
      </c>
      <c r="W283" s="37">
        <f t="shared" ref="W283" si="45">IF(V283=0,"n/a",IF(V283="n/a",1,V283)*(1+IF(W282="n/a",0,W282)))</f>
        <v>1.3911864851234748</v>
      </c>
      <c r="X283" s="37">
        <f t="shared" ref="X283" si="46">IF(W283=0,"n/a",IF(W283="n/a",1,W283)*(1+IF(X282="n/a",0,X282)))</f>
        <v>1.3911864851234748</v>
      </c>
      <c r="Y283" s="37">
        <f t="shared" ref="Y283" si="47">IF(X283=0,"n/a",IF(X283="n/a",1,X283)*(1+IF(Y282="n/a",0,Y282)))</f>
        <v>1.3911864851234748</v>
      </c>
      <c r="Z283" s="37">
        <f t="shared" ref="Z283" si="48">IF(Y283=0,"n/a",IF(Y283="n/a",1,Y283)*(1+IF(Z282="n/a",0,Z282)))</f>
        <v>1.3911864851234748</v>
      </c>
      <c r="AA283" s="37">
        <f t="shared" ref="AA283" si="49">IF(Z283=0,"n/a",IF(Z283="n/a",1,Z283)*(1+IF(AA282="n/a",0,AA282)))</f>
        <v>1.3911864851234748</v>
      </c>
      <c r="AB283" s="37">
        <f t="shared" ref="AB283" si="50">IF(AA283=0,"n/a",IF(AA283="n/a",1,AA283)*(1+IF(AB282="n/a",0,AB282)))</f>
        <v>1.3911864851234748</v>
      </c>
      <c r="AC283" s="37">
        <f t="shared" ref="AC283" si="51">IF(AB283=0,"n/a",IF(AB283="n/a",1,AB283)*(1+IF(AC282="n/a",0,AC282)))</f>
        <v>1.3911864851234748</v>
      </c>
      <c r="AD283" s="37">
        <f t="shared" ref="AD283" si="52">IF(AC283=0,"n/a",IF(AC283="n/a",1,AC283)*(1+IF(AD282="n/a",0,AD282)))</f>
        <v>1.3911864851234748</v>
      </c>
      <c r="AE283" s="37">
        <f t="shared" ref="AE283" si="53">IF(AD283=0,"n/a",IF(AD283="n/a",1,AD283)*(1+IF(AE282="n/a",0,AE282)))</f>
        <v>1.3911864851234748</v>
      </c>
      <c r="AF283" s="37">
        <f t="shared" ref="AF283" si="54">IF(AE283=0,"n/a",IF(AE283="n/a",1,AE283)*(1+IF(AF282="n/a",0,AF282)))</f>
        <v>1.3911864851234748</v>
      </c>
      <c r="AG283" s="37">
        <f t="shared" ref="AG283" si="55">IF(AF283=0,"n/a",IF(AF283="n/a",1,AF283)*(1+IF(AG282="n/a",0,AG282)))</f>
        <v>1.3911864851234748</v>
      </c>
      <c r="AH283" s="37">
        <f t="shared" ref="AH283" si="56">IF(AG283=0,"n/a",IF(AG283="n/a",1,AG283)*(1+IF(AH282="n/a",0,AH282)))</f>
        <v>1.3911864851234748</v>
      </c>
      <c r="AI283" s="37">
        <f t="shared" ref="AI283" si="57">IF(AH283=0,"n/a",IF(AH283="n/a",1,AH283)*(1+IF(AI282="n/a",0,AI282)))</f>
        <v>1.3911864851234748</v>
      </c>
      <c r="AJ283" s="37">
        <f t="shared" ref="AJ283" si="58">IF(AI283=0,"n/a",IF(AI283="n/a",1,AI283)*(1+IF(AJ282="n/a",0,AJ282)))</f>
        <v>1.3911864851234748</v>
      </c>
      <c r="AK283" s="37">
        <f t="shared" ref="AK283" si="59">IF(AJ283=0,"n/a",IF(AJ283="n/a",1,AJ283)*(1+IF(AK282="n/a",0,AK282)))</f>
        <v>1.3911864851234748</v>
      </c>
      <c r="AL283" s="37">
        <f t="shared" ref="AL283" si="60">IF(AK283=0,"n/a",IF(AK283="n/a",1,AK283)*(1+IF(AL282="n/a",0,AL282)))</f>
        <v>1.3911864851234748</v>
      </c>
      <c r="AM283" s="37">
        <f t="shared" ref="AM283" si="61">IF(AL283=0,"n/a",IF(AL283="n/a",1,AL283)*(1+IF(AM282="n/a",0,AM282)))</f>
        <v>1.3911864851234748</v>
      </c>
      <c r="AN283" s="37">
        <f t="shared" ref="AN283" si="62">IF(AM283=0,"n/a",IF(AM283="n/a",1,AM283)*(1+IF(AN282="n/a",0,AN282)))</f>
        <v>1.3911864851234748</v>
      </c>
      <c r="AO283" s="37">
        <f t="shared" ref="AO283" si="63">IF(AN283=0,"n/a",IF(AN283="n/a",1,AN283)*(1+IF(AO282="n/a",0,AO282)))</f>
        <v>1.3911864851234748</v>
      </c>
      <c r="AP283" s="37">
        <f t="shared" ref="AP283" si="64">IF(AO283=0,"n/a",IF(AO283="n/a",1,AO283)*(1+IF(AP282="n/a",0,AP282)))</f>
        <v>1.3911864851234748</v>
      </c>
      <c r="AQ283" s="37">
        <f t="shared" ref="AQ283" si="65">IF(AP283=0,"n/a",IF(AP283="n/a",1,AP283)*(1+IF(AQ282="n/a",0,AQ282)))</f>
        <v>1.3911864851234748</v>
      </c>
      <c r="AR283" s="37">
        <f t="shared" ref="AR283" si="66">IF(AQ283=0,"n/a",IF(AQ283="n/a",1,AQ283)*(1+IF(AR282="n/a",0,AR282)))</f>
        <v>1.3911864851234748</v>
      </c>
      <c r="AS283" s="37">
        <f t="shared" ref="AS283" si="67">IF(AR283=0,"n/a",IF(AR283="n/a",1,AR283)*(1+IF(AS282="n/a",0,AS282)))</f>
        <v>1.3911864851234748</v>
      </c>
      <c r="AT283" s="37">
        <f t="shared" ref="AT283" si="68">IF(AS283=0,"n/a",IF(AS283="n/a",1,AS283)*(1+IF(AT282="n/a",0,AT282)))</f>
        <v>1.3911864851234748</v>
      </c>
      <c r="AU283" s="37">
        <f t="shared" ref="AU283" si="69">IF(AT283=0,"n/a",IF(AT283="n/a",1,AT283)*(1+IF(AU282="n/a",0,AU282)))</f>
        <v>1.3911864851234748</v>
      </c>
      <c r="AV283" s="37">
        <f t="shared" ref="AV283" si="70">IF(AU283=0,"n/a",IF(AU283="n/a",1,AU283)*(1+IF(AV282="n/a",0,AV282)))</f>
        <v>1.3911864851234748</v>
      </c>
      <c r="AW283" s="37">
        <f t="shared" ref="AW283" si="71">IF(AV283=0,"n/a",IF(AV283="n/a",1,AV283)*(1+IF(AW282="n/a",0,AW282)))</f>
        <v>1.3911864851234748</v>
      </c>
      <c r="AX283" s="37">
        <f t="shared" ref="AX283" si="72">IF(AW283=0,"n/a",IF(AW283="n/a",1,AW283)*(1+IF(AX282="n/a",0,AX282)))</f>
        <v>1.3911864851234748</v>
      </c>
      <c r="AY283" s="37">
        <f t="shared" ref="AY283" si="73">IF(AX283=0,"n/a",IF(AX283="n/a",1,AX283)*(1+IF(AY282="n/a",0,AY282)))</f>
        <v>1.3911864851234748</v>
      </c>
      <c r="AZ283" s="37">
        <f t="shared" ref="AZ283" si="74">IF(AY283=0,"n/a",IF(AY283="n/a",1,AY283)*(1+IF(AZ282="n/a",0,AZ282)))</f>
        <v>1.3911864851234748</v>
      </c>
      <c r="BA283" s="37">
        <f t="shared" ref="BA283" si="75">IF(AZ283=0,"n/a",IF(AZ283="n/a",1,AZ283)*(1+IF(BA282="n/a",0,BA282)))</f>
        <v>1.3911864851234748</v>
      </c>
      <c r="BB283" s="37">
        <f t="shared" ref="BB283" si="76">IF(BA283=0,"n/a",IF(BA283="n/a",1,BA283)*(1+IF(BB282="n/a",0,BB282)))</f>
        <v>1.3911864851234748</v>
      </c>
      <c r="BC283" s="37">
        <f t="shared" ref="BC283" si="77">IF(BB283=0,"n/a",IF(BB283="n/a",1,BB283)*(1+IF(BC282="n/a",0,BC282)))</f>
        <v>1.3911864851234748</v>
      </c>
      <c r="BD283" s="37">
        <f t="shared" ref="BD283" si="78">IF(BC283=0,"n/a",IF(BC283="n/a",1,BC283)*(1+IF(BD282="n/a",0,BD282)))</f>
        <v>1.3911864851234748</v>
      </c>
      <c r="BE283" s="37">
        <f t="shared" ref="BE283" si="79">IF(BD283=0,"n/a",IF(BD283="n/a",1,BD283)*(1+IF(BE282="n/a",0,BE282)))</f>
        <v>1.3911864851234748</v>
      </c>
      <c r="BF283" s="37">
        <f t="shared" ref="BF283" si="80">IF(BE283=0,"n/a",IF(BE283="n/a",1,BE283)*(1+IF(BF282="n/a",0,BF282)))</f>
        <v>1.3911864851234748</v>
      </c>
      <c r="BG283" s="37">
        <f t="shared" ref="BG283" si="81">IF(BF283=0,"n/a",IF(BF283="n/a",1,BF283)*(1+IF(BG282="n/a",0,BG282)))</f>
        <v>1.3911864851234748</v>
      </c>
      <c r="BH283" s="37">
        <f t="shared" ref="BH283" si="82">IF(BG283=0,"n/a",IF(BG283="n/a",1,BG283)*(1+IF(BH282="n/a",0,BH282)))</f>
        <v>1.3911864851234748</v>
      </c>
      <c r="BI283" s="37">
        <f t="shared" ref="BI283" si="83">IF(BH283=0,"n/a",IF(BH283="n/a",1,BH283)*(1+IF(BI282="n/a",0,BI282)))</f>
        <v>1.3911864851234748</v>
      </c>
      <c r="BJ283" s="37">
        <f t="shared" ref="BJ283" si="84">IF(BI283=0,"n/a",IF(BI283="n/a",1,BI283)*(1+IF(BJ282="n/a",0,BJ282)))</f>
        <v>1.3911864851234748</v>
      </c>
      <c r="BK283" s="37">
        <f t="shared" ref="BK283" si="85">IF(BJ283=0,"n/a",IF(BJ283="n/a",1,BJ283)*(1+IF(BK282="n/a",0,BK282)))</f>
        <v>1.3911864851234748</v>
      </c>
      <c r="BL283" s="37">
        <f t="shared" ref="BL283" si="86">IF(BK283=0,"n/a",IF(BK283="n/a",1,BK283)*(1+IF(BL282="n/a",0,BL282)))</f>
        <v>1.3911864851234748</v>
      </c>
      <c r="BM283" s="37">
        <f t="shared" ref="BM283" si="87">IF(BL283=0,"n/a",IF(BL283="n/a",1,BL283)*(1+IF(BM282="n/a",0,BM282)))</f>
        <v>1.3911864851234748</v>
      </c>
      <c r="BN283" s="37">
        <f t="shared" ref="BN283" si="88">IF(BM283=0,"n/a",IF(BM283="n/a",1,BM283)*(1+IF(BN282="n/a",0,BN282)))</f>
        <v>1.3911864851234748</v>
      </c>
      <c r="BO283" s="37">
        <f t="shared" ref="BO283" si="89">IF(BN283=0,"n/a",IF(BN283="n/a",1,BN283)*(1+IF(BO282="n/a",0,BO282)))</f>
        <v>1.3911864851234748</v>
      </c>
      <c r="BP283" s="37">
        <f t="shared" ref="BP283" si="90">IF(BO283=0,"n/a",IF(BO283="n/a",1,BO283)*(1+IF(BP282="n/a",0,BP282)))</f>
        <v>1.3911864851234748</v>
      </c>
      <c r="BQ283" s="37">
        <f t="shared" ref="BQ283" si="91">IF(BP283=0,"n/a",IF(BP283="n/a",1,BP283)*(1+IF(BQ282="n/a",0,BQ282)))</f>
        <v>1.3911864851234748</v>
      </c>
      <c r="BR283" s="37">
        <f t="shared" ref="BR283" si="92">IF(BQ283=0,"n/a",IF(BQ283="n/a",1,BQ283)*(1+IF(BR282="n/a",0,BR282)))</f>
        <v>1.3911864851234748</v>
      </c>
      <c r="BS283" s="37">
        <f t="shared" ref="BS283" si="93">IF(BR283=0,"n/a",IF(BR283="n/a",1,BR283)*(1+IF(BS282="n/a",0,BS282)))</f>
        <v>1.3911864851234748</v>
      </c>
      <c r="BT283" s="37">
        <f t="shared" ref="BT283" si="94">IF(BS283=0,"n/a",IF(BS283="n/a",1,BS283)*(1+IF(BT282="n/a",0,BT282)))</f>
        <v>1.3911864851234748</v>
      </c>
      <c r="BU283" s="37">
        <f t="shared" ref="BU283" si="95">IF(BT283=0,"n/a",IF(BT283="n/a",1,BT283)*(1+IF(BU282="n/a",0,BU282)))</f>
        <v>1.3911864851234748</v>
      </c>
      <c r="BV283" s="37">
        <f t="shared" ref="BV283" si="96">IF(BU283=0,"n/a",IF(BU283="n/a",1,BU283)*(1+IF(BV282="n/a",0,BV282)))</f>
        <v>1.3911864851234748</v>
      </c>
      <c r="BW283" s="37">
        <f t="shared" ref="BW283" si="97">IF(BV283=0,"n/a",IF(BV283="n/a",1,BV283)*(1+IF(BW282="n/a",0,BW282)))</f>
        <v>1.3911864851234748</v>
      </c>
      <c r="BX283" s="37">
        <f t="shared" ref="BX283" si="98">IF(BW283=0,"n/a",IF(BW283="n/a",1,BW283)*(1+IF(BX282="n/a",0,BX282)))</f>
        <v>1.3911864851234748</v>
      </c>
      <c r="BY283" s="37">
        <f t="shared" ref="BY283" si="99">IF(BX283=0,"n/a",IF(BX283="n/a",1,BX283)*(1+IF(BY282="n/a",0,BY282)))</f>
        <v>1.3911864851234748</v>
      </c>
      <c r="BZ283" s="37">
        <f t="shared" ref="BZ283" si="100">IF(BY283=0,"n/a",IF(BY283="n/a",1,BY283)*(1+IF(BZ282="n/a",0,BZ282)))</f>
        <v>1.3911864851234748</v>
      </c>
      <c r="CA283" s="37">
        <f t="shared" ref="CA283" si="101">IF(BZ283=0,"n/a",IF(BZ283="n/a",1,BZ283)*(1+IF(CA282="n/a",0,CA282)))</f>
        <v>1.3911864851234748</v>
      </c>
      <c r="CB283" s="37">
        <f t="shared" ref="CB283" si="102">IF(CA283=0,"n/a",IF(CA283="n/a",1,CA283)*(1+IF(CB282="n/a",0,CB282)))</f>
        <v>1.3911864851234748</v>
      </c>
      <c r="CC283" s="37">
        <f t="shared" ref="CC283" si="103">IF(CB283=0,"n/a",IF(CB283="n/a",1,CB283)*(1+IF(CC282="n/a",0,CC282)))</f>
        <v>1.3911864851234748</v>
      </c>
      <c r="CD283" s="37">
        <f t="shared" ref="CD283" si="104">IF(CC283=0,"n/a",IF(CC283="n/a",1,CC283)*(1+IF(CD282="n/a",0,CD282)))</f>
        <v>1.3911864851234748</v>
      </c>
      <c r="CE283" s="37">
        <f t="shared" ref="CE283" si="105">IF(CD283=0,"n/a",IF(CD283="n/a",1,CD283)*(1+IF(CE282="n/a",0,CE282)))</f>
        <v>1.3911864851234748</v>
      </c>
      <c r="CF283" s="37">
        <f t="shared" ref="CF283" si="106">IF(CE283=0,"n/a",IF(CE283="n/a",1,CE283)*(1+IF(CF282="n/a",0,CF282)))</f>
        <v>1.3911864851234748</v>
      </c>
      <c r="CG283" s="37">
        <f t="shared" ref="CG283" si="107">IF(CF283=0,"n/a",IF(CF283="n/a",1,CF283)*(1+IF(CG282="n/a",0,CG282)))</f>
        <v>1.3911864851234748</v>
      </c>
      <c r="CH283" s="37">
        <f t="shared" ref="CH283" si="108">IF(CG283=0,"n/a",IF(CG283="n/a",1,CG283)*(1+IF(CH282="n/a",0,CH282)))</f>
        <v>1.3911864851234748</v>
      </c>
      <c r="CI283" s="37">
        <f t="shared" ref="CI283" si="109">IF(CH283=0,"n/a",IF(CH283="n/a",1,CH283)*(1+IF(CI282="n/a",0,CI282)))</f>
        <v>1.3911864851234748</v>
      </c>
      <c r="CJ283" s="37">
        <f t="shared" ref="CJ283" si="110">IF(CI283=0,"n/a",IF(CI283="n/a",1,CI283)*(1+IF(CJ282="n/a",0,CJ282)))</f>
        <v>1.3911864851234748</v>
      </c>
      <c r="CK283" s="37">
        <f t="shared" ref="CK283" si="111">IF(CJ283=0,"n/a",IF(CJ283="n/a",1,CJ283)*(1+IF(CK282="n/a",0,CK282)))</f>
        <v>1.3911864851234748</v>
      </c>
    </row>
    <row r="284" spans="1:89" outlineLevel="2">
      <c r="B284" s="90"/>
      <c r="C284" s="89"/>
      <c r="D284" s="89"/>
      <c r="E284" s="91"/>
      <c r="F284" s="92"/>
      <c r="G284" s="133"/>
      <c r="H284" s="92"/>
    </row>
    <row r="285" spans="1:89" customFormat="1" ht="10.15" customHeight="1" outlineLevel="2">
      <c r="A285" s="269"/>
      <c r="B285" s="90"/>
      <c r="C285" s="10"/>
      <c r="D285" s="10" t="s">
        <v>40</v>
      </c>
      <c r="E285" s="11"/>
      <c r="F285" s="12" t="s">
        <v>7</v>
      </c>
      <c r="G285" s="12"/>
      <c r="H285" s="12"/>
      <c r="I285" s="10"/>
      <c r="J285" s="26">
        <f>IF($G$11=J281, 1, 0)</f>
        <v>0</v>
      </c>
      <c r="K285" s="26">
        <f t="shared" ref="K285:BV285" si="112">IF($G$11=K281, 1, 0)</f>
        <v>0</v>
      </c>
      <c r="L285" s="26">
        <f t="shared" si="112"/>
        <v>0</v>
      </c>
      <c r="M285" s="26">
        <f t="shared" si="112"/>
        <v>0</v>
      </c>
      <c r="N285" s="26">
        <f t="shared" si="112"/>
        <v>0</v>
      </c>
      <c r="O285" s="26">
        <f t="shared" si="112"/>
        <v>0</v>
      </c>
      <c r="P285" s="26">
        <f t="shared" si="112"/>
        <v>0</v>
      </c>
      <c r="Q285" s="26">
        <f t="shared" si="112"/>
        <v>1</v>
      </c>
      <c r="R285" s="26">
        <f t="shared" si="112"/>
        <v>0</v>
      </c>
      <c r="S285" s="26">
        <f t="shared" si="112"/>
        <v>0</v>
      </c>
      <c r="T285" s="26">
        <f t="shared" si="112"/>
        <v>0</v>
      </c>
      <c r="U285" s="26">
        <f t="shared" si="112"/>
        <v>0</v>
      </c>
      <c r="V285" s="26">
        <f t="shared" si="112"/>
        <v>0</v>
      </c>
      <c r="W285" s="26">
        <f t="shared" si="112"/>
        <v>0</v>
      </c>
      <c r="X285" s="26">
        <f t="shared" si="112"/>
        <v>0</v>
      </c>
      <c r="Y285" s="26">
        <f t="shared" si="112"/>
        <v>0</v>
      </c>
      <c r="Z285" s="26">
        <f t="shared" si="112"/>
        <v>0</v>
      </c>
      <c r="AA285" s="26">
        <f t="shared" si="112"/>
        <v>0</v>
      </c>
      <c r="AB285" s="26">
        <f t="shared" si="112"/>
        <v>0</v>
      </c>
      <c r="AC285" s="26">
        <f t="shared" si="112"/>
        <v>0</v>
      </c>
      <c r="AD285" s="26">
        <f t="shared" si="112"/>
        <v>0</v>
      </c>
      <c r="AE285" s="26">
        <f t="shared" si="112"/>
        <v>0</v>
      </c>
      <c r="AF285" s="26">
        <f t="shared" si="112"/>
        <v>0</v>
      </c>
      <c r="AG285" s="26">
        <f t="shared" si="112"/>
        <v>0</v>
      </c>
      <c r="AH285" s="26">
        <f t="shared" si="112"/>
        <v>0</v>
      </c>
      <c r="AI285" s="26">
        <f t="shared" si="112"/>
        <v>0</v>
      </c>
      <c r="AJ285" s="26">
        <f t="shared" si="112"/>
        <v>0</v>
      </c>
      <c r="AK285" s="26">
        <f t="shared" si="112"/>
        <v>0</v>
      </c>
      <c r="AL285" s="26">
        <f t="shared" si="112"/>
        <v>0</v>
      </c>
      <c r="AM285" s="26">
        <f t="shared" si="112"/>
        <v>0</v>
      </c>
      <c r="AN285" s="26">
        <f t="shared" si="112"/>
        <v>0</v>
      </c>
      <c r="AO285" s="26">
        <f t="shared" si="112"/>
        <v>0</v>
      </c>
      <c r="AP285" s="26">
        <f t="shared" si="112"/>
        <v>0</v>
      </c>
      <c r="AQ285" s="26">
        <f t="shared" si="112"/>
        <v>0</v>
      </c>
      <c r="AR285" s="26">
        <f t="shared" si="112"/>
        <v>0</v>
      </c>
      <c r="AS285" s="26">
        <f t="shared" si="112"/>
        <v>0</v>
      </c>
      <c r="AT285" s="26">
        <f t="shared" si="112"/>
        <v>0</v>
      </c>
      <c r="AU285" s="26">
        <f t="shared" si="112"/>
        <v>0</v>
      </c>
      <c r="AV285" s="26">
        <f t="shared" si="112"/>
        <v>0</v>
      </c>
      <c r="AW285" s="26">
        <f t="shared" si="112"/>
        <v>0</v>
      </c>
      <c r="AX285" s="26">
        <f t="shared" si="112"/>
        <v>0</v>
      </c>
      <c r="AY285" s="26">
        <f t="shared" si="112"/>
        <v>0</v>
      </c>
      <c r="AZ285" s="26">
        <f t="shared" si="112"/>
        <v>0</v>
      </c>
      <c r="BA285" s="26">
        <f t="shared" si="112"/>
        <v>0</v>
      </c>
      <c r="BB285" s="26">
        <f t="shared" si="112"/>
        <v>0</v>
      </c>
      <c r="BC285" s="26">
        <f t="shared" si="112"/>
        <v>0</v>
      </c>
      <c r="BD285" s="26">
        <f t="shared" si="112"/>
        <v>0</v>
      </c>
      <c r="BE285" s="26">
        <f t="shared" si="112"/>
        <v>0</v>
      </c>
      <c r="BF285" s="26">
        <f t="shared" si="112"/>
        <v>0</v>
      </c>
      <c r="BG285" s="26">
        <f t="shared" si="112"/>
        <v>0</v>
      </c>
      <c r="BH285" s="26">
        <f t="shared" si="112"/>
        <v>0</v>
      </c>
      <c r="BI285" s="26">
        <f t="shared" si="112"/>
        <v>0</v>
      </c>
      <c r="BJ285" s="26">
        <f t="shared" si="112"/>
        <v>0</v>
      </c>
      <c r="BK285" s="26">
        <f t="shared" si="112"/>
        <v>0</v>
      </c>
      <c r="BL285" s="26">
        <f t="shared" si="112"/>
        <v>0</v>
      </c>
      <c r="BM285" s="26">
        <f t="shared" si="112"/>
        <v>0</v>
      </c>
      <c r="BN285" s="26">
        <f t="shared" si="112"/>
        <v>0</v>
      </c>
      <c r="BO285" s="26">
        <f t="shared" si="112"/>
        <v>0</v>
      </c>
      <c r="BP285" s="26">
        <f t="shared" si="112"/>
        <v>0</v>
      </c>
      <c r="BQ285" s="26">
        <f t="shared" si="112"/>
        <v>0</v>
      </c>
      <c r="BR285" s="26">
        <f t="shared" si="112"/>
        <v>0</v>
      </c>
      <c r="BS285" s="26">
        <f t="shared" si="112"/>
        <v>0</v>
      </c>
      <c r="BT285" s="26">
        <f t="shared" si="112"/>
        <v>0</v>
      </c>
      <c r="BU285" s="26">
        <f t="shared" si="112"/>
        <v>0</v>
      </c>
      <c r="BV285" s="26">
        <f t="shared" si="112"/>
        <v>0</v>
      </c>
      <c r="BW285" s="26">
        <f t="shared" ref="BW285:CK285" si="113">IF($G$11=BW281, 1, 0)</f>
        <v>0</v>
      </c>
      <c r="BX285" s="26">
        <f t="shared" si="113"/>
        <v>0</v>
      </c>
      <c r="BY285" s="26">
        <f t="shared" si="113"/>
        <v>0</v>
      </c>
      <c r="BZ285" s="26">
        <f t="shared" si="113"/>
        <v>0</v>
      </c>
      <c r="CA285" s="26">
        <f t="shared" si="113"/>
        <v>0</v>
      </c>
      <c r="CB285" s="26">
        <f t="shared" si="113"/>
        <v>0</v>
      </c>
      <c r="CC285" s="26">
        <f t="shared" si="113"/>
        <v>0</v>
      </c>
      <c r="CD285" s="26">
        <f t="shared" si="113"/>
        <v>0</v>
      </c>
      <c r="CE285" s="26">
        <f t="shared" si="113"/>
        <v>0</v>
      </c>
      <c r="CF285" s="26">
        <f t="shared" si="113"/>
        <v>0</v>
      </c>
      <c r="CG285" s="26">
        <f t="shared" si="113"/>
        <v>0</v>
      </c>
      <c r="CH285" s="26">
        <f t="shared" si="113"/>
        <v>0</v>
      </c>
      <c r="CI285" s="26">
        <f t="shared" si="113"/>
        <v>0</v>
      </c>
      <c r="CJ285" s="26">
        <f t="shared" si="113"/>
        <v>0</v>
      </c>
      <c r="CK285" s="26">
        <f t="shared" si="113"/>
        <v>0</v>
      </c>
    </row>
    <row r="286" spans="1:89" customFormat="1" ht="10.15" customHeight="1" outlineLevel="2">
      <c r="A286" s="269"/>
      <c r="B286" s="21"/>
      <c r="C286" s="10"/>
      <c r="D286" s="10" t="s">
        <v>491</v>
      </c>
      <c r="E286" s="11"/>
      <c r="F286" s="12" t="s">
        <v>39</v>
      </c>
      <c r="G286" s="57">
        <f>SUM(J286:CK286)</f>
        <v>1.3911864851234748</v>
      </c>
      <c r="H286" s="12"/>
      <c r="I286" s="10"/>
      <c r="J286" s="37">
        <f t="shared" ref="J286:AO286" si="114">IFERROR(J285*J283, 0)</f>
        <v>0</v>
      </c>
      <c r="K286" s="37">
        <f t="shared" si="114"/>
        <v>0</v>
      </c>
      <c r="L286" s="37">
        <f t="shared" si="114"/>
        <v>0</v>
      </c>
      <c r="M286" s="37">
        <f t="shared" si="114"/>
        <v>0</v>
      </c>
      <c r="N286" s="37">
        <f t="shared" si="114"/>
        <v>0</v>
      </c>
      <c r="O286" s="37">
        <f t="shared" si="114"/>
        <v>0</v>
      </c>
      <c r="P286" s="37">
        <f t="shared" si="114"/>
        <v>0</v>
      </c>
      <c r="Q286" s="37">
        <f t="shared" si="114"/>
        <v>1.3911864851234748</v>
      </c>
      <c r="R286" s="37">
        <f t="shared" si="114"/>
        <v>0</v>
      </c>
      <c r="S286" s="37">
        <f t="shared" si="114"/>
        <v>0</v>
      </c>
      <c r="T286" s="37">
        <f t="shared" si="114"/>
        <v>0</v>
      </c>
      <c r="U286" s="37">
        <f t="shared" si="114"/>
        <v>0</v>
      </c>
      <c r="V286" s="37">
        <f t="shared" si="114"/>
        <v>0</v>
      </c>
      <c r="W286" s="37">
        <f t="shared" si="114"/>
        <v>0</v>
      </c>
      <c r="X286" s="37">
        <f t="shared" si="114"/>
        <v>0</v>
      </c>
      <c r="Y286" s="37">
        <f t="shared" si="114"/>
        <v>0</v>
      </c>
      <c r="Z286" s="37">
        <f t="shared" si="114"/>
        <v>0</v>
      </c>
      <c r="AA286" s="37">
        <f t="shared" si="114"/>
        <v>0</v>
      </c>
      <c r="AB286" s="37">
        <f t="shared" si="114"/>
        <v>0</v>
      </c>
      <c r="AC286" s="37">
        <f t="shared" si="114"/>
        <v>0</v>
      </c>
      <c r="AD286" s="37">
        <f t="shared" si="114"/>
        <v>0</v>
      </c>
      <c r="AE286" s="37">
        <f t="shared" si="114"/>
        <v>0</v>
      </c>
      <c r="AF286" s="37">
        <f t="shared" si="114"/>
        <v>0</v>
      </c>
      <c r="AG286" s="37">
        <f t="shared" si="114"/>
        <v>0</v>
      </c>
      <c r="AH286" s="37">
        <f t="shared" si="114"/>
        <v>0</v>
      </c>
      <c r="AI286" s="37">
        <f t="shared" si="114"/>
        <v>0</v>
      </c>
      <c r="AJ286" s="37">
        <f t="shared" si="114"/>
        <v>0</v>
      </c>
      <c r="AK286" s="37">
        <f t="shared" si="114"/>
        <v>0</v>
      </c>
      <c r="AL286" s="37">
        <f t="shared" si="114"/>
        <v>0</v>
      </c>
      <c r="AM286" s="37">
        <f t="shared" si="114"/>
        <v>0</v>
      </c>
      <c r="AN286" s="37">
        <f t="shared" si="114"/>
        <v>0</v>
      </c>
      <c r="AO286" s="37">
        <f t="shared" si="114"/>
        <v>0</v>
      </c>
      <c r="AP286" s="37">
        <f t="shared" ref="AP286:BU286" si="115">IFERROR(AP285*AP283, 0)</f>
        <v>0</v>
      </c>
      <c r="AQ286" s="37">
        <f t="shared" si="115"/>
        <v>0</v>
      </c>
      <c r="AR286" s="37">
        <f t="shared" si="115"/>
        <v>0</v>
      </c>
      <c r="AS286" s="37">
        <f t="shared" si="115"/>
        <v>0</v>
      </c>
      <c r="AT286" s="37">
        <f t="shared" si="115"/>
        <v>0</v>
      </c>
      <c r="AU286" s="37">
        <f t="shared" si="115"/>
        <v>0</v>
      </c>
      <c r="AV286" s="37">
        <f t="shared" si="115"/>
        <v>0</v>
      </c>
      <c r="AW286" s="37">
        <f t="shared" si="115"/>
        <v>0</v>
      </c>
      <c r="AX286" s="37">
        <f t="shared" si="115"/>
        <v>0</v>
      </c>
      <c r="AY286" s="37">
        <f t="shared" si="115"/>
        <v>0</v>
      </c>
      <c r="AZ286" s="37">
        <f t="shared" si="115"/>
        <v>0</v>
      </c>
      <c r="BA286" s="37">
        <f t="shared" si="115"/>
        <v>0</v>
      </c>
      <c r="BB286" s="37">
        <f t="shared" si="115"/>
        <v>0</v>
      </c>
      <c r="BC286" s="37">
        <f t="shared" si="115"/>
        <v>0</v>
      </c>
      <c r="BD286" s="37">
        <f t="shared" si="115"/>
        <v>0</v>
      </c>
      <c r="BE286" s="37">
        <f t="shared" si="115"/>
        <v>0</v>
      </c>
      <c r="BF286" s="37">
        <f t="shared" si="115"/>
        <v>0</v>
      </c>
      <c r="BG286" s="37">
        <f t="shared" si="115"/>
        <v>0</v>
      </c>
      <c r="BH286" s="37">
        <f t="shared" si="115"/>
        <v>0</v>
      </c>
      <c r="BI286" s="37">
        <f t="shared" si="115"/>
        <v>0</v>
      </c>
      <c r="BJ286" s="37">
        <f t="shared" si="115"/>
        <v>0</v>
      </c>
      <c r="BK286" s="37">
        <f t="shared" si="115"/>
        <v>0</v>
      </c>
      <c r="BL286" s="37">
        <f t="shared" si="115"/>
        <v>0</v>
      </c>
      <c r="BM286" s="37">
        <f t="shared" si="115"/>
        <v>0</v>
      </c>
      <c r="BN286" s="37">
        <f t="shared" si="115"/>
        <v>0</v>
      </c>
      <c r="BO286" s="37">
        <f t="shared" si="115"/>
        <v>0</v>
      </c>
      <c r="BP286" s="37">
        <f t="shared" si="115"/>
        <v>0</v>
      </c>
      <c r="BQ286" s="37">
        <f t="shared" si="115"/>
        <v>0</v>
      </c>
      <c r="BR286" s="37">
        <f t="shared" si="115"/>
        <v>0</v>
      </c>
      <c r="BS286" s="37">
        <f t="shared" si="115"/>
        <v>0</v>
      </c>
      <c r="BT286" s="37">
        <f t="shared" si="115"/>
        <v>0</v>
      </c>
      <c r="BU286" s="37">
        <f t="shared" si="115"/>
        <v>0</v>
      </c>
      <c r="BV286" s="37">
        <f t="shared" ref="BV286:CK286" si="116">IFERROR(BV285*BV283, 0)</f>
        <v>0</v>
      </c>
      <c r="BW286" s="37">
        <f t="shared" si="116"/>
        <v>0</v>
      </c>
      <c r="BX286" s="37">
        <f t="shared" si="116"/>
        <v>0</v>
      </c>
      <c r="BY286" s="37">
        <f t="shared" si="116"/>
        <v>0</v>
      </c>
      <c r="BZ286" s="37">
        <f t="shared" si="116"/>
        <v>0</v>
      </c>
      <c r="CA286" s="37">
        <f t="shared" si="116"/>
        <v>0</v>
      </c>
      <c r="CB286" s="37">
        <f t="shared" si="116"/>
        <v>0</v>
      </c>
      <c r="CC286" s="37">
        <f t="shared" si="116"/>
        <v>0</v>
      </c>
      <c r="CD286" s="37">
        <f t="shared" si="116"/>
        <v>0</v>
      </c>
      <c r="CE286" s="37">
        <f t="shared" si="116"/>
        <v>0</v>
      </c>
      <c r="CF286" s="37">
        <f t="shared" si="116"/>
        <v>0</v>
      </c>
      <c r="CG286" s="37">
        <f t="shared" si="116"/>
        <v>0</v>
      </c>
      <c r="CH286" s="37">
        <f t="shared" si="116"/>
        <v>0</v>
      </c>
      <c r="CI286" s="37">
        <f t="shared" si="116"/>
        <v>0</v>
      </c>
      <c r="CJ286" s="37">
        <f t="shared" si="116"/>
        <v>0</v>
      </c>
      <c r="CK286" s="37">
        <f t="shared" si="116"/>
        <v>0</v>
      </c>
    </row>
    <row r="287" spans="1:89" outlineLevel="2">
      <c r="B287" s="90"/>
      <c r="C287" s="89"/>
      <c r="D287" s="89"/>
      <c r="E287" s="91"/>
      <c r="F287" s="92"/>
      <c r="G287" s="133"/>
      <c r="H287" s="92"/>
    </row>
    <row r="288" spans="1:89" outlineLevel="1">
      <c r="B288" s="90"/>
      <c r="C288" s="89"/>
      <c r="D288" s="89"/>
      <c r="E288" s="91"/>
      <c r="F288" s="92"/>
      <c r="G288" s="133"/>
      <c r="H288" s="92"/>
    </row>
    <row r="289" spans="1:89" s="16" customFormat="1" outlineLevel="1">
      <c r="A289" s="274"/>
      <c r="B289" s="17"/>
      <c r="C289" s="207" t="s">
        <v>541</v>
      </c>
      <c r="D289" s="16" t="str">
        <f>"Indekss Nr. 2 ("&amp;G291&amp;")"</f>
        <v>Indekss Nr. 2 (Būvniecības izmaksu indekss (inženierbūves))</v>
      </c>
      <c r="E289" s="18"/>
      <c r="F289" s="19"/>
      <c r="G289" s="20"/>
      <c r="H289" s="19"/>
    </row>
    <row r="290" spans="1:89" outlineLevel="2">
      <c r="B290" s="90"/>
      <c r="C290" s="89"/>
      <c r="D290" s="89"/>
      <c r="E290" s="91"/>
      <c r="F290" s="92"/>
      <c r="G290" s="133"/>
      <c r="H290" s="92"/>
    </row>
    <row r="291" spans="1:89" outlineLevel="2">
      <c r="B291" s="90"/>
      <c r="C291" s="89"/>
      <c r="D291" s="89" t="s">
        <v>569</v>
      </c>
      <c r="E291" s="91"/>
      <c r="F291" s="92"/>
      <c r="G291" s="247" t="s">
        <v>570</v>
      </c>
      <c r="H291" s="92"/>
    </row>
    <row r="292" spans="1:89" outlineLevel="2">
      <c r="B292" s="90"/>
      <c r="C292" s="89"/>
      <c r="D292" s="89"/>
      <c r="E292" s="91"/>
      <c r="F292" s="92"/>
      <c r="G292" s="133"/>
      <c r="H292" s="92"/>
    </row>
    <row r="293" spans="1:89" outlineLevel="2">
      <c r="B293" s="90"/>
      <c r="C293" s="89"/>
      <c r="D293" s="10" t="s">
        <v>392</v>
      </c>
      <c r="E293" s="91"/>
      <c r="F293" s="92"/>
      <c r="G293" s="133"/>
      <c r="H293" s="92"/>
      <c r="J293" s="47">
        <f>G222</f>
        <v>2016</v>
      </c>
      <c r="K293" s="47">
        <f>J293+1</f>
        <v>2017</v>
      </c>
      <c r="L293" s="47">
        <f t="shared" ref="L293:BW293" si="117">K293+1</f>
        <v>2018</v>
      </c>
      <c r="M293" s="47">
        <f t="shared" si="117"/>
        <v>2019</v>
      </c>
      <c r="N293" s="47">
        <f t="shared" si="117"/>
        <v>2020</v>
      </c>
      <c r="O293" s="47">
        <f t="shared" si="117"/>
        <v>2021</v>
      </c>
      <c r="P293" s="47">
        <f t="shared" si="117"/>
        <v>2022</v>
      </c>
      <c r="Q293" s="47">
        <f t="shared" si="117"/>
        <v>2023</v>
      </c>
      <c r="R293" s="47">
        <f t="shared" si="117"/>
        <v>2024</v>
      </c>
      <c r="S293" s="47">
        <f t="shared" si="117"/>
        <v>2025</v>
      </c>
      <c r="T293" s="47">
        <f t="shared" si="117"/>
        <v>2026</v>
      </c>
      <c r="U293" s="47">
        <f t="shared" si="117"/>
        <v>2027</v>
      </c>
      <c r="V293" s="47">
        <f t="shared" si="117"/>
        <v>2028</v>
      </c>
      <c r="W293" s="47">
        <f t="shared" si="117"/>
        <v>2029</v>
      </c>
      <c r="X293" s="47">
        <f t="shared" si="117"/>
        <v>2030</v>
      </c>
      <c r="Y293" s="47">
        <f t="shared" si="117"/>
        <v>2031</v>
      </c>
      <c r="Z293" s="47">
        <f t="shared" si="117"/>
        <v>2032</v>
      </c>
      <c r="AA293" s="47">
        <f t="shared" si="117"/>
        <v>2033</v>
      </c>
      <c r="AB293" s="47">
        <f t="shared" si="117"/>
        <v>2034</v>
      </c>
      <c r="AC293" s="47">
        <f t="shared" si="117"/>
        <v>2035</v>
      </c>
      <c r="AD293" s="47">
        <f t="shared" si="117"/>
        <v>2036</v>
      </c>
      <c r="AE293" s="47">
        <f t="shared" si="117"/>
        <v>2037</v>
      </c>
      <c r="AF293" s="47">
        <f t="shared" si="117"/>
        <v>2038</v>
      </c>
      <c r="AG293" s="47">
        <f t="shared" si="117"/>
        <v>2039</v>
      </c>
      <c r="AH293" s="47">
        <f t="shared" si="117"/>
        <v>2040</v>
      </c>
      <c r="AI293" s="47">
        <f t="shared" si="117"/>
        <v>2041</v>
      </c>
      <c r="AJ293" s="47">
        <f t="shared" si="117"/>
        <v>2042</v>
      </c>
      <c r="AK293" s="47">
        <f t="shared" si="117"/>
        <v>2043</v>
      </c>
      <c r="AL293" s="47">
        <f t="shared" si="117"/>
        <v>2044</v>
      </c>
      <c r="AM293" s="47">
        <f t="shared" si="117"/>
        <v>2045</v>
      </c>
      <c r="AN293" s="47">
        <f t="shared" si="117"/>
        <v>2046</v>
      </c>
      <c r="AO293" s="47">
        <f t="shared" si="117"/>
        <v>2047</v>
      </c>
      <c r="AP293" s="47">
        <f t="shared" si="117"/>
        <v>2048</v>
      </c>
      <c r="AQ293" s="47">
        <f t="shared" si="117"/>
        <v>2049</v>
      </c>
      <c r="AR293" s="47">
        <f t="shared" si="117"/>
        <v>2050</v>
      </c>
      <c r="AS293" s="47">
        <f t="shared" si="117"/>
        <v>2051</v>
      </c>
      <c r="AT293" s="47">
        <f t="shared" si="117"/>
        <v>2052</v>
      </c>
      <c r="AU293" s="47">
        <f t="shared" si="117"/>
        <v>2053</v>
      </c>
      <c r="AV293" s="47">
        <f t="shared" si="117"/>
        <v>2054</v>
      </c>
      <c r="AW293" s="47">
        <f t="shared" si="117"/>
        <v>2055</v>
      </c>
      <c r="AX293" s="47">
        <f t="shared" si="117"/>
        <v>2056</v>
      </c>
      <c r="AY293" s="47">
        <f t="shared" si="117"/>
        <v>2057</v>
      </c>
      <c r="AZ293" s="47">
        <f t="shared" si="117"/>
        <v>2058</v>
      </c>
      <c r="BA293" s="47">
        <f t="shared" si="117"/>
        <v>2059</v>
      </c>
      <c r="BB293" s="47">
        <f t="shared" si="117"/>
        <v>2060</v>
      </c>
      <c r="BC293" s="47">
        <f t="shared" si="117"/>
        <v>2061</v>
      </c>
      <c r="BD293" s="47">
        <f t="shared" si="117"/>
        <v>2062</v>
      </c>
      <c r="BE293" s="47">
        <f t="shared" si="117"/>
        <v>2063</v>
      </c>
      <c r="BF293" s="47">
        <f t="shared" si="117"/>
        <v>2064</v>
      </c>
      <c r="BG293" s="47">
        <f t="shared" si="117"/>
        <v>2065</v>
      </c>
      <c r="BH293" s="47">
        <f t="shared" si="117"/>
        <v>2066</v>
      </c>
      <c r="BI293" s="47">
        <f t="shared" si="117"/>
        <v>2067</v>
      </c>
      <c r="BJ293" s="47">
        <f t="shared" si="117"/>
        <v>2068</v>
      </c>
      <c r="BK293" s="47">
        <f t="shared" si="117"/>
        <v>2069</v>
      </c>
      <c r="BL293" s="47">
        <f t="shared" si="117"/>
        <v>2070</v>
      </c>
      <c r="BM293" s="47">
        <f t="shared" si="117"/>
        <v>2071</v>
      </c>
      <c r="BN293" s="47">
        <f t="shared" si="117"/>
        <v>2072</v>
      </c>
      <c r="BO293" s="47">
        <f t="shared" si="117"/>
        <v>2073</v>
      </c>
      <c r="BP293" s="47">
        <f t="shared" si="117"/>
        <v>2074</v>
      </c>
      <c r="BQ293" s="47">
        <f t="shared" si="117"/>
        <v>2075</v>
      </c>
      <c r="BR293" s="47">
        <f t="shared" si="117"/>
        <v>2076</v>
      </c>
      <c r="BS293" s="47">
        <f t="shared" si="117"/>
        <v>2077</v>
      </c>
      <c r="BT293" s="47">
        <f t="shared" si="117"/>
        <v>2078</v>
      </c>
      <c r="BU293" s="47">
        <f t="shared" si="117"/>
        <v>2079</v>
      </c>
      <c r="BV293" s="47">
        <f t="shared" si="117"/>
        <v>2080</v>
      </c>
      <c r="BW293" s="47">
        <f t="shared" si="117"/>
        <v>2081</v>
      </c>
      <c r="BX293" s="47">
        <f t="shared" ref="BX293:CK293" si="118">BW293+1</f>
        <v>2082</v>
      </c>
      <c r="BY293" s="47">
        <f t="shared" si="118"/>
        <v>2083</v>
      </c>
      <c r="BZ293" s="47">
        <f t="shared" si="118"/>
        <v>2084</v>
      </c>
      <c r="CA293" s="47">
        <f t="shared" si="118"/>
        <v>2085</v>
      </c>
      <c r="CB293" s="47">
        <f t="shared" si="118"/>
        <v>2086</v>
      </c>
      <c r="CC293" s="47">
        <f t="shared" si="118"/>
        <v>2087</v>
      </c>
      <c r="CD293" s="47">
        <f t="shared" si="118"/>
        <v>2088</v>
      </c>
      <c r="CE293" s="47">
        <f t="shared" si="118"/>
        <v>2089</v>
      </c>
      <c r="CF293" s="47">
        <f t="shared" si="118"/>
        <v>2090</v>
      </c>
      <c r="CG293" s="47">
        <f t="shared" si="118"/>
        <v>2091</v>
      </c>
      <c r="CH293" s="47">
        <f t="shared" si="118"/>
        <v>2092</v>
      </c>
      <c r="CI293" s="47">
        <f t="shared" si="118"/>
        <v>2093</v>
      </c>
      <c r="CJ293" s="47">
        <f t="shared" si="118"/>
        <v>2094</v>
      </c>
      <c r="CK293" s="47">
        <f t="shared" si="118"/>
        <v>2095</v>
      </c>
    </row>
    <row r="294" spans="1:89" outlineLevel="2">
      <c r="B294" s="90"/>
      <c r="C294" s="89"/>
      <c r="D294" s="10" t="s">
        <v>571</v>
      </c>
      <c r="E294" s="91"/>
      <c r="F294" s="12" t="s">
        <v>9</v>
      </c>
      <c r="G294" s="133"/>
      <c r="H294" s="92"/>
      <c r="J294" s="49">
        <v>-0.01</v>
      </c>
      <c r="K294" s="49">
        <v>1.4E-2</v>
      </c>
      <c r="L294" s="49">
        <v>4.2000000000000003E-2</v>
      </c>
      <c r="M294" s="49">
        <v>2.7E-2</v>
      </c>
      <c r="N294" s="49">
        <v>-6.0000000000000001E-3</v>
      </c>
      <c r="O294" s="49">
        <v>0.10299999999999999</v>
      </c>
      <c r="P294" s="49">
        <v>0.20200000000000001</v>
      </c>
      <c r="Q294" s="49"/>
      <c r="R294" s="49"/>
      <c r="S294" s="49"/>
      <c r="T294" s="49"/>
      <c r="U294" s="49"/>
      <c r="V294" s="49"/>
      <c r="W294" s="49"/>
      <c r="X294" s="49"/>
      <c r="Y294" s="49"/>
      <c r="Z294" s="49"/>
      <c r="AA294" s="49"/>
      <c r="AB294" s="49"/>
      <c r="AC294" s="49"/>
      <c r="AD294" s="49"/>
      <c r="AE294" s="49"/>
      <c r="AF294" s="49"/>
      <c r="AG294" s="49"/>
      <c r="AH294" s="49"/>
      <c r="AI294" s="49"/>
      <c r="AJ294" s="49"/>
      <c r="AK294" s="49"/>
      <c r="AL294" s="49"/>
      <c r="AM294" s="49"/>
      <c r="AN294" s="49"/>
      <c r="AO294" s="49"/>
      <c r="AP294" s="49"/>
      <c r="AQ294" s="49"/>
      <c r="AR294" s="49"/>
      <c r="AS294" s="49"/>
      <c r="AT294" s="49"/>
      <c r="AU294" s="49"/>
      <c r="AV294" s="49"/>
      <c r="AW294" s="49"/>
      <c r="AX294" s="49"/>
      <c r="AY294" s="49"/>
      <c r="AZ294" s="49"/>
      <c r="BA294" s="49"/>
      <c r="BB294" s="49"/>
      <c r="BC294" s="49"/>
      <c r="BD294" s="49"/>
      <c r="BE294" s="49"/>
      <c r="BF294" s="49"/>
      <c r="BG294" s="49"/>
      <c r="BH294" s="49"/>
      <c r="BI294" s="49"/>
      <c r="BJ294" s="49"/>
      <c r="BK294" s="49"/>
      <c r="BL294" s="49"/>
      <c r="BM294" s="49"/>
      <c r="BN294" s="49"/>
      <c r="BO294" s="49"/>
      <c r="BP294" s="49"/>
      <c r="BQ294" s="49"/>
      <c r="BR294" s="49"/>
      <c r="BS294" s="49"/>
      <c r="BT294" s="49"/>
      <c r="BU294" s="49"/>
      <c r="BV294" s="49"/>
      <c r="BW294" s="49"/>
      <c r="BX294" s="49"/>
      <c r="BY294" s="49"/>
      <c r="BZ294" s="49"/>
      <c r="CA294" s="49"/>
      <c r="CB294" s="49"/>
      <c r="CC294" s="49"/>
      <c r="CD294" s="49"/>
      <c r="CE294" s="49"/>
      <c r="CF294" s="49"/>
      <c r="CG294" s="49"/>
      <c r="CH294" s="49"/>
      <c r="CI294" s="49"/>
      <c r="CJ294" s="49"/>
      <c r="CK294" s="49"/>
    </row>
    <row r="295" spans="1:89" ht="10.15" customHeight="1" outlineLevel="2">
      <c r="B295" s="90"/>
      <c r="C295" s="89"/>
      <c r="D295" s="10" t="s">
        <v>296</v>
      </c>
      <c r="E295" s="91"/>
      <c r="F295" s="12" t="s">
        <v>39</v>
      </c>
      <c r="G295" s="133"/>
      <c r="H295" s="92"/>
      <c r="I295" s="24"/>
      <c r="J295" s="37" t="str">
        <f t="shared" ref="J295:K295" si="119">IF(I295=0,"n/a",IF(I295="n/a",1,I295)*(1+IF(J294="n/a",0,J294)))</f>
        <v>n/a</v>
      </c>
      <c r="K295" s="37">
        <f t="shared" si="119"/>
        <v>1.014</v>
      </c>
      <c r="L295" s="37">
        <f t="shared" ref="L295" si="120">IF(K295=0,"n/a",IF(K295="n/a",1,K295)*(1+IF(L294="n/a",0,L294)))</f>
        <v>1.0565880000000001</v>
      </c>
      <c r="M295" s="37">
        <f t="shared" ref="M295" si="121">IF(L295=0,"n/a",IF(L295="n/a",1,L295)*(1+IF(M294="n/a",0,M294)))</f>
        <v>1.0851158759999999</v>
      </c>
      <c r="N295" s="37">
        <f t="shared" ref="N295" si="122">IF(M295=0,"n/a",IF(M295="n/a",1,M295)*(1+IF(N294="n/a",0,N294)))</f>
        <v>1.078605180744</v>
      </c>
      <c r="O295" s="37">
        <f t="shared" ref="O295" si="123">IF(N295=0,"n/a",IF(N295="n/a",1,N295)*(1+IF(O294="n/a",0,O294)))</f>
        <v>1.189701514360632</v>
      </c>
      <c r="P295" s="37">
        <f t="shared" ref="P295" si="124">IF(O295=0,"n/a",IF(O295="n/a",1,O295)*(1+IF(P294="n/a",0,P294)))</f>
        <v>1.4300212202614795</v>
      </c>
      <c r="Q295" s="37">
        <f t="shared" ref="Q295" si="125">IF(P295=0,"n/a",IF(P295="n/a",1,P295)*(1+IF(Q294="n/a",0,Q294)))</f>
        <v>1.4300212202614795</v>
      </c>
      <c r="R295" s="37">
        <f t="shared" ref="R295" si="126">IF(Q295=0,"n/a",IF(Q295="n/a",1,Q295)*(1+IF(R294="n/a",0,R294)))</f>
        <v>1.4300212202614795</v>
      </c>
      <c r="S295" s="37">
        <f t="shared" ref="S295" si="127">IF(R295=0,"n/a",IF(R295="n/a",1,R295)*(1+IF(S294="n/a",0,S294)))</f>
        <v>1.4300212202614795</v>
      </c>
      <c r="T295" s="37">
        <f t="shared" ref="T295" si="128">IF(S295=0,"n/a",IF(S295="n/a",1,S295)*(1+IF(T294="n/a",0,T294)))</f>
        <v>1.4300212202614795</v>
      </c>
      <c r="U295" s="37">
        <f t="shared" ref="U295" si="129">IF(T295=0,"n/a",IF(T295="n/a",1,T295)*(1+IF(U294="n/a",0,U294)))</f>
        <v>1.4300212202614795</v>
      </c>
      <c r="V295" s="37">
        <f t="shared" ref="V295" si="130">IF(U295=0,"n/a",IF(U295="n/a",1,U295)*(1+IF(V294="n/a",0,V294)))</f>
        <v>1.4300212202614795</v>
      </c>
      <c r="W295" s="37">
        <f t="shared" ref="W295" si="131">IF(V295=0,"n/a",IF(V295="n/a",1,V295)*(1+IF(W294="n/a",0,W294)))</f>
        <v>1.4300212202614795</v>
      </c>
      <c r="X295" s="37">
        <f t="shared" ref="X295" si="132">IF(W295=0,"n/a",IF(W295="n/a",1,W295)*(1+IF(X294="n/a",0,X294)))</f>
        <v>1.4300212202614795</v>
      </c>
      <c r="Y295" s="37">
        <f t="shared" ref="Y295" si="133">IF(X295=0,"n/a",IF(X295="n/a",1,X295)*(1+IF(Y294="n/a",0,Y294)))</f>
        <v>1.4300212202614795</v>
      </c>
      <c r="Z295" s="37">
        <f t="shared" ref="Z295" si="134">IF(Y295=0,"n/a",IF(Y295="n/a",1,Y295)*(1+IF(Z294="n/a",0,Z294)))</f>
        <v>1.4300212202614795</v>
      </c>
      <c r="AA295" s="37">
        <f t="shared" ref="AA295" si="135">IF(Z295=0,"n/a",IF(Z295="n/a",1,Z295)*(1+IF(AA294="n/a",0,AA294)))</f>
        <v>1.4300212202614795</v>
      </c>
      <c r="AB295" s="37">
        <f t="shared" ref="AB295" si="136">IF(AA295=0,"n/a",IF(AA295="n/a",1,AA295)*(1+IF(AB294="n/a",0,AB294)))</f>
        <v>1.4300212202614795</v>
      </c>
      <c r="AC295" s="37">
        <f t="shared" ref="AC295" si="137">IF(AB295=0,"n/a",IF(AB295="n/a",1,AB295)*(1+IF(AC294="n/a",0,AC294)))</f>
        <v>1.4300212202614795</v>
      </c>
      <c r="AD295" s="37">
        <f t="shared" ref="AD295" si="138">IF(AC295=0,"n/a",IF(AC295="n/a",1,AC295)*(1+IF(AD294="n/a",0,AD294)))</f>
        <v>1.4300212202614795</v>
      </c>
      <c r="AE295" s="37">
        <f t="shared" ref="AE295" si="139">IF(AD295=0,"n/a",IF(AD295="n/a",1,AD295)*(1+IF(AE294="n/a",0,AE294)))</f>
        <v>1.4300212202614795</v>
      </c>
      <c r="AF295" s="37">
        <f t="shared" ref="AF295" si="140">IF(AE295=0,"n/a",IF(AE295="n/a",1,AE295)*(1+IF(AF294="n/a",0,AF294)))</f>
        <v>1.4300212202614795</v>
      </c>
      <c r="AG295" s="37">
        <f t="shared" ref="AG295" si="141">IF(AF295=0,"n/a",IF(AF295="n/a",1,AF295)*(1+IF(AG294="n/a",0,AG294)))</f>
        <v>1.4300212202614795</v>
      </c>
      <c r="AH295" s="37">
        <f t="shared" ref="AH295" si="142">IF(AG295=0,"n/a",IF(AG295="n/a",1,AG295)*(1+IF(AH294="n/a",0,AH294)))</f>
        <v>1.4300212202614795</v>
      </c>
      <c r="AI295" s="37">
        <f t="shared" ref="AI295" si="143">IF(AH295=0,"n/a",IF(AH295="n/a",1,AH295)*(1+IF(AI294="n/a",0,AI294)))</f>
        <v>1.4300212202614795</v>
      </c>
      <c r="AJ295" s="37">
        <f t="shared" ref="AJ295" si="144">IF(AI295=0,"n/a",IF(AI295="n/a",1,AI295)*(1+IF(AJ294="n/a",0,AJ294)))</f>
        <v>1.4300212202614795</v>
      </c>
      <c r="AK295" s="37">
        <f t="shared" ref="AK295" si="145">IF(AJ295=0,"n/a",IF(AJ295="n/a",1,AJ295)*(1+IF(AK294="n/a",0,AK294)))</f>
        <v>1.4300212202614795</v>
      </c>
      <c r="AL295" s="37">
        <f t="shared" ref="AL295" si="146">IF(AK295=0,"n/a",IF(AK295="n/a",1,AK295)*(1+IF(AL294="n/a",0,AL294)))</f>
        <v>1.4300212202614795</v>
      </c>
      <c r="AM295" s="37">
        <f t="shared" ref="AM295" si="147">IF(AL295=0,"n/a",IF(AL295="n/a",1,AL295)*(1+IF(AM294="n/a",0,AM294)))</f>
        <v>1.4300212202614795</v>
      </c>
      <c r="AN295" s="37">
        <f t="shared" ref="AN295" si="148">IF(AM295=0,"n/a",IF(AM295="n/a",1,AM295)*(1+IF(AN294="n/a",0,AN294)))</f>
        <v>1.4300212202614795</v>
      </c>
      <c r="AO295" s="37">
        <f t="shared" ref="AO295" si="149">IF(AN295=0,"n/a",IF(AN295="n/a",1,AN295)*(1+IF(AO294="n/a",0,AO294)))</f>
        <v>1.4300212202614795</v>
      </c>
      <c r="AP295" s="37">
        <f t="shared" ref="AP295" si="150">IF(AO295=0,"n/a",IF(AO295="n/a",1,AO295)*(1+IF(AP294="n/a",0,AP294)))</f>
        <v>1.4300212202614795</v>
      </c>
      <c r="AQ295" s="37">
        <f t="shared" ref="AQ295" si="151">IF(AP295=0,"n/a",IF(AP295="n/a",1,AP295)*(1+IF(AQ294="n/a",0,AQ294)))</f>
        <v>1.4300212202614795</v>
      </c>
      <c r="AR295" s="37">
        <f t="shared" ref="AR295" si="152">IF(AQ295=0,"n/a",IF(AQ295="n/a",1,AQ295)*(1+IF(AR294="n/a",0,AR294)))</f>
        <v>1.4300212202614795</v>
      </c>
      <c r="AS295" s="37">
        <f t="shared" ref="AS295" si="153">IF(AR295=0,"n/a",IF(AR295="n/a",1,AR295)*(1+IF(AS294="n/a",0,AS294)))</f>
        <v>1.4300212202614795</v>
      </c>
      <c r="AT295" s="37">
        <f t="shared" ref="AT295" si="154">IF(AS295=0,"n/a",IF(AS295="n/a",1,AS295)*(1+IF(AT294="n/a",0,AT294)))</f>
        <v>1.4300212202614795</v>
      </c>
      <c r="AU295" s="37">
        <f t="shared" ref="AU295" si="155">IF(AT295=0,"n/a",IF(AT295="n/a",1,AT295)*(1+IF(AU294="n/a",0,AU294)))</f>
        <v>1.4300212202614795</v>
      </c>
      <c r="AV295" s="37">
        <f t="shared" ref="AV295" si="156">IF(AU295=0,"n/a",IF(AU295="n/a",1,AU295)*(1+IF(AV294="n/a",0,AV294)))</f>
        <v>1.4300212202614795</v>
      </c>
      <c r="AW295" s="37">
        <f t="shared" ref="AW295" si="157">IF(AV295=0,"n/a",IF(AV295="n/a",1,AV295)*(1+IF(AW294="n/a",0,AW294)))</f>
        <v>1.4300212202614795</v>
      </c>
      <c r="AX295" s="37">
        <f t="shared" ref="AX295" si="158">IF(AW295=0,"n/a",IF(AW295="n/a",1,AW295)*(1+IF(AX294="n/a",0,AX294)))</f>
        <v>1.4300212202614795</v>
      </c>
      <c r="AY295" s="37">
        <f t="shared" ref="AY295" si="159">IF(AX295=0,"n/a",IF(AX295="n/a",1,AX295)*(1+IF(AY294="n/a",0,AY294)))</f>
        <v>1.4300212202614795</v>
      </c>
      <c r="AZ295" s="37">
        <f t="shared" ref="AZ295" si="160">IF(AY295=0,"n/a",IF(AY295="n/a",1,AY295)*(1+IF(AZ294="n/a",0,AZ294)))</f>
        <v>1.4300212202614795</v>
      </c>
      <c r="BA295" s="37">
        <f t="shared" ref="BA295" si="161">IF(AZ295=0,"n/a",IF(AZ295="n/a",1,AZ295)*(1+IF(BA294="n/a",0,BA294)))</f>
        <v>1.4300212202614795</v>
      </c>
      <c r="BB295" s="37">
        <f t="shared" ref="BB295" si="162">IF(BA295=0,"n/a",IF(BA295="n/a",1,BA295)*(1+IF(BB294="n/a",0,BB294)))</f>
        <v>1.4300212202614795</v>
      </c>
      <c r="BC295" s="37">
        <f t="shared" ref="BC295" si="163">IF(BB295=0,"n/a",IF(BB295="n/a",1,BB295)*(1+IF(BC294="n/a",0,BC294)))</f>
        <v>1.4300212202614795</v>
      </c>
      <c r="BD295" s="37">
        <f t="shared" ref="BD295" si="164">IF(BC295=0,"n/a",IF(BC295="n/a",1,BC295)*(1+IF(BD294="n/a",0,BD294)))</f>
        <v>1.4300212202614795</v>
      </c>
      <c r="BE295" s="37">
        <f t="shared" ref="BE295" si="165">IF(BD295=0,"n/a",IF(BD295="n/a",1,BD295)*(1+IF(BE294="n/a",0,BE294)))</f>
        <v>1.4300212202614795</v>
      </c>
      <c r="BF295" s="37">
        <f t="shared" ref="BF295" si="166">IF(BE295=0,"n/a",IF(BE295="n/a",1,BE295)*(1+IF(BF294="n/a",0,BF294)))</f>
        <v>1.4300212202614795</v>
      </c>
      <c r="BG295" s="37">
        <f t="shared" ref="BG295" si="167">IF(BF295=0,"n/a",IF(BF295="n/a",1,BF295)*(1+IF(BG294="n/a",0,BG294)))</f>
        <v>1.4300212202614795</v>
      </c>
      <c r="BH295" s="37">
        <f t="shared" ref="BH295" si="168">IF(BG295=0,"n/a",IF(BG295="n/a",1,BG295)*(1+IF(BH294="n/a",0,BH294)))</f>
        <v>1.4300212202614795</v>
      </c>
      <c r="BI295" s="37">
        <f t="shared" ref="BI295" si="169">IF(BH295=0,"n/a",IF(BH295="n/a",1,BH295)*(1+IF(BI294="n/a",0,BI294)))</f>
        <v>1.4300212202614795</v>
      </c>
      <c r="BJ295" s="37">
        <f t="shared" ref="BJ295" si="170">IF(BI295=0,"n/a",IF(BI295="n/a",1,BI295)*(1+IF(BJ294="n/a",0,BJ294)))</f>
        <v>1.4300212202614795</v>
      </c>
      <c r="BK295" s="37">
        <f t="shared" ref="BK295" si="171">IF(BJ295=0,"n/a",IF(BJ295="n/a",1,BJ295)*(1+IF(BK294="n/a",0,BK294)))</f>
        <v>1.4300212202614795</v>
      </c>
      <c r="BL295" s="37">
        <f t="shared" ref="BL295" si="172">IF(BK295=0,"n/a",IF(BK295="n/a",1,BK295)*(1+IF(BL294="n/a",0,BL294)))</f>
        <v>1.4300212202614795</v>
      </c>
      <c r="BM295" s="37">
        <f t="shared" ref="BM295" si="173">IF(BL295=0,"n/a",IF(BL295="n/a",1,BL295)*(1+IF(BM294="n/a",0,BM294)))</f>
        <v>1.4300212202614795</v>
      </c>
      <c r="BN295" s="37">
        <f t="shared" ref="BN295" si="174">IF(BM295=0,"n/a",IF(BM295="n/a",1,BM295)*(1+IF(BN294="n/a",0,BN294)))</f>
        <v>1.4300212202614795</v>
      </c>
      <c r="BO295" s="37">
        <f t="shared" ref="BO295" si="175">IF(BN295=0,"n/a",IF(BN295="n/a",1,BN295)*(1+IF(BO294="n/a",0,BO294)))</f>
        <v>1.4300212202614795</v>
      </c>
      <c r="BP295" s="37">
        <f t="shared" ref="BP295" si="176">IF(BO295=0,"n/a",IF(BO295="n/a",1,BO295)*(1+IF(BP294="n/a",0,BP294)))</f>
        <v>1.4300212202614795</v>
      </c>
      <c r="BQ295" s="37">
        <f t="shared" ref="BQ295" si="177">IF(BP295=0,"n/a",IF(BP295="n/a",1,BP295)*(1+IF(BQ294="n/a",0,BQ294)))</f>
        <v>1.4300212202614795</v>
      </c>
      <c r="BR295" s="37">
        <f t="shared" ref="BR295" si="178">IF(BQ295=0,"n/a",IF(BQ295="n/a",1,BQ295)*(1+IF(BR294="n/a",0,BR294)))</f>
        <v>1.4300212202614795</v>
      </c>
      <c r="BS295" s="37">
        <f t="shared" ref="BS295" si="179">IF(BR295=0,"n/a",IF(BR295="n/a",1,BR295)*(1+IF(BS294="n/a",0,BS294)))</f>
        <v>1.4300212202614795</v>
      </c>
      <c r="BT295" s="37">
        <f t="shared" ref="BT295" si="180">IF(BS295=0,"n/a",IF(BS295="n/a",1,BS295)*(1+IF(BT294="n/a",0,BT294)))</f>
        <v>1.4300212202614795</v>
      </c>
      <c r="BU295" s="37">
        <f t="shared" ref="BU295" si="181">IF(BT295=0,"n/a",IF(BT295="n/a",1,BT295)*(1+IF(BU294="n/a",0,BU294)))</f>
        <v>1.4300212202614795</v>
      </c>
      <c r="BV295" s="37">
        <f t="shared" ref="BV295" si="182">IF(BU295=0,"n/a",IF(BU295="n/a",1,BU295)*(1+IF(BV294="n/a",0,BV294)))</f>
        <v>1.4300212202614795</v>
      </c>
      <c r="BW295" s="37">
        <f t="shared" ref="BW295" si="183">IF(BV295=0,"n/a",IF(BV295="n/a",1,BV295)*(1+IF(BW294="n/a",0,BW294)))</f>
        <v>1.4300212202614795</v>
      </c>
      <c r="BX295" s="37">
        <f t="shared" ref="BX295" si="184">IF(BW295=0,"n/a",IF(BW295="n/a",1,BW295)*(1+IF(BX294="n/a",0,BX294)))</f>
        <v>1.4300212202614795</v>
      </c>
      <c r="BY295" s="37">
        <f t="shared" ref="BY295" si="185">IF(BX295=0,"n/a",IF(BX295="n/a",1,BX295)*(1+IF(BY294="n/a",0,BY294)))</f>
        <v>1.4300212202614795</v>
      </c>
      <c r="BZ295" s="37">
        <f t="shared" ref="BZ295" si="186">IF(BY295=0,"n/a",IF(BY295="n/a",1,BY295)*(1+IF(BZ294="n/a",0,BZ294)))</f>
        <v>1.4300212202614795</v>
      </c>
      <c r="CA295" s="37">
        <f t="shared" ref="CA295" si="187">IF(BZ295=0,"n/a",IF(BZ295="n/a",1,BZ295)*(1+IF(CA294="n/a",0,CA294)))</f>
        <v>1.4300212202614795</v>
      </c>
      <c r="CB295" s="37">
        <f t="shared" ref="CB295" si="188">IF(CA295=0,"n/a",IF(CA295="n/a",1,CA295)*(1+IF(CB294="n/a",0,CB294)))</f>
        <v>1.4300212202614795</v>
      </c>
      <c r="CC295" s="37">
        <f t="shared" ref="CC295" si="189">IF(CB295=0,"n/a",IF(CB295="n/a",1,CB295)*(1+IF(CC294="n/a",0,CC294)))</f>
        <v>1.4300212202614795</v>
      </c>
      <c r="CD295" s="37">
        <f t="shared" ref="CD295" si="190">IF(CC295=0,"n/a",IF(CC295="n/a",1,CC295)*(1+IF(CD294="n/a",0,CD294)))</f>
        <v>1.4300212202614795</v>
      </c>
      <c r="CE295" s="37">
        <f t="shared" ref="CE295" si="191">IF(CD295=0,"n/a",IF(CD295="n/a",1,CD295)*(1+IF(CE294="n/a",0,CE294)))</f>
        <v>1.4300212202614795</v>
      </c>
      <c r="CF295" s="37">
        <f t="shared" ref="CF295" si="192">IF(CE295=0,"n/a",IF(CE295="n/a",1,CE295)*(1+IF(CF294="n/a",0,CF294)))</f>
        <v>1.4300212202614795</v>
      </c>
      <c r="CG295" s="37">
        <f t="shared" ref="CG295" si="193">IF(CF295=0,"n/a",IF(CF295="n/a",1,CF295)*(1+IF(CG294="n/a",0,CG294)))</f>
        <v>1.4300212202614795</v>
      </c>
      <c r="CH295" s="37">
        <f t="shared" ref="CH295" si="194">IF(CG295=0,"n/a",IF(CG295="n/a",1,CG295)*(1+IF(CH294="n/a",0,CH294)))</f>
        <v>1.4300212202614795</v>
      </c>
      <c r="CI295" s="37">
        <f t="shared" ref="CI295" si="195">IF(CH295=0,"n/a",IF(CH295="n/a",1,CH295)*(1+IF(CI294="n/a",0,CI294)))</f>
        <v>1.4300212202614795</v>
      </c>
      <c r="CJ295" s="37">
        <f t="shared" ref="CJ295" si="196">IF(CI295=0,"n/a",IF(CI295="n/a",1,CI295)*(1+IF(CJ294="n/a",0,CJ294)))</f>
        <v>1.4300212202614795</v>
      </c>
      <c r="CK295" s="37">
        <f t="shared" ref="CK295" si="197">IF(CJ295=0,"n/a",IF(CJ295="n/a",1,CJ295)*(1+IF(CK294="n/a",0,CK294)))</f>
        <v>1.4300212202614795</v>
      </c>
    </row>
    <row r="296" spans="1:89" outlineLevel="2">
      <c r="B296" s="90"/>
      <c r="C296" s="89"/>
      <c r="D296" s="89"/>
      <c r="E296" s="91"/>
      <c r="F296" s="92"/>
      <c r="G296" s="133"/>
      <c r="H296" s="92"/>
    </row>
    <row r="297" spans="1:89" customFormat="1" ht="10.15" customHeight="1" outlineLevel="2">
      <c r="A297" s="269"/>
      <c r="B297" s="90"/>
      <c r="C297" s="10"/>
      <c r="D297" s="10" t="s">
        <v>40</v>
      </c>
      <c r="E297" s="11"/>
      <c r="F297" s="12" t="s">
        <v>7</v>
      </c>
      <c r="G297" s="12"/>
      <c r="H297" s="12"/>
      <c r="I297" s="10"/>
      <c r="J297" s="26">
        <f>IF($G$11=J293, 1, 0)</f>
        <v>0</v>
      </c>
      <c r="K297" s="26">
        <f t="shared" ref="K297:BV297" si="198">IF($G$11=K293, 1, 0)</f>
        <v>0</v>
      </c>
      <c r="L297" s="26">
        <f t="shared" si="198"/>
        <v>0</v>
      </c>
      <c r="M297" s="26">
        <f t="shared" si="198"/>
        <v>0</v>
      </c>
      <c r="N297" s="26">
        <f t="shared" si="198"/>
        <v>0</v>
      </c>
      <c r="O297" s="26">
        <f t="shared" si="198"/>
        <v>0</v>
      </c>
      <c r="P297" s="26">
        <f t="shared" si="198"/>
        <v>0</v>
      </c>
      <c r="Q297" s="26">
        <f t="shared" si="198"/>
        <v>1</v>
      </c>
      <c r="R297" s="26">
        <f t="shared" si="198"/>
        <v>0</v>
      </c>
      <c r="S297" s="26">
        <f t="shared" si="198"/>
        <v>0</v>
      </c>
      <c r="T297" s="26">
        <f t="shared" si="198"/>
        <v>0</v>
      </c>
      <c r="U297" s="26">
        <f t="shared" si="198"/>
        <v>0</v>
      </c>
      <c r="V297" s="26">
        <f t="shared" si="198"/>
        <v>0</v>
      </c>
      <c r="W297" s="26">
        <f t="shared" si="198"/>
        <v>0</v>
      </c>
      <c r="X297" s="26">
        <f t="shared" si="198"/>
        <v>0</v>
      </c>
      <c r="Y297" s="26">
        <f t="shared" si="198"/>
        <v>0</v>
      </c>
      <c r="Z297" s="26">
        <f t="shared" si="198"/>
        <v>0</v>
      </c>
      <c r="AA297" s="26">
        <f t="shared" si="198"/>
        <v>0</v>
      </c>
      <c r="AB297" s="26">
        <f t="shared" si="198"/>
        <v>0</v>
      </c>
      <c r="AC297" s="26">
        <f t="shared" si="198"/>
        <v>0</v>
      </c>
      <c r="AD297" s="26">
        <f t="shared" si="198"/>
        <v>0</v>
      </c>
      <c r="AE297" s="26">
        <f t="shared" si="198"/>
        <v>0</v>
      </c>
      <c r="AF297" s="26">
        <f t="shared" si="198"/>
        <v>0</v>
      </c>
      <c r="AG297" s="26">
        <f t="shared" si="198"/>
        <v>0</v>
      </c>
      <c r="AH297" s="26">
        <f t="shared" si="198"/>
        <v>0</v>
      </c>
      <c r="AI297" s="26">
        <f t="shared" si="198"/>
        <v>0</v>
      </c>
      <c r="AJ297" s="26">
        <f t="shared" si="198"/>
        <v>0</v>
      </c>
      <c r="AK297" s="26">
        <f t="shared" si="198"/>
        <v>0</v>
      </c>
      <c r="AL297" s="26">
        <f t="shared" si="198"/>
        <v>0</v>
      </c>
      <c r="AM297" s="26">
        <f t="shared" si="198"/>
        <v>0</v>
      </c>
      <c r="AN297" s="26">
        <f t="shared" si="198"/>
        <v>0</v>
      </c>
      <c r="AO297" s="26">
        <f t="shared" si="198"/>
        <v>0</v>
      </c>
      <c r="AP297" s="26">
        <f t="shared" si="198"/>
        <v>0</v>
      </c>
      <c r="AQ297" s="26">
        <f t="shared" si="198"/>
        <v>0</v>
      </c>
      <c r="AR297" s="26">
        <f t="shared" si="198"/>
        <v>0</v>
      </c>
      <c r="AS297" s="26">
        <f t="shared" si="198"/>
        <v>0</v>
      </c>
      <c r="AT297" s="26">
        <f t="shared" si="198"/>
        <v>0</v>
      </c>
      <c r="AU297" s="26">
        <f t="shared" si="198"/>
        <v>0</v>
      </c>
      <c r="AV297" s="26">
        <f t="shared" si="198"/>
        <v>0</v>
      </c>
      <c r="AW297" s="26">
        <f t="shared" si="198"/>
        <v>0</v>
      </c>
      <c r="AX297" s="26">
        <f t="shared" si="198"/>
        <v>0</v>
      </c>
      <c r="AY297" s="26">
        <f t="shared" si="198"/>
        <v>0</v>
      </c>
      <c r="AZ297" s="26">
        <f t="shared" si="198"/>
        <v>0</v>
      </c>
      <c r="BA297" s="26">
        <f t="shared" si="198"/>
        <v>0</v>
      </c>
      <c r="BB297" s="26">
        <f t="shared" si="198"/>
        <v>0</v>
      </c>
      <c r="BC297" s="26">
        <f t="shared" si="198"/>
        <v>0</v>
      </c>
      <c r="BD297" s="26">
        <f t="shared" si="198"/>
        <v>0</v>
      </c>
      <c r="BE297" s="26">
        <f t="shared" si="198"/>
        <v>0</v>
      </c>
      <c r="BF297" s="26">
        <f t="shared" si="198"/>
        <v>0</v>
      </c>
      <c r="BG297" s="26">
        <f t="shared" si="198"/>
        <v>0</v>
      </c>
      <c r="BH297" s="26">
        <f t="shared" si="198"/>
        <v>0</v>
      </c>
      <c r="BI297" s="26">
        <f t="shared" si="198"/>
        <v>0</v>
      </c>
      <c r="BJ297" s="26">
        <f t="shared" si="198"/>
        <v>0</v>
      </c>
      <c r="BK297" s="26">
        <f t="shared" si="198"/>
        <v>0</v>
      </c>
      <c r="BL297" s="26">
        <f t="shared" si="198"/>
        <v>0</v>
      </c>
      <c r="BM297" s="26">
        <f t="shared" si="198"/>
        <v>0</v>
      </c>
      <c r="BN297" s="26">
        <f t="shared" si="198"/>
        <v>0</v>
      </c>
      <c r="BO297" s="26">
        <f t="shared" si="198"/>
        <v>0</v>
      </c>
      <c r="BP297" s="26">
        <f t="shared" si="198"/>
        <v>0</v>
      </c>
      <c r="BQ297" s="26">
        <f t="shared" si="198"/>
        <v>0</v>
      </c>
      <c r="BR297" s="26">
        <f t="shared" si="198"/>
        <v>0</v>
      </c>
      <c r="BS297" s="26">
        <f t="shared" si="198"/>
        <v>0</v>
      </c>
      <c r="BT297" s="26">
        <f t="shared" si="198"/>
        <v>0</v>
      </c>
      <c r="BU297" s="26">
        <f t="shared" si="198"/>
        <v>0</v>
      </c>
      <c r="BV297" s="26">
        <f t="shared" si="198"/>
        <v>0</v>
      </c>
      <c r="BW297" s="26">
        <f t="shared" ref="BW297:CK297" si="199">IF($G$11=BW293, 1, 0)</f>
        <v>0</v>
      </c>
      <c r="BX297" s="26">
        <f t="shared" si="199"/>
        <v>0</v>
      </c>
      <c r="BY297" s="26">
        <f t="shared" si="199"/>
        <v>0</v>
      </c>
      <c r="BZ297" s="26">
        <f t="shared" si="199"/>
        <v>0</v>
      </c>
      <c r="CA297" s="26">
        <f t="shared" si="199"/>
        <v>0</v>
      </c>
      <c r="CB297" s="26">
        <f t="shared" si="199"/>
        <v>0</v>
      </c>
      <c r="CC297" s="26">
        <f t="shared" si="199"/>
        <v>0</v>
      </c>
      <c r="CD297" s="26">
        <f t="shared" si="199"/>
        <v>0</v>
      </c>
      <c r="CE297" s="26">
        <f t="shared" si="199"/>
        <v>0</v>
      </c>
      <c r="CF297" s="26">
        <f t="shared" si="199"/>
        <v>0</v>
      </c>
      <c r="CG297" s="26">
        <f t="shared" si="199"/>
        <v>0</v>
      </c>
      <c r="CH297" s="26">
        <f t="shared" si="199"/>
        <v>0</v>
      </c>
      <c r="CI297" s="26">
        <f t="shared" si="199"/>
        <v>0</v>
      </c>
      <c r="CJ297" s="26">
        <f t="shared" si="199"/>
        <v>0</v>
      </c>
      <c r="CK297" s="26">
        <f t="shared" si="199"/>
        <v>0</v>
      </c>
    </row>
    <row r="298" spans="1:89" customFormat="1" ht="10.15" customHeight="1" outlineLevel="2">
      <c r="A298" s="269"/>
      <c r="B298" s="21"/>
      <c r="C298" s="10"/>
      <c r="D298" s="10" t="s">
        <v>491</v>
      </c>
      <c r="E298" s="11"/>
      <c r="F298" s="12" t="s">
        <v>39</v>
      </c>
      <c r="G298" s="57">
        <f>SUM(J298:CK298)</f>
        <v>1.4300212202614795</v>
      </c>
      <c r="H298" s="12"/>
      <c r="I298" s="10"/>
      <c r="J298" s="37">
        <f t="shared" ref="J298:AO298" si="200">IFERROR(J297*J295, 0)</f>
        <v>0</v>
      </c>
      <c r="K298" s="37">
        <f t="shared" si="200"/>
        <v>0</v>
      </c>
      <c r="L298" s="37">
        <f t="shared" si="200"/>
        <v>0</v>
      </c>
      <c r="M298" s="37">
        <f t="shared" si="200"/>
        <v>0</v>
      </c>
      <c r="N298" s="37">
        <f t="shared" si="200"/>
        <v>0</v>
      </c>
      <c r="O298" s="37">
        <f t="shared" si="200"/>
        <v>0</v>
      </c>
      <c r="P298" s="37">
        <f t="shared" si="200"/>
        <v>0</v>
      </c>
      <c r="Q298" s="37">
        <f t="shared" si="200"/>
        <v>1.4300212202614795</v>
      </c>
      <c r="R298" s="37">
        <f t="shared" si="200"/>
        <v>0</v>
      </c>
      <c r="S298" s="37">
        <f t="shared" si="200"/>
        <v>0</v>
      </c>
      <c r="T298" s="37">
        <f t="shared" si="200"/>
        <v>0</v>
      </c>
      <c r="U298" s="37">
        <f t="shared" si="200"/>
        <v>0</v>
      </c>
      <c r="V298" s="37">
        <f t="shared" si="200"/>
        <v>0</v>
      </c>
      <c r="W298" s="37">
        <f t="shared" si="200"/>
        <v>0</v>
      </c>
      <c r="X298" s="37">
        <f t="shared" si="200"/>
        <v>0</v>
      </c>
      <c r="Y298" s="37">
        <f t="shared" si="200"/>
        <v>0</v>
      </c>
      <c r="Z298" s="37">
        <f t="shared" si="200"/>
        <v>0</v>
      </c>
      <c r="AA298" s="37">
        <f t="shared" si="200"/>
        <v>0</v>
      </c>
      <c r="AB298" s="37">
        <f t="shared" si="200"/>
        <v>0</v>
      </c>
      <c r="AC298" s="37">
        <f t="shared" si="200"/>
        <v>0</v>
      </c>
      <c r="AD298" s="37">
        <f t="shared" si="200"/>
        <v>0</v>
      </c>
      <c r="AE298" s="37">
        <f t="shared" si="200"/>
        <v>0</v>
      </c>
      <c r="AF298" s="37">
        <f t="shared" si="200"/>
        <v>0</v>
      </c>
      <c r="AG298" s="37">
        <f t="shared" si="200"/>
        <v>0</v>
      </c>
      <c r="AH298" s="37">
        <f t="shared" si="200"/>
        <v>0</v>
      </c>
      <c r="AI298" s="37">
        <f t="shared" si="200"/>
        <v>0</v>
      </c>
      <c r="AJ298" s="37">
        <f t="shared" si="200"/>
        <v>0</v>
      </c>
      <c r="AK298" s="37">
        <f t="shared" si="200"/>
        <v>0</v>
      </c>
      <c r="AL298" s="37">
        <f t="shared" si="200"/>
        <v>0</v>
      </c>
      <c r="AM298" s="37">
        <f t="shared" si="200"/>
        <v>0</v>
      </c>
      <c r="AN298" s="37">
        <f t="shared" si="200"/>
        <v>0</v>
      </c>
      <c r="AO298" s="37">
        <f t="shared" si="200"/>
        <v>0</v>
      </c>
      <c r="AP298" s="37">
        <f t="shared" ref="AP298:BU298" si="201">IFERROR(AP297*AP295, 0)</f>
        <v>0</v>
      </c>
      <c r="AQ298" s="37">
        <f t="shared" si="201"/>
        <v>0</v>
      </c>
      <c r="AR298" s="37">
        <f t="shared" si="201"/>
        <v>0</v>
      </c>
      <c r="AS298" s="37">
        <f t="shared" si="201"/>
        <v>0</v>
      </c>
      <c r="AT298" s="37">
        <f t="shared" si="201"/>
        <v>0</v>
      </c>
      <c r="AU298" s="37">
        <f t="shared" si="201"/>
        <v>0</v>
      </c>
      <c r="AV298" s="37">
        <f t="shared" si="201"/>
        <v>0</v>
      </c>
      <c r="AW298" s="37">
        <f t="shared" si="201"/>
        <v>0</v>
      </c>
      <c r="AX298" s="37">
        <f t="shared" si="201"/>
        <v>0</v>
      </c>
      <c r="AY298" s="37">
        <f t="shared" si="201"/>
        <v>0</v>
      </c>
      <c r="AZ298" s="37">
        <f t="shared" si="201"/>
        <v>0</v>
      </c>
      <c r="BA298" s="37">
        <f t="shared" si="201"/>
        <v>0</v>
      </c>
      <c r="BB298" s="37">
        <f t="shared" si="201"/>
        <v>0</v>
      </c>
      <c r="BC298" s="37">
        <f t="shared" si="201"/>
        <v>0</v>
      </c>
      <c r="BD298" s="37">
        <f t="shared" si="201"/>
        <v>0</v>
      </c>
      <c r="BE298" s="37">
        <f t="shared" si="201"/>
        <v>0</v>
      </c>
      <c r="BF298" s="37">
        <f t="shared" si="201"/>
        <v>0</v>
      </c>
      <c r="BG298" s="37">
        <f t="shared" si="201"/>
        <v>0</v>
      </c>
      <c r="BH298" s="37">
        <f t="shared" si="201"/>
        <v>0</v>
      </c>
      <c r="BI298" s="37">
        <f t="shared" si="201"/>
        <v>0</v>
      </c>
      <c r="BJ298" s="37">
        <f t="shared" si="201"/>
        <v>0</v>
      </c>
      <c r="BK298" s="37">
        <f t="shared" si="201"/>
        <v>0</v>
      </c>
      <c r="BL298" s="37">
        <f t="shared" si="201"/>
        <v>0</v>
      </c>
      <c r="BM298" s="37">
        <f t="shared" si="201"/>
        <v>0</v>
      </c>
      <c r="BN298" s="37">
        <f t="shared" si="201"/>
        <v>0</v>
      </c>
      <c r="BO298" s="37">
        <f t="shared" si="201"/>
        <v>0</v>
      </c>
      <c r="BP298" s="37">
        <f t="shared" si="201"/>
        <v>0</v>
      </c>
      <c r="BQ298" s="37">
        <f t="shared" si="201"/>
        <v>0</v>
      </c>
      <c r="BR298" s="37">
        <f t="shared" si="201"/>
        <v>0</v>
      </c>
      <c r="BS298" s="37">
        <f t="shared" si="201"/>
        <v>0</v>
      </c>
      <c r="BT298" s="37">
        <f t="shared" si="201"/>
        <v>0</v>
      </c>
      <c r="BU298" s="37">
        <f t="shared" si="201"/>
        <v>0</v>
      </c>
      <c r="BV298" s="37">
        <f t="shared" ref="BV298:CK298" si="202">IFERROR(BV297*BV295, 0)</f>
        <v>0</v>
      </c>
      <c r="BW298" s="37">
        <f t="shared" si="202"/>
        <v>0</v>
      </c>
      <c r="BX298" s="37">
        <f t="shared" si="202"/>
        <v>0</v>
      </c>
      <c r="BY298" s="37">
        <f t="shared" si="202"/>
        <v>0</v>
      </c>
      <c r="BZ298" s="37">
        <f t="shared" si="202"/>
        <v>0</v>
      </c>
      <c r="CA298" s="37">
        <f t="shared" si="202"/>
        <v>0</v>
      </c>
      <c r="CB298" s="37">
        <f t="shared" si="202"/>
        <v>0</v>
      </c>
      <c r="CC298" s="37">
        <f t="shared" si="202"/>
        <v>0</v>
      </c>
      <c r="CD298" s="37">
        <f t="shared" si="202"/>
        <v>0</v>
      </c>
      <c r="CE298" s="37">
        <f t="shared" si="202"/>
        <v>0</v>
      </c>
      <c r="CF298" s="37">
        <f t="shared" si="202"/>
        <v>0</v>
      </c>
      <c r="CG298" s="37">
        <f t="shared" si="202"/>
        <v>0</v>
      </c>
      <c r="CH298" s="37">
        <f t="shared" si="202"/>
        <v>0</v>
      </c>
      <c r="CI298" s="37">
        <f t="shared" si="202"/>
        <v>0</v>
      </c>
      <c r="CJ298" s="37">
        <f t="shared" si="202"/>
        <v>0</v>
      </c>
      <c r="CK298" s="37">
        <f t="shared" si="202"/>
        <v>0</v>
      </c>
    </row>
    <row r="299" spans="1:89" customFormat="1" ht="10.15" customHeight="1" outlineLevel="2">
      <c r="A299" s="277"/>
      <c r="H299" s="96"/>
    </row>
    <row r="300" spans="1:89" outlineLevel="1">
      <c r="B300" s="21"/>
    </row>
    <row r="301" spans="1:89" s="16" customFormat="1" outlineLevel="1">
      <c r="A301" s="274"/>
      <c r="B301" s="17"/>
      <c r="C301" s="207" t="s">
        <v>542</v>
      </c>
      <c r="D301" s="16" t="str">
        <f>"Indekss Nr. 3 ("&amp;G303&amp;")"</f>
        <v>Indekss Nr. 3 (Rūpniecības cenu indekss)</v>
      </c>
      <c r="E301" s="18"/>
      <c r="F301" s="19"/>
      <c r="G301" s="20"/>
      <c r="H301" s="19"/>
    </row>
    <row r="302" spans="1:89" outlineLevel="2">
      <c r="B302" s="21"/>
    </row>
    <row r="303" spans="1:89" outlineLevel="2">
      <c r="B303" s="21"/>
      <c r="D303" s="89" t="s">
        <v>569</v>
      </c>
      <c r="E303" s="91"/>
      <c r="F303" s="92"/>
      <c r="G303" s="247" t="s">
        <v>572</v>
      </c>
    </row>
    <row r="304" spans="1:89" outlineLevel="2">
      <c r="B304" s="21"/>
    </row>
    <row r="305" spans="1:89" ht="11.25" customHeight="1" outlineLevel="2">
      <c r="B305" s="90"/>
      <c r="D305" s="10" t="s">
        <v>392</v>
      </c>
      <c r="J305" s="47">
        <f>G222</f>
        <v>2016</v>
      </c>
      <c r="K305" s="47">
        <f>J305+1</f>
        <v>2017</v>
      </c>
      <c r="L305" s="47">
        <f t="shared" ref="L305:BW305" si="203">K305+1</f>
        <v>2018</v>
      </c>
      <c r="M305" s="47">
        <f t="shared" si="203"/>
        <v>2019</v>
      </c>
      <c r="N305" s="47">
        <f t="shared" si="203"/>
        <v>2020</v>
      </c>
      <c r="O305" s="47">
        <f t="shared" si="203"/>
        <v>2021</v>
      </c>
      <c r="P305" s="47">
        <f t="shared" si="203"/>
        <v>2022</v>
      </c>
      <c r="Q305" s="47">
        <f t="shared" si="203"/>
        <v>2023</v>
      </c>
      <c r="R305" s="47">
        <f t="shared" si="203"/>
        <v>2024</v>
      </c>
      <c r="S305" s="47">
        <f t="shared" si="203"/>
        <v>2025</v>
      </c>
      <c r="T305" s="47">
        <f t="shared" si="203"/>
        <v>2026</v>
      </c>
      <c r="U305" s="47">
        <f t="shared" si="203"/>
        <v>2027</v>
      </c>
      <c r="V305" s="47">
        <f t="shared" si="203"/>
        <v>2028</v>
      </c>
      <c r="W305" s="47">
        <f t="shared" si="203"/>
        <v>2029</v>
      </c>
      <c r="X305" s="47">
        <f t="shared" si="203"/>
        <v>2030</v>
      </c>
      <c r="Y305" s="47">
        <f t="shared" si="203"/>
        <v>2031</v>
      </c>
      <c r="Z305" s="47">
        <f t="shared" si="203"/>
        <v>2032</v>
      </c>
      <c r="AA305" s="47">
        <f t="shared" si="203"/>
        <v>2033</v>
      </c>
      <c r="AB305" s="47">
        <f t="shared" si="203"/>
        <v>2034</v>
      </c>
      <c r="AC305" s="47">
        <f t="shared" si="203"/>
        <v>2035</v>
      </c>
      <c r="AD305" s="47">
        <f t="shared" si="203"/>
        <v>2036</v>
      </c>
      <c r="AE305" s="47">
        <f t="shared" si="203"/>
        <v>2037</v>
      </c>
      <c r="AF305" s="47">
        <f t="shared" si="203"/>
        <v>2038</v>
      </c>
      <c r="AG305" s="47">
        <f t="shared" si="203"/>
        <v>2039</v>
      </c>
      <c r="AH305" s="47">
        <f t="shared" si="203"/>
        <v>2040</v>
      </c>
      <c r="AI305" s="47">
        <f t="shared" si="203"/>
        <v>2041</v>
      </c>
      <c r="AJ305" s="47">
        <f t="shared" si="203"/>
        <v>2042</v>
      </c>
      <c r="AK305" s="47">
        <f t="shared" si="203"/>
        <v>2043</v>
      </c>
      <c r="AL305" s="47">
        <f t="shared" si="203"/>
        <v>2044</v>
      </c>
      <c r="AM305" s="47">
        <f t="shared" si="203"/>
        <v>2045</v>
      </c>
      <c r="AN305" s="47">
        <f t="shared" si="203"/>
        <v>2046</v>
      </c>
      <c r="AO305" s="47">
        <f t="shared" si="203"/>
        <v>2047</v>
      </c>
      <c r="AP305" s="47">
        <f t="shared" si="203"/>
        <v>2048</v>
      </c>
      <c r="AQ305" s="47">
        <f t="shared" si="203"/>
        <v>2049</v>
      </c>
      <c r="AR305" s="47">
        <f t="shared" si="203"/>
        <v>2050</v>
      </c>
      <c r="AS305" s="47">
        <f t="shared" si="203"/>
        <v>2051</v>
      </c>
      <c r="AT305" s="47">
        <f t="shared" si="203"/>
        <v>2052</v>
      </c>
      <c r="AU305" s="47">
        <f t="shared" si="203"/>
        <v>2053</v>
      </c>
      <c r="AV305" s="47">
        <f t="shared" si="203"/>
        <v>2054</v>
      </c>
      <c r="AW305" s="47">
        <f t="shared" si="203"/>
        <v>2055</v>
      </c>
      <c r="AX305" s="47">
        <f t="shared" si="203"/>
        <v>2056</v>
      </c>
      <c r="AY305" s="47">
        <f t="shared" si="203"/>
        <v>2057</v>
      </c>
      <c r="AZ305" s="47">
        <f t="shared" si="203"/>
        <v>2058</v>
      </c>
      <c r="BA305" s="47">
        <f t="shared" si="203"/>
        <v>2059</v>
      </c>
      <c r="BB305" s="47">
        <f t="shared" si="203"/>
        <v>2060</v>
      </c>
      <c r="BC305" s="47">
        <f t="shared" si="203"/>
        <v>2061</v>
      </c>
      <c r="BD305" s="47">
        <f t="shared" si="203"/>
        <v>2062</v>
      </c>
      <c r="BE305" s="47">
        <f t="shared" si="203"/>
        <v>2063</v>
      </c>
      <c r="BF305" s="47">
        <f t="shared" si="203"/>
        <v>2064</v>
      </c>
      <c r="BG305" s="47">
        <f t="shared" si="203"/>
        <v>2065</v>
      </c>
      <c r="BH305" s="47">
        <f t="shared" si="203"/>
        <v>2066</v>
      </c>
      <c r="BI305" s="47">
        <f t="shared" si="203"/>
        <v>2067</v>
      </c>
      <c r="BJ305" s="47">
        <f t="shared" si="203"/>
        <v>2068</v>
      </c>
      <c r="BK305" s="47">
        <f t="shared" si="203"/>
        <v>2069</v>
      </c>
      <c r="BL305" s="47">
        <f t="shared" si="203"/>
        <v>2070</v>
      </c>
      <c r="BM305" s="47">
        <f t="shared" si="203"/>
        <v>2071</v>
      </c>
      <c r="BN305" s="47">
        <f t="shared" si="203"/>
        <v>2072</v>
      </c>
      <c r="BO305" s="47">
        <f t="shared" si="203"/>
        <v>2073</v>
      </c>
      <c r="BP305" s="47">
        <f t="shared" si="203"/>
        <v>2074</v>
      </c>
      <c r="BQ305" s="47">
        <f t="shared" si="203"/>
        <v>2075</v>
      </c>
      <c r="BR305" s="47">
        <f t="shared" si="203"/>
        <v>2076</v>
      </c>
      <c r="BS305" s="47">
        <f t="shared" si="203"/>
        <v>2077</v>
      </c>
      <c r="BT305" s="47">
        <f t="shared" si="203"/>
        <v>2078</v>
      </c>
      <c r="BU305" s="47">
        <f t="shared" si="203"/>
        <v>2079</v>
      </c>
      <c r="BV305" s="47">
        <f t="shared" si="203"/>
        <v>2080</v>
      </c>
      <c r="BW305" s="47">
        <f t="shared" si="203"/>
        <v>2081</v>
      </c>
      <c r="BX305" s="47">
        <f t="shared" ref="BX305:CK305" si="204">BW305+1</f>
        <v>2082</v>
      </c>
      <c r="BY305" s="47">
        <f t="shared" si="204"/>
        <v>2083</v>
      </c>
      <c r="BZ305" s="47">
        <f t="shared" si="204"/>
        <v>2084</v>
      </c>
      <c r="CA305" s="47">
        <f t="shared" si="204"/>
        <v>2085</v>
      </c>
      <c r="CB305" s="47">
        <f t="shared" si="204"/>
        <v>2086</v>
      </c>
      <c r="CC305" s="47">
        <f t="shared" si="204"/>
        <v>2087</v>
      </c>
      <c r="CD305" s="47">
        <f t="shared" si="204"/>
        <v>2088</v>
      </c>
      <c r="CE305" s="47">
        <f t="shared" si="204"/>
        <v>2089</v>
      </c>
      <c r="CF305" s="47">
        <f t="shared" si="204"/>
        <v>2090</v>
      </c>
      <c r="CG305" s="47">
        <f t="shared" si="204"/>
        <v>2091</v>
      </c>
      <c r="CH305" s="47">
        <f t="shared" si="204"/>
        <v>2092</v>
      </c>
      <c r="CI305" s="47">
        <f t="shared" si="204"/>
        <v>2093</v>
      </c>
      <c r="CJ305" s="47">
        <f t="shared" si="204"/>
        <v>2094</v>
      </c>
      <c r="CK305" s="47">
        <f t="shared" si="204"/>
        <v>2095</v>
      </c>
    </row>
    <row r="306" spans="1:89" s="144" customFormat="1" ht="11.25" customHeight="1" outlineLevel="2">
      <c r="A306" s="278"/>
      <c r="B306" s="232"/>
      <c r="D306" s="233" t="s">
        <v>571</v>
      </c>
      <c r="E306" s="234"/>
      <c r="F306" s="235" t="s">
        <v>9</v>
      </c>
      <c r="G306" s="235"/>
      <c r="H306" s="235"/>
      <c r="J306" s="236">
        <v>2.3E-2</v>
      </c>
      <c r="K306" s="236">
        <v>6.0000000000000001E-3</v>
      </c>
      <c r="L306" s="236">
        <v>1.4999999999999999E-2</v>
      </c>
      <c r="M306" s="236">
        <v>2.5000000000000001E-2</v>
      </c>
      <c r="N306" s="236">
        <v>-1.7000000000000001E-2</v>
      </c>
      <c r="O306" s="236">
        <v>6.8000000000000005E-2</v>
      </c>
      <c r="P306" s="236">
        <v>0.191</v>
      </c>
      <c r="Q306" s="236"/>
      <c r="R306" s="236"/>
      <c r="S306" s="236"/>
      <c r="T306" s="236"/>
      <c r="U306" s="236"/>
      <c r="V306" s="236"/>
      <c r="W306" s="236"/>
      <c r="X306" s="236"/>
      <c r="Y306" s="236"/>
      <c r="Z306" s="236"/>
      <c r="AA306" s="236"/>
      <c r="AB306" s="236"/>
      <c r="AC306" s="236"/>
      <c r="AD306" s="236"/>
      <c r="AE306" s="236"/>
      <c r="AF306" s="236"/>
      <c r="AG306" s="236"/>
      <c r="AH306" s="236"/>
      <c r="AI306" s="236"/>
      <c r="AJ306" s="236"/>
      <c r="AK306" s="236"/>
      <c r="AL306" s="236"/>
      <c r="AM306" s="236"/>
      <c r="AN306" s="236"/>
      <c r="AO306" s="236"/>
      <c r="AP306" s="236"/>
      <c r="AQ306" s="236"/>
      <c r="AR306" s="236"/>
      <c r="AS306" s="236"/>
      <c r="AT306" s="236"/>
      <c r="AU306" s="236"/>
      <c r="AV306" s="236"/>
      <c r="AW306" s="236"/>
      <c r="AX306" s="236"/>
      <c r="AY306" s="236"/>
      <c r="AZ306" s="236"/>
      <c r="BA306" s="236"/>
      <c r="BB306" s="236"/>
      <c r="BC306" s="236"/>
      <c r="BD306" s="236"/>
      <c r="BE306" s="236"/>
      <c r="BF306" s="236"/>
      <c r="BG306" s="236"/>
      <c r="BH306" s="236"/>
      <c r="BI306" s="236"/>
      <c r="BJ306" s="236"/>
      <c r="BK306" s="236"/>
      <c r="BL306" s="236"/>
      <c r="BM306" s="236"/>
      <c r="BN306" s="236"/>
      <c r="BO306" s="236"/>
      <c r="BP306" s="236"/>
      <c r="BQ306" s="236"/>
      <c r="BR306" s="236"/>
      <c r="BS306" s="236"/>
      <c r="BT306" s="236"/>
      <c r="BU306" s="236"/>
      <c r="BV306" s="236"/>
      <c r="BW306" s="236"/>
      <c r="BX306" s="236"/>
      <c r="BY306" s="236"/>
      <c r="BZ306" s="236"/>
      <c r="CA306" s="236"/>
      <c r="CB306" s="236"/>
      <c r="CC306" s="236"/>
      <c r="CD306" s="236"/>
      <c r="CE306" s="236"/>
      <c r="CF306" s="236"/>
      <c r="CG306" s="236"/>
      <c r="CH306" s="236"/>
      <c r="CI306" s="236"/>
      <c r="CJ306" s="236"/>
      <c r="CK306" s="236"/>
    </row>
    <row r="307" spans="1:89" outlineLevel="2">
      <c r="B307" s="90"/>
      <c r="D307" s="10" t="s">
        <v>296</v>
      </c>
      <c r="F307" s="12" t="s">
        <v>39</v>
      </c>
      <c r="I307" s="24"/>
      <c r="J307" s="37" t="str">
        <f t="shared" ref="J307:AO307" si="205">IF(I307=0,"n/a",IF(I307="n/a",1,I307)*(1+IF(J306="n/a",0,J306)))</f>
        <v>n/a</v>
      </c>
      <c r="K307" s="37">
        <f t="shared" si="205"/>
        <v>1.006</v>
      </c>
      <c r="L307" s="37">
        <f t="shared" si="205"/>
        <v>1.0210899999999998</v>
      </c>
      <c r="M307" s="37">
        <f t="shared" si="205"/>
        <v>1.0466172499999997</v>
      </c>
      <c r="N307" s="37">
        <f t="shared" si="205"/>
        <v>1.0288247567499997</v>
      </c>
      <c r="O307" s="37">
        <f t="shared" si="205"/>
        <v>1.0987848402089997</v>
      </c>
      <c r="P307" s="37">
        <f t="shared" si="205"/>
        <v>1.3086527446889187</v>
      </c>
      <c r="Q307" s="37">
        <f t="shared" si="205"/>
        <v>1.3086527446889187</v>
      </c>
      <c r="R307" s="37">
        <f t="shared" si="205"/>
        <v>1.3086527446889187</v>
      </c>
      <c r="S307" s="37">
        <f t="shared" si="205"/>
        <v>1.3086527446889187</v>
      </c>
      <c r="T307" s="37">
        <f t="shared" si="205"/>
        <v>1.3086527446889187</v>
      </c>
      <c r="U307" s="37">
        <f t="shared" si="205"/>
        <v>1.3086527446889187</v>
      </c>
      <c r="V307" s="37">
        <f t="shared" si="205"/>
        <v>1.3086527446889187</v>
      </c>
      <c r="W307" s="37">
        <f t="shared" si="205"/>
        <v>1.3086527446889187</v>
      </c>
      <c r="X307" s="37">
        <f t="shared" si="205"/>
        <v>1.3086527446889187</v>
      </c>
      <c r="Y307" s="37">
        <f t="shared" si="205"/>
        <v>1.3086527446889187</v>
      </c>
      <c r="Z307" s="37">
        <f t="shared" si="205"/>
        <v>1.3086527446889187</v>
      </c>
      <c r="AA307" s="37">
        <f t="shared" si="205"/>
        <v>1.3086527446889187</v>
      </c>
      <c r="AB307" s="37">
        <f t="shared" si="205"/>
        <v>1.3086527446889187</v>
      </c>
      <c r="AC307" s="37">
        <f t="shared" si="205"/>
        <v>1.3086527446889187</v>
      </c>
      <c r="AD307" s="37">
        <f t="shared" si="205"/>
        <v>1.3086527446889187</v>
      </c>
      <c r="AE307" s="37">
        <f t="shared" si="205"/>
        <v>1.3086527446889187</v>
      </c>
      <c r="AF307" s="37">
        <f t="shared" si="205"/>
        <v>1.3086527446889187</v>
      </c>
      <c r="AG307" s="37">
        <f t="shared" si="205"/>
        <v>1.3086527446889187</v>
      </c>
      <c r="AH307" s="37">
        <f t="shared" si="205"/>
        <v>1.3086527446889187</v>
      </c>
      <c r="AI307" s="37">
        <f t="shared" si="205"/>
        <v>1.3086527446889187</v>
      </c>
      <c r="AJ307" s="37">
        <f t="shared" si="205"/>
        <v>1.3086527446889187</v>
      </c>
      <c r="AK307" s="37">
        <f t="shared" si="205"/>
        <v>1.3086527446889187</v>
      </c>
      <c r="AL307" s="37">
        <f t="shared" si="205"/>
        <v>1.3086527446889187</v>
      </c>
      <c r="AM307" s="37">
        <f t="shared" si="205"/>
        <v>1.3086527446889187</v>
      </c>
      <c r="AN307" s="37">
        <f t="shared" si="205"/>
        <v>1.3086527446889187</v>
      </c>
      <c r="AO307" s="37">
        <f t="shared" si="205"/>
        <v>1.3086527446889187</v>
      </c>
      <c r="AP307" s="37">
        <f t="shared" ref="AP307:BU307" si="206">IF(AO307=0,"n/a",IF(AO307="n/a",1,AO307)*(1+IF(AP306="n/a",0,AP306)))</f>
        <v>1.3086527446889187</v>
      </c>
      <c r="AQ307" s="37">
        <f t="shared" si="206"/>
        <v>1.3086527446889187</v>
      </c>
      <c r="AR307" s="37">
        <f t="shared" si="206"/>
        <v>1.3086527446889187</v>
      </c>
      <c r="AS307" s="37">
        <f t="shared" si="206"/>
        <v>1.3086527446889187</v>
      </c>
      <c r="AT307" s="37">
        <f t="shared" si="206"/>
        <v>1.3086527446889187</v>
      </c>
      <c r="AU307" s="37">
        <f t="shared" si="206"/>
        <v>1.3086527446889187</v>
      </c>
      <c r="AV307" s="37">
        <f t="shared" si="206"/>
        <v>1.3086527446889187</v>
      </c>
      <c r="AW307" s="37">
        <f t="shared" si="206"/>
        <v>1.3086527446889187</v>
      </c>
      <c r="AX307" s="37">
        <f t="shared" si="206"/>
        <v>1.3086527446889187</v>
      </c>
      <c r="AY307" s="37">
        <f t="shared" si="206"/>
        <v>1.3086527446889187</v>
      </c>
      <c r="AZ307" s="37">
        <f t="shared" si="206"/>
        <v>1.3086527446889187</v>
      </c>
      <c r="BA307" s="37">
        <f t="shared" si="206"/>
        <v>1.3086527446889187</v>
      </c>
      <c r="BB307" s="37">
        <f t="shared" si="206"/>
        <v>1.3086527446889187</v>
      </c>
      <c r="BC307" s="37">
        <f t="shared" si="206"/>
        <v>1.3086527446889187</v>
      </c>
      <c r="BD307" s="37">
        <f t="shared" si="206"/>
        <v>1.3086527446889187</v>
      </c>
      <c r="BE307" s="37">
        <f t="shared" si="206"/>
        <v>1.3086527446889187</v>
      </c>
      <c r="BF307" s="37">
        <f t="shared" si="206"/>
        <v>1.3086527446889187</v>
      </c>
      <c r="BG307" s="37">
        <f t="shared" si="206"/>
        <v>1.3086527446889187</v>
      </c>
      <c r="BH307" s="37">
        <f t="shared" si="206"/>
        <v>1.3086527446889187</v>
      </c>
      <c r="BI307" s="37">
        <f t="shared" si="206"/>
        <v>1.3086527446889187</v>
      </c>
      <c r="BJ307" s="37">
        <f t="shared" si="206"/>
        <v>1.3086527446889187</v>
      </c>
      <c r="BK307" s="37">
        <f t="shared" si="206"/>
        <v>1.3086527446889187</v>
      </c>
      <c r="BL307" s="37">
        <f t="shared" si="206"/>
        <v>1.3086527446889187</v>
      </c>
      <c r="BM307" s="37">
        <f t="shared" si="206"/>
        <v>1.3086527446889187</v>
      </c>
      <c r="BN307" s="37">
        <f t="shared" si="206"/>
        <v>1.3086527446889187</v>
      </c>
      <c r="BO307" s="37">
        <f t="shared" si="206"/>
        <v>1.3086527446889187</v>
      </c>
      <c r="BP307" s="37">
        <f t="shared" si="206"/>
        <v>1.3086527446889187</v>
      </c>
      <c r="BQ307" s="37">
        <f t="shared" si="206"/>
        <v>1.3086527446889187</v>
      </c>
      <c r="BR307" s="37">
        <f t="shared" si="206"/>
        <v>1.3086527446889187</v>
      </c>
      <c r="BS307" s="37">
        <f t="shared" si="206"/>
        <v>1.3086527446889187</v>
      </c>
      <c r="BT307" s="37">
        <f t="shared" si="206"/>
        <v>1.3086527446889187</v>
      </c>
      <c r="BU307" s="37">
        <f t="shared" si="206"/>
        <v>1.3086527446889187</v>
      </c>
      <c r="BV307" s="37">
        <f t="shared" ref="BV307:CK307" si="207">IF(BU307=0,"n/a",IF(BU307="n/a",1,BU307)*(1+IF(BV306="n/a",0,BV306)))</f>
        <v>1.3086527446889187</v>
      </c>
      <c r="BW307" s="37">
        <f t="shared" si="207"/>
        <v>1.3086527446889187</v>
      </c>
      <c r="BX307" s="37">
        <f t="shared" si="207"/>
        <v>1.3086527446889187</v>
      </c>
      <c r="BY307" s="37">
        <f t="shared" si="207"/>
        <v>1.3086527446889187</v>
      </c>
      <c r="BZ307" s="37">
        <f t="shared" si="207"/>
        <v>1.3086527446889187</v>
      </c>
      <c r="CA307" s="37">
        <f t="shared" si="207"/>
        <v>1.3086527446889187</v>
      </c>
      <c r="CB307" s="37">
        <f t="shared" si="207"/>
        <v>1.3086527446889187</v>
      </c>
      <c r="CC307" s="37">
        <f t="shared" si="207"/>
        <v>1.3086527446889187</v>
      </c>
      <c r="CD307" s="37">
        <f t="shared" si="207"/>
        <v>1.3086527446889187</v>
      </c>
      <c r="CE307" s="37">
        <f t="shared" si="207"/>
        <v>1.3086527446889187</v>
      </c>
      <c r="CF307" s="37">
        <f t="shared" si="207"/>
        <v>1.3086527446889187</v>
      </c>
      <c r="CG307" s="37">
        <f t="shared" si="207"/>
        <v>1.3086527446889187</v>
      </c>
      <c r="CH307" s="37">
        <f t="shared" si="207"/>
        <v>1.3086527446889187</v>
      </c>
      <c r="CI307" s="37">
        <f t="shared" si="207"/>
        <v>1.3086527446889187</v>
      </c>
      <c r="CJ307" s="37">
        <f t="shared" si="207"/>
        <v>1.3086527446889187</v>
      </c>
      <c r="CK307" s="37">
        <f t="shared" si="207"/>
        <v>1.3086527446889187</v>
      </c>
    </row>
    <row r="308" spans="1:89" customFormat="1" ht="10.15" customHeight="1" outlineLevel="2">
      <c r="A308" s="277"/>
      <c r="H308" s="96"/>
    </row>
    <row r="309" spans="1:89" customFormat="1" ht="10.15" customHeight="1" outlineLevel="2">
      <c r="A309" s="178">
        <f>IF(SUM(J309:CK309)=1,0,1)</f>
        <v>0</v>
      </c>
      <c r="B309" s="90"/>
      <c r="C309" s="10"/>
      <c r="D309" s="10" t="s">
        <v>40</v>
      </c>
      <c r="E309" s="11"/>
      <c r="F309" s="12" t="s">
        <v>7</v>
      </c>
      <c r="G309" s="12"/>
      <c r="H309" s="12"/>
      <c r="I309" s="10"/>
      <c r="J309" s="26">
        <f>IF($G$11=J305, 1, 0)</f>
        <v>0</v>
      </c>
      <c r="K309" s="26">
        <f t="shared" ref="K309:BV309" si="208">IF($G$11=K305, 1, 0)</f>
        <v>0</v>
      </c>
      <c r="L309" s="26">
        <f t="shared" si="208"/>
        <v>0</v>
      </c>
      <c r="M309" s="26">
        <f t="shared" si="208"/>
        <v>0</v>
      </c>
      <c r="N309" s="26">
        <f t="shared" si="208"/>
        <v>0</v>
      </c>
      <c r="O309" s="26">
        <f t="shared" si="208"/>
        <v>0</v>
      </c>
      <c r="P309" s="26">
        <f t="shared" si="208"/>
        <v>0</v>
      </c>
      <c r="Q309" s="26">
        <f t="shared" si="208"/>
        <v>1</v>
      </c>
      <c r="R309" s="26">
        <f t="shared" si="208"/>
        <v>0</v>
      </c>
      <c r="S309" s="26">
        <f t="shared" si="208"/>
        <v>0</v>
      </c>
      <c r="T309" s="26">
        <f t="shared" si="208"/>
        <v>0</v>
      </c>
      <c r="U309" s="26">
        <f t="shared" si="208"/>
        <v>0</v>
      </c>
      <c r="V309" s="26">
        <f t="shared" si="208"/>
        <v>0</v>
      </c>
      <c r="W309" s="26">
        <f t="shared" si="208"/>
        <v>0</v>
      </c>
      <c r="X309" s="26">
        <f t="shared" si="208"/>
        <v>0</v>
      </c>
      <c r="Y309" s="26">
        <f t="shared" si="208"/>
        <v>0</v>
      </c>
      <c r="Z309" s="26">
        <f t="shared" si="208"/>
        <v>0</v>
      </c>
      <c r="AA309" s="26">
        <f t="shared" si="208"/>
        <v>0</v>
      </c>
      <c r="AB309" s="26">
        <f t="shared" si="208"/>
        <v>0</v>
      </c>
      <c r="AC309" s="26">
        <f t="shared" si="208"/>
        <v>0</v>
      </c>
      <c r="AD309" s="26">
        <f t="shared" si="208"/>
        <v>0</v>
      </c>
      <c r="AE309" s="26">
        <f t="shared" si="208"/>
        <v>0</v>
      </c>
      <c r="AF309" s="26">
        <f t="shared" si="208"/>
        <v>0</v>
      </c>
      <c r="AG309" s="26">
        <f t="shared" si="208"/>
        <v>0</v>
      </c>
      <c r="AH309" s="26">
        <f t="shared" si="208"/>
        <v>0</v>
      </c>
      <c r="AI309" s="26">
        <f t="shared" si="208"/>
        <v>0</v>
      </c>
      <c r="AJ309" s="26">
        <f t="shared" si="208"/>
        <v>0</v>
      </c>
      <c r="AK309" s="26">
        <f t="shared" si="208"/>
        <v>0</v>
      </c>
      <c r="AL309" s="26">
        <f t="shared" si="208"/>
        <v>0</v>
      </c>
      <c r="AM309" s="26">
        <f t="shared" si="208"/>
        <v>0</v>
      </c>
      <c r="AN309" s="26">
        <f t="shared" si="208"/>
        <v>0</v>
      </c>
      <c r="AO309" s="26">
        <f t="shared" si="208"/>
        <v>0</v>
      </c>
      <c r="AP309" s="26">
        <f t="shared" si="208"/>
        <v>0</v>
      </c>
      <c r="AQ309" s="26">
        <f t="shared" si="208"/>
        <v>0</v>
      </c>
      <c r="AR309" s="26">
        <f t="shared" si="208"/>
        <v>0</v>
      </c>
      <c r="AS309" s="26">
        <f t="shared" si="208"/>
        <v>0</v>
      </c>
      <c r="AT309" s="26">
        <f t="shared" si="208"/>
        <v>0</v>
      </c>
      <c r="AU309" s="26">
        <f t="shared" si="208"/>
        <v>0</v>
      </c>
      <c r="AV309" s="26">
        <f t="shared" si="208"/>
        <v>0</v>
      </c>
      <c r="AW309" s="26">
        <f t="shared" si="208"/>
        <v>0</v>
      </c>
      <c r="AX309" s="26">
        <f t="shared" si="208"/>
        <v>0</v>
      </c>
      <c r="AY309" s="26">
        <f t="shared" si="208"/>
        <v>0</v>
      </c>
      <c r="AZ309" s="26">
        <f t="shared" si="208"/>
        <v>0</v>
      </c>
      <c r="BA309" s="26">
        <f t="shared" si="208"/>
        <v>0</v>
      </c>
      <c r="BB309" s="26">
        <f t="shared" si="208"/>
        <v>0</v>
      </c>
      <c r="BC309" s="26">
        <f t="shared" si="208"/>
        <v>0</v>
      </c>
      <c r="BD309" s="26">
        <f t="shared" si="208"/>
        <v>0</v>
      </c>
      <c r="BE309" s="26">
        <f t="shared" si="208"/>
        <v>0</v>
      </c>
      <c r="BF309" s="26">
        <f t="shared" si="208"/>
        <v>0</v>
      </c>
      <c r="BG309" s="26">
        <f t="shared" si="208"/>
        <v>0</v>
      </c>
      <c r="BH309" s="26">
        <f t="shared" si="208"/>
        <v>0</v>
      </c>
      <c r="BI309" s="26">
        <f t="shared" si="208"/>
        <v>0</v>
      </c>
      <c r="BJ309" s="26">
        <f t="shared" si="208"/>
        <v>0</v>
      </c>
      <c r="BK309" s="26">
        <f t="shared" si="208"/>
        <v>0</v>
      </c>
      <c r="BL309" s="26">
        <f t="shared" si="208"/>
        <v>0</v>
      </c>
      <c r="BM309" s="26">
        <f t="shared" si="208"/>
        <v>0</v>
      </c>
      <c r="BN309" s="26">
        <f t="shared" si="208"/>
        <v>0</v>
      </c>
      <c r="BO309" s="26">
        <f t="shared" si="208"/>
        <v>0</v>
      </c>
      <c r="BP309" s="26">
        <f t="shared" si="208"/>
        <v>0</v>
      </c>
      <c r="BQ309" s="26">
        <f t="shared" si="208"/>
        <v>0</v>
      </c>
      <c r="BR309" s="26">
        <f t="shared" si="208"/>
        <v>0</v>
      </c>
      <c r="BS309" s="26">
        <f t="shared" si="208"/>
        <v>0</v>
      </c>
      <c r="BT309" s="26">
        <f t="shared" si="208"/>
        <v>0</v>
      </c>
      <c r="BU309" s="26">
        <f t="shared" si="208"/>
        <v>0</v>
      </c>
      <c r="BV309" s="26">
        <f t="shared" si="208"/>
        <v>0</v>
      </c>
      <c r="BW309" s="26">
        <f t="shared" ref="BW309:CK309" si="209">IF($G$11=BW305, 1, 0)</f>
        <v>0</v>
      </c>
      <c r="BX309" s="26">
        <f t="shared" si="209"/>
        <v>0</v>
      </c>
      <c r="BY309" s="26">
        <f t="shared" si="209"/>
        <v>0</v>
      </c>
      <c r="BZ309" s="26">
        <f t="shared" si="209"/>
        <v>0</v>
      </c>
      <c r="CA309" s="26">
        <f t="shared" si="209"/>
        <v>0</v>
      </c>
      <c r="CB309" s="26">
        <f t="shared" si="209"/>
        <v>0</v>
      </c>
      <c r="CC309" s="26">
        <f t="shared" si="209"/>
        <v>0</v>
      </c>
      <c r="CD309" s="26">
        <f t="shared" si="209"/>
        <v>0</v>
      </c>
      <c r="CE309" s="26">
        <f t="shared" si="209"/>
        <v>0</v>
      </c>
      <c r="CF309" s="26">
        <f t="shared" si="209"/>
        <v>0</v>
      </c>
      <c r="CG309" s="26">
        <f t="shared" si="209"/>
        <v>0</v>
      </c>
      <c r="CH309" s="26">
        <f t="shared" si="209"/>
        <v>0</v>
      </c>
      <c r="CI309" s="26">
        <f t="shared" si="209"/>
        <v>0</v>
      </c>
      <c r="CJ309" s="26">
        <f t="shared" si="209"/>
        <v>0</v>
      </c>
      <c r="CK309" s="26">
        <f t="shared" si="209"/>
        <v>0</v>
      </c>
    </row>
    <row r="310" spans="1:89" customFormat="1" ht="10.15" customHeight="1" outlineLevel="2">
      <c r="A310" s="269"/>
      <c r="B310" s="21"/>
      <c r="C310" s="10"/>
      <c r="D310" s="10" t="s">
        <v>491</v>
      </c>
      <c r="E310" s="11"/>
      <c r="F310" s="12" t="s">
        <v>39</v>
      </c>
      <c r="G310" s="57">
        <f>SUM(J310:CK310)</f>
        <v>1.3086527446889187</v>
      </c>
      <c r="H310" s="12"/>
      <c r="I310" s="10"/>
      <c r="J310" s="37">
        <f t="shared" ref="J310:AO310" si="210">IFERROR(J309*J307, 0)</f>
        <v>0</v>
      </c>
      <c r="K310" s="37">
        <f t="shared" si="210"/>
        <v>0</v>
      </c>
      <c r="L310" s="37">
        <f t="shared" si="210"/>
        <v>0</v>
      </c>
      <c r="M310" s="37">
        <f t="shared" si="210"/>
        <v>0</v>
      </c>
      <c r="N310" s="37">
        <f t="shared" si="210"/>
        <v>0</v>
      </c>
      <c r="O310" s="37">
        <f t="shared" si="210"/>
        <v>0</v>
      </c>
      <c r="P310" s="37">
        <f t="shared" si="210"/>
        <v>0</v>
      </c>
      <c r="Q310" s="37">
        <f t="shared" si="210"/>
        <v>1.3086527446889187</v>
      </c>
      <c r="R310" s="37">
        <f t="shared" si="210"/>
        <v>0</v>
      </c>
      <c r="S310" s="37">
        <f t="shared" si="210"/>
        <v>0</v>
      </c>
      <c r="T310" s="37">
        <f t="shared" si="210"/>
        <v>0</v>
      </c>
      <c r="U310" s="37">
        <f t="shared" si="210"/>
        <v>0</v>
      </c>
      <c r="V310" s="37">
        <f t="shared" si="210"/>
        <v>0</v>
      </c>
      <c r="W310" s="37">
        <f t="shared" si="210"/>
        <v>0</v>
      </c>
      <c r="X310" s="37">
        <f t="shared" si="210"/>
        <v>0</v>
      </c>
      <c r="Y310" s="37">
        <f t="shared" si="210"/>
        <v>0</v>
      </c>
      <c r="Z310" s="37">
        <f t="shared" si="210"/>
        <v>0</v>
      </c>
      <c r="AA310" s="37">
        <f t="shared" si="210"/>
        <v>0</v>
      </c>
      <c r="AB310" s="37">
        <f t="shared" si="210"/>
        <v>0</v>
      </c>
      <c r="AC310" s="37">
        <f t="shared" si="210"/>
        <v>0</v>
      </c>
      <c r="AD310" s="37">
        <f t="shared" si="210"/>
        <v>0</v>
      </c>
      <c r="AE310" s="37">
        <f t="shared" si="210"/>
        <v>0</v>
      </c>
      <c r="AF310" s="37">
        <f t="shared" si="210"/>
        <v>0</v>
      </c>
      <c r="AG310" s="37">
        <f t="shared" si="210"/>
        <v>0</v>
      </c>
      <c r="AH310" s="37">
        <f t="shared" si="210"/>
        <v>0</v>
      </c>
      <c r="AI310" s="37">
        <f t="shared" si="210"/>
        <v>0</v>
      </c>
      <c r="AJ310" s="37">
        <f t="shared" si="210"/>
        <v>0</v>
      </c>
      <c r="AK310" s="37">
        <f t="shared" si="210"/>
        <v>0</v>
      </c>
      <c r="AL310" s="37">
        <f t="shared" si="210"/>
        <v>0</v>
      </c>
      <c r="AM310" s="37">
        <f t="shared" si="210"/>
        <v>0</v>
      </c>
      <c r="AN310" s="37">
        <f t="shared" si="210"/>
        <v>0</v>
      </c>
      <c r="AO310" s="37">
        <f t="shared" si="210"/>
        <v>0</v>
      </c>
      <c r="AP310" s="37">
        <f t="shared" ref="AP310:BU310" si="211">IFERROR(AP309*AP307, 0)</f>
        <v>0</v>
      </c>
      <c r="AQ310" s="37">
        <f t="shared" si="211"/>
        <v>0</v>
      </c>
      <c r="AR310" s="37">
        <f t="shared" si="211"/>
        <v>0</v>
      </c>
      <c r="AS310" s="37">
        <f t="shared" si="211"/>
        <v>0</v>
      </c>
      <c r="AT310" s="37">
        <f t="shared" si="211"/>
        <v>0</v>
      </c>
      <c r="AU310" s="37">
        <f t="shared" si="211"/>
        <v>0</v>
      </c>
      <c r="AV310" s="37">
        <f t="shared" si="211"/>
        <v>0</v>
      </c>
      <c r="AW310" s="37">
        <f t="shared" si="211"/>
        <v>0</v>
      </c>
      <c r="AX310" s="37">
        <f t="shared" si="211"/>
        <v>0</v>
      </c>
      <c r="AY310" s="37">
        <f t="shared" si="211"/>
        <v>0</v>
      </c>
      <c r="AZ310" s="37">
        <f t="shared" si="211"/>
        <v>0</v>
      </c>
      <c r="BA310" s="37">
        <f t="shared" si="211"/>
        <v>0</v>
      </c>
      <c r="BB310" s="37">
        <f t="shared" si="211"/>
        <v>0</v>
      </c>
      <c r="BC310" s="37">
        <f t="shared" si="211"/>
        <v>0</v>
      </c>
      <c r="BD310" s="37">
        <f t="shared" si="211"/>
        <v>0</v>
      </c>
      <c r="BE310" s="37">
        <f t="shared" si="211"/>
        <v>0</v>
      </c>
      <c r="BF310" s="37">
        <f t="shared" si="211"/>
        <v>0</v>
      </c>
      <c r="BG310" s="37">
        <f t="shared" si="211"/>
        <v>0</v>
      </c>
      <c r="BH310" s="37">
        <f t="shared" si="211"/>
        <v>0</v>
      </c>
      <c r="BI310" s="37">
        <f t="shared" si="211"/>
        <v>0</v>
      </c>
      <c r="BJ310" s="37">
        <f t="shared" si="211"/>
        <v>0</v>
      </c>
      <c r="BK310" s="37">
        <f t="shared" si="211"/>
        <v>0</v>
      </c>
      <c r="BL310" s="37">
        <f t="shared" si="211"/>
        <v>0</v>
      </c>
      <c r="BM310" s="37">
        <f t="shared" si="211"/>
        <v>0</v>
      </c>
      <c r="BN310" s="37">
        <f t="shared" si="211"/>
        <v>0</v>
      </c>
      <c r="BO310" s="37">
        <f t="shared" si="211"/>
        <v>0</v>
      </c>
      <c r="BP310" s="37">
        <f t="shared" si="211"/>
        <v>0</v>
      </c>
      <c r="BQ310" s="37">
        <f t="shared" si="211"/>
        <v>0</v>
      </c>
      <c r="BR310" s="37">
        <f t="shared" si="211"/>
        <v>0</v>
      </c>
      <c r="BS310" s="37">
        <f t="shared" si="211"/>
        <v>0</v>
      </c>
      <c r="BT310" s="37">
        <f t="shared" si="211"/>
        <v>0</v>
      </c>
      <c r="BU310" s="37">
        <f t="shared" si="211"/>
        <v>0</v>
      </c>
      <c r="BV310" s="37">
        <f t="shared" ref="BV310:CK310" si="212">IFERROR(BV309*BV307, 0)</f>
        <v>0</v>
      </c>
      <c r="BW310" s="37">
        <f t="shared" si="212"/>
        <v>0</v>
      </c>
      <c r="BX310" s="37">
        <f t="shared" si="212"/>
        <v>0</v>
      </c>
      <c r="BY310" s="37">
        <f t="shared" si="212"/>
        <v>0</v>
      </c>
      <c r="BZ310" s="37">
        <f t="shared" si="212"/>
        <v>0</v>
      </c>
      <c r="CA310" s="37">
        <f t="shared" si="212"/>
        <v>0</v>
      </c>
      <c r="CB310" s="37">
        <f t="shared" si="212"/>
        <v>0</v>
      </c>
      <c r="CC310" s="37">
        <f t="shared" si="212"/>
        <v>0</v>
      </c>
      <c r="CD310" s="37">
        <f t="shared" si="212"/>
        <v>0</v>
      </c>
      <c r="CE310" s="37">
        <f t="shared" si="212"/>
        <v>0</v>
      </c>
      <c r="CF310" s="37">
        <f t="shared" si="212"/>
        <v>0</v>
      </c>
      <c r="CG310" s="37">
        <f t="shared" si="212"/>
        <v>0</v>
      </c>
      <c r="CH310" s="37">
        <f t="shared" si="212"/>
        <v>0</v>
      </c>
      <c r="CI310" s="37">
        <f t="shared" si="212"/>
        <v>0</v>
      </c>
      <c r="CJ310" s="37">
        <f t="shared" si="212"/>
        <v>0</v>
      </c>
      <c r="CK310" s="37">
        <f t="shared" si="212"/>
        <v>0</v>
      </c>
    </row>
    <row r="311" spans="1:89" customFormat="1" ht="10.15" customHeight="1" outlineLevel="2">
      <c r="A311" s="277"/>
      <c r="H311" s="96"/>
    </row>
    <row r="312" spans="1:89" customFormat="1" ht="10.15" customHeight="1" outlineLevel="1">
      <c r="A312" s="277"/>
      <c r="H312" s="96"/>
    </row>
    <row r="313" spans="1:89" s="16" customFormat="1" outlineLevel="1">
      <c r="A313" s="274"/>
      <c r="B313" s="17"/>
      <c r="C313" s="207" t="s">
        <v>438</v>
      </c>
      <c r="D313" s="16" t="s">
        <v>623</v>
      </c>
      <c r="E313" s="18"/>
      <c r="F313" s="19"/>
      <c r="G313" s="20"/>
      <c r="H313" s="19"/>
    </row>
    <row r="314" spans="1:89" outlineLevel="2">
      <c r="B314" s="21"/>
    </row>
    <row r="315" spans="1:89" outlineLevel="2">
      <c r="B315" s="21"/>
      <c r="D315" s="63" t="s">
        <v>93</v>
      </c>
    </row>
    <row r="316" spans="1:89" outlineLevel="2">
      <c r="B316" s="21"/>
      <c r="D316" s="10" t="s">
        <v>66</v>
      </c>
      <c r="F316" s="12" t="s">
        <v>506</v>
      </c>
      <c r="G316" s="57" cm="1">
        <f t="array" ref="G316">_xlfn.IFS(G251=1,G225*$G$286,G251=2,G225*$G$298,G251=3,G225*$G$310)</f>
        <v>180.85424306605171</v>
      </c>
    </row>
    <row r="317" spans="1:89" outlineLevel="2">
      <c r="B317" s="21"/>
      <c r="D317" s="10" t="s">
        <v>67</v>
      </c>
      <c r="F317" s="12" t="s">
        <v>506</v>
      </c>
      <c r="G317" s="57" cm="1">
        <f t="array" ref="G317">_xlfn.IFS(G252=1,G226*$G$286,G252=2,G226*$G$298,G252=3,G226*$G$310)</f>
        <v>417.35594553704243</v>
      </c>
    </row>
    <row r="318" spans="1:89" outlineLevel="2">
      <c r="B318" s="21"/>
      <c r="D318" s="10" t="s">
        <v>68</v>
      </c>
      <c r="F318" s="12" t="s">
        <v>506</v>
      </c>
      <c r="G318" s="57" cm="1">
        <f t="array" ref="G318">_xlfn.IFS(G253=1,G227*$G$286,G253=2,G227*$G$298,G253=3,G227*$G$310)</f>
        <v>19.476610791728646</v>
      </c>
    </row>
    <row r="319" spans="1:89" outlineLevel="2">
      <c r="B319" s="21"/>
      <c r="D319" s="10" t="s">
        <v>69</v>
      </c>
      <c r="F319" s="12" t="s">
        <v>506</v>
      </c>
      <c r="G319" s="57" cm="1">
        <f t="array" ref="G319">_xlfn.IFS(G254=1,G228*$G$286,G254=2,G228*$G$298,G254=3,G228*$G$310)</f>
        <v>1.3911864851234748</v>
      </c>
    </row>
    <row r="320" spans="1:89" outlineLevel="2">
      <c r="B320" s="21"/>
      <c r="D320" s="40" t="s">
        <v>87</v>
      </c>
      <c r="E320" s="41"/>
      <c r="F320" s="42" t="s">
        <v>506</v>
      </c>
      <c r="G320" s="64" cm="1">
        <f t="array" ref="G320">_xlfn.IFS(G255=1,G229*$G$286,G255=2,G229*$G$298,G255=3,G229*$G$310)</f>
        <v>215.63390519413858</v>
      </c>
    </row>
    <row r="321" spans="2:7" outlineLevel="2">
      <c r="B321" s="21"/>
      <c r="D321" s="10" t="s">
        <v>86</v>
      </c>
      <c r="F321" s="12" t="s">
        <v>506</v>
      </c>
      <c r="G321" s="62">
        <f>SUM(G316:G320)</f>
        <v>834.71189107408486</v>
      </c>
    </row>
    <row r="322" spans="2:7" outlineLevel="2">
      <c r="B322" s="21"/>
    </row>
    <row r="323" spans="2:7" outlineLevel="2">
      <c r="B323" s="21"/>
      <c r="D323" s="63" t="s">
        <v>94</v>
      </c>
    </row>
    <row r="324" spans="2:7" outlineLevel="2">
      <c r="B324" s="21"/>
      <c r="D324" s="10" t="s">
        <v>73</v>
      </c>
      <c r="F324" s="12" t="s">
        <v>506</v>
      </c>
      <c r="G324" s="57" cm="1">
        <f t="array" ref="G324">_xlfn.IFS(G258=1,G233*$G$286,G258=2,G233*$G$298,G258=3,G233*$G$310)</f>
        <v>1787.5265253268494</v>
      </c>
    </row>
    <row r="325" spans="2:7" outlineLevel="2">
      <c r="B325" s="21"/>
      <c r="D325" s="10" t="s">
        <v>74</v>
      </c>
      <c r="F325" s="12" t="s">
        <v>506</v>
      </c>
      <c r="G325" s="57" cm="1">
        <f t="array" ref="G325">_xlfn.IFS(G259=1,G234*$G$286,G259=2,G234*$G$298,G259=3,G234*$G$310)</f>
        <v>1430.0212202614796</v>
      </c>
    </row>
    <row r="326" spans="2:7" outlineLevel="2">
      <c r="B326" s="21"/>
      <c r="D326" s="10" t="s">
        <v>75</v>
      </c>
      <c r="F326" s="12" t="s">
        <v>506</v>
      </c>
      <c r="G326" s="57" cm="1">
        <f t="array" ref="G326">_xlfn.IFS(G260=1,G235*$G$286,G260=2,G235*$G$298,G260=3,G235*$G$310)</f>
        <v>286.00424405229592</v>
      </c>
    </row>
    <row r="327" spans="2:7" outlineLevel="2">
      <c r="B327" s="21"/>
      <c r="D327" s="10" t="s">
        <v>76</v>
      </c>
      <c r="F327" s="12" t="s">
        <v>506</v>
      </c>
      <c r="G327" s="57" cm="1">
        <f t="array" ref="G327">_xlfn.IFS(G261=1,G236*$G$286,G261=2,G236*$G$298,G261=3,G236*$G$310)</f>
        <v>214.50318303922191</v>
      </c>
    </row>
    <row r="328" spans="2:7" outlineLevel="2">
      <c r="B328" s="21"/>
      <c r="D328" s="10" t="s">
        <v>77</v>
      </c>
      <c r="F328" s="12" t="s">
        <v>506</v>
      </c>
      <c r="G328" s="57" cm="1">
        <f t="array" ref="G328">_xlfn.IFS(G262=1,G237*$G$286,G262=2,G237*$G$298,G262=3,G237*$G$310)</f>
        <v>715.01061013073979</v>
      </c>
    </row>
    <row r="329" spans="2:7" outlineLevel="2">
      <c r="B329" s="21"/>
      <c r="D329" s="10" t="s">
        <v>78</v>
      </c>
      <c r="F329" s="12" t="s">
        <v>506</v>
      </c>
      <c r="G329" s="57" cm="1">
        <f t="array" ref="G329">_xlfn.IFS(G263=1,G238*$G$286,G263=2,G238*$G$298,G263=3,G238*$G$310)</f>
        <v>143.00212202614796</v>
      </c>
    </row>
    <row r="330" spans="2:7" outlineLevel="2">
      <c r="B330" s="21"/>
      <c r="D330" s="10" t="s">
        <v>79</v>
      </c>
      <c r="F330" s="12" t="s">
        <v>506</v>
      </c>
      <c r="G330" s="57" cm="1">
        <f t="array" ref="G330">_xlfn.IFS(G264=1,G239*$G$286,G264=2,G239*$G$298,G264=3,G239*$G$310)</f>
        <v>429.00636607844382</v>
      </c>
    </row>
    <row r="331" spans="2:7" outlineLevel="2">
      <c r="B331" s="21"/>
      <c r="C331" s="89"/>
      <c r="D331" s="10" t="s">
        <v>80</v>
      </c>
      <c r="F331" s="12" t="s">
        <v>506</v>
      </c>
      <c r="G331" s="57" cm="1">
        <f t="array" ref="G331">_xlfn.IFS(G265=1,G240*$G$286,G265=2,G240*$G$298,G265=3,G240*$G$310)</f>
        <v>2145.031830392219</v>
      </c>
    </row>
    <row r="332" spans="2:7" outlineLevel="2">
      <c r="B332" s="21"/>
      <c r="C332" s="89"/>
      <c r="D332" s="40" t="s">
        <v>290</v>
      </c>
      <c r="E332" s="41"/>
      <c r="F332" s="42" t="s">
        <v>506</v>
      </c>
      <c r="G332" s="64" cm="1">
        <f t="array" ref="G332">_xlfn.IFS(G266=1,G241*$G$286,G266=2,G241*$G$298,G266=3,G241*$G$310)</f>
        <v>286.00424405229592</v>
      </c>
    </row>
    <row r="333" spans="2:7" outlineLevel="2">
      <c r="B333" s="21"/>
      <c r="C333" s="89"/>
      <c r="D333" s="10" t="s">
        <v>88</v>
      </c>
      <c r="F333" s="12" t="s">
        <v>506</v>
      </c>
      <c r="G333" s="62">
        <f>SUM(G324:G332)</f>
        <v>7436.1103453596934</v>
      </c>
    </row>
    <row r="334" spans="2:7" outlineLevel="2">
      <c r="B334" s="21"/>
      <c r="C334" s="89"/>
    </row>
    <row r="335" spans="2:7" outlineLevel="2">
      <c r="B335" s="21"/>
      <c r="C335" s="89"/>
      <c r="D335" s="63" t="s">
        <v>291</v>
      </c>
      <c r="G335" s="131"/>
    </row>
    <row r="336" spans="2:7" outlineLevel="2">
      <c r="B336" s="21"/>
      <c r="C336" s="89"/>
      <c r="D336" s="10" t="s">
        <v>295</v>
      </c>
      <c r="F336" s="12" t="s">
        <v>507</v>
      </c>
      <c r="G336" s="57" cm="1">
        <f t="array" ref="G336">_xlfn.IFS(G269=1,G245*$G$286,G269=2,G245*$G$298,G269=3,G245*$G$310)</f>
        <v>85801.273215688765</v>
      </c>
    </row>
    <row r="337" spans="1:8" outlineLevel="2">
      <c r="B337" s="21"/>
      <c r="C337" s="89"/>
      <c r="G337" s="133"/>
    </row>
    <row r="338" spans="1:8" outlineLevel="1">
      <c r="B338" s="21"/>
    </row>
    <row r="339" spans="1:8" s="16" customFormat="1" outlineLevel="1">
      <c r="A339" s="274"/>
      <c r="B339" s="17"/>
      <c r="C339" s="207" t="s">
        <v>514</v>
      </c>
      <c r="D339" s="16" t="s">
        <v>624</v>
      </c>
      <c r="E339" s="18"/>
      <c r="F339" s="19"/>
      <c r="G339" s="20"/>
      <c r="H339" s="19"/>
    </row>
    <row r="340" spans="1:8" outlineLevel="2">
      <c r="B340" s="21"/>
    </row>
    <row r="341" spans="1:8" outlineLevel="2">
      <c r="B341" s="21"/>
      <c r="D341" s="63" t="s">
        <v>65</v>
      </c>
    </row>
    <row r="342" spans="1:8" outlineLevel="2">
      <c r="B342" s="21"/>
      <c r="D342" s="10" t="s">
        <v>66</v>
      </c>
      <c r="F342" s="12" t="s">
        <v>506</v>
      </c>
      <c r="G342" s="57">
        <f>G160 * IF($G$187=1, G197, G316)</f>
        <v>180.85424306605171</v>
      </c>
    </row>
    <row r="343" spans="1:8" outlineLevel="2">
      <c r="B343" s="21"/>
      <c r="D343" s="10" t="s">
        <v>67</v>
      </c>
      <c r="F343" s="12" t="s">
        <v>506</v>
      </c>
      <c r="G343" s="57">
        <f>G161 * IF($G$187=1, G198, G317)</f>
        <v>417.35594553704243</v>
      </c>
    </row>
    <row r="344" spans="1:8" outlineLevel="2">
      <c r="B344" s="21"/>
      <c r="D344" s="10" t="s">
        <v>68</v>
      </c>
      <c r="F344" s="12" t="s">
        <v>506</v>
      </c>
      <c r="G344" s="57">
        <f>G162 * IF($G$187=1, G199, G318)</f>
        <v>19.476610791728646</v>
      </c>
    </row>
    <row r="345" spans="1:8" outlineLevel="2">
      <c r="B345" s="21"/>
      <c r="D345" s="10" t="s">
        <v>69</v>
      </c>
      <c r="F345" s="12" t="s">
        <v>506</v>
      </c>
      <c r="G345" s="57">
        <f>G163 * IF($G$187=1, G200, G319)</f>
        <v>1.3911864851234748</v>
      </c>
    </row>
    <row r="346" spans="1:8" outlineLevel="2">
      <c r="B346" s="21"/>
      <c r="D346" s="40" t="s">
        <v>87</v>
      </c>
      <c r="E346" s="41"/>
      <c r="F346" s="42" t="s">
        <v>506</v>
      </c>
      <c r="G346" s="64">
        <f>G164 * IF($G$187=1, G201, G320)</f>
        <v>215.63390519413858</v>
      </c>
    </row>
    <row r="347" spans="1:8" outlineLevel="2">
      <c r="B347" s="21"/>
      <c r="D347" s="44" t="s">
        <v>86</v>
      </c>
      <c r="E347" s="45"/>
      <c r="F347" s="12" t="s">
        <v>506</v>
      </c>
      <c r="G347" s="59">
        <f>SUM(G342:G346)</f>
        <v>834.71189107408486</v>
      </c>
    </row>
    <row r="348" spans="1:8" outlineLevel="2">
      <c r="B348" s="21"/>
    </row>
    <row r="349" spans="1:8" outlineLevel="2">
      <c r="B349" s="21"/>
      <c r="D349" s="63" t="s">
        <v>72</v>
      </c>
    </row>
    <row r="350" spans="1:8" outlineLevel="2">
      <c r="B350" s="21"/>
      <c r="D350" s="10" t="s">
        <v>73</v>
      </c>
      <c r="F350" s="12" t="s">
        <v>506</v>
      </c>
      <c r="G350" s="57">
        <f t="shared" ref="G350:G358" si="213">G167 * IF($G$187=1, G205, G324)</f>
        <v>1787.5265253268494</v>
      </c>
    </row>
    <row r="351" spans="1:8" outlineLevel="2">
      <c r="B351" s="21"/>
      <c r="D351" s="10" t="s">
        <v>74</v>
      </c>
      <c r="F351" s="12" t="s">
        <v>506</v>
      </c>
      <c r="G351" s="57">
        <f t="shared" si="213"/>
        <v>1430.0212202614796</v>
      </c>
    </row>
    <row r="352" spans="1:8" outlineLevel="2">
      <c r="B352" s="21"/>
      <c r="D352" s="10" t="s">
        <v>75</v>
      </c>
      <c r="F352" s="12" t="s">
        <v>506</v>
      </c>
      <c r="G352" s="57">
        <f t="shared" si="213"/>
        <v>286.00424405229592</v>
      </c>
    </row>
    <row r="353" spans="1:8" outlineLevel="2">
      <c r="B353" s="21"/>
      <c r="D353" s="10" t="s">
        <v>76</v>
      </c>
      <c r="F353" s="12" t="s">
        <v>506</v>
      </c>
      <c r="G353" s="57">
        <f t="shared" si="213"/>
        <v>214.50318303922191</v>
      </c>
    </row>
    <row r="354" spans="1:8" outlineLevel="2">
      <c r="B354" s="21"/>
      <c r="D354" s="10" t="s">
        <v>77</v>
      </c>
      <c r="F354" s="12" t="s">
        <v>506</v>
      </c>
      <c r="G354" s="57">
        <f t="shared" si="213"/>
        <v>715.01061013073979</v>
      </c>
    </row>
    <row r="355" spans="1:8" outlineLevel="2">
      <c r="B355" s="21"/>
      <c r="D355" s="10" t="s">
        <v>78</v>
      </c>
      <c r="F355" s="12" t="s">
        <v>506</v>
      </c>
      <c r="G355" s="57">
        <f t="shared" si="213"/>
        <v>143.00212202614796</v>
      </c>
    </row>
    <row r="356" spans="1:8" outlineLevel="2">
      <c r="B356" s="21"/>
      <c r="D356" s="10" t="s">
        <v>79</v>
      </c>
      <c r="F356" s="12" t="s">
        <v>506</v>
      </c>
      <c r="G356" s="57">
        <f t="shared" si="213"/>
        <v>429.00636607844382</v>
      </c>
    </row>
    <row r="357" spans="1:8" outlineLevel="2">
      <c r="B357" s="21"/>
      <c r="C357" s="89"/>
      <c r="D357" s="10" t="s">
        <v>80</v>
      </c>
      <c r="F357" s="12" t="s">
        <v>506</v>
      </c>
      <c r="G357" s="57">
        <f t="shared" si="213"/>
        <v>2145.031830392219</v>
      </c>
    </row>
    <row r="358" spans="1:8" outlineLevel="2">
      <c r="B358" s="21"/>
      <c r="C358" s="89"/>
      <c r="D358" s="40" t="s">
        <v>290</v>
      </c>
      <c r="E358" s="41"/>
      <c r="F358" s="42" t="s">
        <v>506</v>
      </c>
      <c r="G358" s="72">
        <f t="shared" si="213"/>
        <v>286.00424405229592</v>
      </c>
    </row>
    <row r="359" spans="1:8" outlineLevel="2">
      <c r="B359" s="21"/>
      <c r="C359" s="89"/>
      <c r="D359" s="44" t="s">
        <v>88</v>
      </c>
      <c r="E359" s="45"/>
      <c r="F359" s="12" t="s">
        <v>506</v>
      </c>
      <c r="G359" s="65">
        <f>SUM(G350:G358)</f>
        <v>7436.1103453596934</v>
      </c>
    </row>
    <row r="360" spans="1:8" outlineLevel="2">
      <c r="B360" s="21"/>
      <c r="C360" s="89"/>
    </row>
    <row r="361" spans="1:8" outlineLevel="2">
      <c r="B361" s="21"/>
      <c r="C361" s="89"/>
      <c r="D361" s="63" t="s">
        <v>291</v>
      </c>
    </row>
    <row r="362" spans="1:8" outlineLevel="2">
      <c r="B362" s="21"/>
      <c r="C362" s="89"/>
      <c r="D362" s="10" t="s">
        <v>295</v>
      </c>
      <c r="F362" s="12" t="s">
        <v>506</v>
      </c>
      <c r="G362" s="57">
        <f>IF($G$187=1, G217, G336) * G182 / G133</f>
        <v>0</v>
      </c>
    </row>
    <row r="363" spans="1:8" outlineLevel="2">
      <c r="B363" s="21"/>
      <c r="C363" s="89"/>
    </row>
    <row r="364" spans="1:8" outlineLevel="2">
      <c r="B364" s="21"/>
      <c r="C364" s="89"/>
      <c r="D364" s="44" t="s">
        <v>97</v>
      </c>
      <c r="F364" s="46" t="s">
        <v>506</v>
      </c>
      <c r="G364" s="59">
        <f>G347+G359+G362</f>
        <v>8270.822236433778</v>
      </c>
    </row>
    <row r="365" spans="1:8" outlineLevel="2">
      <c r="B365" s="21"/>
    </row>
    <row r="366" spans="1:8" outlineLevel="1">
      <c r="B366" s="21"/>
    </row>
    <row r="367" spans="1:8" s="16" customFormat="1" outlineLevel="1">
      <c r="A367" s="274"/>
      <c r="B367" s="17"/>
      <c r="C367" s="207" t="s">
        <v>649</v>
      </c>
      <c r="D367" s="16" t="s">
        <v>658</v>
      </c>
      <c r="E367" s="18"/>
      <c r="F367" s="19"/>
      <c r="G367" s="20"/>
      <c r="H367" s="19"/>
    </row>
    <row r="368" spans="1:8" outlineLevel="2">
      <c r="B368" s="21"/>
      <c r="D368" s="266"/>
      <c r="E368" s="267"/>
      <c r="F368" s="268"/>
      <c r="G368" s="268"/>
    </row>
    <row r="369" spans="1:89" outlineLevel="2">
      <c r="B369" s="21"/>
      <c r="D369" s="10" t="s">
        <v>678</v>
      </c>
      <c r="F369" s="12" t="s">
        <v>9</v>
      </c>
      <c r="G369" s="66">
        <v>0.5</v>
      </c>
    </row>
    <row r="370" spans="1:89" outlineLevel="2">
      <c r="B370" s="21"/>
      <c r="D370" s="10" t="s">
        <v>99</v>
      </c>
      <c r="F370" s="12" t="s">
        <v>9</v>
      </c>
      <c r="G370" s="66">
        <v>5.8299999999999998E-2</v>
      </c>
    </row>
    <row r="371" spans="1:89" outlineLevel="2">
      <c r="B371" s="21"/>
    </row>
    <row r="372" spans="1:89" outlineLevel="1">
      <c r="B372" s="21"/>
    </row>
    <row r="373" spans="1:89" s="16" customFormat="1" outlineLevel="1">
      <c r="A373" s="274"/>
      <c r="B373" s="17"/>
      <c r="C373" s="207" t="s">
        <v>648</v>
      </c>
      <c r="D373" s="16" t="s">
        <v>672</v>
      </c>
      <c r="E373" s="18"/>
      <c r="F373" s="19"/>
      <c r="G373" s="20"/>
      <c r="H373" s="19"/>
    </row>
    <row r="374" spans="1:89" outlineLevel="2">
      <c r="B374" s="21"/>
    </row>
    <row r="375" spans="1:89" outlineLevel="2">
      <c r="B375" s="21"/>
      <c r="D375" s="10" t="s">
        <v>643</v>
      </c>
      <c r="F375" s="12" t="s">
        <v>8</v>
      </c>
      <c r="G375" s="100">
        <v>2</v>
      </c>
    </row>
    <row r="376" spans="1:89" outlineLevel="2">
      <c r="B376" s="21"/>
    </row>
    <row r="377" spans="1:89" outlineLevel="2">
      <c r="B377" s="21"/>
      <c r="D377" s="55" t="s">
        <v>24</v>
      </c>
      <c r="E377" s="55"/>
      <c r="F377" s="56"/>
      <c r="G377" s="56"/>
    </row>
    <row r="378" spans="1:89" outlineLevel="2">
      <c r="B378" s="21"/>
      <c r="D378" s="54" t="s">
        <v>644</v>
      </c>
      <c r="E378" s="55"/>
      <c r="F378" s="56"/>
      <c r="G378" s="56">
        <v>1</v>
      </c>
    </row>
    <row r="379" spans="1:89" outlineLevel="2">
      <c r="B379" s="21"/>
      <c r="D379" s="54" t="s">
        <v>684</v>
      </c>
      <c r="E379" s="55"/>
      <c r="F379" s="56"/>
      <c r="G379" s="56">
        <v>2</v>
      </c>
    </row>
    <row r="380" spans="1:89" outlineLevel="2">
      <c r="B380" s="21"/>
    </row>
    <row r="381" spans="1:89" outlineLevel="1">
      <c r="B381" s="21"/>
      <c r="D381" s="44"/>
    </row>
    <row r="382" spans="1:89" s="16" customFormat="1" outlineLevel="1">
      <c r="A382" s="274"/>
      <c r="B382" s="17"/>
      <c r="C382" s="207" t="s">
        <v>657</v>
      </c>
      <c r="D382" s="16" t="s">
        <v>644</v>
      </c>
      <c r="E382" s="18"/>
      <c r="F382" s="19"/>
      <c r="G382" s="20"/>
      <c r="H382" s="19"/>
    </row>
    <row r="383" spans="1:89" outlineLevel="2">
      <c r="B383" s="21"/>
    </row>
    <row r="384" spans="1:89" outlineLevel="2">
      <c r="B384" s="21"/>
      <c r="D384" s="10" t="s">
        <v>6</v>
      </c>
      <c r="F384" s="12" t="s">
        <v>13</v>
      </c>
      <c r="J384" s="155">
        <f>'Laika grafiks'!J$17</f>
        <v>2000</v>
      </c>
      <c r="K384" s="155">
        <f>'Laika grafiks'!K$17</f>
        <v>2001</v>
      </c>
      <c r="L384" s="155">
        <f>'Laika grafiks'!L$17</f>
        <v>2002</v>
      </c>
      <c r="M384" s="155">
        <f>'Laika grafiks'!M$17</f>
        <v>2003</v>
      </c>
      <c r="N384" s="155">
        <f>'Laika grafiks'!N$17</f>
        <v>2004</v>
      </c>
      <c r="O384" s="155">
        <f>'Laika grafiks'!O$17</f>
        <v>2005</v>
      </c>
      <c r="P384" s="155">
        <f>'Laika grafiks'!P$17</f>
        <v>2006</v>
      </c>
      <c r="Q384" s="155">
        <f>'Laika grafiks'!Q$17</f>
        <v>2007</v>
      </c>
      <c r="R384" s="155">
        <f>'Laika grafiks'!R$17</f>
        <v>2008</v>
      </c>
      <c r="S384" s="155">
        <f>'Laika grafiks'!S$17</f>
        <v>2009</v>
      </c>
      <c r="T384" s="155">
        <f>'Laika grafiks'!T$17</f>
        <v>2010</v>
      </c>
      <c r="U384" s="155">
        <f>'Laika grafiks'!U$17</f>
        <v>2011</v>
      </c>
      <c r="V384" s="155">
        <f>'Laika grafiks'!V$17</f>
        <v>2012</v>
      </c>
      <c r="W384" s="155">
        <f>'Laika grafiks'!W$17</f>
        <v>2013</v>
      </c>
      <c r="X384" s="155">
        <f>'Laika grafiks'!X$17</f>
        <v>2014</v>
      </c>
      <c r="Y384" s="155">
        <f>'Laika grafiks'!Y$17</f>
        <v>2015</v>
      </c>
      <c r="Z384" s="155">
        <f>'Laika grafiks'!Z$17</f>
        <v>2016</v>
      </c>
      <c r="AA384" s="155">
        <f>'Laika grafiks'!AA$17</f>
        <v>2017</v>
      </c>
      <c r="AB384" s="155">
        <f>'Laika grafiks'!AB$17</f>
        <v>2018</v>
      </c>
      <c r="AC384" s="155">
        <f>'Laika grafiks'!AC$17</f>
        <v>2019</v>
      </c>
      <c r="AD384" s="155">
        <f>'Laika grafiks'!AD$17</f>
        <v>2020</v>
      </c>
      <c r="AE384" s="155">
        <f>'Laika grafiks'!AE$17</f>
        <v>2021</v>
      </c>
      <c r="AF384" s="155">
        <f>'Laika grafiks'!AF$17</f>
        <v>2022</v>
      </c>
      <c r="AG384" s="155">
        <f>'Laika grafiks'!AG$17</f>
        <v>2023</v>
      </c>
      <c r="AH384" s="155">
        <f>'Laika grafiks'!AH$17</f>
        <v>2024</v>
      </c>
      <c r="AI384" s="155">
        <f>'Laika grafiks'!AI$17</f>
        <v>2025</v>
      </c>
      <c r="AJ384" s="155">
        <f>'Laika grafiks'!AJ$17</f>
        <v>2026</v>
      </c>
      <c r="AK384" s="155">
        <f>'Laika grafiks'!AK$17</f>
        <v>2027</v>
      </c>
      <c r="AL384" s="155">
        <f>'Laika grafiks'!AL$17</f>
        <v>2028</v>
      </c>
      <c r="AM384" s="155">
        <f>'Laika grafiks'!AM$17</f>
        <v>2029</v>
      </c>
      <c r="AN384" s="155">
        <f>'Laika grafiks'!AN$17</f>
        <v>2030</v>
      </c>
      <c r="AO384" s="155">
        <f>'Laika grafiks'!AO$17</f>
        <v>2031</v>
      </c>
      <c r="AP384" s="155">
        <f>'Laika grafiks'!AP$17</f>
        <v>2032</v>
      </c>
      <c r="AQ384" s="155">
        <f>'Laika grafiks'!AQ$17</f>
        <v>2033</v>
      </c>
      <c r="AR384" s="155">
        <f>'Laika grafiks'!AR$17</f>
        <v>2034</v>
      </c>
      <c r="AS384" s="155">
        <f>'Laika grafiks'!AS$17</f>
        <v>2035</v>
      </c>
      <c r="AT384" s="155">
        <f>'Laika grafiks'!AT$17</f>
        <v>2036</v>
      </c>
      <c r="AU384" s="155">
        <f>'Laika grafiks'!AU$17</f>
        <v>2037</v>
      </c>
      <c r="AV384" s="155">
        <f>'Laika grafiks'!AV$17</f>
        <v>2038</v>
      </c>
      <c r="AW384" s="155">
        <f>'Laika grafiks'!AW$17</f>
        <v>2039</v>
      </c>
      <c r="AX384" s="155">
        <f>'Laika grafiks'!AX$17</f>
        <v>2040</v>
      </c>
      <c r="AY384" s="155">
        <f>'Laika grafiks'!AY$17</f>
        <v>2041</v>
      </c>
      <c r="AZ384" s="155">
        <f>'Laika grafiks'!AZ$17</f>
        <v>2042</v>
      </c>
      <c r="BA384" s="155">
        <f>'Laika grafiks'!BA$17</f>
        <v>2043</v>
      </c>
      <c r="BB384" s="155">
        <f>'Laika grafiks'!BB$17</f>
        <v>2044</v>
      </c>
      <c r="BC384" s="155">
        <f>'Laika grafiks'!BC$17</f>
        <v>2045</v>
      </c>
      <c r="BD384" s="155">
        <f>'Laika grafiks'!BD$17</f>
        <v>2046</v>
      </c>
      <c r="BE384" s="155">
        <f>'Laika grafiks'!BE$17</f>
        <v>2047</v>
      </c>
      <c r="BF384" s="155">
        <f>'Laika grafiks'!BF$17</f>
        <v>2048</v>
      </c>
      <c r="BG384" s="155">
        <f>'Laika grafiks'!BG$17</f>
        <v>2049</v>
      </c>
      <c r="BH384" s="155">
        <f>'Laika grafiks'!BH$17</f>
        <v>2050</v>
      </c>
      <c r="BI384" s="155">
        <f>'Laika grafiks'!BI$17</f>
        <v>2051</v>
      </c>
      <c r="BJ384" s="155">
        <f>'Laika grafiks'!BJ$17</f>
        <v>2052</v>
      </c>
      <c r="BK384" s="155">
        <f>'Laika grafiks'!BK$17</f>
        <v>2053</v>
      </c>
      <c r="BL384" s="155">
        <f>'Laika grafiks'!BL$17</f>
        <v>2054</v>
      </c>
      <c r="BM384" s="155">
        <f>'Laika grafiks'!BM$17</f>
        <v>2055</v>
      </c>
      <c r="BN384" s="155">
        <f>'Laika grafiks'!BN$17</f>
        <v>2056</v>
      </c>
      <c r="BO384" s="155">
        <f>'Laika grafiks'!BO$17</f>
        <v>2057</v>
      </c>
      <c r="BP384" s="155">
        <f>'Laika grafiks'!BP$17</f>
        <v>2058</v>
      </c>
      <c r="BQ384" s="155">
        <f>'Laika grafiks'!BQ$17</f>
        <v>2059</v>
      </c>
      <c r="BR384" s="155">
        <f>'Laika grafiks'!BR$17</f>
        <v>2060</v>
      </c>
      <c r="BS384" s="155">
        <f>'Laika grafiks'!BS$17</f>
        <v>2061</v>
      </c>
      <c r="BT384" s="155">
        <f>'Laika grafiks'!BT$17</f>
        <v>2062</v>
      </c>
      <c r="BU384" s="155">
        <f>'Laika grafiks'!BU$17</f>
        <v>2063</v>
      </c>
      <c r="BV384" s="155">
        <f>'Laika grafiks'!BV$17</f>
        <v>2064</v>
      </c>
      <c r="BW384" s="155">
        <f>'Laika grafiks'!BW$17</f>
        <v>2065</v>
      </c>
      <c r="BX384" s="155">
        <f>'Laika grafiks'!BX$17</f>
        <v>2066</v>
      </c>
      <c r="BY384" s="155">
        <f>'Laika grafiks'!BY$17</f>
        <v>2067</v>
      </c>
      <c r="BZ384" s="155">
        <f>'Laika grafiks'!BZ$17</f>
        <v>2068</v>
      </c>
      <c r="CA384" s="155">
        <f>'Laika grafiks'!CA$17</f>
        <v>2069</v>
      </c>
      <c r="CB384" s="155">
        <f>'Laika grafiks'!CB$17</f>
        <v>2070</v>
      </c>
      <c r="CC384" s="155">
        <f>'Laika grafiks'!CC$17</f>
        <v>2071</v>
      </c>
      <c r="CD384" s="155">
        <f>'Laika grafiks'!CD$17</f>
        <v>2072</v>
      </c>
      <c r="CE384" s="155">
        <f>'Laika grafiks'!CE$17</f>
        <v>2073</v>
      </c>
      <c r="CF384" s="155">
        <f>'Laika grafiks'!CF$17</f>
        <v>2074</v>
      </c>
      <c r="CG384" s="155">
        <f>'Laika grafiks'!CG$17</f>
        <v>2075</v>
      </c>
      <c r="CH384" s="155">
        <f>'Laika grafiks'!CH$17</f>
        <v>2076</v>
      </c>
      <c r="CI384" s="155">
        <f>'Laika grafiks'!CI$17</f>
        <v>2077</v>
      </c>
      <c r="CJ384" s="155">
        <f>'Laika grafiks'!CJ$17</f>
        <v>2078</v>
      </c>
      <c r="CK384" s="155">
        <f>'Laika grafiks'!CK$17</f>
        <v>2079</v>
      </c>
    </row>
    <row r="385" spans="1:89" outlineLevel="2">
      <c r="B385" s="21"/>
      <c r="D385" s="10" t="s">
        <v>666</v>
      </c>
      <c r="F385" s="12" t="s">
        <v>2</v>
      </c>
      <c r="J385" s="32">
        <f>'Laika grafiks'!J16</f>
        <v>1</v>
      </c>
      <c r="K385" s="32">
        <f>'Laika grafiks'!K16</f>
        <v>2</v>
      </c>
      <c r="L385" s="32">
        <f>'Laika grafiks'!L16</f>
        <v>3</v>
      </c>
      <c r="M385" s="32">
        <f>'Laika grafiks'!M16</f>
        <v>4</v>
      </c>
      <c r="N385" s="32">
        <f>'Laika grafiks'!N16</f>
        <v>5</v>
      </c>
      <c r="O385" s="32">
        <f>'Laika grafiks'!O16</f>
        <v>6</v>
      </c>
      <c r="P385" s="32">
        <f>'Laika grafiks'!P16</f>
        <v>7</v>
      </c>
      <c r="Q385" s="32">
        <f>'Laika grafiks'!Q16</f>
        <v>8</v>
      </c>
      <c r="R385" s="32">
        <f>'Laika grafiks'!R16</f>
        <v>9</v>
      </c>
      <c r="S385" s="32">
        <f>'Laika grafiks'!S16</f>
        <v>10</v>
      </c>
      <c r="T385" s="32">
        <f>'Laika grafiks'!T16</f>
        <v>11</v>
      </c>
      <c r="U385" s="32">
        <f>'Laika grafiks'!U16</f>
        <v>12</v>
      </c>
      <c r="V385" s="32">
        <f>'Laika grafiks'!V16</f>
        <v>13</v>
      </c>
      <c r="W385" s="32">
        <f>'Laika grafiks'!W16</f>
        <v>14</v>
      </c>
      <c r="X385" s="32">
        <f>'Laika grafiks'!X16</f>
        <v>15</v>
      </c>
      <c r="Y385" s="32">
        <f>'Laika grafiks'!Y16</f>
        <v>16</v>
      </c>
      <c r="Z385" s="32">
        <f>'Laika grafiks'!Z16</f>
        <v>17</v>
      </c>
      <c r="AA385" s="32">
        <f>'Laika grafiks'!AA16</f>
        <v>18</v>
      </c>
      <c r="AB385" s="32">
        <f>'Laika grafiks'!AB16</f>
        <v>19</v>
      </c>
      <c r="AC385" s="32">
        <f>'Laika grafiks'!AC16</f>
        <v>20</v>
      </c>
      <c r="AD385" s="32">
        <f>'Laika grafiks'!AD16</f>
        <v>21</v>
      </c>
      <c r="AE385" s="32">
        <f>'Laika grafiks'!AE16</f>
        <v>22</v>
      </c>
      <c r="AF385" s="32">
        <f>'Laika grafiks'!AF16</f>
        <v>23</v>
      </c>
      <c r="AG385" s="32">
        <f>'Laika grafiks'!AG16</f>
        <v>24</v>
      </c>
      <c r="AH385" s="32">
        <f>'Laika grafiks'!AH16</f>
        <v>25</v>
      </c>
      <c r="AI385" s="32">
        <f>'Laika grafiks'!AI16</f>
        <v>26</v>
      </c>
      <c r="AJ385" s="32">
        <f>'Laika grafiks'!AJ16</f>
        <v>27</v>
      </c>
      <c r="AK385" s="32">
        <f>'Laika grafiks'!AK16</f>
        <v>28</v>
      </c>
      <c r="AL385" s="32">
        <f>'Laika grafiks'!AL16</f>
        <v>29</v>
      </c>
      <c r="AM385" s="32">
        <f>'Laika grafiks'!AM16</f>
        <v>30</v>
      </c>
      <c r="AN385" s="32">
        <f>'Laika grafiks'!AN16</f>
        <v>31</v>
      </c>
      <c r="AO385" s="32">
        <f>'Laika grafiks'!AO16</f>
        <v>32</v>
      </c>
      <c r="AP385" s="32">
        <f>'Laika grafiks'!AP16</f>
        <v>33</v>
      </c>
      <c r="AQ385" s="32">
        <f>'Laika grafiks'!AQ16</f>
        <v>34</v>
      </c>
      <c r="AR385" s="32">
        <f>'Laika grafiks'!AR16</f>
        <v>35</v>
      </c>
      <c r="AS385" s="32">
        <f>'Laika grafiks'!AS16</f>
        <v>36</v>
      </c>
      <c r="AT385" s="32">
        <f>'Laika grafiks'!AT16</f>
        <v>37</v>
      </c>
      <c r="AU385" s="32">
        <f>'Laika grafiks'!AU16</f>
        <v>38</v>
      </c>
      <c r="AV385" s="32">
        <f>'Laika grafiks'!AV16</f>
        <v>39</v>
      </c>
      <c r="AW385" s="32">
        <f>'Laika grafiks'!AW16</f>
        <v>40</v>
      </c>
      <c r="AX385" s="32">
        <f>'Laika grafiks'!AX16</f>
        <v>41</v>
      </c>
      <c r="AY385" s="32">
        <f>'Laika grafiks'!AY16</f>
        <v>42</v>
      </c>
      <c r="AZ385" s="32">
        <f>'Laika grafiks'!AZ16</f>
        <v>43</v>
      </c>
      <c r="BA385" s="32">
        <f>'Laika grafiks'!BA16</f>
        <v>44</v>
      </c>
      <c r="BB385" s="32">
        <f>'Laika grafiks'!BB16</f>
        <v>45</v>
      </c>
      <c r="BC385" s="32">
        <f>'Laika grafiks'!BC16</f>
        <v>46</v>
      </c>
      <c r="BD385" s="32">
        <f>'Laika grafiks'!BD16</f>
        <v>47</v>
      </c>
      <c r="BE385" s="32">
        <f>'Laika grafiks'!BE16</f>
        <v>48</v>
      </c>
      <c r="BF385" s="32">
        <f>'Laika grafiks'!BF16</f>
        <v>49</v>
      </c>
      <c r="BG385" s="32">
        <f>'Laika grafiks'!BG16</f>
        <v>50</v>
      </c>
      <c r="BH385" s="32">
        <f>'Laika grafiks'!BH16</f>
        <v>51</v>
      </c>
      <c r="BI385" s="32">
        <f>'Laika grafiks'!BI16</f>
        <v>52</v>
      </c>
      <c r="BJ385" s="32">
        <f>'Laika grafiks'!BJ16</f>
        <v>53</v>
      </c>
      <c r="BK385" s="32">
        <f>'Laika grafiks'!BK16</f>
        <v>54</v>
      </c>
      <c r="BL385" s="32">
        <f>'Laika grafiks'!BL16</f>
        <v>55</v>
      </c>
      <c r="BM385" s="32">
        <f>'Laika grafiks'!BM16</f>
        <v>56</v>
      </c>
      <c r="BN385" s="32">
        <f>'Laika grafiks'!BN16</f>
        <v>57</v>
      </c>
      <c r="BO385" s="32">
        <f>'Laika grafiks'!BO16</f>
        <v>58</v>
      </c>
      <c r="BP385" s="32">
        <f>'Laika grafiks'!BP16</f>
        <v>59</v>
      </c>
      <c r="BQ385" s="32">
        <f>'Laika grafiks'!BQ16</f>
        <v>60</v>
      </c>
      <c r="BR385" s="32">
        <f>'Laika grafiks'!BR16</f>
        <v>61</v>
      </c>
      <c r="BS385" s="32">
        <f>'Laika grafiks'!BS16</f>
        <v>62</v>
      </c>
      <c r="BT385" s="32">
        <f>'Laika grafiks'!BT16</f>
        <v>63</v>
      </c>
      <c r="BU385" s="32">
        <f>'Laika grafiks'!BU16</f>
        <v>64</v>
      </c>
      <c r="BV385" s="32">
        <f>'Laika grafiks'!BV16</f>
        <v>65</v>
      </c>
      <c r="BW385" s="32">
        <f>'Laika grafiks'!BW16</f>
        <v>66</v>
      </c>
      <c r="BX385" s="32">
        <f>'Laika grafiks'!BX16</f>
        <v>67</v>
      </c>
      <c r="BY385" s="32">
        <f>'Laika grafiks'!BY16</f>
        <v>68</v>
      </c>
      <c r="BZ385" s="32">
        <f>'Laika grafiks'!BZ16</f>
        <v>69</v>
      </c>
      <c r="CA385" s="32">
        <f>'Laika grafiks'!CA16</f>
        <v>70</v>
      </c>
      <c r="CB385" s="32">
        <f>'Laika grafiks'!CB16</f>
        <v>71</v>
      </c>
      <c r="CC385" s="32">
        <f>'Laika grafiks'!CC16</f>
        <v>72</v>
      </c>
      <c r="CD385" s="32">
        <f>'Laika grafiks'!CD16</f>
        <v>73</v>
      </c>
      <c r="CE385" s="32">
        <f>'Laika grafiks'!CE16</f>
        <v>74</v>
      </c>
      <c r="CF385" s="32">
        <f>'Laika grafiks'!CF16</f>
        <v>75</v>
      </c>
      <c r="CG385" s="32">
        <f>'Laika grafiks'!CG16</f>
        <v>76</v>
      </c>
      <c r="CH385" s="32">
        <f>'Laika grafiks'!CH16</f>
        <v>77</v>
      </c>
      <c r="CI385" s="32">
        <f>'Laika grafiks'!CI16</f>
        <v>78</v>
      </c>
      <c r="CJ385" s="32">
        <f>'Laika grafiks'!CJ16</f>
        <v>79</v>
      </c>
      <c r="CK385" s="32">
        <f>'Laika grafiks'!CK16</f>
        <v>80</v>
      </c>
    </row>
    <row r="386" spans="1:89" outlineLevel="2">
      <c r="B386" s="21"/>
      <c r="D386" s="10" t="s">
        <v>663</v>
      </c>
      <c r="F386" s="12" t="s">
        <v>7</v>
      </c>
      <c r="J386" s="32">
        <f>'Laika grafiks'!J19</f>
        <v>1</v>
      </c>
      <c r="K386" s="32">
        <f>'Laika grafiks'!K19</f>
        <v>1</v>
      </c>
      <c r="L386" s="32">
        <f>'Laika grafiks'!L19</f>
        <v>1</v>
      </c>
      <c r="M386" s="32">
        <f>'Laika grafiks'!M19</f>
        <v>1</v>
      </c>
      <c r="N386" s="32">
        <f>'Laika grafiks'!N19</f>
        <v>1</v>
      </c>
      <c r="O386" s="32">
        <f>'Laika grafiks'!O19</f>
        <v>1</v>
      </c>
      <c r="P386" s="32">
        <f>'Laika grafiks'!P19</f>
        <v>1</v>
      </c>
      <c r="Q386" s="32">
        <f>'Laika grafiks'!Q19</f>
        <v>1</v>
      </c>
      <c r="R386" s="32">
        <f>'Laika grafiks'!R19</f>
        <v>1</v>
      </c>
      <c r="S386" s="32">
        <f>'Laika grafiks'!S19</f>
        <v>1</v>
      </c>
      <c r="T386" s="32">
        <f>'Laika grafiks'!T19</f>
        <v>1</v>
      </c>
      <c r="U386" s="32">
        <f>'Laika grafiks'!U19</f>
        <v>1</v>
      </c>
      <c r="V386" s="32">
        <f>'Laika grafiks'!V19</f>
        <v>1</v>
      </c>
      <c r="W386" s="32">
        <f>'Laika grafiks'!W19</f>
        <v>1</v>
      </c>
      <c r="X386" s="32">
        <f>'Laika grafiks'!X19</f>
        <v>1</v>
      </c>
      <c r="Y386" s="32">
        <f>'Laika grafiks'!Y19</f>
        <v>1</v>
      </c>
      <c r="Z386" s="32">
        <f>'Laika grafiks'!Z19</f>
        <v>1</v>
      </c>
      <c r="AA386" s="32">
        <f>'Laika grafiks'!AA19</f>
        <v>1</v>
      </c>
      <c r="AB386" s="32">
        <f>'Laika grafiks'!AB19</f>
        <v>1</v>
      </c>
      <c r="AC386" s="32">
        <f>'Laika grafiks'!AC19</f>
        <v>1</v>
      </c>
      <c r="AD386" s="32">
        <f>'Laika grafiks'!AD19</f>
        <v>1</v>
      </c>
      <c r="AE386" s="32">
        <f>'Laika grafiks'!AE19</f>
        <v>1</v>
      </c>
      <c r="AF386" s="32">
        <f>'Laika grafiks'!AF19</f>
        <v>1</v>
      </c>
      <c r="AG386" s="32">
        <f>'Laika grafiks'!AG19</f>
        <v>1</v>
      </c>
      <c r="AH386" s="32">
        <f>'Laika grafiks'!AH19</f>
        <v>1</v>
      </c>
      <c r="AI386" s="32">
        <f>'Laika grafiks'!AI19</f>
        <v>1</v>
      </c>
      <c r="AJ386" s="32">
        <f>'Laika grafiks'!AJ19</f>
        <v>1</v>
      </c>
      <c r="AK386" s="32">
        <f>'Laika grafiks'!AK19</f>
        <v>1</v>
      </c>
      <c r="AL386" s="32">
        <f>'Laika grafiks'!AL19</f>
        <v>1</v>
      </c>
      <c r="AM386" s="32">
        <f>'Laika grafiks'!AM19</f>
        <v>1</v>
      </c>
      <c r="AN386" s="32">
        <f>'Laika grafiks'!AN19</f>
        <v>1</v>
      </c>
      <c r="AO386" s="32">
        <f>'Laika grafiks'!AO19</f>
        <v>1</v>
      </c>
      <c r="AP386" s="32">
        <f>'Laika grafiks'!AP19</f>
        <v>1</v>
      </c>
      <c r="AQ386" s="32">
        <f>'Laika grafiks'!AQ19</f>
        <v>1</v>
      </c>
      <c r="AR386" s="32">
        <f>'Laika grafiks'!AR19</f>
        <v>1</v>
      </c>
      <c r="AS386" s="32">
        <f>'Laika grafiks'!AS19</f>
        <v>1</v>
      </c>
      <c r="AT386" s="32">
        <f>'Laika grafiks'!AT19</f>
        <v>1</v>
      </c>
      <c r="AU386" s="32">
        <f>'Laika grafiks'!AU19</f>
        <v>1</v>
      </c>
      <c r="AV386" s="32">
        <f>'Laika grafiks'!AV19</f>
        <v>1</v>
      </c>
      <c r="AW386" s="32">
        <f>'Laika grafiks'!AW19</f>
        <v>1</v>
      </c>
      <c r="AX386" s="32">
        <f>'Laika grafiks'!AX19</f>
        <v>1</v>
      </c>
      <c r="AY386" s="32">
        <f>'Laika grafiks'!AY19</f>
        <v>1</v>
      </c>
      <c r="AZ386" s="32">
        <f>'Laika grafiks'!AZ19</f>
        <v>1</v>
      </c>
      <c r="BA386" s="32">
        <f>'Laika grafiks'!BA19</f>
        <v>1</v>
      </c>
      <c r="BB386" s="32">
        <f>'Laika grafiks'!BB19</f>
        <v>1</v>
      </c>
      <c r="BC386" s="32">
        <f>'Laika grafiks'!BC19</f>
        <v>1</v>
      </c>
      <c r="BD386" s="32">
        <f>'Laika grafiks'!BD19</f>
        <v>1</v>
      </c>
      <c r="BE386" s="32">
        <f>'Laika grafiks'!BE19</f>
        <v>1</v>
      </c>
      <c r="BF386" s="32">
        <f>'Laika grafiks'!BF19</f>
        <v>1</v>
      </c>
      <c r="BG386" s="32">
        <f>'Laika grafiks'!BG19</f>
        <v>1</v>
      </c>
      <c r="BH386" s="32">
        <f>'Laika grafiks'!BH19</f>
        <v>1</v>
      </c>
      <c r="BI386" s="32">
        <f>'Laika grafiks'!BI19</f>
        <v>1</v>
      </c>
      <c r="BJ386" s="32">
        <f>'Laika grafiks'!BJ19</f>
        <v>1</v>
      </c>
      <c r="BK386" s="32">
        <f>'Laika grafiks'!BK19</f>
        <v>1</v>
      </c>
      <c r="BL386" s="32">
        <f>'Laika grafiks'!BL19</f>
        <v>1</v>
      </c>
      <c r="BM386" s="32">
        <f>'Laika grafiks'!BM19</f>
        <v>1</v>
      </c>
      <c r="BN386" s="32">
        <f>'Laika grafiks'!BN19</f>
        <v>1</v>
      </c>
      <c r="BO386" s="32">
        <f>'Laika grafiks'!BO19</f>
        <v>1</v>
      </c>
      <c r="BP386" s="32">
        <f>'Laika grafiks'!BP19</f>
        <v>1</v>
      </c>
      <c r="BQ386" s="32">
        <f>'Laika grafiks'!BQ19</f>
        <v>1</v>
      </c>
      <c r="BR386" s="32">
        <f>'Laika grafiks'!BR19</f>
        <v>1</v>
      </c>
      <c r="BS386" s="32">
        <f>'Laika grafiks'!BS19</f>
        <v>0</v>
      </c>
      <c r="BT386" s="32">
        <f>'Laika grafiks'!BT19</f>
        <v>0</v>
      </c>
      <c r="BU386" s="32">
        <f>'Laika grafiks'!BU19</f>
        <v>0</v>
      </c>
      <c r="BV386" s="32">
        <f>'Laika grafiks'!BV19</f>
        <v>0</v>
      </c>
      <c r="BW386" s="32">
        <f>'Laika grafiks'!BW19</f>
        <v>0</v>
      </c>
      <c r="BX386" s="32">
        <f>'Laika grafiks'!BX19</f>
        <v>0</v>
      </c>
      <c r="BY386" s="32">
        <f>'Laika grafiks'!BY19</f>
        <v>0</v>
      </c>
      <c r="BZ386" s="32">
        <f>'Laika grafiks'!BZ19</f>
        <v>0</v>
      </c>
      <c r="CA386" s="32">
        <f>'Laika grafiks'!CA19</f>
        <v>0</v>
      </c>
      <c r="CB386" s="32">
        <f>'Laika grafiks'!CB19</f>
        <v>0</v>
      </c>
      <c r="CC386" s="32">
        <f>'Laika grafiks'!CC19</f>
        <v>0</v>
      </c>
      <c r="CD386" s="32">
        <f>'Laika grafiks'!CD19</f>
        <v>0</v>
      </c>
      <c r="CE386" s="32">
        <f>'Laika grafiks'!CE19</f>
        <v>0</v>
      </c>
      <c r="CF386" s="32">
        <f>'Laika grafiks'!CF19</f>
        <v>0</v>
      </c>
      <c r="CG386" s="32">
        <f>'Laika grafiks'!CG19</f>
        <v>0</v>
      </c>
      <c r="CH386" s="32">
        <f>'Laika grafiks'!CH19</f>
        <v>0</v>
      </c>
      <c r="CI386" s="32">
        <f>'Laika grafiks'!CI19</f>
        <v>0</v>
      </c>
      <c r="CJ386" s="32">
        <f>'Laika grafiks'!CJ19</f>
        <v>0</v>
      </c>
      <c r="CK386" s="32">
        <f>'Laika grafiks'!CK19</f>
        <v>0</v>
      </c>
    </row>
    <row r="387" spans="1:89" outlineLevel="2">
      <c r="B387" s="21"/>
      <c r="D387" s="10" t="s">
        <v>667</v>
      </c>
      <c r="F387" s="12" t="s">
        <v>2</v>
      </c>
      <c r="J387" s="32">
        <f>J385*J386</f>
        <v>1</v>
      </c>
      <c r="K387" s="32">
        <f t="shared" ref="K387:BV387" si="214">K385*K386</f>
        <v>2</v>
      </c>
      <c r="L387" s="32">
        <f t="shared" si="214"/>
        <v>3</v>
      </c>
      <c r="M387" s="32">
        <f t="shared" si="214"/>
        <v>4</v>
      </c>
      <c r="N387" s="32">
        <f t="shared" si="214"/>
        <v>5</v>
      </c>
      <c r="O387" s="32">
        <f t="shared" si="214"/>
        <v>6</v>
      </c>
      <c r="P387" s="32">
        <f t="shared" si="214"/>
        <v>7</v>
      </c>
      <c r="Q387" s="32">
        <f t="shared" si="214"/>
        <v>8</v>
      </c>
      <c r="R387" s="32">
        <f t="shared" si="214"/>
        <v>9</v>
      </c>
      <c r="S387" s="32">
        <f t="shared" si="214"/>
        <v>10</v>
      </c>
      <c r="T387" s="32">
        <f t="shared" si="214"/>
        <v>11</v>
      </c>
      <c r="U387" s="32">
        <f t="shared" si="214"/>
        <v>12</v>
      </c>
      <c r="V387" s="32">
        <f t="shared" si="214"/>
        <v>13</v>
      </c>
      <c r="W387" s="32">
        <f t="shared" si="214"/>
        <v>14</v>
      </c>
      <c r="X387" s="32">
        <f t="shared" si="214"/>
        <v>15</v>
      </c>
      <c r="Y387" s="32">
        <f t="shared" si="214"/>
        <v>16</v>
      </c>
      <c r="Z387" s="32">
        <f t="shared" si="214"/>
        <v>17</v>
      </c>
      <c r="AA387" s="32">
        <f t="shared" si="214"/>
        <v>18</v>
      </c>
      <c r="AB387" s="32">
        <f t="shared" si="214"/>
        <v>19</v>
      </c>
      <c r="AC387" s="32">
        <f t="shared" si="214"/>
        <v>20</v>
      </c>
      <c r="AD387" s="32">
        <f t="shared" si="214"/>
        <v>21</v>
      </c>
      <c r="AE387" s="32">
        <f t="shared" si="214"/>
        <v>22</v>
      </c>
      <c r="AF387" s="32">
        <f t="shared" si="214"/>
        <v>23</v>
      </c>
      <c r="AG387" s="32">
        <f t="shared" si="214"/>
        <v>24</v>
      </c>
      <c r="AH387" s="32">
        <f t="shared" si="214"/>
        <v>25</v>
      </c>
      <c r="AI387" s="32">
        <f t="shared" si="214"/>
        <v>26</v>
      </c>
      <c r="AJ387" s="32">
        <f t="shared" si="214"/>
        <v>27</v>
      </c>
      <c r="AK387" s="32">
        <f t="shared" si="214"/>
        <v>28</v>
      </c>
      <c r="AL387" s="32">
        <f t="shared" si="214"/>
        <v>29</v>
      </c>
      <c r="AM387" s="32">
        <f t="shared" si="214"/>
        <v>30</v>
      </c>
      <c r="AN387" s="32">
        <f t="shared" si="214"/>
        <v>31</v>
      </c>
      <c r="AO387" s="32">
        <f t="shared" si="214"/>
        <v>32</v>
      </c>
      <c r="AP387" s="32">
        <f t="shared" si="214"/>
        <v>33</v>
      </c>
      <c r="AQ387" s="32">
        <f t="shared" si="214"/>
        <v>34</v>
      </c>
      <c r="AR387" s="32">
        <f t="shared" si="214"/>
        <v>35</v>
      </c>
      <c r="AS387" s="32">
        <f t="shared" si="214"/>
        <v>36</v>
      </c>
      <c r="AT387" s="32">
        <f t="shared" si="214"/>
        <v>37</v>
      </c>
      <c r="AU387" s="32">
        <f t="shared" si="214"/>
        <v>38</v>
      </c>
      <c r="AV387" s="32">
        <f t="shared" si="214"/>
        <v>39</v>
      </c>
      <c r="AW387" s="32">
        <f t="shared" si="214"/>
        <v>40</v>
      </c>
      <c r="AX387" s="32">
        <f t="shared" si="214"/>
        <v>41</v>
      </c>
      <c r="AY387" s="32">
        <f t="shared" si="214"/>
        <v>42</v>
      </c>
      <c r="AZ387" s="32">
        <f t="shared" si="214"/>
        <v>43</v>
      </c>
      <c r="BA387" s="32">
        <f t="shared" si="214"/>
        <v>44</v>
      </c>
      <c r="BB387" s="32">
        <f t="shared" si="214"/>
        <v>45</v>
      </c>
      <c r="BC387" s="32">
        <f t="shared" si="214"/>
        <v>46</v>
      </c>
      <c r="BD387" s="32">
        <f t="shared" si="214"/>
        <v>47</v>
      </c>
      <c r="BE387" s="32">
        <f t="shared" si="214"/>
        <v>48</v>
      </c>
      <c r="BF387" s="32">
        <f t="shared" si="214"/>
        <v>49</v>
      </c>
      <c r="BG387" s="32">
        <f t="shared" si="214"/>
        <v>50</v>
      </c>
      <c r="BH387" s="32">
        <f t="shared" si="214"/>
        <v>51</v>
      </c>
      <c r="BI387" s="32">
        <f t="shared" si="214"/>
        <v>52</v>
      </c>
      <c r="BJ387" s="32">
        <f t="shared" si="214"/>
        <v>53</v>
      </c>
      <c r="BK387" s="32">
        <f t="shared" si="214"/>
        <v>54</v>
      </c>
      <c r="BL387" s="32">
        <f t="shared" si="214"/>
        <v>55</v>
      </c>
      <c r="BM387" s="32">
        <f t="shared" si="214"/>
        <v>56</v>
      </c>
      <c r="BN387" s="32">
        <f t="shared" si="214"/>
        <v>57</v>
      </c>
      <c r="BO387" s="32">
        <f t="shared" si="214"/>
        <v>58</v>
      </c>
      <c r="BP387" s="32">
        <f t="shared" si="214"/>
        <v>59</v>
      </c>
      <c r="BQ387" s="32">
        <f t="shared" si="214"/>
        <v>60</v>
      </c>
      <c r="BR387" s="32">
        <f t="shared" si="214"/>
        <v>61</v>
      </c>
      <c r="BS387" s="32">
        <f t="shared" si="214"/>
        <v>0</v>
      </c>
      <c r="BT387" s="32">
        <f t="shared" si="214"/>
        <v>0</v>
      </c>
      <c r="BU387" s="32">
        <f t="shared" si="214"/>
        <v>0</v>
      </c>
      <c r="BV387" s="32">
        <f t="shared" si="214"/>
        <v>0</v>
      </c>
      <c r="BW387" s="32">
        <f t="shared" ref="BW387:CK387" si="215">BW385*BW386</f>
        <v>0</v>
      </c>
      <c r="BX387" s="32">
        <f t="shared" si="215"/>
        <v>0</v>
      </c>
      <c r="BY387" s="32">
        <f t="shared" si="215"/>
        <v>0</v>
      </c>
      <c r="BZ387" s="32">
        <f t="shared" si="215"/>
        <v>0</v>
      </c>
      <c r="CA387" s="32">
        <f t="shared" si="215"/>
        <v>0</v>
      </c>
      <c r="CB387" s="32">
        <f t="shared" si="215"/>
        <v>0</v>
      </c>
      <c r="CC387" s="32">
        <f t="shared" si="215"/>
        <v>0</v>
      </c>
      <c r="CD387" s="32">
        <f t="shared" si="215"/>
        <v>0</v>
      </c>
      <c r="CE387" s="32">
        <f t="shared" si="215"/>
        <v>0</v>
      </c>
      <c r="CF387" s="32">
        <f t="shared" si="215"/>
        <v>0</v>
      </c>
      <c r="CG387" s="32">
        <f t="shared" si="215"/>
        <v>0</v>
      </c>
      <c r="CH387" s="32">
        <f t="shared" si="215"/>
        <v>0</v>
      </c>
      <c r="CI387" s="32">
        <f t="shared" si="215"/>
        <v>0</v>
      </c>
      <c r="CJ387" s="32">
        <f t="shared" si="215"/>
        <v>0</v>
      </c>
      <c r="CK387" s="32">
        <f t="shared" si="215"/>
        <v>0</v>
      </c>
    </row>
    <row r="388" spans="1:89" outlineLevel="2">
      <c r="B388" s="21"/>
    </row>
    <row r="389" spans="1:89" outlineLevel="2">
      <c r="B389" s="21"/>
      <c r="D389" s="44" t="s">
        <v>685</v>
      </c>
      <c r="G389" s="46" t="s">
        <v>647</v>
      </c>
      <c r="H389" s="46" t="str">
        <f ca="1">IF(SUM($A$391:$A$410)&gt;0,"ERROR","")</f>
        <v/>
      </c>
      <c r="I389" s="305" t="str">
        <f ca="1">IF($H$389="ERROR","Ievadīti kapitālieguldījumi, kuru lietderīgā dzīve pārsniedz projekta darbības periodu.","")</f>
        <v/>
      </c>
      <c r="J389" s="44" t="s">
        <v>644</v>
      </c>
    </row>
    <row r="390" spans="1:89" ht="2.65" customHeight="1" outlineLevel="2">
      <c r="B390" s="21"/>
      <c r="D390" s="44"/>
      <c r="G390" s="46"/>
      <c r="H390" s="46"/>
      <c r="I390" s="305"/>
      <c r="J390" s="44"/>
    </row>
    <row r="391" spans="1:89" outlineLevel="2">
      <c r="A391" s="178">
        <f ca="1">IFERROR( IF( SUM(OFFSET(J391,0,MAX($J$387:$CK$387)-1,1,- MIN(($G391-1), MAX($J$387:$CK$387)))) &gt;0,1,0), 0)</f>
        <v>0</v>
      </c>
      <c r="B391" s="21"/>
      <c r="C391" s="10">
        <v>1</v>
      </c>
      <c r="D391" s="247" t="s">
        <v>686</v>
      </c>
      <c r="F391" s="12" t="s">
        <v>4</v>
      </c>
      <c r="G391" s="257">
        <v>15</v>
      </c>
      <c r="J391" s="50"/>
      <c r="K391" s="50"/>
      <c r="L391" s="50"/>
      <c r="M391" s="50"/>
      <c r="N391" s="50"/>
      <c r="O391" s="50"/>
      <c r="P391" s="50"/>
      <c r="Q391" s="50"/>
      <c r="R391" s="50"/>
      <c r="S391" s="50"/>
      <c r="T391" s="50"/>
      <c r="U391" s="50"/>
      <c r="V391" s="50"/>
      <c r="W391" s="50"/>
      <c r="X391" s="50"/>
      <c r="Y391" s="50"/>
      <c r="Z391" s="50"/>
      <c r="AA391" s="50"/>
      <c r="AB391" s="50"/>
      <c r="AC391" s="50"/>
      <c r="AD391" s="50"/>
      <c r="AE391" s="50"/>
      <c r="AF391" s="50"/>
      <c r="AG391" s="50"/>
      <c r="AH391" s="50"/>
      <c r="AI391" s="50"/>
      <c r="AJ391" s="50"/>
      <c r="AK391" s="50"/>
      <c r="AL391" s="50"/>
      <c r="AM391" s="50"/>
      <c r="AN391" s="50"/>
      <c r="AO391" s="50"/>
      <c r="AP391" s="50"/>
      <c r="AQ391" s="50"/>
      <c r="AR391" s="50"/>
      <c r="AS391" s="50"/>
      <c r="AT391" s="50"/>
      <c r="AU391" s="50"/>
      <c r="AV391" s="50"/>
      <c r="AW391" s="50"/>
      <c r="AX391" s="50"/>
      <c r="AY391" s="50"/>
      <c r="AZ391" s="50"/>
      <c r="BA391" s="50"/>
      <c r="BB391" s="50"/>
      <c r="BC391" s="50"/>
      <c r="BD391" s="50"/>
      <c r="BE391" s="50"/>
      <c r="BF391" s="50"/>
      <c r="BG391" s="50"/>
      <c r="BH391" s="50"/>
      <c r="BI391" s="50"/>
      <c r="BJ391" s="50"/>
      <c r="BK391" s="50"/>
      <c r="BL391" s="50"/>
      <c r="BM391" s="50"/>
      <c r="BN391" s="50"/>
      <c r="BO391" s="50"/>
      <c r="BP391" s="50"/>
      <c r="BQ391" s="50"/>
      <c r="BR391" s="50"/>
      <c r="BS391" s="50"/>
      <c r="BT391" s="50"/>
      <c r="BU391" s="50"/>
      <c r="BV391" s="50"/>
      <c r="BW391" s="50"/>
      <c r="BX391" s="50"/>
      <c r="BY391" s="50"/>
      <c r="BZ391" s="50"/>
      <c r="CA391" s="50"/>
      <c r="CB391" s="50"/>
      <c r="CC391" s="50"/>
      <c r="CD391" s="50"/>
      <c r="CE391" s="50"/>
      <c r="CF391" s="50"/>
      <c r="CG391" s="50"/>
      <c r="CH391" s="50"/>
      <c r="CI391" s="50"/>
      <c r="CJ391" s="50"/>
      <c r="CK391" s="50"/>
    </row>
    <row r="392" spans="1:89" outlineLevel="2">
      <c r="A392" s="178">
        <f t="shared" ref="A392:A410" ca="1" si="216">IFERROR( IF( SUM(OFFSET(J392,0,MAX($J$387:$CK$387)-1,1,- MIN(($G392-1), MAX($J$387:$CK$387)))) &gt;0,1,0), 0)</f>
        <v>0</v>
      </c>
      <c r="B392" s="21"/>
      <c r="C392" s="10">
        <f>C391+1</f>
        <v>2</v>
      </c>
      <c r="D392" s="247" t="s">
        <v>687</v>
      </c>
      <c r="F392" s="12" t="s">
        <v>4</v>
      </c>
      <c r="G392" s="257">
        <v>15</v>
      </c>
      <c r="J392" s="50"/>
      <c r="K392" s="50"/>
      <c r="L392" s="50"/>
      <c r="M392" s="50"/>
      <c r="N392" s="50"/>
      <c r="O392" s="50"/>
      <c r="P392" s="50"/>
      <c r="Q392" s="50"/>
      <c r="R392" s="50"/>
      <c r="S392" s="50"/>
      <c r="T392" s="50"/>
      <c r="U392" s="50"/>
      <c r="V392" s="50"/>
      <c r="W392" s="50"/>
      <c r="X392" s="50"/>
      <c r="Y392" s="50"/>
      <c r="Z392" s="50"/>
      <c r="AA392" s="50"/>
      <c r="AB392" s="50"/>
      <c r="AC392" s="50"/>
      <c r="AD392" s="50"/>
      <c r="AE392" s="50"/>
      <c r="AF392" s="50"/>
      <c r="AG392" s="50"/>
      <c r="AH392" s="50"/>
      <c r="AI392" s="50"/>
      <c r="AJ392" s="50"/>
      <c r="AK392" s="50"/>
      <c r="AL392" s="50"/>
      <c r="AM392" s="50"/>
      <c r="AN392" s="50"/>
      <c r="AO392" s="50"/>
      <c r="AP392" s="50"/>
      <c r="AQ392" s="50"/>
      <c r="AR392" s="50"/>
      <c r="AS392" s="50"/>
      <c r="AT392" s="50"/>
      <c r="AU392" s="50"/>
      <c r="AV392" s="50"/>
      <c r="AW392" s="50"/>
      <c r="AX392" s="50"/>
      <c r="AY392" s="50"/>
      <c r="AZ392" s="50"/>
      <c r="BA392" s="50"/>
      <c r="BB392" s="50"/>
      <c r="BC392" s="50"/>
      <c r="BD392" s="50"/>
      <c r="BE392" s="50"/>
      <c r="BF392" s="50"/>
      <c r="BG392" s="50"/>
      <c r="BH392" s="50"/>
      <c r="BI392" s="50"/>
      <c r="BJ392" s="50"/>
      <c r="BK392" s="50"/>
      <c r="BL392" s="50"/>
      <c r="BM392" s="50"/>
      <c r="BN392" s="50"/>
      <c r="BO392" s="50"/>
      <c r="BP392" s="50"/>
      <c r="BQ392" s="50"/>
      <c r="BR392" s="50"/>
      <c r="BS392" s="50"/>
      <c r="BT392" s="50"/>
      <c r="BU392" s="50"/>
      <c r="BV392" s="50"/>
      <c r="BW392" s="50"/>
      <c r="BX392" s="50"/>
      <c r="BY392" s="50"/>
      <c r="BZ392" s="50"/>
      <c r="CA392" s="50"/>
      <c r="CB392" s="50"/>
      <c r="CC392" s="50"/>
      <c r="CD392" s="50"/>
      <c r="CE392" s="50"/>
      <c r="CF392" s="50"/>
      <c r="CG392" s="50"/>
      <c r="CH392" s="50"/>
      <c r="CI392" s="50"/>
      <c r="CJ392" s="50"/>
      <c r="CK392" s="50"/>
    </row>
    <row r="393" spans="1:89" outlineLevel="2">
      <c r="A393" s="178">
        <f t="shared" ca="1" si="216"/>
        <v>0</v>
      </c>
      <c r="B393" s="21"/>
      <c r="C393" s="10">
        <f t="shared" ref="C393:C410" si="217">C392+1</f>
        <v>3</v>
      </c>
      <c r="D393" s="247" t="s">
        <v>688</v>
      </c>
      <c r="F393" s="12" t="s">
        <v>4</v>
      </c>
      <c r="G393" s="257">
        <v>10</v>
      </c>
      <c r="J393" s="50"/>
      <c r="K393" s="50"/>
      <c r="L393" s="50"/>
      <c r="M393" s="50"/>
      <c r="N393" s="50"/>
      <c r="O393" s="50"/>
      <c r="P393" s="50"/>
      <c r="Q393" s="50"/>
      <c r="R393" s="50"/>
      <c r="S393" s="50"/>
      <c r="T393" s="50"/>
      <c r="U393" s="50"/>
      <c r="V393" s="50"/>
      <c r="W393" s="50"/>
      <c r="X393" s="50"/>
      <c r="Y393" s="50"/>
      <c r="Z393" s="50"/>
      <c r="AA393" s="50"/>
      <c r="AB393" s="50"/>
      <c r="AC393" s="50"/>
      <c r="AD393" s="50"/>
      <c r="AE393" s="50"/>
      <c r="AF393" s="50"/>
      <c r="AG393" s="50"/>
      <c r="AH393" s="50"/>
      <c r="AI393" s="50"/>
      <c r="AJ393" s="50"/>
      <c r="AK393" s="50"/>
      <c r="AL393" s="50"/>
      <c r="AM393" s="50"/>
      <c r="AN393" s="50"/>
      <c r="AO393" s="50"/>
      <c r="AP393" s="50"/>
      <c r="AQ393" s="50"/>
      <c r="AR393" s="50"/>
      <c r="AS393" s="50"/>
      <c r="AT393" s="50"/>
      <c r="AU393" s="50"/>
      <c r="AV393" s="50"/>
      <c r="AW393" s="50"/>
      <c r="AX393" s="50"/>
      <c r="AY393" s="50"/>
      <c r="AZ393" s="50"/>
      <c r="BA393" s="50"/>
      <c r="BB393" s="50"/>
      <c r="BC393" s="50"/>
      <c r="BD393" s="50"/>
      <c r="BE393" s="50"/>
      <c r="BF393" s="50"/>
      <c r="BG393" s="50"/>
      <c r="BH393" s="50"/>
      <c r="BI393" s="50"/>
      <c r="BJ393" s="50"/>
      <c r="BK393" s="50"/>
      <c r="BL393" s="50"/>
      <c r="BM393" s="50"/>
      <c r="BN393" s="50"/>
      <c r="BO393" s="50"/>
      <c r="BP393" s="50"/>
      <c r="BQ393" s="50"/>
      <c r="BR393" s="50"/>
      <c r="BS393" s="50"/>
      <c r="BT393" s="50"/>
      <c r="BU393" s="50"/>
      <c r="BV393" s="50"/>
      <c r="BW393" s="50"/>
      <c r="BX393" s="50"/>
      <c r="BY393" s="50"/>
      <c r="BZ393" s="50"/>
      <c r="CA393" s="50"/>
      <c r="CB393" s="50"/>
      <c r="CC393" s="50"/>
      <c r="CD393" s="50"/>
      <c r="CE393" s="50"/>
      <c r="CF393" s="50"/>
      <c r="CG393" s="50"/>
      <c r="CH393" s="50"/>
      <c r="CI393" s="50"/>
      <c r="CJ393" s="50"/>
      <c r="CK393" s="50"/>
    </row>
    <row r="394" spans="1:89" outlineLevel="2">
      <c r="A394" s="178">
        <f t="shared" ca="1" si="216"/>
        <v>0</v>
      </c>
      <c r="B394" s="21"/>
      <c r="C394" s="10">
        <f t="shared" si="217"/>
        <v>4</v>
      </c>
      <c r="D394" s="247" t="s">
        <v>689</v>
      </c>
      <c r="F394" s="12" t="s">
        <v>4</v>
      </c>
      <c r="G394" s="257">
        <v>10</v>
      </c>
      <c r="J394" s="50"/>
      <c r="K394" s="50"/>
      <c r="L394" s="50"/>
      <c r="M394" s="50"/>
      <c r="N394" s="50"/>
      <c r="O394" s="50"/>
      <c r="P394" s="50"/>
      <c r="Q394" s="50"/>
      <c r="R394" s="50"/>
      <c r="S394" s="50"/>
      <c r="T394" s="50"/>
      <c r="U394" s="50"/>
      <c r="V394" s="50"/>
      <c r="W394" s="50"/>
      <c r="X394" s="50"/>
      <c r="Y394" s="50"/>
      <c r="Z394" s="50"/>
      <c r="AA394" s="50"/>
      <c r="AB394" s="50"/>
      <c r="AC394" s="50"/>
      <c r="AD394" s="50"/>
      <c r="AE394" s="50"/>
      <c r="AF394" s="50"/>
      <c r="AG394" s="50"/>
      <c r="AH394" s="50"/>
      <c r="AI394" s="50"/>
      <c r="AJ394" s="50"/>
      <c r="AK394" s="50"/>
      <c r="AL394" s="50"/>
      <c r="AM394" s="50"/>
      <c r="AN394" s="50"/>
      <c r="AO394" s="50"/>
      <c r="AP394" s="50"/>
      <c r="AQ394" s="50"/>
      <c r="AR394" s="50"/>
      <c r="AS394" s="50"/>
      <c r="AT394" s="50"/>
      <c r="AU394" s="50"/>
      <c r="AV394" s="50"/>
      <c r="AW394" s="50"/>
      <c r="AX394" s="50"/>
      <c r="AY394" s="50"/>
      <c r="AZ394" s="50"/>
      <c r="BA394" s="50"/>
      <c r="BB394" s="50"/>
      <c r="BC394" s="50"/>
      <c r="BD394" s="50"/>
      <c r="BE394" s="50"/>
      <c r="BF394" s="50"/>
      <c r="BG394" s="50"/>
      <c r="BH394" s="50"/>
      <c r="BI394" s="50"/>
      <c r="BJ394" s="50"/>
      <c r="BK394" s="50"/>
      <c r="BL394" s="50"/>
      <c r="BM394" s="50"/>
      <c r="BN394" s="50"/>
      <c r="BO394" s="50"/>
      <c r="BP394" s="50"/>
      <c r="BQ394" s="50"/>
      <c r="BR394" s="50"/>
      <c r="BS394" s="50"/>
      <c r="BT394" s="50"/>
      <c r="BU394" s="50"/>
      <c r="BV394" s="50"/>
      <c r="BW394" s="50"/>
      <c r="BX394" s="50"/>
      <c r="BY394" s="50"/>
      <c r="BZ394" s="50"/>
      <c r="CA394" s="50"/>
      <c r="CB394" s="50"/>
      <c r="CC394" s="50"/>
      <c r="CD394" s="50"/>
      <c r="CE394" s="50"/>
      <c r="CF394" s="50"/>
      <c r="CG394" s="50"/>
      <c r="CH394" s="50"/>
      <c r="CI394" s="50"/>
      <c r="CJ394" s="50"/>
      <c r="CK394" s="50"/>
    </row>
    <row r="395" spans="1:89" outlineLevel="2">
      <c r="A395" s="178">
        <f t="shared" ca="1" si="216"/>
        <v>0</v>
      </c>
      <c r="B395" s="21"/>
      <c r="C395" s="10">
        <f t="shared" si="217"/>
        <v>5</v>
      </c>
      <c r="D395" s="247" t="s">
        <v>690</v>
      </c>
      <c r="F395" s="12" t="s">
        <v>4</v>
      </c>
      <c r="G395" s="257">
        <v>7</v>
      </c>
      <c r="J395" s="50"/>
      <c r="K395" s="50"/>
      <c r="L395" s="50"/>
      <c r="M395" s="50"/>
      <c r="N395" s="50"/>
      <c r="O395" s="50"/>
      <c r="P395" s="50"/>
      <c r="Q395" s="50"/>
      <c r="R395" s="50"/>
      <c r="S395" s="50"/>
      <c r="T395" s="50"/>
      <c r="U395" s="50"/>
      <c r="V395" s="50"/>
      <c r="W395" s="50"/>
      <c r="X395" s="50"/>
      <c r="Y395" s="50"/>
      <c r="Z395" s="50"/>
      <c r="AA395" s="50"/>
      <c r="AB395" s="50"/>
      <c r="AC395" s="50"/>
      <c r="AD395" s="50"/>
      <c r="AE395" s="50"/>
      <c r="AF395" s="50"/>
      <c r="AG395" s="50"/>
      <c r="AH395" s="50"/>
      <c r="AI395" s="50"/>
      <c r="AJ395" s="50"/>
      <c r="AK395" s="50"/>
      <c r="AL395" s="50"/>
      <c r="AM395" s="50"/>
      <c r="AN395" s="50"/>
      <c r="AO395" s="50"/>
      <c r="AP395" s="50"/>
      <c r="AQ395" s="50"/>
      <c r="AR395" s="50"/>
      <c r="AS395" s="50"/>
      <c r="AT395" s="50"/>
      <c r="AU395" s="50"/>
      <c r="AV395" s="50"/>
      <c r="AW395" s="50"/>
      <c r="AX395" s="50"/>
      <c r="AY395" s="50"/>
      <c r="AZ395" s="50"/>
      <c r="BA395" s="50"/>
      <c r="BB395" s="50"/>
      <c r="BC395" s="50"/>
      <c r="BD395" s="50"/>
      <c r="BE395" s="50"/>
      <c r="BF395" s="50"/>
      <c r="BG395" s="50"/>
      <c r="BH395" s="50"/>
      <c r="BI395" s="50"/>
      <c r="BJ395" s="50"/>
      <c r="BK395" s="50"/>
      <c r="BL395" s="50"/>
      <c r="BM395" s="50"/>
      <c r="BN395" s="50"/>
      <c r="BO395" s="50"/>
      <c r="BP395" s="50"/>
      <c r="BQ395" s="50"/>
      <c r="BR395" s="50"/>
      <c r="BS395" s="50"/>
      <c r="BT395" s="50"/>
      <c r="BU395" s="50"/>
      <c r="BV395" s="50"/>
      <c r="BW395" s="50"/>
      <c r="BX395" s="50"/>
      <c r="BY395" s="50"/>
      <c r="BZ395" s="50"/>
      <c r="CA395" s="50"/>
      <c r="CB395" s="50"/>
      <c r="CC395" s="50"/>
      <c r="CD395" s="50"/>
      <c r="CE395" s="50"/>
      <c r="CF395" s="50"/>
      <c r="CG395" s="50"/>
      <c r="CH395" s="50"/>
      <c r="CI395" s="50"/>
      <c r="CJ395" s="50"/>
      <c r="CK395" s="50"/>
    </row>
    <row r="396" spans="1:89" outlineLevel="2">
      <c r="A396" s="178">
        <f t="shared" ca="1" si="216"/>
        <v>0</v>
      </c>
      <c r="B396" s="21"/>
      <c r="C396" s="10">
        <f t="shared" si="217"/>
        <v>6</v>
      </c>
      <c r="D396" s="247" t="s">
        <v>691</v>
      </c>
      <c r="F396" s="12" t="s">
        <v>4</v>
      </c>
      <c r="G396" s="257">
        <v>7</v>
      </c>
      <c r="J396" s="50"/>
      <c r="K396" s="50"/>
      <c r="L396" s="50"/>
      <c r="M396" s="50"/>
      <c r="N396" s="50"/>
      <c r="O396" s="50"/>
      <c r="P396" s="50"/>
      <c r="Q396" s="50"/>
      <c r="R396" s="50"/>
      <c r="S396" s="50"/>
      <c r="T396" s="50"/>
      <c r="U396" s="50"/>
      <c r="V396" s="50"/>
      <c r="W396" s="50"/>
      <c r="X396" s="50"/>
      <c r="Y396" s="50"/>
      <c r="Z396" s="50"/>
      <c r="AA396" s="50"/>
      <c r="AB396" s="50"/>
      <c r="AC396" s="50"/>
      <c r="AD396" s="50"/>
      <c r="AE396" s="50"/>
      <c r="AF396" s="50"/>
      <c r="AG396" s="50"/>
      <c r="AH396" s="50"/>
      <c r="AI396" s="50"/>
      <c r="AJ396" s="50"/>
      <c r="AK396" s="50"/>
      <c r="AL396" s="50"/>
      <c r="AM396" s="50"/>
      <c r="AN396" s="50"/>
      <c r="AO396" s="50"/>
      <c r="AP396" s="50"/>
      <c r="AQ396" s="50"/>
      <c r="AR396" s="50"/>
      <c r="AS396" s="50"/>
      <c r="AT396" s="50"/>
      <c r="AU396" s="50"/>
      <c r="AV396" s="50"/>
      <c r="AW396" s="50"/>
      <c r="AX396" s="50"/>
      <c r="AY396" s="50"/>
      <c r="AZ396" s="50"/>
      <c r="BA396" s="50"/>
      <c r="BB396" s="50"/>
      <c r="BC396" s="50"/>
      <c r="BD396" s="50"/>
      <c r="BE396" s="50"/>
      <c r="BF396" s="50"/>
      <c r="BG396" s="50"/>
      <c r="BH396" s="50"/>
      <c r="BI396" s="50"/>
      <c r="BJ396" s="50"/>
      <c r="BK396" s="50"/>
      <c r="BL396" s="50"/>
      <c r="BM396" s="50"/>
      <c r="BN396" s="50"/>
      <c r="BO396" s="50"/>
      <c r="BP396" s="50"/>
      <c r="BQ396" s="50"/>
      <c r="BR396" s="50"/>
      <c r="BS396" s="50"/>
      <c r="BT396" s="50"/>
      <c r="BU396" s="50"/>
      <c r="BV396" s="50"/>
      <c r="BW396" s="50"/>
      <c r="BX396" s="50"/>
      <c r="BY396" s="50"/>
      <c r="BZ396" s="50"/>
      <c r="CA396" s="50"/>
      <c r="CB396" s="50"/>
      <c r="CC396" s="50"/>
      <c r="CD396" s="50"/>
      <c r="CE396" s="50"/>
      <c r="CF396" s="50"/>
      <c r="CG396" s="50"/>
      <c r="CH396" s="50"/>
      <c r="CI396" s="50"/>
      <c r="CJ396" s="50"/>
      <c r="CK396" s="50"/>
    </row>
    <row r="397" spans="1:89" outlineLevel="2">
      <c r="A397" s="178">
        <f t="shared" ca="1" si="216"/>
        <v>0</v>
      </c>
      <c r="B397" s="21"/>
      <c r="C397" s="10">
        <f t="shared" si="217"/>
        <v>7</v>
      </c>
      <c r="D397" s="247" t="s">
        <v>692</v>
      </c>
      <c r="F397" s="12" t="s">
        <v>4</v>
      </c>
      <c r="G397" s="257">
        <v>5</v>
      </c>
      <c r="J397" s="50"/>
      <c r="K397" s="50"/>
      <c r="L397" s="50"/>
      <c r="M397" s="50"/>
      <c r="N397" s="50"/>
      <c r="O397" s="50"/>
      <c r="P397" s="50"/>
      <c r="Q397" s="50"/>
      <c r="R397" s="50"/>
      <c r="S397" s="50"/>
      <c r="T397" s="50"/>
      <c r="U397" s="50"/>
      <c r="V397" s="50"/>
      <c r="W397" s="50"/>
      <c r="X397" s="50"/>
      <c r="Y397" s="50"/>
      <c r="Z397" s="50"/>
      <c r="AA397" s="50"/>
      <c r="AB397" s="50"/>
      <c r="AC397" s="50"/>
      <c r="AD397" s="50"/>
      <c r="AE397" s="50"/>
      <c r="AF397" s="50"/>
      <c r="AG397" s="50"/>
      <c r="AH397" s="50"/>
      <c r="AI397" s="50"/>
      <c r="AJ397" s="50"/>
      <c r="AK397" s="50"/>
      <c r="AL397" s="50"/>
      <c r="AM397" s="50"/>
      <c r="AN397" s="50"/>
      <c r="AO397" s="50"/>
      <c r="AP397" s="50"/>
      <c r="AQ397" s="50"/>
      <c r="AR397" s="50"/>
      <c r="AS397" s="50"/>
      <c r="AT397" s="50"/>
      <c r="AU397" s="50"/>
      <c r="AV397" s="50"/>
      <c r="AW397" s="50"/>
      <c r="AX397" s="50"/>
      <c r="AY397" s="50"/>
      <c r="AZ397" s="50"/>
      <c r="BA397" s="50"/>
      <c r="BB397" s="50"/>
      <c r="BC397" s="50"/>
      <c r="BD397" s="50"/>
      <c r="BE397" s="50"/>
      <c r="BF397" s="50"/>
      <c r="BG397" s="50"/>
      <c r="BH397" s="50"/>
      <c r="BI397" s="50"/>
      <c r="BJ397" s="50"/>
      <c r="BK397" s="50"/>
      <c r="BL397" s="50"/>
      <c r="BM397" s="50"/>
      <c r="BN397" s="50"/>
      <c r="BO397" s="50"/>
      <c r="BP397" s="50"/>
      <c r="BQ397" s="50"/>
      <c r="BR397" s="50"/>
      <c r="BS397" s="50"/>
      <c r="BT397" s="50"/>
      <c r="BU397" s="50"/>
      <c r="BV397" s="50"/>
      <c r="BW397" s="50"/>
      <c r="BX397" s="50"/>
      <c r="BY397" s="50"/>
      <c r="BZ397" s="50"/>
      <c r="CA397" s="50"/>
      <c r="CB397" s="50"/>
      <c r="CC397" s="50"/>
      <c r="CD397" s="50"/>
      <c r="CE397" s="50"/>
      <c r="CF397" s="50"/>
      <c r="CG397" s="50"/>
      <c r="CH397" s="50"/>
      <c r="CI397" s="50"/>
      <c r="CJ397" s="50"/>
      <c r="CK397" s="50"/>
    </row>
    <row r="398" spans="1:89" outlineLevel="2">
      <c r="A398" s="178">
        <f t="shared" ca="1" si="216"/>
        <v>0</v>
      </c>
      <c r="B398" s="21"/>
      <c r="C398" s="10">
        <f t="shared" si="217"/>
        <v>8</v>
      </c>
      <c r="D398" s="247" t="s">
        <v>693</v>
      </c>
      <c r="F398" s="12" t="s">
        <v>4</v>
      </c>
      <c r="G398" s="257">
        <v>5</v>
      </c>
      <c r="J398" s="50"/>
      <c r="K398" s="50"/>
      <c r="L398" s="50"/>
      <c r="M398" s="50"/>
      <c r="N398" s="50"/>
      <c r="O398" s="50"/>
      <c r="P398" s="50"/>
      <c r="Q398" s="50"/>
      <c r="R398" s="50"/>
      <c r="S398" s="50"/>
      <c r="T398" s="50"/>
      <c r="U398" s="50"/>
      <c r="V398" s="50"/>
      <c r="W398" s="50"/>
      <c r="X398" s="50"/>
      <c r="Y398" s="50"/>
      <c r="Z398" s="50"/>
      <c r="AA398" s="50"/>
      <c r="AB398" s="50"/>
      <c r="AC398" s="50"/>
      <c r="AD398" s="50"/>
      <c r="AE398" s="50"/>
      <c r="AF398" s="50"/>
      <c r="AG398" s="50"/>
      <c r="AH398" s="50"/>
      <c r="AI398" s="50"/>
      <c r="AJ398" s="50"/>
      <c r="AK398" s="50"/>
      <c r="AL398" s="50"/>
      <c r="AM398" s="50"/>
      <c r="AN398" s="50"/>
      <c r="AO398" s="50"/>
      <c r="AP398" s="50"/>
      <c r="AQ398" s="50"/>
      <c r="AR398" s="50"/>
      <c r="AS398" s="50"/>
      <c r="AT398" s="50"/>
      <c r="AU398" s="50"/>
      <c r="AV398" s="50"/>
      <c r="AW398" s="50"/>
      <c r="AX398" s="50"/>
      <c r="AY398" s="50"/>
      <c r="AZ398" s="50"/>
      <c r="BA398" s="50"/>
      <c r="BB398" s="50"/>
      <c r="BC398" s="50"/>
      <c r="BD398" s="50"/>
      <c r="BE398" s="50"/>
      <c r="BF398" s="50"/>
      <c r="BG398" s="50"/>
      <c r="BH398" s="50"/>
      <c r="BI398" s="50"/>
      <c r="BJ398" s="50"/>
      <c r="BK398" s="50"/>
      <c r="BL398" s="50"/>
      <c r="BM398" s="50"/>
      <c r="BN398" s="50"/>
      <c r="BO398" s="50"/>
      <c r="BP398" s="50"/>
      <c r="BQ398" s="50"/>
      <c r="BR398" s="50"/>
      <c r="BS398" s="50"/>
      <c r="BT398" s="50"/>
      <c r="BU398" s="50"/>
      <c r="BV398" s="50"/>
      <c r="BW398" s="50"/>
      <c r="BX398" s="50"/>
      <c r="BY398" s="50"/>
      <c r="BZ398" s="50"/>
      <c r="CA398" s="50"/>
      <c r="CB398" s="50"/>
      <c r="CC398" s="50"/>
      <c r="CD398" s="50"/>
      <c r="CE398" s="50"/>
      <c r="CF398" s="50"/>
      <c r="CG398" s="50"/>
      <c r="CH398" s="50"/>
      <c r="CI398" s="50"/>
      <c r="CJ398" s="50"/>
      <c r="CK398" s="50"/>
    </row>
    <row r="399" spans="1:89" outlineLevel="2">
      <c r="A399" s="178">
        <f t="shared" ca="1" si="216"/>
        <v>0</v>
      </c>
      <c r="B399" s="21"/>
      <c r="C399" s="10">
        <f t="shared" si="217"/>
        <v>9</v>
      </c>
      <c r="D399" s="247" t="s">
        <v>694</v>
      </c>
      <c r="F399" s="12" t="s">
        <v>4</v>
      </c>
      <c r="G399" s="257">
        <v>3</v>
      </c>
      <c r="J399" s="50"/>
      <c r="K399" s="50"/>
      <c r="L399" s="50"/>
      <c r="M399" s="50"/>
      <c r="N399" s="50"/>
      <c r="O399" s="50"/>
      <c r="P399" s="50"/>
      <c r="Q399" s="50"/>
      <c r="R399" s="50"/>
      <c r="S399" s="50"/>
      <c r="T399" s="50"/>
      <c r="U399" s="50"/>
      <c r="V399" s="50"/>
      <c r="W399" s="50"/>
      <c r="X399" s="50"/>
      <c r="Y399" s="50"/>
      <c r="Z399" s="50"/>
      <c r="AA399" s="50"/>
      <c r="AB399" s="50"/>
      <c r="AC399" s="50"/>
      <c r="AD399" s="50"/>
      <c r="AE399" s="50"/>
      <c r="AF399" s="50"/>
      <c r="AG399" s="50"/>
      <c r="AH399" s="50"/>
      <c r="AI399" s="50"/>
      <c r="AJ399" s="50"/>
      <c r="AK399" s="50"/>
      <c r="AL399" s="50"/>
      <c r="AM399" s="50"/>
      <c r="AN399" s="50"/>
      <c r="AO399" s="50"/>
      <c r="AP399" s="50"/>
      <c r="AQ399" s="50"/>
      <c r="AR399" s="50"/>
      <c r="AS399" s="50"/>
      <c r="AT399" s="50"/>
      <c r="AU399" s="50"/>
      <c r="AV399" s="50"/>
      <c r="AW399" s="50"/>
      <c r="AX399" s="50"/>
      <c r="AY399" s="50"/>
      <c r="AZ399" s="50"/>
      <c r="BA399" s="50"/>
      <c r="BB399" s="50"/>
      <c r="BC399" s="50"/>
      <c r="BD399" s="50"/>
      <c r="BE399" s="50"/>
      <c r="BF399" s="50"/>
      <c r="BG399" s="50"/>
      <c r="BH399" s="50"/>
      <c r="BI399" s="50"/>
      <c r="BJ399" s="50"/>
      <c r="BK399" s="50"/>
      <c r="BL399" s="50"/>
      <c r="BM399" s="50"/>
      <c r="BN399" s="50"/>
      <c r="BO399" s="50"/>
      <c r="BP399" s="50"/>
      <c r="BQ399" s="50"/>
      <c r="BR399" s="50"/>
      <c r="BS399" s="50"/>
      <c r="BT399" s="50"/>
      <c r="BU399" s="50"/>
      <c r="BV399" s="50"/>
      <c r="BW399" s="50"/>
      <c r="BX399" s="50"/>
      <c r="BY399" s="50"/>
      <c r="BZ399" s="50"/>
      <c r="CA399" s="50"/>
      <c r="CB399" s="50"/>
      <c r="CC399" s="50"/>
      <c r="CD399" s="50"/>
      <c r="CE399" s="50"/>
      <c r="CF399" s="50"/>
      <c r="CG399" s="50"/>
      <c r="CH399" s="50"/>
      <c r="CI399" s="50"/>
      <c r="CJ399" s="50"/>
      <c r="CK399" s="50"/>
    </row>
    <row r="400" spans="1:89" outlineLevel="2">
      <c r="A400" s="178">
        <f t="shared" ca="1" si="216"/>
        <v>0</v>
      </c>
      <c r="B400" s="21"/>
      <c r="C400" s="10">
        <f t="shared" si="217"/>
        <v>10</v>
      </c>
      <c r="D400" s="247" t="s">
        <v>695</v>
      </c>
      <c r="F400" s="12" t="s">
        <v>4</v>
      </c>
      <c r="G400" s="257">
        <v>3</v>
      </c>
      <c r="J400" s="50"/>
      <c r="K400" s="50"/>
      <c r="L400" s="50"/>
      <c r="M400" s="50"/>
      <c r="N400" s="50"/>
      <c r="O400" s="50"/>
      <c r="P400" s="50"/>
      <c r="Q400" s="50"/>
      <c r="R400" s="50"/>
      <c r="S400" s="50"/>
      <c r="T400" s="50"/>
      <c r="U400" s="50"/>
      <c r="V400" s="50"/>
      <c r="W400" s="50"/>
      <c r="X400" s="50"/>
      <c r="Y400" s="50"/>
      <c r="Z400" s="50"/>
      <c r="AA400" s="50"/>
      <c r="AB400" s="50"/>
      <c r="AC400" s="50"/>
      <c r="AD400" s="50"/>
      <c r="AE400" s="50"/>
      <c r="AF400" s="50"/>
      <c r="AG400" s="50"/>
      <c r="AH400" s="50"/>
      <c r="AI400" s="50"/>
      <c r="AJ400" s="50"/>
      <c r="AK400" s="50"/>
      <c r="AL400" s="50"/>
      <c r="AM400" s="50"/>
      <c r="AN400" s="50"/>
      <c r="AO400" s="50"/>
      <c r="AP400" s="50"/>
      <c r="AQ400" s="50"/>
      <c r="AR400" s="50"/>
      <c r="AS400" s="50"/>
      <c r="AT400" s="50"/>
      <c r="AU400" s="50"/>
      <c r="AV400" s="50"/>
      <c r="AW400" s="50"/>
      <c r="AX400" s="50"/>
      <c r="AY400" s="50"/>
      <c r="AZ400" s="50"/>
      <c r="BA400" s="50"/>
      <c r="BB400" s="50"/>
      <c r="BC400" s="50"/>
      <c r="BD400" s="50"/>
      <c r="BE400" s="50"/>
      <c r="BF400" s="50"/>
      <c r="BG400" s="50"/>
      <c r="BH400" s="50"/>
      <c r="BI400" s="50"/>
      <c r="BJ400" s="50"/>
      <c r="BK400" s="50"/>
      <c r="BL400" s="50"/>
      <c r="BM400" s="50"/>
      <c r="BN400" s="50"/>
      <c r="BO400" s="50"/>
      <c r="BP400" s="50"/>
      <c r="BQ400" s="50"/>
      <c r="BR400" s="50"/>
      <c r="BS400" s="50"/>
      <c r="BT400" s="50"/>
      <c r="BU400" s="50"/>
      <c r="BV400" s="50"/>
      <c r="BW400" s="50"/>
      <c r="BX400" s="50"/>
      <c r="BY400" s="50"/>
      <c r="BZ400" s="50"/>
      <c r="CA400" s="50"/>
      <c r="CB400" s="50"/>
      <c r="CC400" s="50"/>
      <c r="CD400" s="50"/>
      <c r="CE400" s="50"/>
      <c r="CF400" s="50"/>
      <c r="CG400" s="50"/>
      <c r="CH400" s="50"/>
      <c r="CI400" s="50"/>
      <c r="CJ400" s="50"/>
      <c r="CK400" s="50"/>
    </row>
    <row r="401" spans="1:89" outlineLevel="2">
      <c r="A401" s="178">
        <f t="shared" ca="1" si="216"/>
        <v>0</v>
      </c>
      <c r="B401" s="21"/>
      <c r="C401" s="10">
        <f t="shared" si="217"/>
        <v>11</v>
      </c>
      <c r="D401" s="247"/>
      <c r="F401" s="12" t="s">
        <v>4</v>
      </c>
      <c r="G401" s="257"/>
      <c r="J401" s="50"/>
      <c r="K401" s="50"/>
      <c r="L401" s="50"/>
      <c r="M401" s="50"/>
      <c r="N401" s="50"/>
      <c r="O401" s="50"/>
      <c r="P401" s="50"/>
      <c r="Q401" s="50"/>
      <c r="R401" s="50"/>
      <c r="S401" s="50"/>
      <c r="T401" s="50"/>
      <c r="U401" s="50"/>
      <c r="V401" s="50"/>
      <c r="W401" s="50"/>
      <c r="X401" s="50"/>
      <c r="Y401" s="50"/>
      <c r="Z401" s="50"/>
      <c r="AA401" s="50"/>
      <c r="AB401" s="50"/>
      <c r="AC401" s="50"/>
      <c r="AD401" s="50"/>
      <c r="AE401" s="50"/>
      <c r="AF401" s="50"/>
      <c r="AG401" s="50"/>
      <c r="AH401" s="50"/>
      <c r="AI401" s="50"/>
      <c r="AJ401" s="50"/>
      <c r="AK401" s="50"/>
      <c r="AL401" s="50"/>
      <c r="AM401" s="50"/>
      <c r="AN401" s="50"/>
      <c r="AO401" s="50"/>
      <c r="AP401" s="50"/>
      <c r="AQ401" s="50"/>
      <c r="AR401" s="50"/>
      <c r="AS401" s="50"/>
      <c r="AT401" s="50"/>
      <c r="AU401" s="50"/>
      <c r="AV401" s="50"/>
      <c r="AW401" s="50"/>
      <c r="AX401" s="50"/>
      <c r="AY401" s="50"/>
      <c r="AZ401" s="50"/>
      <c r="BA401" s="50"/>
      <c r="BB401" s="50"/>
      <c r="BC401" s="50"/>
      <c r="BD401" s="50"/>
      <c r="BE401" s="50"/>
      <c r="BF401" s="50"/>
      <c r="BG401" s="50"/>
      <c r="BH401" s="50"/>
      <c r="BI401" s="50"/>
      <c r="BJ401" s="50"/>
      <c r="BK401" s="50"/>
      <c r="BL401" s="50"/>
      <c r="BM401" s="50"/>
      <c r="BN401" s="50"/>
      <c r="BO401" s="50"/>
      <c r="BP401" s="50"/>
      <c r="BQ401" s="50"/>
      <c r="BR401" s="50"/>
      <c r="BS401" s="50"/>
      <c r="BT401" s="50"/>
      <c r="BU401" s="50"/>
      <c r="BV401" s="50"/>
      <c r="BW401" s="50"/>
      <c r="BX401" s="50"/>
      <c r="BY401" s="50"/>
      <c r="BZ401" s="50"/>
      <c r="CA401" s="50"/>
      <c r="CB401" s="50"/>
      <c r="CC401" s="50"/>
      <c r="CD401" s="50"/>
      <c r="CE401" s="50"/>
      <c r="CF401" s="50"/>
      <c r="CG401" s="50"/>
      <c r="CH401" s="50"/>
      <c r="CI401" s="50"/>
      <c r="CJ401" s="50"/>
      <c r="CK401" s="50"/>
    </row>
    <row r="402" spans="1:89" outlineLevel="2">
      <c r="A402" s="178">
        <f t="shared" ca="1" si="216"/>
        <v>0</v>
      </c>
      <c r="B402" s="21"/>
      <c r="C402" s="10">
        <f t="shared" si="217"/>
        <v>12</v>
      </c>
      <c r="D402" s="247"/>
      <c r="F402" s="12" t="s">
        <v>4</v>
      </c>
      <c r="G402" s="257"/>
      <c r="J402" s="50"/>
      <c r="K402" s="50"/>
      <c r="L402" s="50"/>
      <c r="M402" s="50"/>
      <c r="N402" s="50"/>
      <c r="O402" s="50"/>
      <c r="P402" s="50"/>
      <c r="Q402" s="50"/>
      <c r="R402" s="50"/>
      <c r="S402" s="50"/>
      <c r="T402" s="50"/>
      <c r="U402" s="50"/>
      <c r="V402" s="50"/>
      <c r="W402" s="50"/>
      <c r="X402" s="50"/>
      <c r="Y402" s="50"/>
      <c r="Z402" s="50"/>
      <c r="AA402" s="50"/>
      <c r="AB402" s="50"/>
      <c r="AC402" s="50"/>
      <c r="AD402" s="50"/>
      <c r="AE402" s="50"/>
      <c r="AF402" s="50"/>
      <c r="AG402" s="50"/>
      <c r="AH402" s="50"/>
      <c r="AI402" s="50"/>
      <c r="AJ402" s="50"/>
      <c r="AK402" s="50"/>
      <c r="AL402" s="50"/>
      <c r="AM402" s="50"/>
      <c r="AN402" s="50"/>
      <c r="AO402" s="50"/>
      <c r="AP402" s="50"/>
      <c r="AQ402" s="50"/>
      <c r="AR402" s="50"/>
      <c r="AS402" s="50"/>
      <c r="AT402" s="50"/>
      <c r="AU402" s="50"/>
      <c r="AV402" s="50"/>
      <c r="AW402" s="50"/>
      <c r="AX402" s="50"/>
      <c r="AY402" s="50"/>
      <c r="AZ402" s="50"/>
      <c r="BA402" s="50"/>
      <c r="BB402" s="50"/>
      <c r="BC402" s="50"/>
      <c r="BD402" s="50"/>
      <c r="BE402" s="50"/>
      <c r="BF402" s="50"/>
      <c r="BG402" s="50"/>
      <c r="BH402" s="50"/>
      <c r="BI402" s="50"/>
      <c r="BJ402" s="50"/>
      <c r="BK402" s="50"/>
      <c r="BL402" s="50"/>
      <c r="BM402" s="50"/>
      <c r="BN402" s="50"/>
      <c r="BO402" s="50"/>
      <c r="BP402" s="50"/>
      <c r="BQ402" s="50"/>
      <c r="BR402" s="50"/>
      <c r="BS402" s="50"/>
      <c r="BT402" s="50"/>
      <c r="BU402" s="50"/>
      <c r="BV402" s="50"/>
      <c r="BW402" s="50"/>
      <c r="BX402" s="50"/>
      <c r="BY402" s="50"/>
      <c r="BZ402" s="50"/>
      <c r="CA402" s="50"/>
      <c r="CB402" s="50"/>
      <c r="CC402" s="50"/>
      <c r="CD402" s="50"/>
      <c r="CE402" s="50"/>
      <c r="CF402" s="50"/>
      <c r="CG402" s="50"/>
      <c r="CH402" s="50"/>
      <c r="CI402" s="50"/>
      <c r="CJ402" s="50"/>
      <c r="CK402" s="50"/>
    </row>
    <row r="403" spans="1:89" outlineLevel="2">
      <c r="A403" s="178">
        <f t="shared" ca="1" si="216"/>
        <v>0</v>
      </c>
      <c r="B403" s="21"/>
      <c r="C403" s="10">
        <f t="shared" si="217"/>
        <v>13</v>
      </c>
      <c r="D403" s="247"/>
      <c r="F403" s="12" t="s">
        <v>4</v>
      </c>
      <c r="G403" s="257"/>
      <c r="J403" s="50"/>
      <c r="K403" s="50"/>
      <c r="L403" s="50"/>
      <c r="M403" s="50"/>
      <c r="N403" s="50"/>
      <c r="O403" s="50"/>
      <c r="P403" s="50"/>
      <c r="Q403" s="50"/>
      <c r="R403" s="50"/>
      <c r="S403" s="50"/>
      <c r="T403" s="50"/>
      <c r="U403" s="50"/>
      <c r="V403" s="50"/>
      <c r="W403" s="50"/>
      <c r="X403" s="50"/>
      <c r="Y403" s="50"/>
      <c r="Z403" s="50"/>
      <c r="AA403" s="50"/>
      <c r="AB403" s="50"/>
      <c r="AC403" s="50"/>
      <c r="AD403" s="50"/>
      <c r="AE403" s="50"/>
      <c r="AF403" s="50"/>
      <c r="AG403" s="50"/>
      <c r="AH403" s="50"/>
      <c r="AI403" s="50"/>
      <c r="AJ403" s="50"/>
      <c r="AK403" s="50"/>
      <c r="AL403" s="50"/>
      <c r="AM403" s="50"/>
      <c r="AN403" s="50"/>
      <c r="AO403" s="50"/>
      <c r="AP403" s="50"/>
      <c r="AQ403" s="50"/>
      <c r="AR403" s="50"/>
      <c r="AS403" s="50"/>
      <c r="AT403" s="50"/>
      <c r="AU403" s="50"/>
      <c r="AV403" s="50"/>
      <c r="AW403" s="50"/>
      <c r="AX403" s="50"/>
      <c r="AY403" s="50"/>
      <c r="AZ403" s="50"/>
      <c r="BA403" s="50"/>
      <c r="BB403" s="50"/>
      <c r="BC403" s="50"/>
      <c r="BD403" s="50"/>
      <c r="BE403" s="50"/>
      <c r="BF403" s="50"/>
      <c r="BG403" s="50"/>
      <c r="BH403" s="50"/>
      <c r="BI403" s="50"/>
      <c r="BJ403" s="50"/>
      <c r="BK403" s="50"/>
      <c r="BL403" s="50"/>
      <c r="BM403" s="50"/>
      <c r="BN403" s="50"/>
      <c r="BO403" s="50"/>
      <c r="BP403" s="50"/>
      <c r="BQ403" s="50"/>
      <c r="BR403" s="50"/>
      <c r="BS403" s="50"/>
      <c r="BT403" s="50"/>
      <c r="BU403" s="50"/>
      <c r="BV403" s="50"/>
      <c r="BW403" s="50"/>
      <c r="BX403" s="50"/>
      <c r="BY403" s="50"/>
      <c r="BZ403" s="50"/>
      <c r="CA403" s="50"/>
      <c r="CB403" s="50"/>
      <c r="CC403" s="50"/>
      <c r="CD403" s="50"/>
      <c r="CE403" s="50"/>
      <c r="CF403" s="50"/>
      <c r="CG403" s="50"/>
      <c r="CH403" s="50"/>
      <c r="CI403" s="50"/>
      <c r="CJ403" s="50"/>
      <c r="CK403" s="50"/>
    </row>
    <row r="404" spans="1:89" outlineLevel="2">
      <c r="A404" s="178">
        <f t="shared" ca="1" si="216"/>
        <v>0</v>
      </c>
      <c r="B404" s="21"/>
      <c r="C404" s="10">
        <f t="shared" si="217"/>
        <v>14</v>
      </c>
      <c r="D404" s="247"/>
      <c r="F404" s="12" t="s">
        <v>4</v>
      </c>
      <c r="G404" s="257"/>
      <c r="J404" s="50"/>
      <c r="K404" s="50"/>
      <c r="L404" s="50"/>
      <c r="M404" s="50"/>
      <c r="N404" s="50"/>
      <c r="O404" s="50"/>
      <c r="P404" s="50"/>
      <c r="Q404" s="50"/>
      <c r="R404" s="50"/>
      <c r="S404" s="50"/>
      <c r="T404" s="50"/>
      <c r="U404" s="50"/>
      <c r="V404" s="50"/>
      <c r="W404" s="50"/>
      <c r="X404" s="50"/>
      <c r="Y404" s="50"/>
      <c r="Z404" s="50"/>
      <c r="AA404" s="50"/>
      <c r="AB404" s="50"/>
      <c r="AC404" s="50"/>
      <c r="AD404" s="50"/>
      <c r="AE404" s="50"/>
      <c r="AF404" s="50"/>
      <c r="AG404" s="50"/>
      <c r="AH404" s="50"/>
      <c r="AI404" s="50"/>
      <c r="AJ404" s="50"/>
      <c r="AK404" s="50"/>
      <c r="AL404" s="50"/>
      <c r="AM404" s="50"/>
      <c r="AN404" s="50"/>
      <c r="AO404" s="50"/>
      <c r="AP404" s="50"/>
      <c r="AQ404" s="50"/>
      <c r="AR404" s="50"/>
      <c r="AS404" s="50"/>
      <c r="AT404" s="50"/>
      <c r="AU404" s="50"/>
      <c r="AV404" s="50"/>
      <c r="AW404" s="50"/>
      <c r="AX404" s="50"/>
      <c r="AY404" s="50"/>
      <c r="AZ404" s="50"/>
      <c r="BA404" s="50"/>
      <c r="BB404" s="50"/>
      <c r="BC404" s="50"/>
      <c r="BD404" s="50"/>
      <c r="BE404" s="50"/>
      <c r="BF404" s="50"/>
      <c r="BG404" s="50"/>
      <c r="BH404" s="50"/>
      <c r="BI404" s="50"/>
      <c r="BJ404" s="50"/>
      <c r="BK404" s="50"/>
      <c r="BL404" s="50"/>
      <c r="BM404" s="50"/>
      <c r="BN404" s="50"/>
      <c r="BO404" s="50"/>
      <c r="BP404" s="50"/>
      <c r="BQ404" s="50"/>
      <c r="BR404" s="50"/>
      <c r="BS404" s="50"/>
      <c r="BT404" s="50"/>
      <c r="BU404" s="50"/>
      <c r="BV404" s="50"/>
      <c r="BW404" s="50"/>
      <c r="BX404" s="50"/>
      <c r="BY404" s="50"/>
      <c r="BZ404" s="50"/>
      <c r="CA404" s="50"/>
      <c r="CB404" s="50"/>
      <c r="CC404" s="50"/>
      <c r="CD404" s="50"/>
      <c r="CE404" s="50"/>
      <c r="CF404" s="50"/>
      <c r="CG404" s="50"/>
      <c r="CH404" s="50"/>
      <c r="CI404" s="50"/>
      <c r="CJ404" s="50"/>
      <c r="CK404" s="50"/>
    </row>
    <row r="405" spans="1:89" outlineLevel="2">
      <c r="A405" s="178">
        <f t="shared" ca="1" si="216"/>
        <v>0</v>
      </c>
      <c r="B405" s="21"/>
      <c r="C405" s="10">
        <f t="shared" si="217"/>
        <v>15</v>
      </c>
      <c r="D405" s="247"/>
      <c r="F405" s="12" t="s">
        <v>4</v>
      </c>
      <c r="G405" s="257"/>
      <c r="J405" s="50"/>
      <c r="K405" s="50"/>
      <c r="L405" s="50"/>
      <c r="M405" s="50"/>
      <c r="N405" s="50"/>
      <c r="O405" s="50"/>
      <c r="P405" s="50"/>
      <c r="Q405" s="50"/>
      <c r="R405" s="50"/>
      <c r="S405" s="50"/>
      <c r="T405" s="50"/>
      <c r="U405" s="50"/>
      <c r="V405" s="50"/>
      <c r="W405" s="50"/>
      <c r="X405" s="50"/>
      <c r="Y405" s="50"/>
      <c r="Z405" s="50"/>
      <c r="AA405" s="50"/>
      <c r="AB405" s="50"/>
      <c r="AC405" s="50"/>
      <c r="AD405" s="50"/>
      <c r="AE405" s="50"/>
      <c r="AF405" s="50"/>
      <c r="AG405" s="50"/>
      <c r="AH405" s="50"/>
      <c r="AI405" s="50"/>
      <c r="AJ405" s="50"/>
      <c r="AK405" s="50"/>
      <c r="AL405" s="50"/>
      <c r="AM405" s="50"/>
      <c r="AN405" s="50"/>
      <c r="AO405" s="50"/>
      <c r="AP405" s="50"/>
      <c r="AQ405" s="50"/>
      <c r="AR405" s="50"/>
      <c r="AS405" s="50"/>
      <c r="AT405" s="50"/>
      <c r="AU405" s="50"/>
      <c r="AV405" s="50"/>
      <c r="AW405" s="50"/>
      <c r="AX405" s="50"/>
      <c r="AY405" s="50"/>
      <c r="AZ405" s="50"/>
      <c r="BA405" s="50"/>
      <c r="BB405" s="50"/>
      <c r="BC405" s="50"/>
      <c r="BD405" s="50"/>
      <c r="BE405" s="50"/>
      <c r="BF405" s="50"/>
      <c r="BG405" s="50"/>
      <c r="BH405" s="50"/>
      <c r="BI405" s="50"/>
      <c r="BJ405" s="50"/>
      <c r="BK405" s="50"/>
      <c r="BL405" s="50"/>
      <c r="BM405" s="50"/>
      <c r="BN405" s="50"/>
      <c r="BO405" s="50"/>
      <c r="BP405" s="50"/>
      <c r="BQ405" s="50"/>
      <c r="BR405" s="50"/>
      <c r="BS405" s="50"/>
      <c r="BT405" s="50"/>
      <c r="BU405" s="50"/>
      <c r="BV405" s="50"/>
      <c r="BW405" s="50"/>
      <c r="BX405" s="50"/>
      <c r="BY405" s="50"/>
      <c r="BZ405" s="50"/>
      <c r="CA405" s="50"/>
      <c r="CB405" s="50"/>
      <c r="CC405" s="50"/>
      <c r="CD405" s="50"/>
      <c r="CE405" s="50"/>
      <c r="CF405" s="50"/>
      <c r="CG405" s="50"/>
      <c r="CH405" s="50"/>
      <c r="CI405" s="50"/>
      <c r="CJ405" s="50"/>
      <c r="CK405" s="50"/>
    </row>
    <row r="406" spans="1:89" outlineLevel="2">
      <c r="A406" s="178">
        <f t="shared" ca="1" si="216"/>
        <v>0</v>
      </c>
      <c r="B406" s="21"/>
      <c r="C406" s="10">
        <f t="shared" si="217"/>
        <v>16</v>
      </c>
      <c r="D406" s="247"/>
      <c r="F406" s="12" t="s">
        <v>4</v>
      </c>
      <c r="G406" s="257"/>
      <c r="J406" s="50"/>
      <c r="K406" s="50"/>
      <c r="L406" s="50"/>
      <c r="M406" s="50"/>
      <c r="N406" s="50"/>
      <c r="O406" s="50"/>
      <c r="P406" s="50"/>
      <c r="Q406" s="50"/>
      <c r="R406" s="50"/>
      <c r="S406" s="50"/>
      <c r="T406" s="50"/>
      <c r="U406" s="50"/>
      <c r="V406" s="50"/>
      <c r="W406" s="50"/>
      <c r="X406" s="50"/>
      <c r="Y406" s="50"/>
      <c r="Z406" s="50"/>
      <c r="AA406" s="50"/>
      <c r="AB406" s="50"/>
      <c r="AC406" s="50"/>
      <c r="AD406" s="50"/>
      <c r="AE406" s="50"/>
      <c r="AF406" s="50"/>
      <c r="AG406" s="50"/>
      <c r="AH406" s="50"/>
      <c r="AI406" s="50"/>
      <c r="AJ406" s="50"/>
      <c r="AK406" s="50"/>
      <c r="AL406" s="50"/>
      <c r="AM406" s="50"/>
      <c r="AN406" s="50"/>
      <c r="AO406" s="50"/>
      <c r="AP406" s="50"/>
      <c r="AQ406" s="50"/>
      <c r="AR406" s="50"/>
      <c r="AS406" s="50"/>
      <c r="AT406" s="50"/>
      <c r="AU406" s="50"/>
      <c r="AV406" s="50"/>
      <c r="AW406" s="50"/>
      <c r="AX406" s="50"/>
      <c r="AY406" s="50"/>
      <c r="AZ406" s="50"/>
      <c r="BA406" s="50"/>
      <c r="BB406" s="50"/>
      <c r="BC406" s="50"/>
      <c r="BD406" s="50"/>
      <c r="BE406" s="50"/>
      <c r="BF406" s="50"/>
      <c r="BG406" s="50"/>
      <c r="BH406" s="50"/>
      <c r="BI406" s="50"/>
      <c r="BJ406" s="50"/>
      <c r="BK406" s="50"/>
      <c r="BL406" s="50"/>
      <c r="BM406" s="50"/>
      <c r="BN406" s="50"/>
      <c r="BO406" s="50"/>
      <c r="BP406" s="50"/>
      <c r="BQ406" s="50"/>
      <c r="BR406" s="50"/>
      <c r="BS406" s="50"/>
      <c r="BT406" s="50"/>
      <c r="BU406" s="50"/>
      <c r="BV406" s="50"/>
      <c r="BW406" s="50"/>
      <c r="BX406" s="50"/>
      <c r="BY406" s="50"/>
      <c r="BZ406" s="50"/>
      <c r="CA406" s="50"/>
      <c r="CB406" s="50"/>
      <c r="CC406" s="50"/>
      <c r="CD406" s="50"/>
      <c r="CE406" s="50"/>
      <c r="CF406" s="50"/>
      <c r="CG406" s="50"/>
      <c r="CH406" s="50"/>
      <c r="CI406" s="50"/>
      <c r="CJ406" s="50"/>
      <c r="CK406" s="50"/>
    </row>
    <row r="407" spans="1:89" outlineLevel="2">
      <c r="A407" s="178">
        <f t="shared" ca="1" si="216"/>
        <v>0</v>
      </c>
      <c r="B407" s="21"/>
      <c r="C407" s="10">
        <f t="shared" si="217"/>
        <v>17</v>
      </c>
      <c r="D407" s="247"/>
      <c r="F407" s="12" t="s">
        <v>4</v>
      </c>
      <c r="G407" s="257"/>
      <c r="J407" s="50"/>
      <c r="K407" s="50"/>
      <c r="L407" s="50"/>
      <c r="M407" s="50"/>
      <c r="N407" s="50"/>
      <c r="O407" s="50"/>
      <c r="P407" s="50"/>
      <c r="Q407" s="50"/>
      <c r="R407" s="50"/>
      <c r="S407" s="50"/>
      <c r="T407" s="50"/>
      <c r="U407" s="50"/>
      <c r="V407" s="50"/>
      <c r="W407" s="50"/>
      <c r="X407" s="50"/>
      <c r="Y407" s="50"/>
      <c r="Z407" s="50"/>
      <c r="AA407" s="50"/>
      <c r="AB407" s="50"/>
      <c r="AC407" s="50"/>
      <c r="AD407" s="50"/>
      <c r="AE407" s="50"/>
      <c r="AF407" s="50"/>
      <c r="AG407" s="50"/>
      <c r="AH407" s="50"/>
      <c r="AI407" s="50"/>
      <c r="AJ407" s="50"/>
      <c r="AK407" s="50"/>
      <c r="AL407" s="50"/>
      <c r="AM407" s="50"/>
      <c r="AN407" s="50"/>
      <c r="AO407" s="50"/>
      <c r="AP407" s="50"/>
      <c r="AQ407" s="50"/>
      <c r="AR407" s="50"/>
      <c r="AS407" s="50"/>
      <c r="AT407" s="50"/>
      <c r="AU407" s="50"/>
      <c r="AV407" s="50"/>
      <c r="AW407" s="50"/>
      <c r="AX407" s="50"/>
      <c r="AY407" s="50"/>
      <c r="AZ407" s="50"/>
      <c r="BA407" s="50"/>
      <c r="BB407" s="50"/>
      <c r="BC407" s="50"/>
      <c r="BD407" s="50"/>
      <c r="BE407" s="50"/>
      <c r="BF407" s="50"/>
      <c r="BG407" s="50"/>
      <c r="BH407" s="50"/>
      <c r="BI407" s="50"/>
      <c r="BJ407" s="50"/>
      <c r="BK407" s="50"/>
      <c r="BL407" s="50"/>
      <c r="BM407" s="50"/>
      <c r="BN407" s="50"/>
      <c r="BO407" s="50"/>
      <c r="BP407" s="50"/>
      <c r="BQ407" s="50"/>
      <c r="BR407" s="50"/>
      <c r="BS407" s="50"/>
      <c r="BT407" s="50"/>
      <c r="BU407" s="50"/>
      <c r="BV407" s="50"/>
      <c r="BW407" s="50"/>
      <c r="BX407" s="50"/>
      <c r="BY407" s="50"/>
      <c r="BZ407" s="50"/>
      <c r="CA407" s="50"/>
      <c r="CB407" s="50"/>
      <c r="CC407" s="50"/>
      <c r="CD407" s="50"/>
      <c r="CE407" s="50"/>
      <c r="CF407" s="50"/>
      <c r="CG407" s="50"/>
      <c r="CH407" s="50"/>
      <c r="CI407" s="50"/>
      <c r="CJ407" s="50"/>
      <c r="CK407" s="50"/>
    </row>
    <row r="408" spans="1:89" outlineLevel="2">
      <c r="A408" s="178">
        <f t="shared" ca="1" si="216"/>
        <v>0</v>
      </c>
      <c r="B408" s="21"/>
      <c r="C408" s="10">
        <f t="shared" si="217"/>
        <v>18</v>
      </c>
      <c r="D408" s="247"/>
      <c r="F408" s="12" t="s">
        <v>4</v>
      </c>
      <c r="G408" s="257"/>
      <c r="J408" s="50"/>
      <c r="K408" s="50"/>
      <c r="L408" s="50"/>
      <c r="M408" s="50"/>
      <c r="N408" s="50"/>
      <c r="O408" s="50"/>
      <c r="P408" s="50"/>
      <c r="Q408" s="50"/>
      <c r="R408" s="50"/>
      <c r="S408" s="50"/>
      <c r="T408" s="50"/>
      <c r="U408" s="50"/>
      <c r="V408" s="50"/>
      <c r="W408" s="50"/>
      <c r="X408" s="50"/>
      <c r="Y408" s="50"/>
      <c r="Z408" s="50"/>
      <c r="AA408" s="50"/>
      <c r="AB408" s="50"/>
      <c r="AC408" s="50"/>
      <c r="AD408" s="50"/>
      <c r="AE408" s="50"/>
      <c r="AF408" s="50"/>
      <c r="AG408" s="50"/>
      <c r="AH408" s="50"/>
      <c r="AI408" s="50"/>
      <c r="AJ408" s="50"/>
      <c r="AK408" s="50"/>
      <c r="AL408" s="50"/>
      <c r="AM408" s="50"/>
      <c r="AN408" s="50"/>
      <c r="AO408" s="50"/>
      <c r="AP408" s="50"/>
      <c r="AQ408" s="50"/>
      <c r="AR408" s="50"/>
      <c r="AS408" s="50"/>
      <c r="AT408" s="50"/>
      <c r="AU408" s="50"/>
      <c r="AV408" s="50"/>
      <c r="AW408" s="50"/>
      <c r="AX408" s="50"/>
      <c r="AY408" s="50"/>
      <c r="AZ408" s="50"/>
      <c r="BA408" s="50"/>
      <c r="BB408" s="50"/>
      <c r="BC408" s="50"/>
      <c r="BD408" s="50"/>
      <c r="BE408" s="50"/>
      <c r="BF408" s="50"/>
      <c r="BG408" s="50"/>
      <c r="BH408" s="50"/>
      <c r="BI408" s="50"/>
      <c r="BJ408" s="50"/>
      <c r="BK408" s="50"/>
      <c r="BL408" s="50"/>
      <c r="BM408" s="50"/>
      <c r="BN408" s="50"/>
      <c r="BO408" s="50"/>
      <c r="BP408" s="50"/>
      <c r="BQ408" s="50"/>
      <c r="BR408" s="50"/>
      <c r="BS408" s="50"/>
      <c r="BT408" s="50"/>
      <c r="BU408" s="50"/>
      <c r="BV408" s="50"/>
      <c r="BW408" s="50"/>
      <c r="BX408" s="50"/>
      <c r="BY408" s="50"/>
      <c r="BZ408" s="50"/>
      <c r="CA408" s="50"/>
      <c r="CB408" s="50"/>
      <c r="CC408" s="50"/>
      <c r="CD408" s="50"/>
      <c r="CE408" s="50"/>
      <c r="CF408" s="50"/>
      <c r="CG408" s="50"/>
      <c r="CH408" s="50"/>
      <c r="CI408" s="50"/>
      <c r="CJ408" s="50"/>
      <c r="CK408" s="50"/>
    </row>
    <row r="409" spans="1:89" outlineLevel="2">
      <c r="A409" s="178">
        <f t="shared" ca="1" si="216"/>
        <v>0</v>
      </c>
      <c r="B409" s="21"/>
      <c r="C409" s="10">
        <f t="shared" si="217"/>
        <v>19</v>
      </c>
      <c r="D409" s="247"/>
      <c r="F409" s="12" t="s">
        <v>4</v>
      </c>
      <c r="G409" s="257"/>
      <c r="J409" s="50"/>
      <c r="K409" s="50"/>
      <c r="L409" s="50"/>
      <c r="M409" s="50"/>
      <c r="N409" s="50"/>
      <c r="O409" s="50"/>
      <c r="P409" s="50"/>
      <c r="Q409" s="50"/>
      <c r="R409" s="50"/>
      <c r="S409" s="50"/>
      <c r="T409" s="50"/>
      <c r="U409" s="50"/>
      <c r="V409" s="50"/>
      <c r="W409" s="50"/>
      <c r="X409" s="50"/>
      <c r="Y409" s="50"/>
      <c r="Z409" s="50"/>
      <c r="AA409" s="50"/>
      <c r="AB409" s="50"/>
      <c r="AC409" s="50"/>
      <c r="AD409" s="50"/>
      <c r="AE409" s="50"/>
      <c r="AF409" s="50"/>
      <c r="AG409" s="50"/>
      <c r="AH409" s="50"/>
      <c r="AI409" s="50"/>
      <c r="AJ409" s="50"/>
      <c r="AK409" s="50"/>
      <c r="AL409" s="50"/>
      <c r="AM409" s="50"/>
      <c r="AN409" s="50"/>
      <c r="AO409" s="50"/>
      <c r="AP409" s="50"/>
      <c r="AQ409" s="50"/>
      <c r="AR409" s="50"/>
      <c r="AS409" s="50"/>
      <c r="AT409" s="50"/>
      <c r="AU409" s="50"/>
      <c r="AV409" s="50"/>
      <c r="AW409" s="50"/>
      <c r="AX409" s="50"/>
      <c r="AY409" s="50"/>
      <c r="AZ409" s="50"/>
      <c r="BA409" s="50"/>
      <c r="BB409" s="50"/>
      <c r="BC409" s="50"/>
      <c r="BD409" s="50"/>
      <c r="BE409" s="50"/>
      <c r="BF409" s="50"/>
      <c r="BG409" s="50"/>
      <c r="BH409" s="50"/>
      <c r="BI409" s="50"/>
      <c r="BJ409" s="50"/>
      <c r="BK409" s="50"/>
      <c r="BL409" s="50"/>
      <c r="BM409" s="50"/>
      <c r="BN409" s="50"/>
      <c r="BO409" s="50"/>
      <c r="BP409" s="50"/>
      <c r="BQ409" s="50"/>
      <c r="BR409" s="50"/>
      <c r="BS409" s="50"/>
      <c r="BT409" s="50"/>
      <c r="BU409" s="50"/>
      <c r="BV409" s="50"/>
      <c r="BW409" s="50"/>
      <c r="BX409" s="50"/>
      <c r="BY409" s="50"/>
      <c r="BZ409" s="50"/>
      <c r="CA409" s="50"/>
      <c r="CB409" s="50"/>
      <c r="CC409" s="50"/>
      <c r="CD409" s="50"/>
      <c r="CE409" s="50"/>
      <c r="CF409" s="50"/>
      <c r="CG409" s="50"/>
      <c r="CH409" s="50"/>
      <c r="CI409" s="50"/>
      <c r="CJ409" s="50"/>
      <c r="CK409" s="50"/>
    </row>
    <row r="410" spans="1:89" outlineLevel="2">
      <c r="A410" s="178">
        <f t="shared" ca="1" si="216"/>
        <v>0</v>
      </c>
      <c r="B410" s="21"/>
      <c r="C410" s="10">
        <f t="shared" si="217"/>
        <v>20</v>
      </c>
      <c r="D410" s="247"/>
      <c r="F410" s="12" t="s">
        <v>4</v>
      </c>
      <c r="G410" s="257"/>
      <c r="J410" s="50"/>
      <c r="K410" s="50"/>
      <c r="L410" s="50"/>
      <c r="M410" s="50"/>
      <c r="N410" s="50"/>
      <c r="O410" s="50"/>
      <c r="P410" s="50"/>
      <c r="Q410" s="50"/>
      <c r="R410" s="50"/>
      <c r="S410" s="50"/>
      <c r="T410" s="50"/>
      <c r="U410" s="50"/>
      <c r="V410" s="50"/>
      <c r="W410" s="50"/>
      <c r="X410" s="50"/>
      <c r="Y410" s="50"/>
      <c r="Z410" s="50"/>
      <c r="AA410" s="50"/>
      <c r="AB410" s="50"/>
      <c r="AC410" s="50"/>
      <c r="AD410" s="50"/>
      <c r="AE410" s="50"/>
      <c r="AF410" s="50"/>
      <c r="AG410" s="50"/>
      <c r="AH410" s="50"/>
      <c r="AI410" s="50"/>
      <c r="AJ410" s="50"/>
      <c r="AK410" s="50"/>
      <c r="AL410" s="50"/>
      <c r="AM410" s="50"/>
      <c r="AN410" s="50"/>
      <c r="AO410" s="50"/>
      <c r="AP410" s="50"/>
      <c r="AQ410" s="50"/>
      <c r="AR410" s="50"/>
      <c r="AS410" s="50"/>
      <c r="AT410" s="50"/>
      <c r="AU410" s="50"/>
      <c r="AV410" s="50"/>
      <c r="AW410" s="50"/>
      <c r="AX410" s="50"/>
      <c r="AY410" s="50"/>
      <c r="AZ410" s="50"/>
      <c r="BA410" s="50"/>
      <c r="BB410" s="50"/>
      <c r="BC410" s="50"/>
      <c r="BD410" s="50"/>
      <c r="BE410" s="50"/>
      <c r="BF410" s="50"/>
      <c r="BG410" s="50"/>
      <c r="BH410" s="50"/>
      <c r="BI410" s="50"/>
      <c r="BJ410" s="50"/>
      <c r="BK410" s="50"/>
      <c r="BL410" s="50"/>
      <c r="BM410" s="50"/>
      <c r="BN410" s="50"/>
      <c r="BO410" s="50"/>
      <c r="BP410" s="50"/>
      <c r="BQ410" s="50"/>
      <c r="BR410" s="50"/>
      <c r="BS410" s="50"/>
      <c r="BT410" s="50"/>
      <c r="BU410" s="50"/>
      <c r="BV410" s="50"/>
      <c r="BW410" s="50"/>
      <c r="BX410" s="50"/>
      <c r="BY410" s="50"/>
      <c r="BZ410" s="50"/>
      <c r="CA410" s="50"/>
      <c r="CB410" s="50"/>
      <c r="CC410" s="50"/>
      <c r="CD410" s="50"/>
      <c r="CE410" s="50"/>
      <c r="CF410" s="50"/>
      <c r="CG410" s="50"/>
      <c r="CH410" s="50"/>
      <c r="CI410" s="50"/>
      <c r="CJ410" s="50"/>
      <c r="CK410" s="50"/>
    </row>
    <row r="411" spans="1:89" outlineLevel="2">
      <c r="B411" s="21"/>
    </row>
    <row r="412" spans="1:89" outlineLevel="2">
      <c r="B412" s="21"/>
      <c r="D412" s="303" t="s">
        <v>668</v>
      </c>
    </row>
    <row r="413" spans="1:89" outlineLevel="2">
      <c r="B413" s="21"/>
      <c r="D413" s="303"/>
    </row>
    <row r="414" spans="1:89" outlineLevel="1">
      <c r="B414" s="21"/>
      <c r="D414" s="303"/>
    </row>
    <row r="415" spans="1:89" s="16" customFormat="1" outlineLevel="1">
      <c r="A415" s="274"/>
      <c r="B415" s="17"/>
      <c r="C415" s="207" t="s">
        <v>669</v>
      </c>
      <c r="D415" s="16" t="s">
        <v>684</v>
      </c>
      <c r="E415" s="18"/>
      <c r="F415" s="19"/>
      <c r="G415" s="20"/>
      <c r="H415" s="19"/>
    </row>
    <row r="416" spans="1:89" outlineLevel="2">
      <c r="B416" s="21"/>
    </row>
    <row r="417" spans="1:9" outlineLevel="2">
      <c r="B417" s="21"/>
      <c r="D417" s="10" t="s">
        <v>625</v>
      </c>
      <c r="F417" s="12" t="s">
        <v>122</v>
      </c>
      <c r="G417" s="258">
        <v>10</v>
      </c>
    </row>
    <row r="418" spans="1:9" outlineLevel="2">
      <c r="B418" s="21"/>
      <c r="D418" s="10" t="str">
        <f>"Tehnikas iegādes kapitālieguldījumu nolietojuma daļa no nākamo "&amp;G417&amp;" gadu ienākumiem"</f>
        <v>Tehnikas iegādes kapitālieguldījumu nolietojuma daļa no nākamo 10 gadu ienākumiem</v>
      </c>
      <c r="F418" s="12" t="s">
        <v>9</v>
      </c>
      <c r="G418" s="66">
        <v>0.05</v>
      </c>
    </row>
    <row r="419" spans="1:9" outlineLevel="2">
      <c r="B419" s="21"/>
    </row>
    <row r="420" spans="1:9" outlineLevel="1">
      <c r="B420" s="21"/>
    </row>
    <row r="421" spans="1:9" s="16" customFormat="1" outlineLevel="1">
      <c r="A421" s="274"/>
      <c r="B421" s="17"/>
      <c r="C421" s="207" t="s">
        <v>670</v>
      </c>
      <c r="D421" s="16" t="s">
        <v>656</v>
      </c>
      <c r="E421" s="18"/>
      <c r="F421" s="19"/>
      <c r="G421" s="20"/>
      <c r="H421" s="19"/>
    </row>
    <row r="422" spans="1:9" outlineLevel="2">
      <c r="B422" s="21"/>
    </row>
    <row r="423" spans="1:9" outlineLevel="2">
      <c r="A423" s="178">
        <f>IF(AND($G$375=2,$G$423=1),1,0)</f>
        <v>0</v>
      </c>
      <c r="B423" s="21"/>
      <c r="D423" s="10" t="s">
        <v>674</v>
      </c>
      <c r="F423" s="12" t="s">
        <v>8</v>
      </c>
      <c r="G423" s="100">
        <v>2</v>
      </c>
      <c r="H423" s="12" t="str">
        <f>IF(AND($G$375=2,$G$423=1),"ERROR","")</f>
        <v/>
      </c>
      <c r="I423" s="270" t="str">
        <f>IF($H$423="ERROR","Lūdzu, izvēlieties piemērot konstanto aizdevuma proporciju.","")</f>
        <v/>
      </c>
    </row>
    <row r="424" spans="1:9" outlineLevel="2">
      <c r="B424" s="21"/>
    </row>
    <row r="425" spans="1:9" outlineLevel="2">
      <c r="B425" s="21"/>
      <c r="D425" s="55" t="s">
        <v>24</v>
      </c>
      <c r="E425" s="55"/>
      <c r="F425" s="56"/>
      <c r="G425" s="56"/>
    </row>
    <row r="426" spans="1:9" outlineLevel="2">
      <c r="B426" s="21"/>
      <c r="D426" s="54" t="s">
        <v>696</v>
      </c>
      <c r="E426" s="55"/>
      <c r="F426" s="56"/>
      <c r="G426" s="56">
        <v>1</v>
      </c>
    </row>
    <row r="427" spans="1:9" outlineLevel="2">
      <c r="B427" s="21"/>
      <c r="D427" s="54" t="s">
        <v>697</v>
      </c>
      <c r="E427" s="55"/>
      <c r="F427" s="56"/>
      <c r="G427" s="56">
        <v>2</v>
      </c>
    </row>
    <row r="428" spans="1:9" outlineLevel="2">
      <c r="B428" s="21"/>
    </row>
    <row r="429" spans="1:9" outlineLevel="2">
      <c r="B429" s="21"/>
      <c r="D429" s="10" t="s">
        <v>99</v>
      </c>
      <c r="F429" s="12" t="s">
        <v>9</v>
      </c>
      <c r="G429" s="66">
        <v>5.8299999999999998E-2</v>
      </c>
    </row>
    <row r="430" spans="1:9" outlineLevel="2">
      <c r="B430" s="21"/>
    </row>
    <row r="431" spans="1:9" outlineLevel="1">
      <c r="B431" s="21"/>
    </row>
    <row r="432" spans="1:9" s="16" customFormat="1" outlineLevel="1">
      <c r="A432" s="274"/>
      <c r="B432" s="17"/>
      <c r="C432" s="207" t="s">
        <v>671</v>
      </c>
      <c r="D432" s="16" t="s">
        <v>696</v>
      </c>
      <c r="E432" s="18"/>
      <c r="F432" s="19"/>
      <c r="G432" s="20"/>
      <c r="H432" s="19"/>
    </row>
    <row r="433" spans="2:89" outlineLevel="2">
      <c r="B433" s="21"/>
    </row>
    <row r="434" spans="2:89" outlineLevel="2">
      <c r="B434" s="21"/>
      <c r="D434" s="10" t="s">
        <v>6</v>
      </c>
      <c r="J434" s="155">
        <f>'Laika grafiks'!J$17</f>
        <v>2000</v>
      </c>
      <c r="K434" s="155">
        <f>'Laika grafiks'!K$17</f>
        <v>2001</v>
      </c>
      <c r="L434" s="155">
        <f>'Laika grafiks'!L$17</f>
        <v>2002</v>
      </c>
      <c r="M434" s="155">
        <f>'Laika grafiks'!M$17</f>
        <v>2003</v>
      </c>
      <c r="N434" s="155">
        <f>'Laika grafiks'!N$17</f>
        <v>2004</v>
      </c>
      <c r="O434" s="155">
        <f>'Laika grafiks'!O$17</f>
        <v>2005</v>
      </c>
      <c r="P434" s="155">
        <f>'Laika grafiks'!P$17</f>
        <v>2006</v>
      </c>
      <c r="Q434" s="155">
        <f>'Laika grafiks'!Q$17</f>
        <v>2007</v>
      </c>
      <c r="R434" s="155">
        <f>'Laika grafiks'!R$17</f>
        <v>2008</v>
      </c>
      <c r="S434" s="155">
        <f>'Laika grafiks'!S$17</f>
        <v>2009</v>
      </c>
      <c r="T434" s="155">
        <f>'Laika grafiks'!T$17</f>
        <v>2010</v>
      </c>
      <c r="U434" s="155">
        <f>'Laika grafiks'!U$17</f>
        <v>2011</v>
      </c>
      <c r="V434" s="155">
        <f>'Laika grafiks'!V$17</f>
        <v>2012</v>
      </c>
      <c r="W434" s="155">
        <f>'Laika grafiks'!W$17</f>
        <v>2013</v>
      </c>
      <c r="X434" s="155">
        <f>'Laika grafiks'!X$17</f>
        <v>2014</v>
      </c>
      <c r="Y434" s="155">
        <f>'Laika grafiks'!Y$17</f>
        <v>2015</v>
      </c>
      <c r="Z434" s="155">
        <f>'Laika grafiks'!Z$17</f>
        <v>2016</v>
      </c>
      <c r="AA434" s="155">
        <f>'Laika grafiks'!AA$17</f>
        <v>2017</v>
      </c>
      <c r="AB434" s="155">
        <f>'Laika grafiks'!AB$17</f>
        <v>2018</v>
      </c>
      <c r="AC434" s="155">
        <f>'Laika grafiks'!AC$17</f>
        <v>2019</v>
      </c>
      <c r="AD434" s="155">
        <f>'Laika grafiks'!AD$17</f>
        <v>2020</v>
      </c>
      <c r="AE434" s="155">
        <f>'Laika grafiks'!AE$17</f>
        <v>2021</v>
      </c>
      <c r="AF434" s="155">
        <f>'Laika grafiks'!AF$17</f>
        <v>2022</v>
      </c>
      <c r="AG434" s="155">
        <f>'Laika grafiks'!AG$17</f>
        <v>2023</v>
      </c>
      <c r="AH434" s="155">
        <f>'Laika grafiks'!AH$17</f>
        <v>2024</v>
      </c>
      <c r="AI434" s="155">
        <f>'Laika grafiks'!AI$17</f>
        <v>2025</v>
      </c>
      <c r="AJ434" s="155">
        <f>'Laika grafiks'!AJ$17</f>
        <v>2026</v>
      </c>
      <c r="AK434" s="155">
        <f>'Laika grafiks'!AK$17</f>
        <v>2027</v>
      </c>
      <c r="AL434" s="155">
        <f>'Laika grafiks'!AL$17</f>
        <v>2028</v>
      </c>
      <c r="AM434" s="155">
        <f>'Laika grafiks'!AM$17</f>
        <v>2029</v>
      </c>
      <c r="AN434" s="155">
        <f>'Laika grafiks'!AN$17</f>
        <v>2030</v>
      </c>
      <c r="AO434" s="155">
        <f>'Laika grafiks'!AO$17</f>
        <v>2031</v>
      </c>
      <c r="AP434" s="155">
        <f>'Laika grafiks'!AP$17</f>
        <v>2032</v>
      </c>
      <c r="AQ434" s="155">
        <f>'Laika grafiks'!AQ$17</f>
        <v>2033</v>
      </c>
      <c r="AR434" s="155">
        <f>'Laika grafiks'!AR$17</f>
        <v>2034</v>
      </c>
      <c r="AS434" s="155">
        <f>'Laika grafiks'!AS$17</f>
        <v>2035</v>
      </c>
      <c r="AT434" s="155">
        <f>'Laika grafiks'!AT$17</f>
        <v>2036</v>
      </c>
      <c r="AU434" s="155">
        <f>'Laika grafiks'!AU$17</f>
        <v>2037</v>
      </c>
      <c r="AV434" s="155">
        <f>'Laika grafiks'!AV$17</f>
        <v>2038</v>
      </c>
      <c r="AW434" s="155">
        <f>'Laika grafiks'!AW$17</f>
        <v>2039</v>
      </c>
      <c r="AX434" s="155">
        <f>'Laika grafiks'!AX$17</f>
        <v>2040</v>
      </c>
      <c r="AY434" s="155">
        <f>'Laika grafiks'!AY$17</f>
        <v>2041</v>
      </c>
      <c r="AZ434" s="155">
        <f>'Laika grafiks'!AZ$17</f>
        <v>2042</v>
      </c>
      <c r="BA434" s="155">
        <f>'Laika grafiks'!BA$17</f>
        <v>2043</v>
      </c>
      <c r="BB434" s="155">
        <f>'Laika grafiks'!BB$17</f>
        <v>2044</v>
      </c>
      <c r="BC434" s="155">
        <f>'Laika grafiks'!BC$17</f>
        <v>2045</v>
      </c>
      <c r="BD434" s="155">
        <f>'Laika grafiks'!BD$17</f>
        <v>2046</v>
      </c>
      <c r="BE434" s="155">
        <f>'Laika grafiks'!BE$17</f>
        <v>2047</v>
      </c>
      <c r="BF434" s="155">
        <f>'Laika grafiks'!BF$17</f>
        <v>2048</v>
      </c>
      <c r="BG434" s="155">
        <f>'Laika grafiks'!BG$17</f>
        <v>2049</v>
      </c>
      <c r="BH434" s="155">
        <f>'Laika grafiks'!BH$17</f>
        <v>2050</v>
      </c>
      <c r="BI434" s="155">
        <f>'Laika grafiks'!BI$17</f>
        <v>2051</v>
      </c>
      <c r="BJ434" s="155">
        <f>'Laika grafiks'!BJ$17</f>
        <v>2052</v>
      </c>
      <c r="BK434" s="155">
        <f>'Laika grafiks'!BK$17</f>
        <v>2053</v>
      </c>
      <c r="BL434" s="155">
        <f>'Laika grafiks'!BL$17</f>
        <v>2054</v>
      </c>
      <c r="BM434" s="155">
        <f>'Laika grafiks'!BM$17</f>
        <v>2055</v>
      </c>
      <c r="BN434" s="155">
        <f>'Laika grafiks'!BN$17</f>
        <v>2056</v>
      </c>
      <c r="BO434" s="155">
        <f>'Laika grafiks'!BO$17</f>
        <v>2057</v>
      </c>
      <c r="BP434" s="155">
        <f>'Laika grafiks'!BP$17</f>
        <v>2058</v>
      </c>
      <c r="BQ434" s="155">
        <f>'Laika grafiks'!BQ$17</f>
        <v>2059</v>
      </c>
      <c r="BR434" s="155">
        <f>'Laika grafiks'!BR$17</f>
        <v>2060</v>
      </c>
      <c r="BS434" s="155">
        <f>'Laika grafiks'!BS$17</f>
        <v>2061</v>
      </c>
      <c r="BT434" s="155">
        <f>'Laika grafiks'!BT$17</f>
        <v>2062</v>
      </c>
      <c r="BU434" s="155">
        <f>'Laika grafiks'!BU$17</f>
        <v>2063</v>
      </c>
      <c r="BV434" s="155">
        <f>'Laika grafiks'!BV$17</f>
        <v>2064</v>
      </c>
      <c r="BW434" s="155">
        <f>'Laika grafiks'!BW$17</f>
        <v>2065</v>
      </c>
      <c r="BX434" s="155">
        <f>'Laika grafiks'!BX$17</f>
        <v>2066</v>
      </c>
      <c r="BY434" s="155">
        <f>'Laika grafiks'!BY$17</f>
        <v>2067</v>
      </c>
      <c r="BZ434" s="155">
        <f>'Laika grafiks'!BZ$17</f>
        <v>2068</v>
      </c>
      <c r="CA434" s="155">
        <f>'Laika grafiks'!CA$17</f>
        <v>2069</v>
      </c>
      <c r="CB434" s="155">
        <f>'Laika grafiks'!CB$17</f>
        <v>2070</v>
      </c>
      <c r="CC434" s="155">
        <f>'Laika grafiks'!CC$17</f>
        <v>2071</v>
      </c>
      <c r="CD434" s="155">
        <f>'Laika grafiks'!CD$17</f>
        <v>2072</v>
      </c>
      <c r="CE434" s="155">
        <f>'Laika grafiks'!CE$17</f>
        <v>2073</v>
      </c>
      <c r="CF434" s="155">
        <f>'Laika grafiks'!CF$17</f>
        <v>2074</v>
      </c>
      <c r="CG434" s="155">
        <f>'Laika grafiks'!CG$17</f>
        <v>2075</v>
      </c>
      <c r="CH434" s="155">
        <f>'Laika grafiks'!CH$17</f>
        <v>2076</v>
      </c>
      <c r="CI434" s="155">
        <f>'Laika grafiks'!CI$17</f>
        <v>2077</v>
      </c>
      <c r="CJ434" s="155">
        <f>'Laika grafiks'!CJ$17</f>
        <v>2078</v>
      </c>
      <c r="CK434" s="155">
        <f>'Laika grafiks'!CK$17</f>
        <v>2079</v>
      </c>
    </row>
    <row r="435" spans="2:89" outlineLevel="2">
      <c r="B435" s="21"/>
    </row>
    <row r="436" spans="2:89" outlineLevel="2">
      <c r="B436" s="21"/>
      <c r="D436" s="44" t="s">
        <v>646</v>
      </c>
      <c r="J436" s="44" t="s">
        <v>675</v>
      </c>
    </row>
    <row r="437" spans="2:89" ht="2.65" customHeight="1" outlineLevel="2">
      <c r="B437" s="21"/>
      <c r="D437" s="44"/>
      <c r="J437" s="44"/>
    </row>
    <row r="438" spans="2:89" outlineLevel="2">
      <c r="B438" s="21"/>
      <c r="C438" s="10">
        <v>1</v>
      </c>
      <c r="D438" s="259" t="str">
        <f t="shared" ref="D438:D457" si="218">D391</f>
        <v>Aktīvs 1</v>
      </c>
      <c r="F438" s="12" t="s">
        <v>9</v>
      </c>
      <c r="J438" s="49"/>
      <c r="K438" s="49"/>
      <c r="L438" s="49"/>
      <c r="M438" s="49"/>
      <c r="N438" s="49"/>
      <c r="O438" s="49"/>
      <c r="P438" s="49"/>
      <c r="Q438" s="49"/>
      <c r="R438" s="49"/>
      <c r="S438" s="49"/>
      <c r="T438" s="49"/>
      <c r="U438" s="49"/>
      <c r="V438" s="49"/>
      <c r="W438" s="49"/>
      <c r="X438" s="49"/>
      <c r="Y438" s="49"/>
      <c r="Z438" s="49"/>
      <c r="AA438" s="49"/>
      <c r="AB438" s="49"/>
      <c r="AC438" s="49"/>
      <c r="AD438" s="49"/>
      <c r="AE438" s="49"/>
      <c r="AF438" s="49"/>
      <c r="AG438" s="49"/>
      <c r="AH438" s="49"/>
      <c r="AI438" s="49"/>
      <c r="AJ438" s="49"/>
      <c r="AK438" s="49"/>
      <c r="AL438" s="49"/>
      <c r="AM438" s="49"/>
      <c r="AN438" s="49"/>
      <c r="AO438" s="49"/>
      <c r="AP438" s="49"/>
      <c r="AQ438" s="49"/>
      <c r="AR438" s="49"/>
      <c r="AS438" s="49"/>
      <c r="AT438" s="49"/>
      <c r="AU438" s="49"/>
      <c r="AV438" s="49"/>
      <c r="AW438" s="49"/>
      <c r="AX438" s="49"/>
      <c r="AY438" s="49"/>
      <c r="AZ438" s="49"/>
      <c r="BA438" s="49"/>
      <c r="BB438" s="49"/>
      <c r="BC438" s="49"/>
      <c r="BD438" s="49"/>
      <c r="BE438" s="49"/>
      <c r="BF438" s="49"/>
      <c r="BG438" s="49"/>
      <c r="BH438" s="49"/>
      <c r="BI438" s="49"/>
      <c r="BJ438" s="49"/>
      <c r="BK438" s="49"/>
      <c r="BL438" s="49"/>
      <c r="BM438" s="49"/>
      <c r="BN438" s="49"/>
      <c r="BO438" s="49"/>
      <c r="BP438" s="49"/>
      <c r="BQ438" s="49"/>
      <c r="BR438" s="49"/>
      <c r="BS438" s="49"/>
      <c r="BT438" s="49"/>
      <c r="BU438" s="49"/>
      <c r="BV438" s="49"/>
      <c r="BW438" s="49"/>
      <c r="BX438" s="49"/>
      <c r="BY438" s="49"/>
      <c r="BZ438" s="49"/>
      <c r="CA438" s="49"/>
      <c r="CB438" s="49"/>
      <c r="CC438" s="49"/>
      <c r="CD438" s="49"/>
      <c r="CE438" s="49"/>
      <c r="CF438" s="49"/>
      <c r="CG438" s="49"/>
      <c r="CH438" s="49"/>
      <c r="CI438" s="49"/>
      <c r="CJ438" s="49"/>
      <c r="CK438" s="49"/>
    </row>
    <row r="439" spans="2:89" outlineLevel="2">
      <c r="B439" s="21"/>
      <c r="C439" s="10">
        <f>C438+1</f>
        <v>2</v>
      </c>
      <c r="D439" s="259" t="str">
        <f t="shared" si="218"/>
        <v>Aktīvs 2</v>
      </c>
      <c r="F439" s="12" t="s">
        <v>9</v>
      </c>
      <c r="J439" s="49"/>
      <c r="K439" s="49"/>
      <c r="L439" s="49"/>
      <c r="M439" s="49"/>
      <c r="N439" s="49"/>
      <c r="O439" s="49"/>
      <c r="P439" s="49"/>
      <c r="Q439" s="49"/>
      <c r="R439" s="49"/>
      <c r="S439" s="49"/>
      <c r="T439" s="49"/>
      <c r="U439" s="49"/>
      <c r="V439" s="49"/>
      <c r="W439" s="49"/>
      <c r="X439" s="49"/>
      <c r="Y439" s="49"/>
      <c r="Z439" s="49"/>
      <c r="AA439" s="49"/>
      <c r="AB439" s="49"/>
      <c r="AC439" s="49"/>
      <c r="AD439" s="49"/>
      <c r="AE439" s="49"/>
      <c r="AF439" s="49"/>
      <c r="AG439" s="49"/>
      <c r="AH439" s="49"/>
      <c r="AI439" s="49"/>
      <c r="AJ439" s="49"/>
      <c r="AK439" s="49"/>
      <c r="AL439" s="49"/>
      <c r="AM439" s="49"/>
      <c r="AN439" s="49"/>
      <c r="AO439" s="49"/>
      <c r="AP439" s="49"/>
      <c r="AQ439" s="49"/>
      <c r="AR439" s="49"/>
      <c r="AS439" s="49"/>
      <c r="AT439" s="49"/>
      <c r="AU439" s="49"/>
      <c r="AV439" s="49"/>
      <c r="AW439" s="49"/>
      <c r="AX439" s="49"/>
      <c r="AY439" s="49"/>
      <c r="AZ439" s="49"/>
      <c r="BA439" s="49"/>
      <c r="BB439" s="49"/>
      <c r="BC439" s="49"/>
      <c r="BD439" s="49"/>
      <c r="BE439" s="49"/>
      <c r="BF439" s="49"/>
      <c r="BG439" s="49"/>
      <c r="BH439" s="49"/>
      <c r="BI439" s="49"/>
      <c r="BJ439" s="49"/>
      <c r="BK439" s="49"/>
      <c r="BL439" s="49"/>
      <c r="BM439" s="49"/>
      <c r="BN439" s="49"/>
      <c r="BO439" s="49"/>
      <c r="BP439" s="49"/>
      <c r="BQ439" s="49"/>
      <c r="BR439" s="49"/>
      <c r="BS439" s="49"/>
      <c r="BT439" s="49"/>
      <c r="BU439" s="49"/>
      <c r="BV439" s="49"/>
      <c r="BW439" s="49"/>
      <c r="BX439" s="49"/>
      <c r="BY439" s="49"/>
      <c r="BZ439" s="49"/>
      <c r="CA439" s="49"/>
      <c r="CB439" s="49"/>
      <c r="CC439" s="49"/>
      <c r="CD439" s="49"/>
      <c r="CE439" s="49"/>
      <c r="CF439" s="49"/>
      <c r="CG439" s="49"/>
      <c r="CH439" s="49"/>
      <c r="CI439" s="49"/>
      <c r="CJ439" s="49"/>
      <c r="CK439" s="49"/>
    </row>
    <row r="440" spans="2:89" outlineLevel="2">
      <c r="B440" s="21"/>
      <c r="C440" s="10">
        <f t="shared" ref="C440:C457" si="219">C439+1</f>
        <v>3</v>
      </c>
      <c r="D440" s="259" t="str">
        <f t="shared" si="218"/>
        <v>Aktīvs 3</v>
      </c>
      <c r="F440" s="12" t="s">
        <v>9</v>
      </c>
      <c r="J440" s="49"/>
      <c r="K440" s="49"/>
      <c r="L440" s="49"/>
      <c r="M440" s="49"/>
      <c r="N440" s="49"/>
      <c r="O440" s="49"/>
      <c r="P440" s="49"/>
      <c r="Q440" s="49"/>
      <c r="R440" s="49"/>
      <c r="S440" s="49"/>
      <c r="T440" s="49"/>
      <c r="U440" s="49"/>
      <c r="V440" s="49"/>
      <c r="W440" s="49"/>
      <c r="X440" s="49"/>
      <c r="Y440" s="49"/>
      <c r="Z440" s="49"/>
      <c r="AA440" s="49"/>
      <c r="AB440" s="49"/>
      <c r="AC440" s="49"/>
      <c r="AD440" s="49"/>
      <c r="AE440" s="49"/>
      <c r="AF440" s="49"/>
      <c r="AG440" s="49"/>
      <c r="AH440" s="49"/>
      <c r="AI440" s="49"/>
      <c r="AJ440" s="49"/>
      <c r="AK440" s="49"/>
      <c r="AL440" s="49"/>
      <c r="AM440" s="49"/>
      <c r="AN440" s="49"/>
      <c r="AO440" s="49"/>
      <c r="AP440" s="49"/>
      <c r="AQ440" s="49"/>
      <c r="AR440" s="49"/>
      <c r="AS440" s="49"/>
      <c r="AT440" s="49"/>
      <c r="AU440" s="49"/>
      <c r="AV440" s="49"/>
      <c r="AW440" s="49"/>
      <c r="AX440" s="49"/>
      <c r="AY440" s="49"/>
      <c r="AZ440" s="49"/>
      <c r="BA440" s="49"/>
      <c r="BB440" s="49"/>
      <c r="BC440" s="49"/>
      <c r="BD440" s="49"/>
      <c r="BE440" s="49"/>
      <c r="BF440" s="49"/>
      <c r="BG440" s="49"/>
      <c r="BH440" s="49"/>
      <c r="BI440" s="49"/>
      <c r="BJ440" s="49"/>
      <c r="BK440" s="49"/>
      <c r="BL440" s="49"/>
      <c r="BM440" s="49"/>
      <c r="BN440" s="49"/>
      <c r="BO440" s="49"/>
      <c r="BP440" s="49"/>
      <c r="BQ440" s="49"/>
      <c r="BR440" s="49"/>
      <c r="BS440" s="49"/>
      <c r="BT440" s="49"/>
      <c r="BU440" s="49"/>
      <c r="BV440" s="49"/>
      <c r="BW440" s="49"/>
      <c r="BX440" s="49"/>
      <c r="BY440" s="49"/>
      <c r="BZ440" s="49"/>
      <c r="CA440" s="49"/>
      <c r="CB440" s="49"/>
      <c r="CC440" s="49"/>
      <c r="CD440" s="49"/>
      <c r="CE440" s="49"/>
      <c r="CF440" s="49"/>
      <c r="CG440" s="49"/>
      <c r="CH440" s="49"/>
      <c r="CI440" s="49"/>
      <c r="CJ440" s="49"/>
      <c r="CK440" s="49"/>
    </row>
    <row r="441" spans="2:89" outlineLevel="2">
      <c r="B441" s="21"/>
      <c r="C441" s="10">
        <f t="shared" si="219"/>
        <v>4</v>
      </c>
      <c r="D441" s="259" t="str">
        <f t="shared" si="218"/>
        <v>Aktīvs 4</v>
      </c>
      <c r="F441" s="12" t="s">
        <v>9</v>
      </c>
      <c r="J441" s="49"/>
      <c r="K441" s="49"/>
      <c r="L441" s="49"/>
      <c r="M441" s="49"/>
      <c r="N441" s="49"/>
      <c r="O441" s="49"/>
      <c r="P441" s="49"/>
      <c r="Q441" s="49"/>
      <c r="R441" s="49"/>
      <c r="S441" s="49"/>
      <c r="T441" s="49"/>
      <c r="U441" s="49"/>
      <c r="V441" s="49"/>
      <c r="W441" s="49"/>
      <c r="X441" s="49"/>
      <c r="Y441" s="49"/>
      <c r="Z441" s="49"/>
      <c r="AA441" s="49"/>
      <c r="AB441" s="49"/>
      <c r="AC441" s="49"/>
      <c r="AD441" s="49"/>
      <c r="AE441" s="49"/>
      <c r="AF441" s="49"/>
      <c r="AG441" s="49"/>
      <c r="AH441" s="49"/>
      <c r="AI441" s="49"/>
      <c r="AJ441" s="49"/>
      <c r="AK441" s="49"/>
      <c r="AL441" s="49"/>
      <c r="AM441" s="49"/>
      <c r="AN441" s="49"/>
      <c r="AO441" s="49"/>
      <c r="AP441" s="49"/>
      <c r="AQ441" s="49"/>
      <c r="AR441" s="49"/>
      <c r="AS441" s="49"/>
      <c r="AT441" s="49"/>
      <c r="AU441" s="49"/>
      <c r="AV441" s="49"/>
      <c r="AW441" s="49"/>
      <c r="AX441" s="49"/>
      <c r="AY441" s="49"/>
      <c r="AZ441" s="49"/>
      <c r="BA441" s="49"/>
      <c r="BB441" s="49"/>
      <c r="BC441" s="49"/>
      <c r="BD441" s="49"/>
      <c r="BE441" s="49"/>
      <c r="BF441" s="49"/>
      <c r="BG441" s="49"/>
      <c r="BH441" s="49"/>
      <c r="BI441" s="49"/>
      <c r="BJ441" s="49"/>
      <c r="BK441" s="49"/>
      <c r="BL441" s="49"/>
      <c r="BM441" s="49"/>
      <c r="BN441" s="49"/>
      <c r="BO441" s="49"/>
      <c r="BP441" s="49"/>
      <c r="BQ441" s="49"/>
      <c r="BR441" s="49"/>
      <c r="BS441" s="49"/>
      <c r="BT441" s="49"/>
      <c r="BU441" s="49"/>
      <c r="BV441" s="49"/>
      <c r="BW441" s="49"/>
      <c r="BX441" s="49"/>
      <c r="BY441" s="49"/>
      <c r="BZ441" s="49"/>
      <c r="CA441" s="49"/>
      <c r="CB441" s="49"/>
      <c r="CC441" s="49"/>
      <c r="CD441" s="49"/>
      <c r="CE441" s="49"/>
      <c r="CF441" s="49"/>
      <c r="CG441" s="49"/>
      <c r="CH441" s="49"/>
      <c r="CI441" s="49"/>
      <c r="CJ441" s="49"/>
      <c r="CK441" s="49"/>
    </row>
    <row r="442" spans="2:89" outlineLevel="2">
      <c r="B442" s="21"/>
      <c r="C442" s="10">
        <f t="shared" si="219"/>
        <v>5</v>
      </c>
      <c r="D442" s="259" t="str">
        <f t="shared" si="218"/>
        <v>Aktīvs 5</v>
      </c>
      <c r="F442" s="12" t="s">
        <v>9</v>
      </c>
      <c r="J442" s="49"/>
      <c r="K442" s="49"/>
      <c r="L442" s="49"/>
      <c r="M442" s="49"/>
      <c r="N442" s="49"/>
      <c r="O442" s="49"/>
      <c r="P442" s="49"/>
      <c r="Q442" s="49"/>
      <c r="R442" s="49"/>
      <c r="S442" s="49"/>
      <c r="T442" s="49"/>
      <c r="U442" s="49"/>
      <c r="V442" s="49"/>
      <c r="W442" s="49"/>
      <c r="X442" s="49"/>
      <c r="Y442" s="49"/>
      <c r="Z442" s="49"/>
      <c r="AA442" s="49"/>
      <c r="AB442" s="49"/>
      <c r="AC442" s="49"/>
      <c r="AD442" s="49"/>
      <c r="AE442" s="49"/>
      <c r="AF442" s="49"/>
      <c r="AG442" s="49"/>
      <c r="AH442" s="49"/>
      <c r="AI442" s="49"/>
      <c r="AJ442" s="49"/>
      <c r="AK442" s="49"/>
      <c r="AL442" s="49"/>
      <c r="AM442" s="49"/>
      <c r="AN442" s="49"/>
      <c r="AO442" s="49"/>
      <c r="AP442" s="49"/>
      <c r="AQ442" s="49"/>
      <c r="AR442" s="49"/>
      <c r="AS442" s="49"/>
      <c r="AT442" s="49"/>
      <c r="AU442" s="49"/>
      <c r="AV442" s="49"/>
      <c r="AW442" s="49"/>
      <c r="AX442" s="49"/>
      <c r="AY442" s="49"/>
      <c r="AZ442" s="49"/>
      <c r="BA442" s="49"/>
      <c r="BB442" s="49"/>
      <c r="BC442" s="49"/>
      <c r="BD442" s="49"/>
      <c r="BE442" s="49"/>
      <c r="BF442" s="49"/>
      <c r="BG442" s="49"/>
      <c r="BH442" s="49"/>
      <c r="BI442" s="49"/>
      <c r="BJ442" s="49"/>
      <c r="BK442" s="49"/>
      <c r="BL442" s="49"/>
      <c r="BM442" s="49"/>
      <c r="BN442" s="49"/>
      <c r="BO442" s="49"/>
      <c r="BP442" s="49"/>
      <c r="BQ442" s="49"/>
      <c r="BR442" s="49"/>
      <c r="BS442" s="49"/>
      <c r="BT442" s="49"/>
      <c r="BU442" s="49"/>
      <c r="BV442" s="49"/>
      <c r="BW442" s="49"/>
      <c r="BX442" s="49"/>
      <c r="BY442" s="49"/>
      <c r="BZ442" s="49"/>
      <c r="CA442" s="49"/>
      <c r="CB442" s="49"/>
      <c r="CC442" s="49"/>
      <c r="CD442" s="49"/>
      <c r="CE442" s="49"/>
      <c r="CF442" s="49"/>
      <c r="CG442" s="49"/>
      <c r="CH442" s="49"/>
      <c r="CI442" s="49"/>
      <c r="CJ442" s="49"/>
      <c r="CK442" s="49"/>
    </row>
    <row r="443" spans="2:89" outlineLevel="2">
      <c r="B443" s="21"/>
      <c r="C443" s="10">
        <f t="shared" si="219"/>
        <v>6</v>
      </c>
      <c r="D443" s="259" t="str">
        <f t="shared" si="218"/>
        <v>Aktīvs 6</v>
      </c>
      <c r="F443" s="12" t="s">
        <v>9</v>
      </c>
      <c r="J443" s="49"/>
      <c r="K443" s="49"/>
      <c r="L443" s="49"/>
      <c r="M443" s="49"/>
      <c r="N443" s="49"/>
      <c r="O443" s="49"/>
      <c r="P443" s="49"/>
      <c r="Q443" s="49"/>
      <c r="R443" s="49"/>
      <c r="S443" s="49"/>
      <c r="T443" s="49"/>
      <c r="U443" s="49"/>
      <c r="V443" s="49"/>
      <c r="W443" s="49"/>
      <c r="X443" s="49"/>
      <c r="Y443" s="49"/>
      <c r="Z443" s="49"/>
      <c r="AA443" s="49"/>
      <c r="AB443" s="49"/>
      <c r="AC443" s="49"/>
      <c r="AD443" s="49"/>
      <c r="AE443" s="49"/>
      <c r="AF443" s="49"/>
      <c r="AG443" s="49"/>
      <c r="AH443" s="49"/>
      <c r="AI443" s="49"/>
      <c r="AJ443" s="49"/>
      <c r="AK443" s="49"/>
      <c r="AL443" s="49"/>
      <c r="AM443" s="49"/>
      <c r="AN443" s="49"/>
      <c r="AO443" s="49"/>
      <c r="AP443" s="49"/>
      <c r="AQ443" s="49"/>
      <c r="AR443" s="49"/>
      <c r="AS443" s="49"/>
      <c r="AT443" s="49"/>
      <c r="AU443" s="49"/>
      <c r="AV443" s="49"/>
      <c r="AW443" s="49"/>
      <c r="AX443" s="49"/>
      <c r="AY443" s="49"/>
      <c r="AZ443" s="49"/>
      <c r="BA443" s="49"/>
      <c r="BB443" s="49"/>
      <c r="BC443" s="49"/>
      <c r="BD443" s="49"/>
      <c r="BE443" s="49"/>
      <c r="BF443" s="49"/>
      <c r="BG443" s="49"/>
      <c r="BH443" s="49"/>
      <c r="BI443" s="49"/>
      <c r="BJ443" s="49"/>
      <c r="BK443" s="49"/>
      <c r="BL443" s="49"/>
      <c r="BM443" s="49"/>
      <c r="BN443" s="49"/>
      <c r="BO443" s="49"/>
      <c r="BP443" s="49"/>
      <c r="BQ443" s="49"/>
      <c r="BR443" s="49"/>
      <c r="BS443" s="49"/>
      <c r="BT443" s="49"/>
      <c r="BU443" s="49"/>
      <c r="BV443" s="49"/>
      <c r="BW443" s="49"/>
      <c r="BX443" s="49"/>
      <c r="BY443" s="49"/>
      <c r="BZ443" s="49"/>
      <c r="CA443" s="49"/>
      <c r="CB443" s="49"/>
      <c r="CC443" s="49"/>
      <c r="CD443" s="49"/>
      <c r="CE443" s="49"/>
      <c r="CF443" s="49"/>
      <c r="CG443" s="49"/>
      <c r="CH443" s="49"/>
      <c r="CI443" s="49"/>
      <c r="CJ443" s="49"/>
      <c r="CK443" s="49"/>
    </row>
    <row r="444" spans="2:89" outlineLevel="2">
      <c r="B444" s="21"/>
      <c r="C444" s="10">
        <f t="shared" si="219"/>
        <v>7</v>
      </c>
      <c r="D444" s="259" t="str">
        <f t="shared" si="218"/>
        <v>Aktīvs 7</v>
      </c>
      <c r="F444" s="12" t="s">
        <v>9</v>
      </c>
      <c r="J444" s="49"/>
      <c r="K444" s="49"/>
      <c r="L444" s="49"/>
      <c r="M444" s="49"/>
      <c r="N444" s="49"/>
      <c r="O444" s="49"/>
      <c r="P444" s="49"/>
      <c r="Q444" s="49"/>
      <c r="R444" s="49"/>
      <c r="S444" s="49"/>
      <c r="T444" s="49"/>
      <c r="U444" s="49"/>
      <c r="V444" s="49"/>
      <c r="W444" s="49"/>
      <c r="X444" s="49"/>
      <c r="Y444" s="49"/>
      <c r="Z444" s="49"/>
      <c r="AA444" s="49"/>
      <c r="AB444" s="49"/>
      <c r="AC444" s="49"/>
      <c r="AD444" s="49"/>
      <c r="AE444" s="49"/>
      <c r="AF444" s="49"/>
      <c r="AG444" s="49"/>
      <c r="AH444" s="49"/>
      <c r="AI444" s="49"/>
      <c r="AJ444" s="49"/>
      <c r="AK444" s="49"/>
      <c r="AL444" s="49"/>
      <c r="AM444" s="49"/>
      <c r="AN444" s="49"/>
      <c r="AO444" s="49"/>
      <c r="AP444" s="49"/>
      <c r="AQ444" s="49"/>
      <c r="AR444" s="49"/>
      <c r="AS444" s="49"/>
      <c r="AT444" s="49"/>
      <c r="AU444" s="49"/>
      <c r="AV444" s="49"/>
      <c r="AW444" s="49"/>
      <c r="AX444" s="49"/>
      <c r="AY444" s="49"/>
      <c r="AZ444" s="49"/>
      <c r="BA444" s="49"/>
      <c r="BB444" s="49"/>
      <c r="BC444" s="49"/>
      <c r="BD444" s="49"/>
      <c r="BE444" s="49"/>
      <c r="BF444" s="49"/>
      <c r="BG444" s="49"/>
      <c r="BH444" s="49"/>
      <c r="BI444" s="49"/>
      <c r="BJ444" s="49"/>
      <c r="BK444" s="49"/>
      <c r="BL444" s="49"/>
      <c r="BM444" s="49"/>
      <c r="BN444" s="49"/>
      <c r="BO444" s="49"/>
      <c r="BP444" s="49"/>
      <c r="BQ444" s="49"/>
      <c r="BR444" s="49"/>
      <c r="BS444" s="49"/>
      <c r="BT444" s="49"/>
      <c r="BU444" s="49"/>
      <c r="BV444" s="49"/>
      <c r="BW444" s="49"/>
      <c r="BX444" s="49"/>
      <c r="BY444" s="49"/>
      <c r="BZ444" s="49"/>
      <c r="CA444" s="49"/>
      <c r="CB444" s="49"/>
      <c r="CC444" s="49"/>
      <c r="CD444" s="49"/>
      <c r="CE444" s="49"/>
      <c r="CF444" s="49"/>
      <c r="CG444" s="49"/>
      <c r="CH444" s="49"/>
      <c r="CI444" s="49"/>
      <c r="CJ444" s="49"/>
      <c r="CK444" s="49"/>
    </row>
    <row r="445" spans="2:89" outlineLevel="2">
      <c r="B445" s="21"/>
      <c r="C445" s="10">
        <f t="shared" si="219"/>
        <v>8</v>
      </c>
      <c r="D445" s="259" t="str">
        <f t="shared" si="218"/>
        <v>Aktīvs 8</v>
      </c>
      <c r="F445" s="12" t="s">
        <v>9</v>
      </c>
      <c r="J445" s="49"/>
      <c r="K445" s="49"/>
      <c r="L445" s="49"/>
      <c r="M445" s="49"/>
      <c r="N445" s="49"/>
      <c r="O445" s="49"/>
      <c r="P445" s="49"/>
      <c r="Q445" s="49"/>
      <c r="R445" s="49"/>
      <c r="S445" s="49"/>
      <c r="T445" s="49"/>
      <c r="U445" s="49"/>
      <c r="V445" s="49"/>
      <c r="W445" s="49"/>
      <c r="X445" s="49"/>
      <c r="Y445" s="49"/>
      <c r="Z445" s="49"/>
      <c r="AA445" s="49"/>
      <c r="AB445" s="49"/>
      <c r="AC445" s="49"/>
      <c r="AD445" s="49"/>
      <c r="AE445" s="49"/>
      <c r="AF445" s="49"/>
      <c r="AG445" s="49"/>
      <c r="AH445" s="49"/>
      <c r="AI445" s="49"/>
      <c r="AJ445" s="49"/>
      <c r="AK445" s="49"/>
      <c r="AL445" s="49"/>
      <c r="AM445" s="49"/>
      <c r="AN445" s="49"/>
      <c r="AO445" s="49"/>
      <c r="AP445" s="49"/>
      <c r="AQ445" s="49"/>
      <c r="AR445" s="49"/>
      <c r="AS445" s="49"/>
      <c r="AT445" s="49"/>
      <c r="AU445" s="49"/>
      <c r="AV445" s="49"/>
      <c r="AW445" s="49"/>
      <c r="AX445" s="49"/>
      <c r="AY445" s="49"/>
      <c r="AZ445" s="49"/>
      <c r="BA445" s="49"/>
      <c r="BB445" s="49"/>
      <c r="BC445" s="49"/>
      <c r="BD445" s="49"/>
      <c r="BE445" s="49"/>
      <c r="BF445" s="49"/>
      <c r="BG445" s="49"/>
      <c r="BH445" s="49"/>
      <c r="BI445" s="49"/>
      <c r="BJ445" s="49"/>
      <c r="BK445" s="49"/>
      <c r="BL445" s="49"/>
      <c r="BM445" s="49"/>
      <c r="BN445" s="49"/>
      <c r="BO445" s="49"/>
      <c r="BP445" s="49"/>
      <c r="BQ445" s="49"/>
      <c r="BR445" s="49"/>
      <c r="BS445" s="49"/>
      <c r="BT445" s="49"/>
      <c r="BU445" s="49"/>
      <c r="BV445" s="49"/>
      <c r="BW445" s="49"/>
      <c r="BX445" s="49"/>
      <c r="BY445" s="49"/>
      <c r="BZ445" s="49"/>
      <c r="CA445" s="49"/>
      <c r="CB445" s="49"/>
      <c r="CC445" s="49"/>
      <c r="CD445" s="49"/>
      <c r="CE445" s="49"/>
      <c r="CF445" s="49"/>
      <c r="CG445" s="49"/>
      <c r="CH445" s="49"/>
      <c r="CI445" s="49"/>
      <c r="CJ445" s="49"/>
      <c r="CK445" s="49"/>
    </row>
    <row r="446" spans="2:89" outlineLevel="2">
      <c r="B446" s="21"/>
      <c r="C446" s="10">
        <f t="shared" si="219"/>
        <v>9</v>
      </c>
      <c r="D446" s="259" t="str">
        <f t="shared" si="218"/>
        <v>Aktīvs 9</v>
      </c>
      <c r="F446" s="12" t="s">
        <v>9</v>
      </c>
      <c r="J446" s="49"/>
      <c r="K446" s="49"/>
      <c r="L446" s="49"/>
      <c r="M446" s="49"/>
      <c r="N446" s="49"/>
      <c r="O446" s="49"/>
      <c r="P446" s="49"/>
      <c r="Q446" s="49"/>
      <c r="R446" s="49"/>
      <c r="S446" s="49"/>
      <c r="T446" s="49"/>
      <c r="U446" s="49"/>
      <c r="V446" s="49"/>
      <c r="W446" s="49"/>
      <c r="X446" s="49"/>
      <c r="Y446" s="49"/>
      <c r="Z446" s="49"/>
      <c r="AA446" s="49"/>
      <c r="AB446" s="49"/>
      <c r="AC446" s="49"/>
      <c r="AD446" s="49"/>
      <c r="AE446" s="49"/>
      <c r="AF446" s="49"/>
      <c r="AG446" s="49"/>
      <c r="AH446" s="49"/>
      <c r="AI446" s="49"/>
      <c r="AJ446" s="49"/>
      <c r="AK446" s="49"/>
      <c r="AL446" s="49"/>
      <c r="AM446" s="49"/>
      <c r="AN446" s="49"/>
      <c r="AO446" s="49"/>
      <c r="AP446" s="49"/>
      <c r="AQ446" s="49"/>
      <c r="AR446" s="49"/>
      <c r="AS446" s="49"/>
      <c r="AT446" s="49"/>
      <c r="AU446" s="49"/>
      <c r="AV446" s="49"/>
      <c r="AW446" s="49"/>
      <c r="AX446" s="49"/>
      <c r="AY446" s="49"/>
      <c r="AZ446" s="49"/>
      <c r="BA446" s="49"/>
      <c r="BB446" s="49"/>
      <c r="BC446" s="49"/>
      <c r="BD446" s="49"/>
      <c r="BE446" s="49"/>
      <c r="BF446" s="49"/>
      <c r="BG446" s="49"/>
      <c r="BH446" s="49"/>
      <c r="BI446" s="49"/>
      <c r="BJ446" s="49"/>
      <c r="BK446" s="49"/>
      <c r="BL446" s="49"/>
      <c r="BM446" s="49"/>
      <c r="BN446" s="49"/>
      <c r="BO446" s="49"/>
      <c r="BP446" s="49"/>
      <c r="BQ446" s="49"/>
      <c r="BR446" s="49"/>
      <c r="BS446" s="49"/>
      <c r="BT446" s="49"/>
      <c r="BU446" s="49"/>
      <c r="BV446" s="49"/>
      <c r="BW446" s="49"/>
      <c r="BX446" s="49"/>
      <c r="BY446" s="49"/>
      <c r="BZ446" s="49"/>
      <c r="CA446" s="49"/>
      <c r="CB446" s="49"/>
      <c r="CC446" s="49"/>
      <c r="CD446" s="49"/>
      <c r="CE446" s="49"/>
      <c r="CF446" s="49"/>
      <c r="CG446" s="49"/>
      <c r="CH446" s="49"/>
      <c r="CI446" s="49"/>
      <c r="CJ446" s="49"/>
      <c r="CK446" s="49"/>
    </row>
    <row r="447" spans="2:89" outlineLevel="2">
      <c r="B447" s="21"/>
      <c r="C447" s="10">
        <f t="shared" si="219"/>
        <v>10</v>
      </c>
      <c r="D447" s="259" t="str">
        <f t="shared" si="218"/>
        <v>Aktīvs 10</v>
      </c>
      <c r="F447" s="12" t="s">
        <v>9</v>
      </c>
      <c r="J447" s="49"/>
      <c r="K447" s="49"/>
      <c r="L447" s="49"/>
      <c r="M447" s="49"/>
      <c r="N447" s="49"/>
      <c r="O447" s="49"/>
      <c r="P447" s="49"/>
      <c r="Q447" s="49"/>
      <c r="R447" s="49"/>
      <c r="S447" s="49"/>
      <c r="T447" s="49"/>
      <c r="U447" s="49"/>
      <c r="V447" s="49"/>
      <c r="W447" s="49"/>
      <c r="X447" s="49"/>
      <c r="Y447" s="49"/>
      <c r="Z447" s="49"/>
      <c r="AA447" s="49"/>
      <c r="AB447" s="49"/>
      <c r="AC447" s="49"/>
      <c r="AD447" s="49"/>
      <c r="AE447" s="49"/>
      <c r="AF447" s="49"/>
      <c r="AG447" s="49"/>
      <c r="AH447" s="49"/>
      <c r="AI447" s="49"/>
      <c r="AJ447" s="49"/>
      <c r="AK447" s="49"/>
      <c r="AL447" s="49"/>
      <c r="AM447" s="49"/>
      <c r="AN447" s="49"/>
      <c r="AO447" s="49"/>
      <c r="AP447" s="49"/>
      <c r="AQ447" s="49"/>
      <c r="AR447" s="49"/>
      <c r="AS447" s="49"/>
      <c r="AT447" s="49"/>
      <c r="AU447" s="49"/>
      <c r="AV447" s="49"/>
      <c r="AW447" s="49"/>
      <c r="AX447" s="49"/>
      <c r="AY447" s="49"/>
      <c r="AZ447" s="49"/>
      <c r="BA447" s="49"/>
      <c r="BB447" s="49"/>
      <c r="BC447" s="49"/>
      <c r="BD447" s="49"/>
      <c r="BE447" s="49"/>
      <c r="BF447" s="49"/>
      <c r="BG447" s="49"/>
      <c r="BH447" s="49"/>
      <c r="BI447" s="49"/>
      <c r="BJ447" s="49"/>
      <c r="BK447" s="49"/>
      <c r="BL447" s="49"/>
      <c r="BM447" s="49"/>
      <c r="BN447" s="49"/>
      <c r="BO447" s="49"/>
      <c r="BP447" s="49"/>
      <c r="BQ447" s="49"/>
      <c r="BR447" s="49"/>
      <c r="BS447" s="49"/>
      <c r="BT447" s="49"/>
      <c r="BU447" s="49"/>
      <c r="BV447" s="49"/>
      <c r="BW447" s="49"/>
      <c r="BX447" s="49"/>
      <c r="BY447" s="49"/>
      <c r="BZ447" s="49"/>
      <c r="CA447" s="49"/>
      <c r="CB447" s="49"/>
      <c r="CC447" s="49"/>
      <c r="CD447" s="49"/>
      <c r="CE447" s="49"/>
      <c r="CF447" s="49"/>
      <c r="CG447" s="49"/>
      <c r="CH447" s="49"/>
      <c r="CI447" s="49"/>
      <c r="CJ447" s="49"/>
      <c r="CK447" s="49"/>
    </row>
    <row r="448" spans="2:89" outlineLevel="2">
      <c r="B448" s="21"/>
      <c r="C448" s="10">
        <f t="shared" si="219"/>
        <v>11</v>
      </c>
      <c r="D448" s="259">
        <f t="shared" si="218"/>
        <v>0</v>
      </c>
      <c r="F448" s="12" t="s">
        <v>9</v>
      </c>
      <c r="J448" s="49"/>
      <c r="K448" s="49"/>
      <c r="L448" s="49"/>
      <c r="M448" s="49"/>
      <c r="N448" s="49"/>
      <c r="O448" s="49"/>
      <c r="P448" s="49"/>
      <c r="Q448" s="49"/>
      <c r="R448" s="49"/>
      <c r="S448" s="49"/>
      <c r="T448" s="49"/>
      <c r="U448" s="49"/>
      <c r="V448" s="49"/>
      <c r="W448" s="49"/>
      <c r="X448" s="49"/>
      <c r="Y448" s="49"/>
      <c r="Z448" s="49"/>
      <c r="AA448" s="49"/>
      <c r="AB448" s="49"/>
      <c r="AC448" s="49"/>
      <c r="AD448" s="49"/>
      <c r="AE448" s="49"/>
      <c r="AF448" s="49"/>
      <c r="AG448" s="49"/>
      <c r="AH448" s="49"/>
      <c r="AI448" s="49"/>
      <c r="AJ448" s="49"/>
      <c r="AK448" s="49"/>
      <c r="AL448" s="49"/>
      <c r="AM448" s="49"/>
      <c r="AN448" s="49"/>
      <c r="AO448" s="49"/>
      <c r="AP448" s="49"/>
      <c r="AQ448" s="49"/>
      <c r="AR448" s="49"/>
      <c r="AS448" s="49"/>
      <c r="AT448" s="49"/>
      <c r="AU448" s="49"/>
      <c r="AV448" s="49"/>
      <c r="AW448" s="49"/>
      <c r="AX448" s="49"/>
      <c r="AY448" s="49"/>
      <c r="AZ448" s="49"/>
      <c r="BA448" s="49"/>
      <c r="BB448" s="49"/>
      <c r="BC448" s="49"/>
      <c r="BD448" s="49"/>
      <c r="BE448" s="49"/>
      <c r="BF448" s="49"/>
      <c r="BG448" s="49"/>
      <c r="BH448" s="49"/>
      <c r="BI448" s="49"/>
      <c r="BJ448" s="49"/>
      <c r="BK448" s="49"/>
      <c r="BL448" s="49"/>
      <c r="BM448" s="49"/>
      <c r="BN448" s="49"/>
      <c r="BO448" s="49"/>
      <c r="BP448" s="49"/>
      <c r="BQ448" s="49"/>
      <c r="BR448" s="49"/>
      <c r="BS448" s="49"/>
      <c r="BT448" s="49"/>
      <c r="BU448" s="49"/>
      <c r="BV448" s="49"/>
      <c r="BW448" s="49"/>
      <c r="BX448" s="49"/>
      <c r="BY448" s="49"/>
      <c r="BZ448" s="49"/>
      <c r="CA448" s="49"/>
      <c r="CB448" s="49"/>
      <c r="CC448" s="49"/>
      <c r="CD448" s="49"/>
      <c r="CE448" s="49"/>
      <c r="CF448" s="49"/>
      <c r="CG448" s="49"/>
      <c r="CH448" s="49"/>
      <c r="CI448" s="49"/>
      <c r="CJ448" s="49"/>
      <c r="CK448" s="49"/>
    </row>
    <row r="449" spans="1:89" outlineLevel="2">
      <c r="B449" s="21"/>
      <c r="C449" s="10">
        <f t="shared" si="219"/>
        <v>12</v>
      </c>
      <c r="D449" s="259">
        <f t="shared" si="218"/>
        <v>0</v>
      </c>
      <c r="F449" s="12" t="s">
        <v>9</v>
      </c>
      <c r="J449" s="49"/>
      <c r="K449" s="49"/>
      <c r="L449" s="49"/>
      <c r="M449" s="49"/>
      <c r="N449" s="49"/>
      <c r="O449" s="49"/>
      <c r="P449" s="49"/>
      <c r="Q449" s="49"/>
      <c r="R449" s="49"/>
      <c r="S449" s="49"/>
      <c r="T449" s="49"/>
      <c r="U449" s="49"/>
      <c r="V449" s="49"/>
      <c r="W449" s="49"/>
      <c r="X449" s="49"/>
      <c r="Y449" s="49"/>
      <c r="Z449" s="49"/>
      <c r="AA449" s="49"/>
      <c r="AB449" s="49"/>
      <c r="AC449" s="49"/>
      <c r="AD449" s="49"/>
      <c r="AE449" s="49"/>
      <c r="AF449" s="49"/>
      <c r="AG449" s="49"/>
      <c r="AH449" s="49"/>
      <c r="AI449" s="49"/>
      <c r="AJ449" s="49"/>
      <c r="AK449" s="49"/>
      <c r="AL449" s="49"/>
      <c r="AM449" s="49"/>
      <c r="AN449" s="49"/>
      <c r="AO449" s="49"/>
      <c r="AP449" s="49"/>
      <c r="AQ449" s="49"/>
      <c r="AR449" s="49"/>
      <c r="AS449" s="49"/>
      <c r="AT449" s="49"/>
      <c r="AU449" s="49"/>
      <c r="AV449" s="49"/>
      <c r="AW449" s="49"/>
      <c r="AX449" s="49"/>
      <c r="AY449" s="49"/>
      <c r="AZ449" s="49"/>
      <c r="BA449" s="49"/>
      <c r="BB449" s="49"/>
      <c r="BC449" s="49"/>
      <c r="BD449" s="49"/>
      <c r="BE449" s="49"/>
      <c r="BF449" s="49"/>
      <c r="BG449" s="49"/>
      <c r="BH449" s="49"/>
      <c r="BI449" s="49"/>
      <c r="BJ449" s="49"/>
      <c r="BK449" s="49"/>
      <c r="BL449" s="49"/>
      <c r="BM449" s="49"/>
      <c r="BN449" s="49"/>
      <c r="BO449" s="49"/>
      <c r="BP449" s="49"/>
      <c r="BQ449" s="49"/>
      <c r="BR449" s="49"/>
      <c r="BS449" s="49"/>
      <c r="BT449" s="49"/>
      <c r="BU449" s="49"/>
      <c r="BV449" s="49"/>
      <c r="BW449" s="49"/>
      <c r="BX449" s="49"/>
      <c r="BY449" s="49"/>
      <c r="BZ449" s="49"/>
      <c r="CA449" s="49"/>
      <c r="CB449" s="49"/>
      <c r="CC449" s="49"/>
      <c r="CD449" s="49"/>
      <c r="CE449" s="49"/>
      <c r="CF449" s="49"/>
      <c r="CG449" s="49"/>
      <c r="CH449" s="49"/>
      <c r="CI449" s="49"/>
      <c r="CJ449" s="49"/>
      <c r="CK449" s="49"/>
    </row>
    <row r="450" spans="1:89" outlineLevel="2">
      <c r="B450" s="21"/>
      <c r="C450" s="10">
        <f t="shared" si="219"/>
        <v>13</v>
      </c>
      <c r="D450" s="259">
        <f t="shared" si="218"/>
        <v>0</v>
      </c>
      <c r="F450" s="12" t="s">
        <v>9</v>
      </c>
      <c r="J450" s="49"/>
      <c r="K450" s="49"/>
      <c r="L450" s="49"/>
      <c r="M450" s="49"/>
      <c r="N450" s="49"/>
      <c r="O450" s="49"/>
      <c r="P450" s="49"/>
      <c r="Q450" s="49"/>
      <c r="R450" s="49"/>
      <c r="S450" s="49"/>
      <c r="T450" s="49"/>
      <c r="U450" s="49"/>
      <c r="V450" s="49"/>
      <c r="W450" s="49"/>
      <c r="X450" s="49"/>
      <c r="Y450" s="49"/>
      <c r="Z450" s="49"/>
      <c r="AA450" s="49"/>
      <c r="AB450" s="49"/>
      <c r="AC450" s="49"/>
      <c r="AD450" s="49"/>
      <c r="AE450" s="49"/>
      <c r="AF450" s="49"/>
      <c r="AG450" s="49"/>
      <c r="AH450" s="49"/>
      <c r="AI450" s="49"/>
      <c r="AJ450" s="49"/>
      <c r="AK450" s="49"/>
      <c r="AL450" s="49"/>
      <c r="AM450" s="49"/>
      <c r="AN450" s="49"/>
      <c r="AO450" s="49"/>
      <c r="AP450" s="49"/>
      <c r="AQ450" s="49"/>
      <c r="AR450" s="49"/>
      <c r="AS450" s="49"/>
      <c r="AT450" s="49"/>
      <c r="AU450" s="49"/>
      <c r="AV450" s="49"/>
      <c r="AW450" s="49"/>
      <c r="AX450" s="49"/>
      <c r="AY450" s="49"/>
      <c r="AZ450" s="49"/>
      <c r="BA450" s="49"/>
      <c r="BB450" s="49"/>
      <c r="BC450" s="49"/>
      <c r="BD450" s="49"/>
      <c r="BE450" s="49"/>
      <c r="BF450" s="49"/>
      <c r="BG450" s="49"/>
      <c r="BH450" s="49"/>
      <c r="BI450" s="49"/>
      <c r="BJ450" s="49"/>
      <c r="BK450" s="49"/>
      <c r="BL450" s="49"/>
      <c r="BM450" s="49"/>
      <c r="BN450" s="49"/>
      <c r="BO450" s="49"/>
      <c r="BP450" s="49"/>
      <c r="BQ450" s="49"/>
      <c r="BR450" s="49"/>
      <c r="BS450" s="49"/>
      <c r="BT450" s="49"/>
      <c r="BU450" s="49"/>
      <c r="BV450" s="49"/>
      <c r="BW450" s="49"/>
      <c r="BX450" s="49"/>
      <c r="BY450" s="49"/>
      <c r="BZ450" s="49"/>
      <c r="CA450" s="49"/>
      <c r="CB450" s="49"/>
      <c r="CC450" s="49"/>
      <c r="CD450" s="49"/>
      <c r="CE450" s="49"/>
      <c r="CF450" s="49"/>
      <c r="CG450" s="49"/>
      <c r="CH450" s="49"/>
      <c r="CI450" s="49"/>
      <c r="CJ450" s="49"/>
      <c r="CK450" s="49"/>
    </row>
    <row r="451" spans="1:89" outlineLevel="2">
      <c r="B451" s="21"/>
      <c r="C451" s="10">
        <f t="shared" si="219"/>
        <v>14</v>
      </c>
      <c r="D451" s="259">
        <f t="shared" si="218"/>
        <v>0</v>
      </c>
      <c r="F451" s="12" t="s">
        <v>9</v>
      </c>
      <c r="J451" s="49"/>
      <c r="K451" s="49"/>
      <c r="L451" s="49"/>
      <c r="M451" s="49"/>
      <c r="N451" s="49"/>
      <c r="O451" s="49"/>
      <c r="P451" s="49"/>
      <c r="Q451" s="49"/>
      <c r="R451" s="49"/>
      <c r="S451" s="49"/>
      <c r="T451" s="49"/>
      <c r="U451" s="49"/>
      <c r="V451" s="49"/>
      <c r="W451" s="49"/>
      <c r="X451" s="49"/>
      <c r="Y451" s="49"/>
      <c r="Z451" s="49"/>
      <c r="AA451" s="49"/>
      <c r="AB451" s="49"/>
      <c r="AC451" s="49"/>
      <c r="AD451" s="49"/>
      <c r="AE451" s="49"/>
      <c r="AF451" s="49"/>
      <c r="AG451" s="49"/>
      <c r="AH451" s="49"/>
      <c r="AI451" s="49"/>
      <c r="AJ451" s="49"/>
      <c r="AK451" s="49"/>
      <c r="AL451" s="49"/>
      <c r="AM451" s="49"/>
      <c r="AN451" s="49"/>
      <c r="AO451" s="49"/>
      <c r="AP451" s="49"/>
      <c r="AQ451" s="49"/>
      <c r="AR451" s="49"/>
      <c r="AS451" s="49"/>
      <c r="AT451" s="49"/>
      <c r="AU451" s="49"/>
      <c r="AV451" s="49"/>
      <c r="AW451" s="49"/>
      <c r="AX451" s="49"/>
      <c r="AY451" s="49"/>
      <c r="AZ451" s="49"/>
      <c r="BA451" s="49"/>
      <c r="BB451" s="49"/>
      <c r="BC451" s="49"/>
      <c r="BD451" s="49"/>
      <c r="BE451" s="49"/>
      <c r="BF451" s="49"/>
      <c r="BG451" s="49"/>
      <c r="BH451" s="49"/>
      <c r="BI451" s="49"/>
      <c r="BJ451" s="49"/>
      <c r="BK451" s="49"/>
      <c r="BL451" s="49"/>
      <c r="BM451" s="49"/>
      <c r="BN451" s="49"/>
      <c r="BO451" s="49"/>
      <c r="BP451" s="49"/>
      <c r="BQ451" s="49"/>
      <c r="BR451" s="49"/>
      <c r="BS451" s="49"/>
      <c r="BT451" s="49"/>
      <c r="BU451" s="49"/>
      <c r="BV451" s="49"/>
      <c r="BW451" s="49"/>
      <c r="BX451" s="49"/>
      <c r="BY451" s="49"/>
      <c r="BZ451" s="49"/>
      <c r="CA451" s="49"/>
      <c r="CB451" s="49"/>
      <c r="CC451" s="49"/>
      <c r="CD451" s="49"/>
      <c r="CE451" s="49"/>
      <c r="CF451" s="49"/>
      <c r="CG451" s="49"/>
      <c r="CH451" s="49"/>
      <c r="CI451" s="49"/>
      <c r="CJ451" s="49"/>
      <c r="CK451" s="49"/>
    </row>
    <row r="452" spans="1:89" outlineLevel="2">
      <c r="B452" s="21"/>
      <c r="C452" s="10">
        <f t="shared" si="219"/>
        <v>15</v>
      </c>
      <c r="D452" s="259">
        <f t="shared" si="218"/>
        <v>0</v>
      </c>
      <c r="F452" s="12" t="s">
        <v>9</v>
      </c>
      <c r="J452" s="49"/>
      <c r="K452" s="49"/>
      <c r="L452" s="49"/>
      <c r="M452" s="49"/>
      <c r="N452" s="49"/>
      <c r="O452" s="49"/>
      <c r="P452" s="49"/>
      <c r="Q452" s="49"/>
      <c r="R452" s="49"/>
      <c r="S452" s="49"/>
      <c r="T452" s="49"/>
      <c r="U452" s="49"/>
      <c r="V452" s="49"/>
      <c r="W452" s="49"/>
      <c r="X452" s="49"/>
      <c r="Y452" s="49"/>
      <c r="Z452" s="49"/>
      <c r="AA452" s="49"/>
      <c r="AB452" s="49"/>
      <c r="AC452" s="49"/>
      <c r="AD452" s="49"/>
      <c r="AE452" s="49"/>
      <c r="AF452" s="49"/>
      <c r="AG452" s="49"/>
      <c r="AH452" s="49"/>
      <c r="AI452" s="49"/>
      <c r="AJ452" s="49"/>
      <c r="AK452" s="49"/>
      <c r="AL452" s="49"/>
      <c r="AM452" s="49"/>
      <c r="AN452" s="49"/>
      <c r="AO452" s="49"/>
      <c r="AP452" s="49"/>
      <c r="AQ452" s="49"/>
      <c r="AR452" s="49"/>
      <c r="AS452" s="49"/>
      <c r="AT452" s="49"/>
      <c r="AU452" s="49"/>
      <c r="AV452" s="49"/>
      <c r="AW452" s="49"/>
      <c r="AX452" s="49"/>
      <c r="AY452" s="49"/>
      <c r="AZ452" s="49"/>
      <c r="BA452" s="49"/>
      <c r="BB452" s="49"/>
      <c r="BC452" s="49"/>
      <c r="BD452" s="49"/>
      <c r="BE452" s="49"/>
      <c r="BF452" s="49"/>
      <c r="BG452" s="49"/>
      <c r="BH452" s="49"/>
      <c r="BI452" s="49"/>
      <c r="BJ452" s="49"/>
      <c r="BK452" s="49"/>
      <c r="BL452" s="49"/>
      <c r="BM452" s="49"/>
      <c r="BN452" s="49"/>
      <c r="BO452" s="49"/>
      <c r="BP452" s="49"/>
      <c r="BQ452" s="49"/>
      <c r="BR452" s="49"/>
      <c r="BS452" s="49"/>
      <c r="BT452" s="49"/>
      <c r="BU452" s="49"/>
      <c r="BV452" s="49"/>
      <c r="BW452" s="49"/>
      <c r="BX452" s="49"/>
      <c r="BY452" s="49"/>
      <c r="BZ452" s="49"/>
      <c r="CA452" s="49"/>
      <c r="CB452" s="49"/>
      <c r="CC452" s="49"/>
      <c r="CD452" s="49"/>
      <c r="CE452" s="49"/>
      <c r="CF452" s="49"/>
      <c r="CG452" s="49"/>
      <c r="CH452" s="49"/>
      <c r="CI452" s="49"/>
      <c r="CJ452" s="49"/>
      <c r="CK452" s="49"/>
    </row>
    <row r="453" spans="1:89" outlineLevel="2">
      <c r="B453" s="21"/>
      <c r="C453" s="10">
        <f t="shared" si="219"/>
        <v>16</v>
      </c>
      <c r="D453" s="259">
        <f t="shared" si="218"/>
        <v>0</v>
      </c>
      <c r="F453" s="12" t="s">
        <v>9</v>
      </c>
      <c r="J453" s="49"/>
      <c r="K453" s="49"/>
      <c r="L453" s="49"/>
      <c r="M453" s="49"/>
      <c r="N453" s="49"/>
      <c r="O453" s="49"/>
      <c r="P453" s="49"/>
      <c r="Q453" s="49"/>
      <c r="R453" s="49"/>
      <c r="S453" s="49"/>
      <c r="T453" s="49"/>
      <c r="U453" s="49"/>
      <c r="V453" s="49"/>
      <c r="W453" s="49"/>
      <c r="X453" s="49"/>
      <c r="Y453" s="49"/>
      <c r="Z453" s="49"/>
      <c r="AA453" s="49"/>
      <c r="AB453" s="49"/>
      <c r="AC453" s="49"/>
      <c r="AD453" s="49"/>
      <c r="AE453" s="49"/>
      <c r="AF453" s="49"/>
      <c r="AG453" s="49"/>
      <c r="AH453" s="49"/>
      <c r="AI453" s="49"/>
      <c r="AJ453" s="49"/>
      <c r="AK453" s="49"/>
      <c r="AL453" s="49"/>
      <c r="AM453" s="49"/>
      <c r="AN453" s="49"/>
      <c r="AO453" s="49"/>
      <c r="AP453" s="49"/>
      <c r="AQ453" s="49"/>
      <c r="AR453" s="49"/>
      <c r="AS453" s="49"/>
      <c r="AT453" s="49"/>
      <c r="AU453" s="49"/>
      <c r="AV453" s="49"/>
      <c r="AW453" s="49"/>
      <c r="AX453" s="49"/>
      <c r="AY453" s="49"/>
      <c r="AZ453" s="49"/>
      <c r="BA453" s="49"/>
      <c r="BB453" s="49"/>
      <c r="BC453" s="49"/>
      <c r="BD453" s="49"/>
      <c r="BE453" s="49"/>
      <c r="BF453" s="49"/>
      <c r="BG453" s="49"/>
      <c r="BH453" s="49"/>
      <c r="BI453" s="49"/>
      <c r="BJ453" s="49"/>
      <c r="BK453" s="49"/>
      <c r="BL453" s="49"/>
      <c r="BM453" s="49"/>
      <c r="BN453" s="49"/>
      <c r="BO453" s="49"/>
      <c r="BP453" s="49"/>
      <c r="BQ453" s="49"/>
      <c r="BR453" s="49"/>
      <c r="BS453" s="49"/>
      <c r="BT453" s="49"/>
      <c r="BU453" s="49"/>
      <c r="BV453" s="49"/>
      <c r="BW453" s="49"/>
      <c r="BX453" s="49"/>
      <c r="BY453" s="49"/>
      <c r="BZ453" s="49"/>
      <c r="CA453" s="49"/>
      <c r="CB453" s="49"/>
      <c r="CC453" s="49"/>
      <c r="CD453" s="49"/>
      <c r="CE453" s="49"/>
      <c r="CF453" s="49"/>
      <c r="CG453" s="49"/>
      <c r="CH453" s="49"/>
      <c r="CI453" s="49"/>
      <c r="CJ453" s="49"/>
      <c r="CK453" s="49"/>
    </row>
    <row r="454" spans="1:89" outlineLevel="2">
      <c r="B454" s="21"/>
      <c r="C454" s="10">
        <f t="shared" si="219"/>
        <v>17</v>
      </c>
      <c r="D454" s="259">
        <f t="shared" si="218"/>
        <v>0</v>
      </c>
      <c r="F454" s="12" t="s">
        <v>9</v>
      </c>
      <c r="J454" s="49"/>
      <c r="K454" s="49"/>
      <c r="L454" s="49"/>
      <c r="M454" s="49"/>
      <c r="N454" s="49"/>
      <c r="O454" s="49"/>
      <c r="P454" s="49"/>
      <c r="Q454" s="49"/>
      <c r="R454" s="49"/>
      <c r="S454" s="49"/>
      <c r="T454" s="49"/>
      <c r="U454" s="49"/>
      <c r="V454" s="49"/>
      <c r="W454" s="49"/>
      <c r="X454" s="49"/>
      <c r="Y454" s="49"/>
      <c r="Z454" s="49"/>
      <c r="AA454" s="49"/>
      <c r="AB454" s="49"/>
      <c r="AC454" s="49"/>
      <c r="AD454" s="49"/>
      <c r="AE454" s="49"/>
      <c r="AF454" s="49"/>
      <c r="AG454" s="49"/>
      <c r="AH454" s="49"/>
      <c r="AI454" s="49"/>
      <c r="AJ454" s="49"/>
      <c r="AK454" s="49"/>
      <c r="AL454" s="49"/>
      <c r="AM454" s="49"/>
      <c r="AN454" s="49"/>
      <c r="AO454" s="49"/>
      <c r="AP454" s="49"/>
      <c r="AQ454" s="49"/>
      <c r="AR454" s="49"/>
      <c r="AS454" s="49"/>
      <c r="AT454" s="49"/>
      <c r="AU454" s="49"/>
      <c r="AV454" s="49"/>
      <c r="AW454" s="49"/>
      <c r="AX454" s="49"/>
      <c r="AY454" s="49"/>
      <c r="AZ454" s="49"/>
      <c r="BA454" s="49"/>
      <c r="BB454" s="49"/>
      <c r="BC454" s="49"/>
      <c r="BD454" s="49"/>
      <c r="BE454" s="49"/>
      <c r="BF454" s="49"/>
      <c r="BG454" s="49"/>
      <c r="BH454" s="49"/>
      <c r="BI454" s="49"/>
      <c r="BJ454" s="49"/>
      <c r="BK454" s="49"/>
      <c r="BL454" s="49"/>
      <c r="BM454" s="49"/>
      <c r="BN454" s="49"/>
      <c r="BO454" s="49"/>
      <c r="BP454" s="49"/>
      <c r="BQ454" s="49"/>
      <c r="BR454" s="49"/>
      <c r="BS454" s="49"/>
      <c r="BT454" s="49"/>
      <c r="BU454" s="49"/>
      <c r="BV454" s="49"/>
      <c r="BW454" s="49"/>
      <c r="BX454" s="49"/>
      <c r="BY454" s="49"/>
      <c r="BZ454" s="49"/>
      <c r="CA454" s="49"/>
      <c r="CB454" s="49"/>
      <c r="CC454" s="49"/>
      <c r="CD454" s="49"/>
      <c r="CE454" s="49"/>
      <c r="CF454" s="49"/>
      <c r="CG454" s="49"/>
      <c r="CH454" s="49"/>
      <c r="CI454" s="49"/>
      <c r="CJ454" s="49"/>
      <c r="CK454" s="49"/>
    </row>
    <row r="455" spans="1:89" outlineLevel="2">
      <c r="B455" s="21"/>
      <c r="C455" s="10">
        <f t="shared" si="219"/>
        <v>18</v>
      </c>
      <c r="D455" s="259">
        <f t="shared" si="218"/>
        <v>0</v>
      </c>
      <c r="F455" s="12" t="s">
        <v>9</v>
      </c>
      <c r="J455" s="49"/>
      <c r="K455" s="49"/>
      <c r="L455" s="49"/>
      <c r="M455" s="49"/>
      <c r="N455" s="49"/>
      <c r="O455" s="49"/>
      <c r="P455" s="49"/>
      <c r="Q455" s="49"/>
      <c r="R455" s="49"/>
      <c r="S455" s="49"/>
      <c r="T455" s="49"/>
      <c r="U455" s="49"/>
      <c r="V455" s="49"/>
      <c r="W455" s="49"/>
      <c r="X455" s="49"/>
      <c r="Y455" s="49"/>
      <c r="Z455" s="49"/>
      <c r="AA455" s="49"/>
      <c r="AB455" s="49"/>
      <c r="AC455" s="49"/>
      <c r="AD455" s="49"/>
      <c r="AE455" s="49"/>
      <c r="AF455" s="49"/>
      <c r="AG455" s="49"/>
      <c r="AH455" s="49"/>
      <c r="AI455" s="49"/>
      <c r="AJ455" s="49"/>
      <c r="AK455" s="49"/>
      <c r="AL455" s="49"/>
      <c r="AM455" s="49"/>
      <c r="AN455" s="49"/>
      <c r="AO455" s="49"/>
      <c r="AP455" s="49"/>
      <c r="AQ455" s="49"/>
      <c r="AR455" s="49"/>
      <c r="AS455" s="49"/>
      <c r="AT455" s="49"/>
      <c r="AU455" s="49"/>
      <c r="AV455" s="49"/>
      <c r="AW455" s="49"/>
      <c r="AX455" s="49"/>
      <c r="AY455" s="49"/>
      <c r="AZ455" s="49"/>
      <c r="BA455" s="49"/>
      <c r="BB455" s="49"/>
      <c r="BC455" s="49"/>
      <c r="BD455" s="49"/>
      <c r="BE455" s="49"/>
      <c r="BF455" s="49"/>
      <c r="BG455" s="49"/>
      <c r="BH455" s="49"/>
      <c r="BI455" s="49"/>
      <c r="BJ455" s="49"/>
      <c r="BK455" s="49"/>
      <c r="BL455" s="49"/>
      <c r="BM455" s="49"/>
      <c r="BN455" s="49"/>
      <c r="BO455" s="49"/>
      <c r="BP455" s="49"/>
      <c r="BQ455" s="49"/>
      <c r="BR455" s="49"/>
      <c r="BS455" s="49"/>
      <c r="BT455" s="49"/>
      <c r="BU455" s="49"/>
      <c r="BV455" s="49"/>
      <c r="BW455" s="49"/>
      <c r="BX455" s="49"/>
      <c r="BY455" s="49"/>
      <c r="BZ455" s="49"/>
      <c r="CA455" s="49"/>
      <c r="CB455" s="49"/>
      <c r="CC455" s="49"/>
      <c r="CD455" s="49"/>
      <c r="CE455" s="49"/>
      <c r="CF455" s="49"/>
      <c r="CG455" s="49"/>
      <c r="CH455" s="49"/>
      <c r="CI455" s="49"/>
      <c r="CJ455" s="49"/>
      <c r="CK455" s="49"/>
    </row>
    <row r="456" spans="1:89" outlineLevel="2">
      <c r="B456" s="21"/>
      <c r="C456" s="10">
        <f t="shared" si="219"/>
        <v>19</v>
      </c>
      <c r="D456" s="259">
        <f t="shared" si="218"/>
        <v>0</v>
      </c>
      <c r="F456" s="12" t="s">
        <v>9</v>
      </c>
      <c r="J456" s="49"/>
      <c r="K456" s="49"/>
      <c r="L456" s="49"/>
      <c r="M456" s="49"/>
      <c r="N456" s="49"/>
      <c r="O456" s="49"/>
      <c r="P456" s="49"/>
      <c r="Q456" s="49"/>
      <c r="R456" s="49"/>
      <c r="S456" s="49"/>
      <c r="T456" s="49"/>
      <c r="U456" s="49"/>
      <c r="V456" s="49"/>
      <c r="W456" s="49"/>
      <c r="X456" s="49"/>
      <c r="Y456" s="49"/>
      <c r="Z456" s="49"/>
      <c r="AA456" s="49"/>
      <c r="AB456" s="49"/>
      <c r="AC456" s="49"/>
      <c r="AD456" s="49"/>
      <c r="AE456" s="49"/>
      <c r="AF456" s="49"/>
      <c r="AG456" s="49"/>
      <c r="AH456" s="49"/>
      <c r="AI456" s="49"/>
      <c r="AJ456" s="49"/>
      <c r="AK456" s="49"/>
      <c r="AL456" s="49"/>
      <c r="AM456" s="49"/>
      <c r="AN456" s="49"/>
      <c r="AO456" s="49"/>
      <c r="AP456" s="49"/>
      <c r="AQ456" s="49"/>
      <c r="AR456" s="49"/>
      <c r="AS456" s="49"/>
      <c r="AT456" s="49"/>
      <c r="AU456" s="49"/>
      <c r="AV456" s="49"/>
      <c r="AW456" s="49"/>
      <c r="AX456" s="49"/>
      <c r="AY456" s="49"/>
      <c r="AZ456" s="49"/>
      <c r="BA456" s="49"/>
      <c r="BB456" s="49"/>
      <c r="BC456" s="49"/>
      <c r="BD456" s="49"/>
      <c r="BE456" s="49"/>
      <c r="BF456" s="49"/>
      <c r="BG456" s="49"/>
      <c r="BH456" s="49"/>
      <c r="BI456" s="49"/>
      <c r="BJ456" s="49"/>
      <c r="BK456" s="49"/>
      <c r="BL456" s="49"/>
      <c r="BM456" s="49"/>
      <c r="BN456" s="49"/>
      <c r="BO456" s="49"/>
      <c r="BP456" s="49"/>
      <c r="BQ456" s="49"/>
      <c r="BR456" s="49"/>
      <c r="BS456" s="49"/>
      <c r="BT456" s="49"/>
      <c r="BU456" s="49"/>
      <c r="BV456" s="49"/>
      <c r="BW456" s="49"/>
      <c r="BX456" s="49"/>
      <c r="BY456" s="49"/>
      <c r="BZ456" s="49"/>
      <c r="CA456" s="49"/>
      <c r="CB456" s="49"/>
      <c r="CC456" s="49"/>
      <c r="CD456" s="49"/>
      <c r="CE456" s="49"/>
      <c r="CF456" s="49"/>
      <c r="CG456" s="49"/>
      <c r="CH456" s="49"/>
      <c r="CI456" s="49"/>
      <c r="CJ456" s="49"/>
      <c r="CK456" s="49"/>
    </row>
    <row r="457" spans="1:89" outlineLevel="2">
      <c r="B457" s="21"/>
      <c r="C457" s="10">
        <f t="shared" si="219"/>
        <v>20</v>
      </c>
      <c r="D457" s="259">
        <f t="shared" si="218"/>
        <v>0</v>
      </c>
      <c r="F457" s="12" t="s">
        <v>9</v>
      </c>
      <c r="J457" s="49"/>
      <c r="K457" s="49"/>
      <c r="L457" s="49"/>
      <c r="M457" s="49"/>
      <c r="N457" s="49"/>
      <c r="O457" s="49"/>
      <c r="P457" s="49"/>
      <c r="Q457" s="49"/>
      <c r="R457" s="49"/>
      <c r="S457" s="49"/>
      <c r="T457" s="49"/>
      <c r="U457" s="49"/>
      <c r="V457" s="49"/>
      <c r="W457" s="49"/>
      <c r="X457" s="49"/>
      <c r="Y457" s="49"/>
      <c r="Z457" s="49"/>
      <c r="AA457" s="49"/>
      <c r="AB457" s="49"/>
      <c r="AC457" s="49"/>
      <c r="AD457" s="49"/>
      <c r="AE457" s="49"/>
      <c r="AF457" s="49"/>
      <c r="AG457" s="49"/>
      <c r="AH457" s="49"/>
      <c r="AI457" s="49"/>
      <c r="AJ457" s="49"/>
      <c r="AK457" s="49"/>
      <c r="AL457" s="49"/>
      <c r="AM457" s="49"/>
      <c r="AN457" s="49"/>
      <c r="AO457" s="49"/>
      <c r="AP457" s="49"/>
      <c r="AQ457" s="49"/>
      <c r="AR457" s="49"/>
      <c r="AS457" s="49"/>
      <c r="AT457" s="49"/>
      <c r="AU457" s="49"/>
      <c r="AV457" s="49"/>
      <c r="AW457" s="49"/>
      <c r="AX457" s="49"/>
      <c r="AY457" s="49"/>
      <c r="AZ457" s="49"/>
      <c r="BA457" s="49"/>
      <c r="BB457" s="49"/>
      <c r="BC457" s="49"/>
      <c r="BD457" s="49"/>
      <c r="BE457" s="49"/>
      <c r="BF457" s="49"/>
      <c r="BG457" s="49"/>
      <c r="BH457" s="49"/>
      <c r="BI457" s="49"/>
      <c r="BJ457" s="49"/>
      <c r="BK457" s="49"/>
      <c r="BL457" s="49"/>
      <c r="BM457" s="49"/>
      <c r="BN457" s="49"/>
      <c r="BO457" s="49"/>
      <c r="BP457" s="49"/>
      <c r="BQ457" s="49"/>
      <c r="BR457" s="49"/>
      <c r="BS457" s="49"/>
      <c r="BT457" s="49"/>
      <c r="BU457" s="49"/>
      <c r="BV457" s="49"/>
      <c r="BW457" s="49"/>
      <c r="BX457" s="49"/>
      <c r="BY457" s="49"/>
      <c r="BZ457" s="49"/>
      <c r="CA457" s="49"/>
      <c r="CB457" s="49"/>
      <c r="CC457" s="49"/>
      <c r="CD457" s="49"/>
      <c r="CE457" s="49"/>
      <c r="CF457" s="49"/>
      <c r="CG457" s="49"/>
      <c r="CH457" s="49"/>
      <c r="CI457" s="49"/>
      <c r="CJ457" s="49"/>
      <c r="CK457" s="49"/>
    </row>
    <row r="458" spans="1:89" outlineLevel="2">
      <c r="B458" s="21"/>
    </row>
    <row r="459" spans="1:89" outlineLevel="2">
      <c r="B459" s="21"/>
      <c r="D459" s="304" t="s">
        <v>698</v>
      </c>
    </row>
    <row r="460" spans="1:89" outlineLevel="2">
      <c r="B460" s="21"/>
    </row>
    <row r="461" spans="1:89" outlineLevel="1">
      <c r="B461" s="21"/>
    </row>
    <row r="462" spans="1:89" s="16" customFormat="1" outlineLevel="1">
      <c r="A462" s="274"/>
      <c r="B462" s="17"/>
      <c r="C462" s="207" t="s">
        <v>673</v>
      </c>
      <c r="D462" s="16" t="s">
        <v>697</v>
      </c>
      <c r="E462" s="18"/>
      <c r="F462" s="19"/>
      <c r="G462" s="20"/>
      <c r="H462" s="19"/>
    </row>
    <row r="463" spans="1:89" outlineLevel="2">
      <c r="B463" s="21"/>
    </row>
    <row r="464" spans="1:89" outlineLevel="2">
      <c r="B464" s="21"/>
      <c r="D464" s="10" t="s">
        <v>677</v>
      </c>
      <c r="F464" s="12" t="s">
        <v>9</v>
      </c>
      <c r="G464" s="66">
        <v>0.5</v>
      </c>
    </row>
    <row r="465" spans="1:8" outlineLevel="1">
      <c r="B465" s="21"/>
    </row>
    <row r="466" spans="1:8">
      <c r="B466" s="21"/>
    </row>
    <row r="467" spans="1:8" s="13" customFormat="1">
      <c r="A467" s="273"/>
      <c r="B467" s="15">
        <v>5</v>
      </c>
      <c r="C467" s="13" t="s">
        <v>103</v>
      </c>
      <c r="E467" s="14"/>
      <c r="F467" s="15"/>
      <c r="G467" s="15"/>
      <c r="H467" s="15"/>
    </row>
    <row r="468" spans="1:8" s="196" customFormat="1" outlineLevel="1">
      <c r="A468" s="279"/>
      <c r="B468" s="197"/>
      <c r="E468" s="198"/>
      <c r="F468" s="197"/>
      <c r="G468" s="197"/>
      <c r="H468" s="197"/>
    </row>
    <row r="469" spans="1:8" s="16" customFormat="1" outlineLevel="1">
      <c r="A469" s="274"/>
      <c r="B469" s="17"/>
      <c r="C469" s="207" t="s">
        <v>439</v>
      </c>
      <c r="D469" s="16" t="s">
        <v>626</v>
      </c>
      <c r="E469" s="18"/>
      <c r="F469" s="19"/>
      <c r="G469" s="20"/>
      <c r="H469" s="19"/>
    </row>
    <row r="470" spans="1:8" s="196" customFormat="1" outlineLevel="2">
      <c r="A470" s="279"/>
      <c r="B470" s="197"/>
      <c r="E470" s="198"/>
      <c r="F470" s="197"/>
      <c r="G470" s="197"/>
      <c r="H470" s="197"/>
    </row>
    <row r="471" spans="1:8" s="196" customFormat="1" ht="10.15" customHeight="1" outlineLevel="2">
      <c r="A471" s="279"/>
      <c r="B471" s="197"/>
      <c r="D471" s="342" t="s">
        <v>627</v>
      </c>
      <c r="E471" s="342"/>
      <c r="F471" s="12" t="s">
        <v>8</v>
      </c>
      <c r="G471" s="199">
        <v>1</v>
      </c>
      <c r="H471" s="197"/>
    </row>
    <row r="472" spans="1:8" s="196" customFormat="1" ht="10.15" customHeight="1" outlineLevel="2">
      <c r="A472" s="279"/>
      <c r="B472" s="197"/>
      <c r="D472" s="342"/>
      <c r="E472" s="342"/>
      <c r="F472" s="12"/>
      <c r="H472" s="197"/>
    </row>
    <row r="473" spans="1:8" s="196" customFormat="1" outlineLevel="2">
      <c r="A473" s="279"/>
      <c r="B473" s="197"/>
      <c r="D473" s="10"/>
      <c r="E473" s="11"/>
      <c r="F473" s="12"/>
      <c r="G473" s="12"/>
      <c r="H473" s="197"/>
    </row>
    <row r="474" spans="1:8" s="196" customFormat="1" outlineLevel="2">
      <c r="A474" s="279"/>
      <c r="B474" s="197"/>
      <c r="D474" s="55" t="s">
        <v>24</v>
      </c>
      <c r="E474" s="55"/>
      <c r="F474" s="56"/>
      <c r="G474" s="56"/>
      <c r="H474" s="197"/>
    </row>
    <row r="475" spans="1:8" s="196" customFormat="1" outlineLevel="2">
      <c r="A475" s="279"/>
      <c r="B475" s="197"/>
      <c r="D475" s="54" t="s">
        <v>632</v>
      </c>
      <c r="E475" s="55"/>
      <c r="F475" s="56"/>
      <c r="G475" s="56">
        <v>1</v>
      </c>
      <c r="H475" s="197"/>
    </row>
    <row r="476" spans="1:8" s="196" customFormat="1" outlineLevel="2">
      <c r="A476" s="279"/>
      <c r="B476" s="197"/>
      <c r="D476" s="54" t="s">
        <v>84</v>
      </c>
      <c r="E476" s="55"/>
      <c r="F476" s="56"/>
      <c r="G476" s="56">
        <v>2</v>
      </c>
      <c r="H476" s="197"/>
    </row>
    <row r="477" spans="1:8" s="196" customFormat="1" outlineLevel="2">
      <c r="A477" s="279"/>
      <c r="B477" s="197"/>
      <c r="D477" s="89"/>
      <c r="E477" s="91"/>
      <c r="F477" s="92"/>
      <c r="G477" s="92"/>
      <c r="H477" s="197"/>
    </row>
    <row r="478" spans="1:8" outlineLevel="1">
      <c r="B478" s="21"/>
    </row>
    <row r="479" spans="1:8" s="16" customFormat="1" outlineLevel="1">
      <c r="A479" s="274"/>
      <c r="B479" s="17"/>
      <c r="C479" s="207" t="s">
        <v>440</v>
      </c>
      <c r="D479" s="16" t="s">
        <v>628</v>
      </c>
      <c r="E479" s="18"/>
      <c r="F479" s="19"/>
      <c r="G479" s="20"/>
      <c r="H479" s="19"/>
    </row>
    <row r="480" spans="1:8" outlineLevel="2">
      <c r="B480" s="21"/>
    </row>
    <row r="481" spans="2:7" outlineLevel="2">
      <c r="B481" s="21"/>
      <c r="D481" s="63" t="s">
        <v>100</v>
      </c>
    </row>
    <row r="482" spans="2:7" outlineLevel="2">
      <c r="B482" s="21"/>
      <c r="D482" s="10" t="s">
        <v>629</v>
      </c>
      <c r="F482" s="12" t="s">
        <v>9</v>
      </c>
      <c r="G482" s="66">
        <v>0.6</v>
      </c>
    </row>
    <row r="483" spans="2:7" outlineLevel="2">
      <c r="B483" s="21"/>
    </row>
    <row r="484" spans="2:7" outlineLevel="2">
      <c r="B484" s="21"/>
      <c r="D484" s="63" t="s">
        <v>630</v>
      </c>
    </row>
    <row r="485" spans="2:7" outlineLevel="2">
      <c r="B485" s="21"/>
      <c r="D485" s="10" t="s">
        <v>631</v>
      </c>
      <c r="F485" s="12" t="s">
        <v>9</v>
      </c>
      <c r="G485" s="66">
        <v>3.5000000000000003E-2</v>
      </c>
    </row>
    <row r="486" spans="2:7" outlineLevel="2">
      <c r="B486" s="21"/>
    </row>
    <row r="487" spans="2:7" ht="11.25" customHeight="1" outlineLevel="2">
      <c r="B487" s="21"/>
      <c r="D487" s="10" t="s">
        <v>104</v>
      </c>
      <c r="F487" s="12" t="s">
        <v>7</v>
      </c>
      <c r="G487" s="100">
        <v>1</v>
      </c>
    </row>
    <row r="488" spans="2:7" outlineLevel="2">
      <c r="B488" s="21"/>
    </row>
    <row r="489" spans="2:7" outlineLevel="2">
      <c r="B489" s="21"/>
      <c r="D489" s="55" t="s">
        <v>24</v>
      </c>
      <c r="E489" s="55"/>
      <c r="F489" s="56"/>
      <c r="G489" s="56"/>
    </row>
    <row r="490" spans="2:7" outlineLevel="2">
      <c r="B490" s="21"/>
      <c r="D490" s="54" t="s">
        <v>105</v>
      </c>
      <c r="E490" s="55"/>
      <c r="F490" s="56"/>
      <c r="G490" s="56">
        <v>1</v>
      </c>
    </row>
    <row r="491" spans="2:7" outlineLevel="2">
      <c r="B491" s="21"/>
      <c r="D491" s="54" t="s">
        <v>106</v>
      </c>
      <c r="E491" s="55"/>
      <c r="F491" s="56"/>
      <c r="G491" s="56">
        <v>2</v>
      </c>
    </row>
    <row r="492" spans="2:7" outlineLevel="2">
      <c r="B492" s="21"/>
    </row>
    <row r="493" spans="2:7" outlineLevel="2">
      <c r="B493" s="21"/>
      <c r="D493" s="63" t="s">
        <v>633</v>
      </c>
    </row>
    <row r="494" spans="2:7" outlineLevel="2">
      <c r="B494" s="21"/>
      <c r="D494" s="10" t="s">
        <v>393</v>
      </c>
      <c r="F494" s="12" t="s">
        <v>506</v>
      </c>
      <c r="G494" s="132">
        <v>800</v>
      </c>
    </row>
    <row r="495" spans="2:7" outlineLevel="2">
      <c r="B495" s="21"/>
    </row>
    <row r="496" spans="2:7" outlineLevel="2">
      <c r="B496" s="21"/>
      <c r="D496" s="10" t="s">
        <v>267</v>
      </c>
      <c r="G496" s="100">
        <v>1</v>
      </c>
    </row>
    <row r="497" spans="1:89" outlineLevel="2">
      <c r="B497" s="21"/>
    </row>
    <row r="498" spans="1:89" outlineLevel="2">
      <c r="B498" s="21"/>
      <c r="D498" s="55" t="s">
        <v>24</v>
      </c>
      <c r="E498" s="55"/>
      <c r="F498" s="56"/>
      <c r="G498" s="56"/>
    </row>
    <row r="499" spans="1:89" outlineLevel="2">
      <c r="B499" s="21"/>
      <c r="D499" s="54" t="s">
        <v>268</v>
      </c>
      <c r="E499" s="55"/>
      <c r="F499" s="56"/>
      <c r="G499" s="56">
        <v>1</v>
      </c>
    </row>
    <row r="500" spans="1:89" outlineLevel="2">
      <c r="B500" s="21"/>
      <c r="D500" s="54" t="s">
        <v>269</v>
      </c>
      <c r="E500" s="55"/>
      <c r="F500" s="56"/>
      <c r="G500" s="56">
        <v>0</v>
      </c>
    </row>
    <row r="501" spans="1:89" outlineLevel="2">
      <c r="B501" s="21"/>
    </row>
    <row r="502" spans="1:89" outlineLevel="1">
      <c r="B502" s="21"/>
    </row>
    <row r="503" spans="1:89" s="16" customFormat="1" outlineLevel="1">
      <c r="A503" s="274"/>
      <c r="B503" s="17"/>
      <c r="C503" s="207" t="s">
        <v>441</v>
      </c>
      <c r="D503" s="16" t="s">
        <v>634</v>
      </c>
      <c r="E503" s="18"/>
      <c r="F503" s="19"/>
      <c r="G503" s="20"/>
      <c r="H503" s="19"/>
    </row>
    <row r="504" spans="1:89" ht="11.25" customHeight="1" outlineLevel="2">
      <c r="B504" s="21"/>
    </row>
    <row r="505" spans="1:89" ht="11.25" customHeight="1" outlineLevel="2">
      <c r="B505" s="21"/>
      <c r="D505" s="10" t="s">
        <v>6</v>
      </c>
      <c r="J505" s="241">
        <f>'Laika grafiks'!J17</f>
        <v>2000</v>
      </c>
      <c r="K505" s="241">
        <f>'Laika grafiks'!K17</f>
        <v>2001</v>
      </c>
      <c r="L505" s="241">
        <f>'Laika grafiks'!L17</f>
        <v>2002</v>
      </c>
      <c r="M505" s="241">
        <f>'Laika grafiks'!M17</f>
        <v>2003</v>
      </c>
      <c r="N505" s="241">
        <f>'Laika grafiks'!N17</f>
        <v>2004</v>
      </c>
      <c r="O505" s="241">
        <f>'Laika grafiks'!O17</f>
        <v>2005</v>
      </c>
      <c r="P505" s="241">
        <f>'Laika grafiks'!P17</f>
        <v>2006</v>
      </c>
      <c r="Q505" s="241">
        <f>'Laika grafiks'!Q17</f>
        <v>2007</v>
      </c>
      <c r="R505" s="241">
        <f>'Laika grafiks'!R17</f>
        <v>2008</v>
      </c>
      <c r="S505" s="241">
        <f>'Laika grafiks'!S17</f>
        <v>2009</v>
      </c>
      <c r="T505" s="241">
        <f>'Laika grafiks'!T17</f>
        <v>2010</v>
      </c>
      <c r="U505" s="241">
        <f>'Laika grafiks'!U17</f>
        <v>2011</v>
      </c>
      <c r="V505" s="241">
        <f>'Laika grafiks'!V17</f>
        <v>2012</v>
      </c>
      <c r="W505" s="241">
        <f>'Laika grafiks'!W17</f>
        <v>2013</v>
      </c>
      <c r="X505" s="241">
        <f>'Laika grafiks'!X17</f>
        <v>2014</v>
      </c>
      <c r="Y505" s="241">
        <f>'Laika grafiks'!Y17</f>
        <v>2015</v>
      </c>
      <c r="Z505" s="241">
        <f>'Laika grafiks'!Z17</f>
        <v>2016</v>
      </c>
      <c r="AA505" s="241">
        <f>'Laika grafiks'!AA17</f>
        <v>2017</v>
      </c>
      <c r="AB505" s="241">
        <f>'Laika grafiks'!AB17</f>
        <v>2018</v>
      </c>
      <c r="AC505" s="241">
        <f>'Laika grafiks'!AC17</f>
        <v>2019</v>
      </c>
      <c r="AD505" s="241">
        <f>'Laika grafiks'!AD17</f>
        <v>2020</v>
      </c>
      <c r="AE505" s="241">
        <f>'Laika grafiks'!AE17</f>
        <v>2021</v>
      </c>
      <c r="AF505" s="241">
        <f>'Laika grafiks'!AF17</f>
        <v>2022</v>
      </c>
      <c r="AG505" s="241">
        <f>'Laika grafiks'!AG17</f>
        <v>2023</v>
      </c>
      <c r="AH505" s="241">
        <f>'Laika grafiks'!AH17</f>
        <v>2024</v>
      </c>
      <c r="AI505" s="241">
        <f>'Laika grafiks'!AI17</f>
        <v>2025</v>
      </c>
      <c r="AJ505" s="241">
        <f>'Laika grafiks'!AJ17</f>
        <v>2026</v>
      </c>
      <c r="AK505" s="241">
        <f>'Laika grafiks'!AK17</f>
        <v>2027</v>
      </c>
      <c r="AL505" s="241">
        <f>'Laika grafiks'!AL17</f>
        <v>2028</v>
      </c>
      <c r="AM505" s="241">
        <f>'Laika grafiks'!AM17</f>
        <v>2029</v>
      </c>
      <c r="AN505" s="241">
        <f>'Laika grafiks'!AN17</f>
        <v>2030</v>
      </c>
      <c r="AO505" s="241">
        <f>'Laika grafiks'!AO17</f>
        <v>2031</v>
      </c>
      <c r="AP505" s="241">
        <f>'Laika grafiks'!AP17</f>
        <v>2032</v>
      </c>
      <c r="AQ505" s="241">
        <f>'Laika grafiks'!AQ17</f>
        <v>2033</v>
      </c>
      <c r="AR505" s="241">
        <f>'Laika grafiks'!AR17</f>
        <v>2034</v>
      </c>
      <c r="AS505" s="241">
        <f>'Laika grafiks'!AS17</f>
        <v>2035</v>
      </c>
      <c r="AT505" s="241">
        <f>'Laika grafiks'!AT17</f>
        <v>2036</v>
      </c>
      <c r="AU505" s="241">
        <f>'Laika grafiks'!AU17</f>
        <v>2037</v>
      </c>
      <c r="AV505" s="241">
        <f>'Laika grafiks'!AV17</f>
        <v>2038</v>
      </c>
      <c r="AW505" s="241">
        <f>'Laika grafiks'!AW17</f>
        <v>2039</v>
      </c>
      <c r="AX505" s="241">
        <f>'Laika grafiks'!AX17</f>
        <v>2040</v>
      </c>
      <c r="AY505" s="241">
        <f>'Laika grafiks'!AY17</f>
        <v>2041</v>
      </c>
      <c r="AZ505" s="241">
        <f>'Laika grafiks'!AZ17</f>
        <v>2042</v>
      </c>
      <c r="BA505" s="241">
        <f>'Laika grafiks'!BA17</f>
        <v>2043</v>
      </c>
      <c r="BB505" s="241">
        <f>'Laika grafiks'!BB17</f>
        <v>2044</v>
      </c>
      <c r="BC505" s="241">
        <f>'Laika grafiks'!BC17</f>
        <v>2045</v>
      </c>
      <c r="BD505" s="241">
        <f>'Laika grafiks'!BD17</f>
        <v>2046</v>
      </c>
      <c r="BE505" s="241">
        <f>'Laika grafiks'!BE17</f>
        <v>2047</v>
      </c>
      <c r="BF505" s="241">
        <f>'Laika grafiks'!BF17</f>
        <v>2048</v>
      </c>
      <c r="BG505" s="241">
        <f>'Laika grafiks'!BG17</f>
        <v>2049</v>
      </c>
      <c r="BH505" s="241">
        <f>'Laika grafiks'!BH17</f>
        <v>2050</v>
      </c>
      <c r="BI505" s="241">
        <f>'Laika grafiks'!BI17</f>
        <v>2051</v>
      </c>
      <c r="BJ505" s="241">
        <f>'Laika grafiks'!BJ17</f>
        <v>2052</v>
      </c>
      <c r="BK505" s="241">
        <f>'Laika grafiks'!BK17</f>
        <v>2053</v>
      </c>
      <c r="BL505" s="241">
        <f>'Laika grafiks'!BL17</f>
        <v>2054</v>
      </c>
      <c r="BM505" s="241">
        <f>'Laika grafiks'!BM17</f>
        <v>2055</v>
      </c>
      <c r="BN505" s="241">
        <f>'Laika grafiks'!BN17</f>
        <v>2056</v>
      </c>
      <c r="BO505" s="241">
        <f>'Laika grafiks'!BO17</f>
        <v>2057</v>
      </c>
      <c r="BP505" s="241">
        <f>'Laika grafiks'!BP17</f>
        <v>2058</v>
      </c>
      <c r="BQ505" s="241">
        <f>'Laika grafiks'!BQ17</f>
        <v>2059</v>
      </c>
      <c r="BR505" s="241">
        <f>'Laika grafiks'!BR17</f>
        <v>2060</v>
      </c>
      <c r="BS505" s="241">
        <f>'Laika grafiks'!BS17</f>
        <v>2061</v>
      </c>
      <c r="BT505" s="241">
        <f>'Laika grafiks'!BT17</f>
        <v>2062</v>
      </c>
      <c r="BU505" s="241">
        <f>'Laika grafiks'!BU17</f>
        <v>2063</v>
      </c>
      <c r="BV505" s="241">
        <f>'Laika grafiks'!BV17</f>
        <v>2064</v>
      </c>
      <c r="BW505" s="241">
        <f>'Laika grafiks'!BW17</f>
        <v>2065</v>
      </c>
      <c r="BX505" s="241">
        <f>'Laika grafiks'!BX17</f>
        <v>2066</v>
      </c>
      <c r="BY505" s="241">
        <f>'Laika grafiks'!BY17</f>
        <v>2067</v>
      </c>
      <c r="BZ505" s="241">
        <f>'Laika grafiks'!BZ17</f>
        <v>2068</v>
      </c>
      <c r="CA505" s="241">
        <f>'Laika grafiks'!CA17</f>
        <v>2069</v>
      </c>
      <c r="CB505" s="241">
        <f>'Laika grafiks'!CB17</f>
        <v>2070</v>
      </c>
      <c r="CC505" s="241">
        <f>'Laika grafiks'!CC17</f>
        <v>2071</v>
      </c>
      <c r="CD505" s="241">
        <f>'Laika grafiks'!CD17</f>
        <v>2072</v>
      </c>
      <c r="CE505" s="241">
        <f>'Laika grafiks'!CE17</f>
        <v>2073</v>
      </c>
      <c r="CF505" s="241">
        <f>'Laika grafiks'!CF17</f>
        <v>2074</v>
      </c>
      <c r="CG505" s="241">
        <f>'Laika grafiks'!CG17</f>
        <v>2075</v>
      </c>
      <c r="CH505" s="241">
        <f>'Laika grafiks'!CH17</f>
        <v>2076</v>
      </c>
      <c r="CI505" s="241">
        <f>'Laika grafiks'!CI17</f>
        <v>2077</v>
      </c>
      <c r="CJ505" s="241">
        <f>'Laika grafiks'!CJ17</f>
        <v>2078</v>
      </c>
      <c r="CK505" s="241">
        <f>'Laika grafiks'!CK17</f>
        <v>2079</v>
      </c>
    </row>
    <row r="506" spans="1:89" outlineLevel="2">
      <c r="B506" s="21"/>
      <c r="D506" s="10" t="s">
        <v>610</v>
      </c>
      <c r="F506" s="12" t="s">
        <v>4</v>
      </c>
      <c r="G506" s="10"/>
      <c r="J506" s="132"/>
      <c r="K506" s="132"/>
      <c r="L506" s="132"/>
      <c r="M506" s="132"/>
      <c r="N506" s="132"/>
      <c r="O506" s="132"/>
      <c r="P506" s="132"/>
      <c r="Q506" s="132"/>
      <c r="R506" s="132"/>
      <c r="S506" s="132"/>
      <c r="T506" s="132"/>
      <c r="U506" s="132"/>
      <c r="V506" s="132"/>
      <c r="W506" s="132"/>
      <c r="X506" s="132"/>
      <c r="Y506" s="132"/>
      <c r="Z506" s="132"/>
      <c r="AA506" s="132"/>
      <c r="AB506" s="132"/>
      <c r="AC506" s="132"/>
      <c r="AD506" s="132"/>
      <c r="AE506" s="132"/>
      <c r="AF506" s="132"/>
      <c r="AG506" s="132"/>
      <c r="AH506" s="132"/>
      <c r="AI506" s="132"/>
      <c r="AJ506" s="132"/>
      <c r="AK506" s="132"/>
      <c r="AL506" s="132"/>
      <c r="AM506" s="132"/>
      <c r="AN506" s="132"/>
      <c r="AO506" s="132"/>
      <c r="AP506" s="132"/>
      <c r="AQ506" s="132"/>
      <c r="AR506" s="132"/>
      <c r="AS506" s="132"/>
      <c r="AT506" s="132"/>
      <c r="AU506" s="132"/>
      <c r="AV506" s="132"/>
      <c r="AW506" s="132"/>
      <c r="AX506" s="132"/>
      <c r="AY506" s="132"/>
      <c r="AZ506" s="132"/>
      <c r="BA506" s="132"/>
      <c r="BB506" s="132"/>
      <c r="BC506" s="132"/>
      <c r="BD506" s="132"/>
      <c r="BE506" s="132"/>
      <c r="BF506" s="132"/>
      <c r="BG506" s="132"/>
      <c r="BH506" s="132"/>
      <c r="BI506" s="132"/>
      <c r="BJ506" s="132"/>
      <c r="BK506" s="132"/>
      <c r="BL506" s="132"/>
      <c r="BM506" s="132"/>
      <c r="BN506" s="132"/>
      <c r="BO506" s="132"/>
      <c r="BP506" s="132"/>
      <c r="BQ506" s="132"/>
      <c r="BR506" s="132"/>
      <c r="BS506" s="132"/>
      <c r="BT506" s="132"/>
      <c r="BU506" s="132"/>
      <c r="BV506" s="132"/>
      <c r="BW506" s="132"/>
      <c r="BX506" s="132"/>
      <c r="BY506" s="132"/>
      <c r="BZ506" s="132"/>
      <c r="CA506" s="132"/>
      <c r="CB506" s="132"/>
      <c r="CC506" s="132"/>
      <c r="CD506" s="132"/>
      <c r="CE506" s="132"/>
      <c r="CF506" s="132"/>
      <c r="CG506" s="132"/>
      <c r="CH506" s="132"/>
      <c r="CI506" s="132"/>
      <c r="CJ506" s="132"/>
      <c r="CK506" s="132"/>
    </row>
    <row r="507" spans="1:89" outlineLevel="2">
      <c r="B507" s="21"/>
    </row>
    <row r="508" spans="1:89" outlineLevel="2">
      <c r="B508" s="21"/>
      <c r="D508" s="10" t="s">
        <v>102</v>
      </c>
      <c r="F508" s="12" t="s">
        <v>4</v>
      </c>
      <c r="G508" s="10"/>
      <c r="J508" s="132"/>
      <c r="K508" s="132"/>
      <c r="L508" s="132"/>
      <c r="M508" s="132"/>
      <c r="N508" s="132"/>
      <c r="O508" s="132"/>
      <c r="P508" s="132"/>
      <c r="Q508" s="132"/>
      <c r="R508" s="132"/>
      <c r="S508" s="132"/>
      <c r="T508" s="132"/>
      <c r="U508" s="132"/>
      <c r="V508" s="132"/>
      <c r="W508" s="132"/>
      <c r="X508" s="132"/>
      <c r="Y508" s="132"/>
      <c r="Z508" s="132"/>
      <c r="AA508" s="132"/>
      <c r="AB508" s="132"/>
      <c r="AC508" s="132"/>
      <c r="AD508" s="132"/>
      <c r="AE508" s="132"/>
      <c r="AF508" s="132"/>
      <c r="AG508" s="132"/>
      <c r="AH508" s="132"/>
      <c r="AI508" s="132"/>
      <c r="AJ508" s="132"/>
      <c r="AK508" s="132"/>
      <c r="AL508" s="132"/>
      <c r="AM508" s="132"/>
      <c r="AN508" s="132"/>
      <c r="AO508" s="132"/>
      <c r="AP508" s="132"/>
      <c r="AQ508" s="132"/>
      <c r="AR508" s="132"/>
      <c r="AS508" s="132"/>
      <c r="AT508" s="132"/>
      <c r="AU508" s="132"/>
      <c r="AV508" s="132"/>
      <c r="AW508" s="132"/>
      <c r="AX508" s="132"/>
      <c r="AY508" s="132"/>
      <c r="AZ508" s="132"/>
      <c r="BA508" s="132"/>
      <c r="BB508" s="132"/>
      <c r="BC508" s="132"/>
      <c r="BD508" s="132"/>
      <c r="BE508" s="132"/>
      <c r="BF508" s="132"/>
      <c r="BG508" s="132"/>
      <c r="BH508" s="132"/>
      <c r="BI508" s="132"/>
      <c r="BJ508" s="132"/>
      <c r="BK508" s="132"/>
      <c r="BL508" s="132"/>
      <c r="BM508" s="132"/>
      <c r="BN508" s="132"/>
      <c r="BO508" s="132"/>
      <c r="BP508" s="132"/>
      <c r="BQ508" s="132"/>
      <c r="BR508" s="132"/>
      <c r="BS508" s="132"/>
      <c r="BT508" s="132"/>
      <c r="BU508" s="132"/>
      <c r="BV508" s="132"/>
      <c r="BW508" s="132"/>
      <c r="BX508" s="132"/>
      <c r="BY508" s="132"/>
      <c r="BZ508" s="132"/>
      <c r="CA508" s="132"/>
      <c r="CB508" s="132"/>
      <c r="CC508" s="132"/>
      <c r="CD508" s="132"/>
      <c r="CE508" s="132"/>
      <c r="CF508" s="132"/>
      <c r="CG508" s="132"/>
      <c r="CH508" s="132"/>
      <c r="CI508" s="132"/>
      <c r="CJ508" s="132"/>
      <c r="CK508" s="132"/>
    </row>
    <row r="509" spans="1:89" outlineLevel="2">
      <c r="B509" s="21"/>
    </row>
    <row r="510" spans="1:89" outlineLevel="2">
      <c r="B510" s="21"/>
      <c r="D510" s="10" t="s">
        <v>699</v>
      </c>
      <c r="F510" s="12" t="s">
        <v>4</v>
      </c>
      <c r="G510" s="132"/>
      <c r="J510" s="132"/>
      <c r="K510" s="132"/>
      <c r="L510" s="132"/>
      <c r="M510" s="132"/>
      <c r="N510" s="132"/>
      <c r="O510" s="132"/>
      <c r="P510" s="132"/>
      <c r="Q510" s="132"/>
      <c r="R510" s="132"/>
      <c r="S510" s="132"/>
      <c r="T510" s="132"/>
      <c r="U510" s="132"/>
      <c r="V510" s="132"/>
      <c r="W510" s="132"/>
      <c r="X510" s="132"/>
      <c r="Y510" s="132"/>
      <c r="Z510" s="132"/>
      <c r="AA510" s="132"/>
      <c r="AB510" s="132"/>
      <c r="AC510" s="132"/>
      <c r="AD510" s="132"/>
      <c r="AE510" s="132"/>
      <c r="AF510" s="132"/>
      <c r="AG510" s="132"/>
      <c r="AH510" s="132"/>
      <c r="AI510" s="132"/>
      <c r="AJ510" s="132"/>
      <c r="AK510" s="132"/>
      <c r="AL510" s="132"/>
      <c r="AM510" s="132"/>
      <c r="AN510" s="132"/>
      <c r="AO510" s="132"/>
      <c r="AP510" s="132"/>
      <c r="AQ510" s="132"/>
      <c r="AR510" s="132"/>
      <c r="AS510" s="132"/>
      <c r="AT510" s="132"/>
      <c r="AU510" s="132"/>
      <c r="AV510" s="132"/>
      <c r="AW510" s="132"/>
      <c r="AX510" s="132"/>
      <c r="AY510" s="132"/>
      <c r="AZ510" s="132"/>
      <c r="BA510" s="132"/>
      <c r="BB510" s="132"/>
      <c r="BC510" s="132"/>
      <c r="BD510" s="132"/>
      <c r="BE510" s="132"/>
      <c r="BF510" s="132"/>
      <c r="BG510" s="132"/>
      <c r="BH510" s="132"/>
      <c r="BI510" s="132"/>
      <c r="BJ510" s="132"/>
      <c r="BK510" s="132"/>
      <c r="BL510" s="132"/>
      <c r="BM510" s="132"/>
      <c r="BN510" s="132"/>
      <c r="BO510" s="132"/>
      <c r="BP510" s="132"/>
      <c r="BQ510" s="132"/>
      <c r="BR510" s="132"/>
      <c r="BS510" s="132"/>
      <c r="BT510" s="132"/>
      <c r="BU510" s="132"/>
      <c r="BV510" s="132"/>
      <c r="BW510" s="132"/>
      <c r="BX510" s="132"/>
      <c r="BY510" s="132"/>
      <c r="BZ510" s="132"/>
      <c r="CA510" s="132"/>
      <c r="CB510" s="132"/>
      <c r="CC510" s="132"/>
      <c r="CD510" s="132"/>
      <c r="CE510" s="132"/>
      <c r="CF510" s="132"/>
      <c r="CG510" s="132"/>
      <c r="CH510" s="132"/>
      <c r="CI510" s="132"/>
      <c r="CJ510" s="132"/>
      <c r="CK510" s="132"/>
    </row>
    <row r="511" spans="1:89" outlineLevel="2">
      <c r="B511" s="21"/>
    </row>
    <row r="512" spans="1:89" outlineLevel="2">
      <c r="B512" s="21"/>
      <c r="D512" s="10" t="s">
        <v>267</v>
      </c>
      <c r="G512" s="100">
        <v>0</v>
      </c>
    </row>
    <row r="513" spans="1:8" outlineLevel="2">
      <c r="B513" s="21"/>
    </row>
    <row r="514" spans="1:8" outlineLevel="2">
      <c r="B514" s="21"/>
      <c r="D514" s="55" t="s">
        <v>24</v>
      </c>
      <c r="E514" s="55"/>
      <c r="F514" s="56"/>
      <c r="G514" s="56"/>
    </row>
    <row r="515" spans="1:8" outlineLevel="2">
      <c r="B515" s="21"/>
      <c r="D515" s="54" t="s">
        <v>268</v>
      </c>
      <c r="E515" s="55"/>
      <c r="F515" s="56"/>
      <c r="G515" s="56">
        <v>1</v>
      </c>
    </row>
    <row r="516" spans="1:8" outlineLevel="2">
      <c r="B516" s="21"/>
      <c r="D516" s="54" t="s">
        <v>269</v>
      </c>
      <c r="E516" s="55"/>
      <c r="F516" s="56"/>
      <c r="G516" s="56">
        <v>0</v>
      </c>
    </row>
    <row r="517" spans="1:8" outlineLevel="2">
      <c r="B517" s="21"/>
    </row>
    <row r="518" spans="1:8" outlineLevel="1">
      <c r="B518" s="21"/>
    </row>
    <row r="519" spans="1:8" s="16" customFormat="1" outlineLevel="1">
      <c r="A519" s="274"/>
      <c r="B519" s="17"/>
      <c r="C519" s="207" t="s">
        <v>442</v>
      </c>
      <c r="D519" s="16" t="s">
        <v>107</v>
      </c>
      <c r="E519" s="18"/>
      <c r="F519" s="19"/>
      <c r="G519" s="20"/>
      <c r="H519" s="19"/>
    </row>
    <row r="520" spans="1:8" outlineLevel="2">
      <c r="B520" s="21"/>
    </row>
    <row r="521" spans="1:8" outlineLevel="2">
      <c r="B521" s="21"/>
      <c r="D521" s="10" t="s">
        <v>108</v>
      </c>
      <c r="F521" s="12" t="s">
        <v>506</v>
      </c>
      <c r="G521" s="67">
        <f>'Jauna nomas maksa'!G46</f>
        <v>204.61856595289657</v>
      </c>
    </row>
    <row r="522" spans="1:8" ht="10.15" customHeight="1" outlineLevel="2">
      <c r="B522" s="21"/>
      <c r="G522"/>
    </row>
    <row r="523" spans="1:8" outlineLevel="2">
      <c r="B523" s="21"/>
      <c r="D523" s="10" t="s">
        <v>568</v>
      </c>
      <c r="F523" s="12" t="s">
        <v>122</v>
      </c>
      <c r="G523" s="22">
        <f>G150</f>
        <v>61</v>
      </c>
    </row>
    <row r="524" spans="1:8" ht="9.6" customHeight="1" outlineLevel="2">
      <c r="A524" s="277"/>
      <c r="B524" s="21"/>
      <c r="G524"/>
    </row>
    <row r="525" spans="1:8" outlineLevel="2">
      <c r="A525" s="275"/>
      <c r="B525" s="90"/>
      <c r="D525" s="10" t="s">
        <v>535</v>
      </c>
      <c r="F525" s="12" t="s">
        <v>9</v>
      </c>
      <c r="G525" s="66">
        <v>1.4999999999999999E-2</v>
      </c>
    </row>
    <row r="526" spans="1:8" outlineLevel="2">
      <c r="A526" s="275"/>
      <c r="B526" s="90"/>
    </row>
    <row r="527" spans="1:8" outlineLevel="2">
      <c r="A527" s="275"/>
      <c r="B527" s="90"/>
      <c r="D527" s="10" t="s">
        <v>537</v>
      </c>
      <c r="F527" s="12" t="s">
        <v>9</v>
      </c>
      <c r="G527" s="66">
        <v>1.4999999999999999E-2</v>
      </c>
    </row>
    <row r="528" spans="1:8" outlineLevel="2">
      <c r="B528" s="21"/>
    </row>
    <row r="529" spans="1:8" outlineLevel="1">
      <c r="B529" s="21"/>
    </row>
    <row r="530" spans="1:8" s="16" customFormat="1" outlineLevel="1">
      <c r="A530" s="274"/>
      <c r="B530" s="17"/>
      <c r="C530" s="207" t="s">
        <v>443</v>
      </c>
      <c r="D530" s="16" t="s">
        <v>110</v>
      </c>
      <c r="E530" s="18"/>
      <c r="F530" s="19"/>
      <c r="G530" s="20"/>
      <c r="H530" s="19"/>
    </row>
    <row r="531" spans="1:8" outlineLevel="2">
      <c r="B531" s="21"/>
    </row>
    <row r="532" spans="1:8" outlineLevel="2">
      <c r="B532" s="21"/>
      <c r="D532" s="10" t="s">
        <v>113</v>
      </c>
      <c r="F532" s="12" t="s">
        <v>9</v>
      </c>
      <c r="G532" s="66">
        <v>0.2</v>
      </c>
    </row>
    <row r="533" spans="1:8" outlineLevel="2">
      <c r="B533" s="21"/>
    </row>
    <row r="534" spans="1:8" outlineLevel="2">
      <c r="B534" s="21"/>
      <c r="D534" s="10" t="s">
        <v>367</v>
      </c>
      <c r="F534" s="12" t="s">
        <v>508</v>
      </c>
      <c r="G534" s="52">
        <v>0.55000000000000004</v>
      </c>
    </row>
    <row r="535" spans="1:8" outlineLevel="2">
      <c r="B535" s="21"/>
      <c r="D535" s="10" t="s">
        <v>32</v>
      </c>
      <c r="F535" s="12" t="s">
        <v>509</v>
      </c>
      <c r="G535" s="52">
        <v>5.38</v>
      </c>
    </row>
    <row r="536" spans="1:8" outlineLevel="2">
      <c r="B536" s="21"/>
      <c r="D536" s="10" t="s">
        <v>109</v>
      </c>
      <c r="F536" s="12" t="s">
        <v>504</v>
      </c>
      <c r="G536" s="57">
        <f>G534/G535</f>
        <v>0.10223048327137547</v>
      </c>
    </row>
    <row r="537" spans="1:8" outlineLevel="2">
      <c r="B537" s="21"/>
    </row>
    <row r="538" spans="1:8" outlineLevel="1">
      <c r="B538" s="21"/>
    </row>
    <row r="539" spans="1:8" s="16" customFormat="1" outlineLevel="1">
      <c r="A539" s="274"/>
      <c r="B539" s="17"/>
      <c r="C539" s="207" t="s">
        <v>444</v>
      </c>
      <c r="D539" s="16" t="s">
        <v>111</v>
      </c>
      <c r="E539" s="18"/>
      <c r="F539" s="19"/>
      <c r="G539" s="20"/>
      <c r="H539" s="19"/>
    </row>
    <row r="540" spans="1:8" outlineLevel="2">
      <c r="B540" s="21"/>
    </row>
    <row r="541" spans="1:8" outlineLevel="2">
      <c r="B541" s="21"/>
      <c r="D541" s="10" t="s">
        <v>112</v>
      </c>
      <c r="F541" s="12" t="s">
        <v>9</v>
      </c>
      <c r="G541" s="66">
        <v>1.4999999999999999E-2</v>
      </c>
    </row>
    <row r="542" spans="1:8" outlineLevel="2">
      <c r="B542" s="21"/>
      <c r="D542" s="10" t="s">
        <v>114</v>
      </c>
      <c r="F542" s="12" t="s">
        <v>506</v>
      </c>
      <c r="G542" s="52">
        <v>700</v>
      </c>
    </row>
    <row r="543" spans="1:8" outlineLevel="2">
      <c r="B543" s="21"/>
      <c r="D543" s="10" t="s">
        <v>115</v>
      </c>
      <c r="F543" s="12" t="s">
        <v>506</v>
      </c>
      <c r="G543" s="57">
        <f>G542*G541</f>
        <v>10.5</v>
      </c>
    </row>
    <row r="544" spans="1:8" ht="10.15" customHeight="1" outlineLevel="2">
      <c r="B544" s="21"/>
    </row>
    <row r="545" spans="1:8" ht="10.15" customHeight="1" outlineLevel="1">
      <c r="B545" s="21"/>
    </row>
    <row r="546" spans="1:8" s="16" customFormat="1" outlineLevel="1">
      <c r="A546" s="274"/>
      <c r="B546" s="17"/>
      <c r="C546" s="207" t="s">
        <v>476</v>
      </c>
      <c r="D546" s="16" t="s">
        <v>573</v>
      </c>
      <c r="E546" s="18"/>
      <c r="F546" s="19"/>
      <c r="G546" s="20"/>
      <c r="H546" s="19"/>
    </row>
    <row r="547" spans="1:8" ht="10.15" customHeight="1" outlineLevel="2">
      <c r="B547" s="21"/>
    </row>
    <row r="548" spans="1:8" ht="10.15" customHeight="1" outlineLevel="2">
      <c r="B548" s="21"/>
      <c r="D548" s="10" t="s">
        <v>574</v>
      </c>
      <c r="F548" s="12" t="s">
        <v>506</v>
      </c>
      <c r="G548" s="52">
        <v>0</v>
      </c>
    </row>
    <row r="549" spans="1:8" ht="10.15" customHeight="1" outlineLevel="1">
      <c r="B549" s="21"/>
    </row>
    <row r="550" spans="1:8">
      <c r="B550" s="21"/>
    </row>
    <row r="551" spans="1:8" s="13" customFormat="1">
      <c r="A551" s="273"/>
      <c r="B551" s="15">
        <v>6</v>
      </c>
      <c r="C551" s="13" t="s">
        <v>394</v>
      </c>
      <c r="E551" s="14"/>
      <c r="F551" s="15"/>
      <c r="G551" s="15"/>
      <c r="H551" s="15"/>
    </row>
    <row r="552" spans="1:8" outlineLevel="1">
      <c r="B552" s="21"/>
    </row>
    <row r="553" spans="1:8" s="16" customFormat="1" outlineLevel="1">
      <c r="A553" s="274"/>
      <c r="B553" s="17"/>
      <c r="C553" s="207" t="s">
        <v>445</v>
      </c>
      <c r="D553" s="16" t="s">
        <v>116</v>
      </c>
      <c r="E553" s="18"/>
      <c r="F553" s="19"/>
      <c r="G553" s="20"/>
      <c r="H553" s="19"/>
    </row>
    <row r="554" spans="1:8" s="84" customFormat="1" outlineLevel="2">
      <c r="A554" s="276"/>
      <c r="B554" s="85"/>
      <c r="E554" s="86"/>
      <c r="F554" s="87"/>
      <c r="G554" s="88"/>
      <c r="H554" s="87"/>
    </row>
    <row r="555" spans="1:8" s="84" customFormat="1" outlineLevel="2">
      <c r="A555" s="276"/>
      <c r="B555" s="85"/>
      <c r="D555" s="10" t="s">
        <v>152</v>
      </c>
      <c r="E555" s="86"/>
      <c r="F555" s="87" t="s">
        <v>9</v>
      </c>
      <c r="G555" s="66">
        <v>2.5489999999999999E-2</v>
      </c>
      <c r="H555" s="87"/>
    </row>
    <row r="556" spans="1:8" s="84" customFormat="1" outlineLevel="2">
      <c r="A556" s="276"/>
      <c r="B556" s="85"/>
      <c r="D556" s="10" t="s">
        <v>153</v>
      </c>
      <c r="E556" s="86"/>
      <c r="F556" s="12" t="s">
        <v>39</v>
      </c>
      <c r="G556" s="52">
        <v>0.62370326103125318</v>
      </c>
      <c r="H556" s="87"/>
    </row>
    <row r="557" spans="1:8" s="84" customFormat="1" outlineLevel="2">
      <c r="A557" s="276"/>
      <c r="B557" s="85"/>
      <c r="D557" s="10" t="s">
        <v>154</v>
      </c>
      <c r="E557" s="86"/>
      <c r="F557" s="12" t="s">
        <v>39</v>
      </c>
      <c r="G557" s="101">
        <f>G556*(1+(1-G563)*(G566/G565))*(2/3)+(1/3)</f>
        <v>0.90362987199358757</v>
      </c>
      <c r="H557" s="87"/>
    </row>
    <row r="558" spans="1:8" s="84" customFormat="1" outlineLevel="2">
      <c r="A558" s="276"/>
      <c r="B558" s="85"/>
      <c r="D558" s="10" t="s">
        <v>155</v>
      </c>
      <c r="E558" s="86"/>
      <c r="F558" s="87" t="s">
        <v>9</v>
      </c>
      <c r="G558" s="102">
        <v>5.9400000000000001E-2</v>
      </c>
      <c r="H558" s="87"/>
    </row>
    <row r="559" spans="1:8" s="84" customFormat="1" outlineLevel="2">
      <c r="A559" s="276"/>
      <c r="B559" s="85"/>
      <c r="D559" s="10" t="s">
        <v>635</v>
      </c>
      <c r="E559" s="86"/>
      <c r="F559" s="87" t="s">
        <v>9</v>
      </c>
      <c r="G559" s="102">
        <v>5.0839999999999996E-2</v>
      </c>
      <c r="H559" s="87"/>
    </row>
    <row r="560" spans="1:8" s="84" customFormat="1" outlineLevel="2">
      <c r="A560" s="276"/>
      <c r="B560" s="85"/>
      <c r="D560" s="10" t="s">
        <v>156</v>
      </c>
      <c r="E560" s="86"/>
      <c r="F560" s="87" t="s">
        <v>9</v>
      </c>
      <c r="G560" s="102">
        <v>2.07E-2</v>
      </c>
      <c r="H560" s="87"/>
    </row>
    <row r="561" spans="1:8" s="84" customFormat="1" outlineLevel="2">
      <c r="A561" s="276"/>
      <c r="B561" s="85"/>
      <c r="D561" s="84" t="s">
        <v>575</v>
      </c>
      <c r="E561" s="86"/>
      <c r="F561" s="87" t="s">
        <v>9</v>
      </c>
      <c r="G561" s="103">
        <f>G555+G557*G558+G559+G560</f>
        <v>0.15070561439641911</v>
      </c>
      <c r="H561" s="87"/>
    </row>
    <row r="562" spans="1:8" s="84" customFormat="1" outlineLevel="2">
      <c r="A562" s="276"/>
      <c r="B562" s="85"/>
      <c r="D562" s="10" t="s">
        <v>157</v>
      </c>
      <c r="E562" s="86"/>
      <c r="F562" s="87" t="s">
        <v>9</v>
      </c>
      <c r="G562" s="66">
        <v>5.833E-2</v>
      </c>
      <c r="H562" s="87"/>
    </row>
    <row r="563" spans="1:8" s="84" customFormat="1" outlineLevel="2">
      <c r="A563" s="276"/>
      <c r="B563" s="85"/>
      <c r="D563" s="10" t="s">
        <v>158</v>
      </c>
      <c r="E563" s="86"/>
      <c r="F563" s="87" t="s">
        <v>9</v>
      </c>
      <c r="G563" s="34">
        <f>G532</f>
        <v>0.2</v>
      </c>
      <c r="H563" s="87"/>
    </row>
    <row r="564" spans="1:8" s="84" customFormat="1" outlineLevel="2">
      <c r="A564" s="276"/>
      <c r="B564" s="85"/>
      <c r="D564" s="44" t="s">
        <v>576</v>
      </c>
      <c r="E564" s="86"/>
      <c r="F564" s="87" t="s">
        <v>9</v>
      </c>
      <c r="G564" s="103">
        <f>G562*(1-G563)</f>
        <v>4.6664000000000004E-2</v>
      </c>
      <c r="H564" s="87"/>
    </row>
    <row r="565" spans="1:8" s="84" customFormat="1" outlineLevel="2">
      <c r="A565" s="276"/>
      <c r="B565" s="85"/>
      <c r="D565" s="10" t="s">
        <v>159</v>
      </c>
      <c r="E565" s="86"/>
      <c r="F565" s="87" t="s">
        <v>9</v>
      </c>
      <c r="G565" s="66">
        <v>0.68285174632619616</v>
      </c>
      <c r="H565" s="87"/>
    </row>
    <row r="566" spans="1:8" s="84" customFormat="1" outlineLevel="2">
      <c r="A566" s="276"/>
      <c r="B566" s="85"/>
      <c r="D566" s="10" t="s">
        <v>160</v>
      </c>
      <c r="E566" s="86"/>
      <c r="F566" s="87" t="s">
        <v>9</v>
      </c>
      <c r="G566" s="70">
        <f>1-G565</f>
        <v>0.31714825367380384</v>
      </c>
      <c r="H566" s="87"/>
    </row>
    <row r="567" spans="1:8" s="84" customFormat="1" outlineLevel="2">
      <c r="A567" s="276"/>
      <c r="B567" s="85"/>
      <c r="D567" s="10"/>
      <c r="E567" s="86"/>
      <c r="F567" s="87"/>
      <c r="G567" s="88"/>
      <c r="H567" s="87"/>
    </row>
    <row r="568" spans="1:8" s="84" customFormat="1" outlineLevel="2">
      <c r="A568" s="276"/>
      <c r="B568" s="85"/>
      <c r="D568" s="44" t="s">
        <v>161</v>
      </c>
      <c r="E568" s="86"/>
      <c r="F568" s="87" t="s">
        <v>9</v>
      </c>
      <c r="G568" s="103">
        <f>G561*G565+G564*G566</f>
        <v>0.11770899808119149</v>
      </c>
      <c r="H568" s="87"/>
    </row>
    <row r="569" spans="1:8" outlineLevel="2">
      <c r="B569" s="21"/>
      <c r="D569" s="10" t="s">
        <v>162</v>
      </c>
      <c r="F569" s="12" t="s">
        <v>9</v>
      </c>
      <c r="G569" s="66">
        <v>2.6183799246676593E-2</v>
      </c>
    </row>
    <row r="570" spans="1:8" s="44" customFormat="1" outlineLevel="2">
      <c r="A570" s="280"/>
      <c r="B570" s="74"/>
      <c r="D570" s="44" t="s">
        <v>163</v>
      </c>
      <c r="E570" s="45"/>
      <c r="F570" s="46" t="s">
        <v>9</v>
      </c>
      <c r="G570" s="104">
        <f>(1+G568)/(1+G569) - 1</f>
        <v>8.9189869204428618E-2</v>
      </c>
      <c r="H570" s="46"/>
    </row>
    <row r="571" spans="1:8" s="44" customFormat="1" ht="10.15" customHeight="1" outlineLevel="2">
      <c r="A571" s="280"/>
      <c r="B571" s="74"/>
      <c r="E571" s="45"/>
      <c r="F571" s="46"/>
      <c r="G571" s="96"/>
      <c r="H571" s="46"/>
    </row>
    <row r="572" spans="1:8" outlineLevel="1">
      <c r="B572" s="21"/>
    </row>
    <row r="573" spans="1:8" s="16" customFormat="1" outlineLevel="1">
      <c r="A573" s="274"/>
      <c r="B573" s="17"/>
      <c r="C573" s="207" t="s">
        <v>446</v>
      </c>
      <c r="D573" s="16" t="s">
        <v>117</v>
      </c>
      <c r="E573" s="18"/>
      <c r="F573" s="19"/>
      <c r="G573" s="20"/>
      <c r="H573" s="19"/>
    </row>
    <row r="574" spans="1:8" s="84" customFormat="1" outlineLevel="2">
      <c r="A574" s="276"/>
      <c r="B574" s="85"/>
      <c r="E574" s="86"/>
      <c r="F574" s="87"/>
      <c r="G574" s="88"/>
      <c r="H574" s="87"/>
    </row>
    <row r="575" spans="1:8" s="84" customFormat="1" outlineLevel="2">
      <c r="A575" s="276"/>
      <c r="B575" s="85"/>
      <c r="D575" s="63" t="s">
        <v>550</v>
      </c>
      <c r="E575" s="86"/>
      <c r="F575" s="87"/>
      <c r="G575" s="88"/>
      <c r="H575" s="87"/>
    </row>
    <row r="576" spans="1:8" s="89" customFormat="1" outlineLevel="2">
      <c r="A576" s="275"/>
      <c r="B576" s="90"/>
      <c r="D576" s="89" t="s">
        <v>164</v>
      </c>
      <c r="E576" s="91"/>
      <c r="F576" s="92" t="s">
        <v>9</v>
      </c>
      <c r="G576" s="66">
        <v>0.29925744892612871</v>
      </c>
      <c r="H576" s="92"/>
    </row>
    <row r="577" spans="1:8" s="89" customFormat="1" outlineLevel="2">
      <c r="A577" s="275"/>
      <c r="B577" s="90"/>
      <c r="D577" s="89" t="s">
        <v>165</v>
      </c>
      <c r="E577" s="91"/>
      <c r="F577" s="92" t="s">
        <v>9</v>
      </c>
      <c r="G577" s="66">
        <v>0.28380433693630158</v>
      </c>
      <c r="H577" s="92"/>
    </row>
    <row r="578" spans="1:8" s="89" customFormat="1" outlineLevel="2">
      <c r="A578" s="275"/>
      <c r="B578" s="90"/>
      <c r="D578" s="89" t="s">
        <v>166</v>
      </c>
      <c r="E578" s="91"/>
      <c r="F578" s="92" t="s">
        <v>9</v>
      </c>
      <c r="G578" s="66">
        <v>0.17614959569212213</v>
      </c>
      <c r="H578" s="92"/>
    </row>
    <row r="579" spans="1:8" s="89" customFormat="1" outlineLevel="2">
      <c r="A579" s="275"/>
      <c r="B579" s="90"/>
      <c r="D579" s="89" t="s">
        <v>167</v>
      </c>
      <c r="E579" s="91"/>
      <c r="F579" s="92" t="s">
        <v>9</v>
      </c>
      <c r="G579" s="66">
        <v>0.16375177447926217</v>
      </c>
      <c r="H579" s="92"/>
    </row>
    <row r="580" spans="1:8" s="89" customFormat="1" outlineLevel="2">
      <c r="A580" s="275"/>
      <c r="B580" s="90"/>
      <c r="D580" s="89" t="s">
        <v>168</v>
      </c>
      <c r="E580" s="91"/>
      <c r="F580" s="92" t="s">
        <v>9</v>
      </c>
      <c r="G580" s="66">
        <v>0.15949894729092512</v>
      </c>
      <c r="H580" s="92"/>
    </row>
    <row r="581" spans="1:8" s="89" customFormat="1" outlineLevel="2">
      <c r="A581" s="275"/>
      <c r="B581" s="90"/>
      <c r="E581" s="91"/>
      <c r="F581" s="92"/>
      <c r="G581" s="126"/>
      <c r="H581" s="92"/>
    </row>
    <row r="582" spans="1:8" s="89" customFormat="1" outlineLevel="2">
      <c r="A582" s="275"/>
      <c r="B582" s="90"/>
      <c r="D582" s="63" t="s">
        <v>551</v>
      </c>
      <c r="E582" s="91"/>
      <c r="F582" s="92"/>
      <c r="G582" s="126"/>
      <c r="H582" s="92"/>
    </row>
    <row r="583" spans="1:8" s="89" customFormat="1" outlineLevel="2">
      <c r="A583" s="275"/>
      <c r="B583" s="90"/>
      <c r="D583" s="89" t="s">
        <v>164</v>
      </c>
      <c r="E583" s="91"/>
      <c r="F583" s="92" t="s">
        <v>9</v>
      </c>
      <c r="G583" s="66">
        <v>0.38596990320585856</v>
      </c>
      <c r="H583" s="92"/>
    </row>
    <row r="584" spans="1:8" s="89" customFormat="1" outlineLevel="2">
      <c r="A584" s="275"/>
      <c r="B584" s="90"/>
      <c r="D584" s="89" t="s">
        <v>165</v>
      </c>
      <c r="E584" s="91"/>
      <c r="F584" s="92" t="s">
        <v>9</v>
      </c>
      <c r="G584" s="66">
        <v>0.26488842063441076</v>
      </c>
      <c r="H584" s="92"/>
    </row>
    <row r="585" spans="1:8" s="89" customFormat="1" outlineLevel="2">
      <c r="A585" s="275"/>
      <c r="B585" s="90"/>
      <c r="D585" s="89" t="s">
        <v>166</v>
      </c>
      <c r="E585" s="91"/>
      <c r="F585" s="92" t="s">
        <v>9</v>
      </c>
      <c r="G585" s="66">
        <v>0.17399999999999999</v>
      </c>
      <c r="H585" s="92"/>
    </row>
    <row r="586" spans="1:8" s="89" customFormat="1" outlineLevel="2">
      <c r="A586" s="275"/>
      <c r="B586" s="90"/>
      <c r="D586" s="89" t="s">
        <v>167</v>
      </c>
      <c r="E586" s="91"/>
      <c r="F586" s="92" t="s">
        <v>9</v>
      </c>
      <c r="G586" s="66">
        <v>0.16799665490531085</v>
      </c>
      <c r="H586" s="92"/>
    </row>
    <row r="587" spans="1:8" s="89" customFormat="1" outlineLevel="2">
      <c r="A587" s="275"/>
      <c r="B587" s="90"/>
      <c r="D587" s="89" t="s">
        <v>168</v>
      </c>
      <c r="E587" s="91"/>
      <c r="F587" s="92" t="s">
        <v>9</v>
      </c>
      <c r="G587" s="66">
        <v>0.16760178904283377</v>
      </c>
      <c r="H587" s="92"/>
    </row>
    <row r="588" spans="1:8" s="89" customFormat="1" outlineLevel="2">
      <c r="A588" s="275"/>
      <c r="B588" s="90"/>
      <c r="E588" s="91"/>
      <c r="F588" s="92"/>
      <c r="G588" s="126"/>
      <c r="H588" s="92"/>
    </row>
    <row r="589" spans="1:8" s="89" customFormat="1" outlineLevel="2">
      <c r="A589" s="275"/>
      <c r="B589" s="90"/>
      <c r="D589" s="63" t="s">
        <v>176</v>
      </c>
      <c r="E589" s="91"/>
      <c r="F589" s="92"/>
      <c r="G589" s="126"/>
      <c r="H589" s="92"/>
    </row>
    <row r="590" spans="1:8" s="89" customFormat="1" outlineLevel="2">
      <c r="A590" s="275"/>
      <c r="B590" s="90"/>
      <c r="D590" s="89" t="s">
        <v>164</v>
      </c>
      <c r="E590" s="91"/>
      <c r="F590" s="92" t="s">
        <v>9</v>
      </c>
      <c r="G590" s="66">
        <v>0.47869696969696968</v>
      </c>
      <c r="H590" s="92"/>
    </row>
    <row r="591" spans="1:8" s="89" customFormat="1" outlineLevel="2">
      <c r="A591" s="275"/>
      <c r="B591" s="90"/>
      <c r="D591" s="89" t="s">
        <v>165</v>
      </c>
      <c r="E591" s="91"/>
      <c r="F591" s="92" t="s">
        <v>9</v>
      </c>
      <c r="G591" s="66">
        <v>0.11332142857142859</v>
      </c>
      <c r="H591" s="92"/>
    </row>
    <row r="592" spans="1:8" s="89" customFormat="1" outlineLevel="2">
      <c r="A592" s="275"/>
      <c r="B592" s="90"/>
      <c r="D592" s="89" t="s">
        <v>166</v>
      </c>
      <c r="E592" s="91"/>
      <c r="F592" s="92" t="s">
        <v>9</v>
      </c>
      <c r="G592" s="66">
        <v>8.5303030303030311E-2</v>
      </c>
      <c r="H592" s="92"/>
    </row>
    <row r="593" spans="1:8" s="89" customFormat="1" outlineLevel="2">
      <c r="A593" s="275"/>
      <c r="B593" s="90"/>
      <c r="D593" s="89" t="s">
        <v>167</v>
      </c>
      <c r="E593" s="91"/>
      <c r="F593" s="92" t="s">
        <v>9</v>
      </c>
      <c r="G593" s="66" t="s">
        <v>170</v>
      </c>
      <c r="H593" s="92"/>
    </row>
    <row r="594" spans="1:8" s="89" customFormat="1" outlineLevel="2">
      <c r="A594" s="275"/>
      <c r="B594" s="90"/>
      <c r="D594" s="89" t="s">
        <v>168</v>
      </c>
      <c r="E594" s="91"/>
      <c r="F594" s="92" t="s">
        <v>9</v>
      </c>
      <c r="G594" s="66">
        <v>7.1333333333333318E-2</v>
      </c>
      <c r="H594" s="92"/>
    </row>
    <row r="595" spans="1:8" s="89" customFormat="1" ht="10.15" customHeight="1" outlineLevel="2">
      <c r="A595" s="275"/>
      <c r="B595" s="90"/>
      <c r="E595" s="91"/>
      <c r="F595" s="92"/>
      <c r="G595" s="96"/>
      <c r="H595" s="92"/>
    </row>
    <row r="596" spans="1:8" s="89" customFormat="1" ht="10.15" customHeight="1" outlineLevel="2">
      <c r="A596" s="275"/>
      <c r="B596" s="90"/>
      <c r="D596" s="89" t="s">
        <v>579</v>
      </c>
      <c r="E596" s="91"/>
      <c r="F596" s="92" t="s">
        <v>9</v>
      </c>
      <c r="G596" s="66" t="s">
        <v>486</v>
      </c>
      <c r="H596" s="92"/>
    </row>
    <row r="597" spans="1:8" s="89" customFormat="1" ht="10.15" customHeight="1" outlineLevel="2">
      <c r="A597" s="275"/>
      <c r="B597" s="90"/>
      <c r="E597" s="91"/>
      <c r="F597" s="92"/>
      <c r="G597" s="96"/>
      <c r="H597" s="92"/>
    </row>
    <row r="598" spans="1:8" s="89" customFormat="1" outlineLevel="1">
      <c r="A598" s="275"/>
      <c r="B598" s="90"/>
      <c r="E598" s="91"/>
      <c r="F598" s="92"/>
      <c r="G598" s="105"/>
      <c r="H598" s="92"/>
    </row>
    <row r="599" spans="1:8" s="16" customFormat="1" outlineLevel="1">
      <c r="A599" s="274"/>
      <c r="B599" s="17"/>
      <c r="C599" s="207" t="s">
        <v>447</v>
      </c>
      <c r="D599" s="16" t="s">
        <v>118</v>
      </c>
      <c r="E599" s="18"/>
      <c r="F599" s="19"/>
      <c r="G599" s="20"/>
      <c r="H599" s="19"/>
    </row>
    <row r="600" spans="1:8" outlineLevel="2">
      <c r="B600" s="21"/>
    </row>
    <row r="601" spans="1:8" outlineLevel="2">
      <c r="B601" s="21"/>
      <c r="D601" s="10" t="s">
        <v>171</v>
      </c>
      <c r="F601" s="12" t="s">
        <v>9</v>
      </c>
      <c r="G601" s="66">
        <v>0.06</v>
      </c>
    </row>
    <row r="602" spans="1:8" outlineLevel="2">
      <c r="B602" s="21"/>
      <c r="D602" s="10" t="s">
        <v>172</v>
      </c>
      <c r="F602" s="12" t="s">
        <v>506</v>
      </c>
      <c r="G602" s="57">
        <f>G601*G542</f>
        <v>42</v>
      </c>
    </row>
    <row r="603" spans="1:8" ht="10.15" customHeight="1" outlineLevel="2">
      <c r="B603" s="21"/>
      <c r="G603" s="96"/>
    </row>
    <row r="604" spans="1:8" ht="10.15" customHeight="1" outlineLevel="1">
      <c r="B604" s="21"/>
      <c r="G604" s="96"/>
    </row>
    <row r="605" spans="1:8" s="16" customFormat="1" outlineLevel="1">
      <c r="A605" s="274"/>
      <c r="B605" s="17"/>
      <c r="C605" s="207" t="s">
        <v>448</v>
      </c>
      <c r="D605" s="16" t="s">
        <v>577</v>
      </c>
      <c r="E605" s="18"/>
      <c r="F605" s="19"/>
      <c r="G605" s="20"/>
      <c r="H605" s="19"/>
    </row>
    <row r="606" spans="1:8" ht="10.15" customHeight="1" outlineLevel="2">
      <c r="B606" s="21"/>
      <c r="G606" s="96"/>
    </row>
    <row r="607" spans="1:8" ht="10.15" customHeight="1" outlineLevel="2">
      <c r="B607" s="21"/>
      <c r="D607" s="10" t="s">
        <v>578</v>
      </c>
      <c r="F607" s="12" t="s">
        <v>506</v>
      </c>
      <c r="G607" s="132">
        <v>162</v>
      </c>
    </row>
    <row r="608" spans="1:8" ht="10.15" customHeight="1" outlineLevel="2">
      <c r="B608" s="21"/>
      <c r="G608" s="96"/>
    </row>
    <row r="609" spans="1:89" outlineLevel="1">
      <c r="B609" s="21"/>
    </row>
    <row r="610" spans="1:89" s="16" customFormat="1" outlineLevel="1">
      <c r="A610" s="274"/>
      <c r="B610" s="17"/>
      <c r="C610" s="207" t="s">
        <v>449</v>
      </c>
      <c r="D610" s="16" t="s">
        <v>119</v>
      </c>
      <c r="E610" s="18"/>
      <c r="F610" s="19"/>
      <c r="G610" s="20"/>
      <c r="H610" s="19"/>
    </row>
    <row r="611" spans="1:89" outlineLevel="2">
      <c r="B611" s="21"/>
    </row>
    <row r="612" spans="1:89" outlineLevel="2">
      <c r="B612" s="21"/>
      <c r="D612" s="10" t="s">
        <v>173</v>
      </c>
      <c r="F612" s="12" t="s">
        <v>175</v>
      </c>
      <c r="G612" s="51">
        <v>120</v>
      </c>
    </row>
    <row r="613" spans="1:89" outlineLevel="2">
      <c r="B613" s="21"/>
      <c r="D613" s="10" t="s">
        <v>174</v>
      </c>
      <c r="F613" s="12" t="s">
        <v>175</v>
      </c>
      <c r="G613" s="51">
        <v>30</v>
      </c>
    </row>
    <row r="614" spans="1:89" ht="10.15" customHeight="1" outlineLevel="2">
      <c r="B614" s="21"/>
      <c r="G614" s="96"/>
    </row>
    <row r="615" spans="1:89" ht="10.15" customHeight="1" outlineLevel="2">
      <c r="B615" s="21"/>
      <c r="D615" s="10" t="s">
        <v>178</v>
      </c>
      <c r="F615" s="12" t="s">
        <v>175</v>
      </c>
      <c r="G615" s="51">
        <v>365</v>
      </c>
    </row>
    <row r="616" spans="1:89" ht="10.15" customHeight="1" outlineLevel="2">
      <c r="B616" s="21"/>
      <c r="G616" s="96"/>
    </row>
    <row r="617" spans="1:89" ht="10.15" customHeight="1" outlineLevel="1">
      <c r="B617" s="21"/>
    </row>
    <row r="618" spans="1:89" s="16" customFormat="1" ht="10.15" customHeight="1" outlineLevel="1">
      <c r="A618" s="274"/>
      <c r="B618" s="17"/>
      <c r="C618" s="207" t="s">
        <v>450</v>
      </c>
      <c r="D618" s="16" t="s">
        <v>214</v>
      </c>
      <c r="E618" s="115"/>
      <c r="F618" s="19"/>
      <c r="G618" s="20"/>
      <c r="H618" s="19"/>
    </row>
    <row r="619" spans="1:89" ht="10.15" customHeight="1" outlineLevel="2">
      <c r="E619" s="112"/>
    </row>
    <row r="620" spans="1:89" ht="10.15" customHeight="1" outlineLevel="2">
      <c r="D620" s="10" t="s">
        <v>218</v>
      </c>
      <c r="E620" s="112"/>
      <c r="F620" s="12" t="s">
        <v>9</v>
      </c>
      <c r="G620" s="34">
        <f>G532</f>
        <v>0.2</v>
      </c>
    </row>
    <row r="621" spans="1:89" ht="10.15" customHeight="1" outlineLevel="2">
      <c r="E621" s="112"/>
      <c r="G621" s="154"/>
    </row>
    <row r="622" spans="1:89" ht="10.15" customHeight="1" outlineLevel="2">
      <c r="D622" s="10" t="s">
        <v>604</v>
      </c>
      <c r="E622" s="112"/>
      <c r="F622" s="12" t="s">
        <v>9</v>
      </c>
      <c r="G622" s="66">
        <v>0.5</v>
      </c>
    </row>
    <row r="623" spans="1:89" ht="10.15" customHeight="1" outlineLevel="2">
      <c r="E623" s="112"/>
      <c r="G623" s="154"/>
    </row>
    <row r="624" spans="1:89" ht="10.15" customHeight="1" outlineLevel="2">
      <c r="D624" s="10" t="s">
        <v>6</v>
      </c>
      <c r="E624" s="112"/>
      <c r="G624" s="96"/>
      <c r="J624" s="155">
        <f>'Laika grafiks'!J17</f>
        <v>2000</v>
      </c>
      <c r="K624" s="155">
        <f>'Laika grafiks'!K17</f>
        <v>2001</v>
      </c>
      <c r="L624" s="155">
        <f>'Laika grafiks'!L17</f>
        <v>2002</v>
      </c>
      <c r="M624" s="155">
        <f>'Laika grafiks'!M17</f>
        <v>2003</v>
      </c>
      <c r="N624" s="155">
        <f>'Laika grafiks'!N17</f>
        <v>2004</v>
      </c>
      <c r="O624" s="155">
        <f>'Laika grafiks'!O17</f>
        <v>2005</v>
      </c>
      <c r="P624" s="155">
        <f>'Laika grafiks'!P17</f>
        <v>2006</v>
      </c>
      <c r="Q624" s="155">
        <f>'Laika grafiks'!Q17</f>
        <v>2007</v>
      </c>
      <c r="R624" s="155">
        <f>'Laika grafiks'!R17</f>
        <v>2008</v>
      </c>
      <c r="S624" s="155">
        <f>'Laika grafiks'!S17</f>
        <v>2009</v>
      </c>
      <c r="T624" s="155">
        <f>'Laika grafiks'!T17</f>
        <v>2010</v>
      </c>
      <c r="U624" s="155">
        <f>'Laika grafiks'!U17</f>
        <v>2011</v>
      </c>
      <c r="V624" s="155">
        <f>'Laika grafiks'!V17</f>
        <v>2012</v>
      </c>
      <c r="W624" s="155">
        <f>'Laika grafiks'!W17</f>
        <v>2013</v>
      </c>
      <c r="X624" s="155">
        <f>'Laika grafiks'!X17</f>
        <v>2014</v>
      </c>
      <c r="Y624" s="155">
        <f>'Laika grafiks'!Y17</f>
        <v>2015</v>
      </c>
      <c r="Z624" s="155">
        <f>'Laika grafiks'!Z17</f>
        <v>2016</v>
      </c>
      <c r="AA624" s="155">
        <f>'Laika grafiks'!AA17</f>
        <v>2017</v>
      </c>
      <c r="AB624" s="155">
        <f>'Laika grafiks'!AB17</f>
        <v>2018</v>
      </c>
      <c r="AC624" s="155">
        <f>'Laika grafiks'!AC17</f>
        <v>2019</v>
      </c>
      <c r="AD624" s="155">
        <f>'Laika grafiks'!AD17</f>
        <v>2020</v>
      </c>
      <c r="AE624" s="155">
        <f>'Laika grafiks'!AE17</f>
        <v>2021</v>
      </c>
      <c r="AF624" s="155">
        <f>'Laika grafiks'!AF17</f>
        <v>2022</v>
      </c>
      <c r="AG624" s="155">
        <f>'Laika grafiks'!AG17</f>
        <v>2023</v>
      </c>
      <c r="AH624" s="155">
        <f>'Laika grafiks'!AH17</f>
        <v>2024</v>
      </c>
      <c r="AI624" s="155">
        <f>'Laika grafiks'!AI17</f>
        <v>2025</v>
      </c>
      <c r="AJ624" s="155">
        <f>'Laika grafiks'!AJ17</f>
        <v>2026</v>
      </c>
      <c r="AK624" s="155">
        <f>'Laika grafiks'!AK17</f>
        <v>2027</v>
      </c>
      <c r="AL624" s="155">
        <f>'Laika grafiks'!AL17</f>
        <v>2028</v>
      </c>
      <c r="AM624" s="155">
        <f>'Laika grafiks'!AM17</f>
        <v>2029</v>
      </c>
      <c r="AN624" s="155">
        <f>'Laika grafiks'!AN17</f>
        <v>2030</v>
      </c>
      <c r="AO624" s="155">
        <f>'Laika grafiks'!AO17</f>
        <v>2031</v>
      </c>
      <c r="AP624" s="155">
        <f>'Laika grafiks'!AP17</f>
        <v>2032</v>
      </c>
      <c r="AQ624" s="155">
        <f>'Laika grafiks'!AQ17</f>
        <v>2033</v>
      </c>
      <c r="AR624" s="155">
        <f>'Laika grafiks'!AR17</f>
        <v>2034</v>
      </c>
      <c r="AS624" s="155">
        <f>'Laika grafiks'!AS17</f>
        <v>2035</v>
      </c>
      <c r="AT624" s="155">
        <f>'Laika grafiks'!AT17</f>
        <v>2036</v>
      </c>
      <c r="AU624" s="155">
        <f>'Laika grafiks'!AU17</f>
        <v>2037</v>
      </c>
      <c r="AV624" s="155">
        <f>'Laika grafiks'!AV17</f>
        <v>2038</v>
      </c>
      <c r="AW624" s="155">
        <f>'Laika grafiks'!AW17</f>
        <v>2039</v>
      </c>
      <c r="AX624" s="155">
        <f>'Laika grafiks'!AX17</f>
        <v>2040</v>
      </c>
      <c r="AY624" s="155">
        <f>'Laika grafiks'!AY17</f>
        <v>2041</v>
      </c>
      <c r="AZ624" s="155">
        <f>'Laika grafiks'!AZ17</f>
        <v>2042</v>
      </c>
      <c r="BA624" s="155">
        <f>'Laika grafiks'!BA17</f>
        <v>2043</v>
      </c>
      <c r="BB624" s="155">
        <f>'Laika grafiks'!BB17</f>
        <v>2044</v>
      </c>
      <c r="BC624" s="155">
        <f>'Laika grafiks'!BC17</f>
        <v>2045</v>
      </c>
      <c r="BD624" s="155">
        <f>'Laika grafiks'!BD17</f>
        <v>2046</v>
      </c>
      <c r="BE624" s="155">
        <f>'Laika grafiks'!BE17</f>
        <v>2047</v>
      </c>
      <c r="BF624" s="155">
        <f>'Laika grafiks'!BF17</f>
        <v>2048</v>
      </c>
      <c r="BG624" s="155">
        <f>'Laika grafiks'!BG17</f>
        <v>2049</v>
      </c>
      <c r="BH624" s="155">
        <f>'Laika grafiks'!BH17</f>
        <v>2050</v>
      </c>
      <c r="BI624" s="155">
        <f>'Laika grafiks'!BI17</f>
        <v>2051</v>
      </c>
      <c r="BJ624" s="155">
        <f>'Laika grafiks'!BJ17</f>
        <v>2052</v>
      </c>
      <c r="BK624" s="155">
        <f>'Laika grafiks'!BK17</f>
        <v>2053</v>
      </c>
      <c r="BL624" s="155">
        <f>'Laika grafiks'!BL17</f>
        <v>2054</v>
      </c>
      <c r="BM624" s="155">
        <f>'Laika grafiks'!BM17</f>
        <v>2055</v>
      </c>
      <c r="BN624" s="155">
        <f>'Laika grafiks'!BN17</f>
        <v>2056</v>
      </c>
      <c r="BO624" s="155">
        <f>'Laika grafiks'!BO17</f>
        <v>2057</v>
      </c>
      <c r="BP624" s="155">
        <f>'Laika grafiks'!BP17</f>
        <v>2058</v>
      </c>
      <c r="BQ624" s="155">
        <f>'Laika grafiks'!BQ17</f>
        <v>2059</v>
      </c>
      <c r="BR624" s="155">
        <f>'Laika grafiks'!BR17</f>
        <v>2060</v>
      </c>
      <c r="BS624" s="155">
        <f>'Laika grafiks'!BS17</f>
        <v>2061</v>
      </c>
      <c r="BT624" s="155">
        <f>'Laika grafiks'!BT17</f>
        <v>2062</v>
      </c>
      <c r="BU624" s="155">
        <f>'Laika grafiks'!BU17</f>
        <v>2063</v>
      </c>
      <c r="BV624" s="155">
        <f>'Laika grafiks'!BV17</f>
        <v>2064</v>
      </c>
      <c r="BW624" s="155">
        <f>'Laika grafiks'!BW17</f>
        <v>2065</v>
      </c>
      <c r="BX624" s="155">
        <f>'Laika grafiks'!BX17</f>
        <v>2066</v>
      </c>
      <c r="BY624" s="155">
        <f>'Laika grafiks'!BY17</f>
        <v>2067</v>
      </c>
      <c r="BZ624" s="155">
        <f>'Laika grafiks'!BZ17</f>
        <v>2068</v>
      </c>
      <c r="CA624" s="155">
        <f>'Laika grafiks'!CA17</f>
        <v>2069</v>
      </c>
      <c r="CB624" s="155">
        <f>'Laika grafiks'!CB17</f>
        <v>2070</v>
      </c>
      <c r="CC624" s="155">
        <f>'Laika grafiks'!CC17</f>
        <v>2071</v>
      </c>
      <c r="CD624" s="155">
        <f>'Laika grafiks'!CD17</f>
        <v>2072</v>
      </c>
      <c r="CE624" s="155">
        <f>'Laika grafiks'!CE17</f>
        <v>2073</v>
      </c>
      <c r="CF624" s="155">
        <f>'Laika grafiks'!CF17</f>
        <v>2074</v>
      </c>
      <c r="CG624" s="155">
        <f>'Laika grafiks'!CG17</f>
        <v>2075</v>
      </c>
      <c r="CH624" s="155">
        <f>'Laika grafiks'!CH17</f>
        <v>2076</v>
      </c>
      <c r="CI624" s="155">
        <f>'Laika grafiks'!CI17</f>
        <v>2077</v>
      </c>
      <c r="CJ624" s="155">
        <f>'Laika grafiks'!CJ17</f>
        <v>2078</v>
      </c>
      <c r="CK624" s="155">
        <f>'Laika grafiks'!CK17</f>
        <v>2079</v>
      </c>
    </row>
    <row r="625" spans="1:89" ht="10.15" customHeight="1" outlineLevel="2">
      <c r="D625" s="10" t="s">
        <v>333</v>
      </c>
      <c r="E625" s="112"/>
      <c r="G625" s="96"/>
      <c r="J625" s="100">
        <v>1</v>
      </c>
      <c r="K625" s="100">
        <v>1</v>
      </c>
      <c r="L625" s="100">
        <v>1</v>
      </c>
      <c r="M625" s="100"/>
      <c r="N625" s="100"/>
      <c r="O625" s="100"/>
      <c r="P625" s="100"/>
      <c r="Q625" s="100"/>
      <c r="R625" s="100"/>
      <c r="S625" s="100"/>
      <c r="T625" s="100"/>
      <c r="U625" s="100"/>
      <c r="V625" s="100"/>
      <c r="W625" s="100"/>
      <c r="X625" s="100"/>
      <c r="Y625" s="100"/>
      <c r="Z625" s="100"/>
      <c r="AA625" s="100"/>
      <c r="AB625" s="100"/>
      <c r="AC625" s="100"/>
      <c r="AD625" s="100"/>
      <c r="AE625" s="100"/>
      <c r="AF625" s="100"/>
      <c r="AG625" s="100"/>
      <c r="AH625" s="100"/>
      <c r="AI625" s="100"/>
      <c r="AJ625" s="100"/>
      <c r="AK625" s="100"/>
      <c r="AL625" s="100"/>
      <c r="AM625" s="100"/>
      <c r="AN625" s="100"/>
      <c r="AO625" s="100"/>
      <c r="AP625" s="100"/>
      <c r="AQ625" s="100"/>
      <c r="AR625" s="100"/>
      <c r="AS625" s="100"/>
      <c r="AT625" s="100"/>
      <c r="AU625" s="100"/>
      <c r="AV625" s="100"/>
      <c r="AW625" s="100"/>
      <c r="AX625" s="100"/>
      <c r="AY625" s="100"/>
      <c r="AZ625" s="100"/>
      <c r="BA625" s="100"/>
      <c r="BB625" s="100"/>
      <c r="BC625" s="100"/>
      <c r="BD625" s="100"/>
      <c r="BE625" s="100"/>
      <c r="BF625" s="100"/>
      <c r="BG625" s="100"/>
      <c r="BH625" s="100"/>
      <c r="BI625" s="100"/>
      <c r="BJ625" s="100"/>
      <c r="BK625" s="100"/>
      <c r="BL625" s="100"/>
      <c r="BM625" s="100"/>
      <c r="BN625" s="100"/>
      <c r="BO625" s="100"/>
      <c r="BP625" s="100">
        <v>1</v>
      </c>
      <c r="BQ625" s="100">
        <v>1</v>
      </c>
      <c r="BR625" s="100"/>
      <c r="BS625" s="100"/>
      <c r="BT625" s="100"/>
      <c r="BU625" s="100"/>
      <c r="BV625" s="100"/>
      <c r="BW625" s="100"/>
      <c r="BX625" s="100"/>
      <c r="BY625" s="100"/>
      <c r="BZ625" s="100"/>
      <c r="CA625" s="100"/>
      <c r="CB625" s="100"/>
      <c r="CC625" s="100"/>
      <c r="CD625" s="100"/>
      <c r="CE625" s="100"/>
      <c r="CF625" s="100"/>
      <c r="CG625" s="100"/>
      <c r="CH625" s="100"/>
      <c r="CI625" s="100"/>
      <c r="CJ625" s="100"/>
      <c r="CK625" s="100"/>
    </row>
    <row r="626" spans="1:89" customFormat="1" ht="10.15" customHeight="1" outlineLevel="2">
      <c r="A626" s="277"/>
      <c r="H626" s="96"/>
    </row>
    <row r="627" spans="1:89" customFormat="1" ht="10.15" customHeight="1" outlineLevel="2">
      <c r="A627" s="277"/>
      <c r="D627" s="116" t="s">
        <v>215</v>
      </c>
      <c r="E627" s="117"/>
      <c r="F627" s="118" t="s">
        <v>216</v>
      </c>
      <c r="G627" s="118">
        <v>1</v>
      </c>
      <c r="H627" s="96"/>
    </row>
    <row r="628" spans="1:89" ht="10.15" customHeight="1" outlineLevel="2">
      <c r="D628" s="116"/>
      <c r="E628" s="117"/>
      <c r="F628" s="118" t="s">
        <v>217</v>
      </c>
      <c r="G628" s="118">
        <v>0</v>
      </c>
    </row>
    <row r="629" spans="1:89" ht="10.15" customHeight="1" outlineLevel="2">
      <c r="E629" s="10"/>
      <c r="F629" s="10"/>
      <c r="G629" s="10"/>
    </row>
    <row r="630" spans="1:89" ht="10.15" customHeight="1" outlineLevel="2">
      <c r="A630" s="178">
        <f>IF(G630&gt;G150,1,0)</f>
        <v>0</v>
      </c>
      <c r="D630" s="10" t="s">
        <v>334</v>
      </c>
      <c r="E630"/>
      <c r="F630" s="12" t="s">
        <v>122</v>
      </c>
      <c r="G630" s="25">
        <f>SUM(J625:CK625)</f>
        <v>5</v>
      </c>
    </row>
    <row r="631" spans="1:89" s="89" customFormat="1" ht="10.15" customHeight="1" outlineLevel="2">
      <c r="A631" s="277"/>
      <c r="E631" s="145"/>
      <c r="F631" s="92"/>
      <c r="G631" s="133"/>
      <c r="H631" s="12"/>
    </row>
    <row r="632" spans="1:89" ht="10.15" customHeight="1" outlineLevel="2">
      <c r="D632" s="10" t="s">
        <v>6</v>
      </c>
      <c r="E632" s="112"/>
      <c r="J632" s="155">
        <f>'Laika grafiks'!J17</f>
        <v>2000</v>
      </c>
      <c r="K632" s="155">
        <f>'Laika grafiks'!K17</f>
        <v>2001</v>
      </c>
      <c r="L632" s="155">
        <f>'Laika grafiks'!L17</f>
        <v>2002</v>
      </c>
      <c r="M632" s="155">
        <f>'Laika grafiks'!M17</f>
        <v>2003</v>
      </c>
      <c r="N632" s="155">
        <f>'Laika grafiks'!N17</f>
        <v>2004</v>
      </c>
      <c r="O632" s="155">
        <f>'Laika grafiks'!O17</f>
        <v>2005</v>
      </c>
      <c r="P632" s="155">
        <f>'Laika grafiks'!P17</f>
        <v>2006</v>
      </c>
      <c r="Q632" s="155">
        <f>'Laika grafiks'!Q17</f>
        <v>2007</v>
      </c>
      <c r="R632" s="155">
        <f>'Laika grafiks'!R17</f>
        <v>2008</v>
      </c>
      <c r="S632" s="155">
        <f>'Laika grafiks'!S17</f>
        <v>2009</v>
      </c>
      <c r="T632" s="155">
        <f>'Laika grafiks'!T17</f>
        <v>2010</v>
      </c>
      <c r="U632" s="155">
        <f>'Laika grafiks'!U17</f>
        <v>2011</v>
      </c>
      <c r="V632" s="155">
        <f>'Laika grafiks'!V17</f>
        <v>2012</v>
      </c>
      <c r="W632" s="155">
        <f>'Laika grafiks'!W17</f>
        <v>2013</v>
      </c>
      <c r="X632" s="155">
        <f>'Laika grafiks'!X17</f>
        <v>2014</v>
      </c>
      <c r="Y632" s="155">
        <f>'Laika grafiks'!Y17</f>
        <v>2015</v>
      </c>
      <c r="Z632" s="155">
        <f>'Laika grafiks'!Z17</f>
        <v>2016</v>
      </c>
      <c r="AA632" s="155">
        <f>'Laika grafiks'!AA17</f>
        <v>2017</v>
      </c>
      <c r="AB632" s="155">
        <f>'Laika grafiks'!AB17</f>
        <v>2018</v>
      </c>
      <c r="AC632" s="155">
        <f>'Laika grafiks'!AC17</f>
        <v>2019</v>
      </c>
      <c r="AD632" s="155">
        <f>'Laika grafiks'!AD17</f>
        <v>2020</v>
      </c>
      <c r="AE632" s="155">
        <f>'Laika grafiks'!AE17</f>
        <v>2021</v>
      </c>
      <c r="AF632" s="155">
        <f>'Laika grafiks'!AF17</f>
        <v>2022</v>
      </c>
      <c r="AG632" s="155">
        <f>'Laika grafiks'!AG17</f>
        <v>2023</v>
      </c>
      <c r="AH632" s="155">
        <f>'Laika grafiks'!AH17</f>
        <v>2024</v>
      </c>
      <c r="AI632" s="155">
        <f>'Laika grafiks'!AI17</f>
        <v>2025</v>
      </c>
      <c r="AJ632" s="155">
        <f>'Laika grafiks'!AJ17</f>
        <v>2026</v>
      </c>
      <c r="AK632" s="155">
        <f>'Laika grafiks'!AK17</f>
        <v>2027</v>
      </c>
      <c r="AL632" s="155">
        <f>'Laika grafiks'!AL17</f>
        <v>2028</v>
      </c>
      <c r="AM632" s="155">
        <f>'Laika grafiks'!AM17</f>
        <v>2029</v>
      </c>
      <c r="AN632" s="155">
        <f>'Laika grafiks'!AN17</f>
        <v>2030</v>
      </c>
      <c r="AO632" s="155">
        <f>'Laika grafiks'!AO17</f>
        <v>2031</v>
      </c>
      <c r="AP632" s="155">
        <f>'Laika grafiks'!AP17</f>
        <v>2032</v>
      </c>
      <c r="AQ632" s="155">
        <f>'Laika grafiks'!AQ17</f>
        <v>2033</v>
      </c>
      <c r="AR632" s="155">
        <f>'Laika grafiks'!AR17</f>
        <v>2034</v>
      </c>
      <c r="AS632" s="155">
        <f>'Laika grafiks'!AS17</f>
        <v>2035</v>
      </c>
      <c r="AT632" s="155">
        <f>'Laika grafiks'!AT17</f>
        <v>2036</v>
      </c>
      <c r="AU632" s="155">
        <f>'Laika grafiks'!AU17</f>
        <v>2037</v>
      </c>
      <c r="AV632" s="155">
        <f>'Laika grafiks'!AV17</f>
        <v>2038</v>
      </c>
      <c r="AW632" s="155">
        <f>'Laika grafiks'!AW17</f>
        <v>2039</v>
      </c>
      <c r="AX632" s="155">
        <f>'Laika grafiks'!AX17</f>
        <v>2040</v>
      </c>
      <c r="AY632" s="155">
        <f>'Laika grafiks'!AY17</f>
        <v>2041</v>
      </c>
      <c r="AZ632" s="155">
        <f>'Laika grafiks'!AZ17</f>
        <v>2042</v>
      </c>
      <c r="BA632" s="155">
        <f>'Laika grafiks'!BA17</f>
        <v>2043</v>
      </c>
      <c r="BB632" s="155">
        <f>'Laika grafiks'!BB17</f>
        <v>2044</v>
      </c>
      <c r="BC632" s="155">
        <f>'Laika grafiks'!BC17</f>
        <v>2045</v>
      </c>
      <c r="BD632" s="155">
        <f>'Laika grafiks'!BD17</f>
        <v>2046</v>
      </c>
      <c r="BE632" s="155">
        <f>'Laika grafiks'!BE17</f>
        <v>2047</v>
      </c>
      <c r="BF632" s="155">
        <f>'Laika grafiks'!BF17</f>
        <v>2048</v>
      </c>
      <c r="BG632" s="155">
        <f>'Laika grafiks'!BG17</f>
        <v>2049</v>
      </c>
      <c r="BH632" s="155">
        <f>'Laika grafiks'!BH17</f>
        <v>2050</v>
      </c>
      <c r="BI632" s="155">
        <f>'Laika grafiks'!BI17</f>
        <v>2051</v>
      </c>
      <c r="BJ632" s="155">
        <f>'Laika grafiks'!BJ17</f>
        <v>2052</v>
      </c>
      <c r="BK632" s="155">
        <f>'Laika grafiks'!BK17</f>
        <v>2053</v>
      </c>
      <c r="BL632" s="155">
        <f>'Laika grafiks'!BL17</f>
        <v>2054</v>
      </c>
      <c r="BM632" s="155">
        <f>'Laika grafiks'!BM17</f>
        <v>2055</v>
      </c>
      <c r="BN632" s="155">
        <f>'Laika grafiks'!BN17</f>
        <v>2056</v>
      </c>
      <c r="BO632" s="155">
        <f>'Laika grafiks'!BO17</f>
        <v>2057</v>
      </c>
      <c r="BP632" s="155">
        <f>'Laika grafiks'!BP17</f>
        <v>2058</v>
      </c>
      <c r="BQ632" s="155">
        <f>'Laika grafiks'!BQ17</f>
        <v>2059</v>
      </c>
      <c r="BR632" s="155">
        <f>'Laika grafiks'!BR17</f>
        <v>2060</v>
      </c>
      <c r="BS632" s="155">
        <f>'Laika grafiks'!BS17</f>
        <v>2061</v>
      </c>
      <c r="BT632" s="155">
        <f>'Laika grafiks'!BT17</f>
        <v>2062</v>
      </c>
      <c r="BU632" s="155">
        <f>'Laika grafiks'!BU17</f>
        <v>2063</v>
      </c>
      <c r="BV632" s="155">
        <f>'Laika grafiks'!BV17</f>
        <v>2064</v>
      </c>
      <c r="BW632" s="155">
        <f>'Laika grafiks'!BW17</f>
        <v>2065</v>
      </c>
      <c r="BX632" s="155">
        <f>'Laika grafiks'!BX17</f>
        <v>2066</v>
      </c>
      <c r="BY632" s="155">
        <f>'Laika grafiks'!BY17</f>
        <v>2067</v>
      </c>
      <c r="BZ632" s="155">
        <f>'Laika grafiks'!BZ17</f>
        <v>2068</v>
      </c>
      <c r="CA632" s="155">
        <f>'Laika grafiks'!CA17</f>
        <v>2069</v>
      </c>
      <c r="CB632" s="155">
        <f>'Laika grafiks'!CB17</f>
        <v>2070</v>
      </c>
      <c r="CC632" s="155">
        <f>'Laika grafiks'!CC17</f>
        <v>2071</v>
      </c>
      <c r="CD632" s="155">
        <f>'Laika grafiks'!CD17</f>
        <v>2072</v>
      </c>
      <c r="CE632" s="155">
        <f>'Laika grafiks'!CE17</f>
        <v>2073</v>
      </c>
      <c r="CF632" s="155">
        <f>'Laika grafiks'!CF17</f>
        <v>2074</v>
      </c>
      <c r="CG632" s="155">
        <f>'Laika grafiks'!CG17</f>
        <v>2075</v>
      </c>
      <c r="CH632" s="155">
        <f>'Laika grafiks'!CH17</f>
        <v>2076</v>
      </c>
      <c r="CI632" s="155">
        <f>'Laika grafiks'!CI17</f>
        <v>2077</v>
      </c>
      <c r="CJ632" s="155">
        <f>'Laika grafiks'!CJ17</f>
        <v>2078</v>
      </c>
      <c r="CK632" s="155">
        <f>'Laika grafiks'!CK17</f>
        <v>2079</v>
      </c>
    </row>
    <row r="633" spans="1:89" ht="10.15" customHeight="1" outlineLevel="2">
      <c r="D633" s="10" t="s">
        <v>452</v>
      </c>
      <c r="E633" s="112"/>
      <c r="J633" s="100"/>
      <c r="K633" s="100"/>
      <c r="L633" s="100"/>
      <c r="M633" s="100"/>
      <c r="N633" s="100"/>
      <c r="O633" s="100"/>
      <c r="P633" s="100"/>
      <c r="Q633" s="100"/>
      <c r="R633" s="100"/>
      <c r="S633" s="100"/>
      <c r="T633" s="100"/>
      <c r="U633" s="100"/>
      <c r="V633" s="100"/>
      <c r="W633" s="100"/>
      <c r="X633" s="100"/>
      <c r="Y633" s="100"/>
      <c r="Z633" s="100"/>
      <c r="AA633" s="100"/>
      <c r="AB633" s="100"/>
      <c r="AC633" s="100"/>
      <c r="AD633" s="100"/>
      <c r="AE633" s="100"/>
      <c r="AF633" s="100"/>
      <c r="AG633" s="100"/>
      <c r="AH633" s="100"/>
      <c r="AI633" s="100"/>
      <c r="AJ633" s="100"/>
      <c r="AK633" s="100"/>
      <c r="AL633" s="100"/>
      <c r="AM633" s="100"/>
      <c r="AN633" s="100"/>
      <c r="AO633" s="100"/>
      <c r="AP633" s="100"/>
      <c r="AQ633" s="100"/>
      <c r="AR633" s="100"/>
      <c r="AS633" s="100"/>
      <c r="AT633" s="100"/>
      <c r="AU633" s="100"/>
      <c r="AV633" s="100"/>
      <c r="AW633" s="100"/>
      <c r="AX633" s="100"/>
      <c r="AY633" s="100"/>
      <c r="AZ633" s="100"/>
      <c r="BA633" s="100"/>
      <c r="BB633" s="100"/>
      <c r="BC633" s="100"/>
      <c r="BD633" s="100"/>
      <c r="BE633" s="100"/>
      <c r="BF633" s="100"/>
      <c r="BG633" s="100"/>
      <c r="BH633" s="100"/>
      <c r="BI633" s="100"/>
      <c r="BJ633" s="100"/>
      <c r="BK633" s="100"/>
      <c r="BL633" s="100"/>
      <c r="BM633" s="100"/>
      <c r="BN633" s="100"/>
      <c r="BO633" s="100"/>
      <c r="BP633" s="100"/>
      <c r="BQ633" s="100"/>
      <c r="BR633" s="100"/>
      <c r="BS633" s="100"/>
      <c r="BT633" s="100"/>
      <c r="BU633" s="100"/>
      <c r="BV633" s="100"/>
      <c r="BW633" s="100"/>
      <c r="BX633" s="100"/>
      <c r="BY633" s="100"/>
      <c r="BZ633" s="100"/>
      <c r="CA633" s="100"/>
      <c r="CB633" s="100"/>
      <c r="CC633" s="100"/>
      <c r="CD633" s="100"/>
      <c r="CE633" s="100"/>
      <c r="CF633" s="100"/>
      <c r="CG633" s="100"/>
      <c r="CH633" s="100"/>
      <c r="CI633" s="100"/>
      <c r="CJ633" s="100"/>
      <c r="CK633" s="100"/>
    </row>
    <row r="634" spans="1:89" s="89" customFormat="1" ht="10.15" customHeight="1" outlineLevel="2">
      <c r="A634" s="277"/>
      <c r="E634" s="145"/>
      <c r="F634" s="92"/>
      <c r="G634" s="133"/>
      <c r="H634" s="12"/>
    </row>
    <row r="635" spans="1:89" s="89" customFormat="1" ht="10.15" customHeight="1" outlineLevel="2">
      <c r="A635" s="277"/>
      <c r="D635" s="116" t="s">
        <v>215</v>
      </c>
      <c r="E635" s="117"/>
      <c r="F635" s="118" t="s">
        <v>216</v>
      </c>
      <c r="G635" s="118">
        <v>1</v>
      </c>
      <c r="H635" s="12"/>
    </row>
    <row r="636" spans="1:89" s="89" customFormat="1" ht="10.15" customHeight="1" outlineLevel="2">
      <c r="A636" s="277"/>
      <c r="D636" s="116"/>
      <c r="E636" s="117"/>
      <c r="F636" s="118" t="s">
        <v>217</v>
      </c>
      <c r="G636" s="118">
        <v>0</v>
      </c>
      <c r="H636" s="12"/>
    </row>
    <row r="637" spans="1:89" s="89" customFormat="1" ht="10.15" customHeight="1" outlineLevel="2">
      <c r="A637" s="277"/>
      <c r="E637" s="145"/>
      <c r="F637" s="92"/>
      <c r="G637" s="133"/>
      <c r="H637" s="12"/>
    </row>
    <row r="638" spans="1:89" s="89" customFormat="1" ht="10.15" customHeight="1" outlineLevel="2">
      <c r="A638" s="277"/>
      <c r="D638" s="10" t="s">
        <v>453</v>
      </c>
      <c r="E638"/>
      <c r="F638" s="12" t="s">
        <v>122</v>
      </c>
      <c r="G638" s="25">
        <f>SUM(J633:CK633)</f>
        <v>0</v>
      </c>
      <c r="H638" s="12"/>
    </row>
    <row r="639" spans="1:89" s="89" customFormat="1" ht="10.15" customHeight="1" outlineLevel="2">
      <c r="A639" s="277"/>
      <c r="E639" s="145"/>
      <c r="F639" s="92"/>
      <c r="G639" s="133"/>
      <c r="H639" s="92"/>
    </row>
    <row r="640" spans="1:89" s="89" customFormat="1" ht="10.15" customHeight="1" outlineLevel="1">
      <c r="A640" s="277"/>
      <c r="E640" s="145"/>
      <c r="F640" s="92"/>
      <c r="G640" s="133"/>
      <c r="H640" s="92"/>
    </row>
    <row r="641" spans="1:8" s="16" customFormat="1" ht="10.15" customHeight="1" outlineLevel="1">
      <c r="A641" s="274"/>
      <c r="B641" s="17"/>
      <c r="C641" s="207" t="s">
        <v>451</v>
      </c>
      <c r="D641" s="16" t="s">
        <v>398</v>
      </c>
      <c r="E641" s="115"/>
      <c r="F641" s="19"/>
      <c r="G641" s="20"/>
      <c r="H641" s="19"/>
    </row>
    <row r="642" spans="1:8" ht="10.15" customHeight="1" outlineLevel="2">
      <c r="E642"/>
      <c r="F642"/>
      <c r="G642"/>
      <c r="H642" s="96"/>
    </row>
    <row r="643" spans="1:8" ht="10.15" customHeight="1" outlineLevel="2">
      <c r="A643" s="178">
        <f>IF(OR(G643&lt;0%,G643&gt;100%),1,0)</f>
        <v>0</v>
      </c>
      <c r="D643" s="10" t="s">
        <v>398</v>
      </c>
      <c r="E643"/>
      <c r="F643" s="12" t="s">
        <v>9</v>
      </c>
      <c r="G643" s="66">
        <v>1</v>
      </c>
      <c r="H643" s="96"/>
    </row>
    <row r="644" spans="1:8" ht="10.15" customHeight="1" outlineLevel="1">
      <c r="E644"/>
      <c r="G644" s="154"/>
      <c r="H644" s="96"/>
    </row>
    <row r="645" spans="1:8" ht="10.15" customHeight="1">
      <c r="E645"/>
      <c r="F645"/>
      <c r="G645"/>
      <c r="H645" s="96"/>
    </row>
    <row r="646" spans="1:8" s="27" customFormat="1">
      <c r="A646" s="281"/>
      <c r="C646" s="27" t="s">
        <v>3</v>
      </c>
      <c r="E646" s="28"/>
      <c r="F646" s="29"/>
      <c r="G646" s="29"/>
      <c r="H646" s="29"/>
    </row>
  </sheetData>
  <mergeCells count="1">
    <mergeCell ref="D471:E472"/>
  </mergeCells>
  <phoneticPr fontId="14" type="noConversion"/>
  <conditionalFormatting sqref="A4">
    <cfRule type="cellIs" dxfId="93" priority="119" operator="equal">
      <formula>0</formula>
    </cfRule>
    <cfRule type="cellIs" dxfId="92" priority="120" operator="greaterThan">
      <formula>0</formula>
    </cfRule>
  </conditionalFormatting>
  <conditionalFormatting sqref="A61">
    <cfRule type="cellIs" dxfId="91" priority="115" operator="equal">
      <formula>0</formula>
    </cfRule>
    <cfRule type="cellIs" dxfId="90" priority="116" operator="greaterThan">
      <formula>0</formula>
    </cfRule>
  </conditionalFormatting>
  <conditionalFormatting sqref="A133">
    <cfRule type="cellIs" dxfId="89" priority="109" operator="equal">
      <formula>0</formula>
    </cfRule>
    <cfRule type="cellIs" dxfId="88" priority="110" operator="greaterThan">
      <formula>0</formula>
    </cfRule>
  </conditionalFormatting>
  <conditionalFormatting sqref="A309">
    <cfRule type="cellIs" dxfId="87" priority="91" operator="equal">
      <formula>0</formula>
    </cfRule>
    <cfRule type="cellIs" dxfId="86" priority="92" operator="greaterThan">
      <formula>0</formula>
    </cfRule>
  </conditionalFormatting>
  <conditionalFormatting sqref="A630">
    <cfRule type="cellIs" dxfId="85" priority="57" operator="equal">
      <formula>0</formula>
    </cfRule>
    <cfRule type="cellIs" dxfId="84" priority="58" operator="greaterThan">
      <formula>0</formula>
    </cfRule>
  </conditionalFormatting>
  <conditionalFormatting sqref="A643">
    <cfRule type="cellIs" dxfId="83" priority="51" operator="equal">
      <formula>0</formula>
    </cfRule>
    <cfRule type="cellIs" dxfId="82" priority="52" operator="greaterThan">
      <formula>0</formula>
    </cfRule>
  </conditionalFormatting>
  <conditionalFormatting sqref="A134">
    <cfRule type="cellIs" dxfId="81" priority="15" operator="equal">
      <formula>0</formula>
    </cfRule>
    <cfRule type="cellIs" dxfId="80" priority="16" operator="greaterThan">
      <formula>0</formula>
    </cfRule>
  </conditionalFormatting>
  <conditionalFormatting sqref="A152">
    <cfRule type="cellIs" dxfId="79" priority="13" operator="equal">
      <formula>0</formula>
    </cfRule>
    <cfRule type="cellIs" dxfId="78" priority="14" operator="greaterThan">
      <formula>0</formula>
    </cfRule>
  </conditionalFormatting>
  <conditionalFormatting sqref="H423">
    <cfRule type="cellIs" dxfId="77" priority="12" operator="equal">
      <formula>"ERROR"</formula>
    </cfRule>
  </conditionalFormatting>
  <conditionalFormatting sqref="H389:H390">
    <cfRule type="cellIs" dxfId="76" priority="5" operator="equal">
      <formula>"ERROR"</formula>
    </cfRule>
  </conditionalFormatting>
  <conditionalFormatting sqref="A423">
    <cfRule type="cellIs" dxfId="75" priority="3" operator="equal">
      <formula>0</formula>
    </cfRule>
    <cfRule type="cellIs" dxfId="74" priority="4" operator="greaterThan">
      <formula>0</formula>
    </cfRule>
  </conditionalFormatting>
  <conditionalFormatting sqref="A391:A410">
    <cfRule type="cellIs" dxfId="73" priority="1" operator="equal">
      <formula>0</formula>
    </cfRule>
    <cfRule type="cellIs" dxfId="72" priority="2" operator="greaterThan">
      <formula>0</formula>
    </cfRule>
  </conditionalFormatting>
  <dataValidations count="24">
    <dataValidation type="list" allowBlank="1" showInputMessage="1" showErrorMessage="1" sqref="G21" xr:uid="{C27ABFE7-9ADD-4B20-AB64-F4E5C572EE84}">
      <formula1>$G$24:$G$25</formula1>
    </dataValidation>
    <dataValidation type="list" allowBlank="1" showInputMessage="1" showErrorMessage="1" sqref="G40" xr:uid="{044606EF-3A35-4B70-B8A1-0E12736EFF29}">
      <formula1>$G$43:$G$44</formula1>
    </dataValidation>
    <dataValidation type="list" allowBlank="1" showInputMessage="1" showErrorMessage="1" sqref="J633:CK633 J625:CK625" xr:uid="{54D83281-46EB-4D71-AC2A-520C6D52FE93}">
      <formula1>$G$627:$G$628</formula1>
    </dataValidation>
    <dataValidation type="list" allowBlank="1" showInputMessage="1" showErrorMessage="1" sqref="G118" xr:uid="{8434E577-9997-47AC-AA58-5D5C46B0B0AE}">
      <formula1>$G$123:$G$126</formula1>
    </dataValidation>
    <dataValidation type="list" allowBlank="1" showInputMessage="1" showErrorMessage="1" sqref="G167:G175 G160:G164" xr:uid="{8FCAE68E-BCF5-4138-B87F-0E3834E77941}">
      <formula1>$G$178:$G$179</formula1>
    </dataValidation>
    <dataValidation type="list" allowBlank="1" showInputMessage="1" showErrorMessage="1" sqref="G187 G471:G472" xr:uid="{4BAF4B98-84B6-454A-A101-E01CB7A8056C}">
      <formula1>$G$190:$G$191</formula1>
    </dataValidation>
    <dataValidation type="list" allowBlank="1" showInputMessage="1" showErrorMessage="1" sqref="G487" xr:uid="{B72303ED-E574-48DE-9A9D-0B8FD6D07A78}">
      <formula1>$G$490:$G$491</formula1>
    </dataValidation>
    <dataValidation type="list" allowBlank="1" showInputMessage="1" showErrorMessage="1" sqref="G496 G512" xr:uid="{3E0C7B0D-3638-4B03-A1EA-D63B2245E630}">
      <formula1>$G$499:$G$500</formula1>
    </dataValidation>
    <dataValidation type="list" allowBlank="1" showInputMessage="1" showErrorMessage="1" sqref="G269 G258:G266 G251:G255" xr:uid="{0EC98DDD-4FBF-43AF-AB71-FFC7EA593915}">
      <formula1>$G$272:$G$274</formula1>
    </dataValidation>
    <dataValidation type="list" allowBlank="1" showInputMessage="1" showErrorMessage="1" sqref="G144" xr:uid="{5AAF7232-DFCC-4718-95E4-D6448FC937EA}">
      <formula1>"0,1,2,3"</formula1>
    </dataValidation>
    <dataValidation type="list" allowBlank="1" showInputMessage="1" showErrorMessage="1" sqref="G100" xr:uid="{C2A9BE47-3D7B-44D6-9049-485BBCC4EC3A}">
      <formula1>$G$103:$G$104</formula1>
    </dataValidation>
    <dataValidation type="custom" allowBlank="1" showInputMessage="1" showErrorMessage="1" errorTitle="Kļūda" error="Ievades vērtībai ir jābūt lielākai par 0" sqref="G132:G133 J132" xr:uid="{395CB95D-963C-4431-BE16-5B0FECE0D799}">
      <formula1>G132&gt;0</formula1>
    </dataValidation>
    <dataValidation type="custom" allowBlank="1" showInputMessage="1" showErrorMessage="1" errorTitle="Kļūda" error="Ievades vērtībai ir jābūt lielākai par vai vienādai ar 0" sqref="K132:CK132" xr:uid="{630693BA-FC5D-4CAA-BF4F-628D4E8B0B08}">
      <formula1>K132&gt;=0</formula1>
    </dataValidation>
    <dataValidation type="custom" allowBlank="1" showInputMessage="1" showErrorMessage="1" errorTitle="Kļūda" error="Ievades vērtībai ir jābūt ne mazākai par 0" sqref="G137 J137:CK137" xr:uid="{436F2560-E5FD-4D5A-8B75-75FA7F54BE02}">
      <formula1>G137&gt;=0</formula1>
    </dataValidation>
    <dataValidation type="custom" allowBlank="1" showInputMessage="1" showErrorMessage="1" errorTitle="Kļūda" error="Ievades vērtība nedrīkst būt mazāka par 0" sqref="G30:G31 G36:G37 G49 J52:CK53 J68:CK68 G217 G106 G108 G429 G182 G370 G197:G201 G205:G213 G225:G229 G233:G241 G245 G485 G494 J506:CK506 J508:CK508 G510 G525 G527 G532 G534:G535 G93:G94 G548 G601 G541:G542" xr:uid="{36151C03-2B98-4496-93EC-165E546B5805}">
      <formula1>G30&gt;=0</formula1>
    </dataValidation>
    <dataValidation type="custom" allowBlank="1" showInputMessage="1" showErrorMessage="1" errorTitle="Kļūda" error="Ievades vērtībai ir jābūt diapazonā no 0% līdz 100%" sqref="G464:G466 G120 G369 G418 G482 G622 G643 G565 G109" xr:uid="{0571A334-D62E-4347-9805-CE7A3579EF69}">
      <formula1>AND(G109&gt;=0,G109&lt;=1)</formula1>
    </dataValidation>
    <dataValidation type="whole" allowBlank="1" showInputMessage="1" showErrorMessage="1" errorTitle="Kļūda" error="Ievades vērtībai ir jābūt veselam skaitlim diapazonā no 0 līdz 365" sqref="G110" xr:uid="{66DD1F3A-AD50-4299-9EF9-052455FD1F02}">
      <formula1>0</formula1>
      <formula2>365</formula2>
    </dataValidation>
    <dataValidation type="whole" operator="greaterThanOrEqual" allowBlank="1" showInputMessage="1" showErrorMessage="1" errorTitle="Kļūda" error="Ievades vērtībai ir jābūt veselam skaitlim, kas nav mazāks par 0" sqref="G146 G148" xr:uid="{24DA7CB2-D262-4B70-8FD3-13B61A20FCD0}">
      <formula1>0</formula1>
    </dataValidation>
    <dataValidation type="whole" operator="greaterThan" allowBlank="1" showInputMessage="1" showErrorMessage="1" errorTitle="Kļūda" error="Ievades vērtībai ir jābūt veselam skaitlim, kas lielāks par 1" sqref="G222 G417" xr:uid="{D475668C-183E-4CF4-BE32-CFAD8D2EFA9A}">
      <formula1>0</formula1>
    </dataValidation>
    <dataValidation type="custom" allowBlank="1" showInputMessage="1" showErrorMessage="1" errorTitle="Kļūda" error="Ievades vērtībai ir jābūt diapazonā no 0 līdz 365" sqref="G612:G613" xr:uid="{915DFD9F-FCE7-45B4-BE3D-15BE7E0611E3}">
      <formula1>AND(G612&gt;=0,G612&lt;=365)</formula1>
    </dataValidation>
    <dataValidation type="list" allowBlank="1" showInputMessage="1" showErrorMessage="1" sqref="G375" xr:uid="{8BE82D6D-4AA6-4332-BA58-DE5311A9F93B}">
      <formula1>$G$378:$G$379</formula1>
    </dataValidation>
    <dataValidation type="decimal" operator="greaterThan" allowBlank="1" showInputMessage="1" showErrorMessage="1" sqref="G391:G410 G438:G457" xr:uid="{3CD462A8-CB0D-4790-B5DF-F53C3D7BE8AF}">
      <formula1>0</formula1>
    </dataValidation>
    <dataValidation type="list" allowBlank="1" showInputMessage="1" showErrorMessage="1" sqref="G423" xr:uid="{44C621C5-17C5-422B-AB59-AC77199FEB7F}">
      <formula1>$G$426:$G$427</formula1>
    </dataValidation>
    <dataValidation allowBlank="1" showInputMessage="1" showErrorMessage="1" errorTitle="Kļūda" error="Ievades vērtība nedrīkst būt mazāka par 0" sqref="J510:CK510" xr:uid="{D8BADE43-3163-40DE-B579-4204C3ABE16A}"/>
  </dataValidations>
  <pageMargins left="0.7" right="0.7" top="0.75" bottom="0.75" header="0.3" footer="0.3"/>
  <pageSetup paperSize="9" scale="89" orientation="portrait" r:id="rId1"/>
  <headerFooter>
    <oddFooter>&amp;C&amp;7&amp;B&amp;"Arial"Document Classification: KPMG Confidential</oddFooter>
  </headerFooter>
  <colBreaks count="1" manualBreakCount="1">
    <brk id="7" max="1048575" man="1"/>
  </colBreaks>
  <ignoredErrors>
    <ignoredError sqref="K281" formula="1"/>
    <ignoredError sqref="C432 C462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ACABD-6BEE-41F9-9381-1F85B964DDF3}">
  <sheetPr codeName="Sheet20">
    <tabColor rgb="FFFCF7BC"/>
  </sheetPr>
  <dimension ref="A1:GE248"/>
  <sheetViews>
    <sheetView showGridLines="0" zoomScale="85" zoomScaleNormal="85" workbookViewId="0">
      <pane xSplit="9" ySplit="4" topLeftCell="J5" activePane="bottomRight" state="frozen"/>
      <selection pane="topRight" activeCell="J1" sqref="J1"/>
      <selection pane="bottomLeft" activeCell="A5" sqref="A5"/>
      <selection pane="bottomRight"/>
    </sheetView>
  </sheetViews>
  <sheetFormatPr defaultColWidth="0" defaultRowHeight="10.15" customHeight="1" zeroHeight="1" outlineLevelRow="2"/>
  <cols>
    <col min="1" max="1" width="3.5703125" style="10" customWidth="1"/>
    <col min="2" max="2" width="4.5703125" style="10" customWidth="1"/>
    <col min="3" max="3" width="4.7109375" style="10" customWidth="1"/>
    <col min="4" max="4" width="40.7109375" style="10" customWidth="1"/>
    <col min="5" max="5" width="11.7109375" style="11" customWidth="1"/>
    <col min="6" max="6" width="11.7109375" style="12" customWidth="1"/>
    <col min="7" max="7" width="15.5703125" style="12" customWidth="1"/>
    <col min="8" max="8" width="8.28515625" style="10" customWidth="1"/>
    <col min="9" max="9" width="5.5703125" style="10" customWidth="1"/>
    <col min="10" max="90" width="11.7109375" style="10" customWidth="1"/>
    <col min="91" max="16384" width="11.7109375" style="10" hidden="1"/>
  </cols>
  <sheetData>
    <row r="1" spans="1:187" s="3" customFormat="1" ht="11.25">
      <c r="A1" s="2"/>
      <c r="E1" s="4"/>
      <c r="F1" s="5"/>
      <c r="G1" s="5"/>
    </row>
    <row r="2" spans="1:187" s="3" customFormat="1" ht="11.25">
      <c r="A2" s="6" t="s">
        <v>16</v>
      </c>
      <c r="E2" s="4"/>
      <c r="F2" s="5"/>
      <c r="G2" s="5"/>
      <c r="H2" s="6"/>
      <c r="I2" s="9" t="s">
        <v>5</v>
      </c>
      <c r="J2" s="30">
        <f>'Laika grafiks'!J16</f>
        <v>1</v>
      </c>
      <c r="K2" s="30">
        <f>'Laika grafiks'!K16</f>
        <v>2</v>
      </c>
      <c r="L2" s="30">
        <f>'Laika grafiks'!L16</f>
        <v>3</v>
      </c>
      <c r="M2" s="30">
        <f>'Laika grafiks'!M16</f>
        <v>4</v>
      </c>
      <c r="N2" s="30">
        <f>'Laika grafiks'!N16</f>
        <v>5</v>
      </c>
      <c r="O2" s="30">
        <f>'Laika grafiks'!O16</f>
        <v>6</v>
      </c>
      <c r="P2" s="30">
        <f>'Laika grafiks'!P16</f>
        <v>7</v>
      </c>
      <c r="Q2" s="30">
        <f>'Laika grafiks'!Q16</f>
        <v>8</v>
      </c>
      <c r="R2" s="30">
        <f>'Laika grafiks'!R16</f>
        <v>9</v>
      </c>
      <c r="S2" s="30">
        <f>'Laika grafiks'!S16</f>
        <v>10</v>
      </c>
      <c r="T2" s="30">
        <f>'Laika grafiks'!T16</f>
        <v>11</v>
      </c>
      <c r="U2" s="30">
        <f>'Laika grafiks'!U16</f>
        <v>12</v>
      </c>
      <c r="V2" s="30">
        <f>'Laika grafiks'!V16</f>
        <v>13</v>
      </c>
      <c r="W2" s="30">
        <f>'Laika grafiks'!W16</f>
        <v>14</v>
      </c>
      <c r="X2" s="30">
        <f>'Laika grafiks'!X16</f>
        <v>15</v>
      </c>
      <c r="Y2" s="30">
        <f>'Laika grafiks'!Y16</f>
        <v>16</v>
      </c>
      <c r="Z2" s="30">
        <f>'Laika grafiks'!Z16</f>
        <v>17</v>
      </c>
      <c r="AA2" s="30">
        <f>'Laika grafiks'!AA16</f>
        <v>18</v>
      </c>
      <c r="AB2" s="30">
        <f>'Laika grafiks'!AB16</f>
        <v>19</v>
      </c>
      <c r="AC2" s="30">
        <f>'Laika grafiks'!AC16</f>
        <v>20</v>
      </c>
      <c r="AD2" s="30">
        <f>'Laika grafiks'!AD16</f>
        <v>21</v>
      </c>
      <c r="AE2" s="30">
        <f>'Laika grafiks'!AE16</f>
        <v>22</v>
      </c>
      <c r="AF2" s="30">
        <f>'Laika grafiks'!AF16</f>
        <v>23</v>
      </c>
      <c r="AG2" s="30">
        <f>'Laika grafiks'!AG16</f>
        <v>24</v>
      </c>
      <c r="AH2" s="30">
        <f>'Laika grafiks'!AH16</f>
        <v>25</v>
      </c>
      <c r="AI2" s="30">
        <f>'Laika grafiks'!AI16</f>
        <v>26</v>
      </c>
      <c r="AJ2" s="30">
        <f>'Laika grafiks'!AJ16</f>
        <v>27</v>
      </c>
      <c r="AK2" s="30">
        <f>'Laika grafiks'!AK16</f>
        <v>28</v>
      </c>
      <c r="AL2" s="30">
        <f>'Laika grafiks'!AL16</f>
        <v>29</v>
      </c>
      <c r="AM2" s="30">
        <f>'Laika grafiks'!AM16</f>
        <v>30</v>
      </c>
      <c r="AN2" s="30">
        <f>'Laika grafiks'!AN16</f>
        <v>31</v>
      </c>
      <c r="AO2" s="30">
        <f>'Laika grafiks'!AO16</f>
        <v>32</v>
      </c>
      <c r="AP2" s="30">
        <f>'Laika grafiks'!AP16</f>
        <v>33</v>
      </c>
      <c r="AQ2" s="30">
        <f>'Laika grafiks'!AQ16</f>
        <v>34</v>
      </c>
      <c r="AR2" s="30">
        <f>'Laika grafiks'!AR16</f>
        <v>35</v>
      </c>
      <c r="AS2" s="30">
        <f>'Laika grafiks'!AS16</f>
        <v>36</v>
      </c>
      <c r="AT2" s="30">
        <f>'Laika grafiks'!AT16</f>
        <v>37</v>
      </c>
      <c r="AU2" s="30">
        <f>'Laika grafiks'!AU16</f>
        <v>38</v>
      </c>
      <c r="AV2" s="30">
        <f>'Laika grafiks'!AV16</f>
        <v>39</v>
      </c>
      <c r="AW2" s="30">
        <f>'Laika grafiks'!AW16</f>
        <v>40</v>
      </c>
      <c r="AX2" s="30">
        <f>'Laika grafiks'!AX16</f>
        <v>41</v>
      </c>
      <c r="AY2" s="30">
        <f>'Laika grafiks'!AY16</f>
        <v>42</v>
      </c>
      <c r="AZ2" s="30">
        <f>'Laika grafiks'!AZ16</f>
        <v>43</v>
      </c>
      <c r="BA2" s="30">
        <f>'Laika grafiks'!BA16</f>
        <v>44</v>
      </c>
      <c r="BB2" s="30">
        <f>'Laika grafiks'!BB16</f>
        <v>45</v>
      </c>
      <c r="BC2" s="30">
        <f>'Laika grafiks'!BC16</f>
        <v>46</v>
      </c>
      <c r="BD2" s="30">
        <f>'Laika grafiks'!BD16</f>
        <v>47</v>
      </c>
      <c r="BE2" s="30">
        <f>'Laika grafiks'!BE16</f>
        <v>48</v>
      </c>
      <c r="BF2" s="30">
        <f>'Laika grafiks'!BF16</f>
        <v>49</v>
      </c>
      <c r="BG2" s="30">
        <f>'Laika grafiks'!BG16</f>
        <v>50</v>
      </c>
      <c r="BH2" s="30">
        <f>'Laika grafiks'!BH16</f>
        <v>51</v>
      </c>
      <c r="BI2" s="30">
        <f>'Laika grafiks'!BI16</f>
        <v>52</v>
      </c>
      <c r="BJ2" s="30">
        <f>'Laika grafiks'!BJ16</f>
        <v>53</v>
      </c>
      <c r="BK2" s="30">
        <f>'Laika grafiks'!BK16</f>
        <v>54</v>
      </c>
      <c r="BL2" s="30">
        <f>'Laika grafiks'!BL16</f>
        <v>55</v>
      </c>
      <c r="BM2" s="30">
        <f>'Laika grafiks'!BM16</f>
        <v>56</v>
      </c>
      <c r="BN2" s="30">
        <f>'Laika grafiks'!BN16</f>
        <v>57</v>
      </c>
      <c r="BO2" s="30">
        <f>'Laika grafiks'!BO16</f>
        <v>58</v>
      </c>
      <c r="BP2" s="30">
        <f>'Laika grafiks'!BP16</f>
        <v>59</v>
      </c>
      <c r="BQ2" s="30">
        <f>'Laika grafiks'!BQ16</f>
        <v>60</v>
      </c>
      <c r="BR2" s="30">
        <f>'Laika grafiks'!BR16</f>
        <v>61</v>
      </c>
      <c r="BS2" s="30">
        <f>'Laika grafiks'!BS16</f>
        <v>62</v>
      </c>
      <c r="BT2" s="30">
        <f>'Laika grafiks'!BT16</f>
        <v>63</v>
      </c>
      <c r="BU2" s="30">
        <f>'Laika grafiks'!BU16</f>
        <v>64</v>
      </c>
      <c r="BV2" s="30">
        <f>'Laika grafiks'!BV16</f>
        <v>65</v>
      </c>
      <c r="BW2" s="30">
        <f>'Laika grafiks'!BW16</f>
        <v>66</v>
      </c>
      <c r="BX2" s="30">
        <f>'Laika grafiks'!BX16</f>
        <v>67</v>
      </c>
      <c r="BY2" s="30">
        <f>'Laika grafiks'!BY16</f>
        <v>68</v>
      </c>
      <c r="BZ2" s="30">
        <f>'Laika grafiks'!BZ16</f>
        <v>69</v>
      </c>
      <c r="CA2" s="30">
        <f>'Laika grafiks'!CA16</f>
        <v>70</v>
      </c>
      <c r="CB2" s="30">
        <f>'Laika grafiks'!CB16</f>
        <v>71</v>
      </c>
      <c r="CC2" s="30">
        <f>'Laika grafiks'!CC16</f>
        <v>72</v>
      </c>
      <c r="CD2" s="30">
        <f>'Laika grafiks'!CD16</f>
        <v>73</v>
      </c>
      <c r="CE2" s="30">
        <f>'Laika grafiks'!CE16</f>
        <v>74</v>
      </c>
      <c r="CF2" s="30">
        <f>'Laika grafiks'!CF16</f>
        <v>75</v>
      </c>
      <c r="CG2" s="30">
        <f>'Laika grafiks'!CG16</f>
        <v>76</v>
      </c>
      <c r="CH2" s="30">
        <f>'Laika grafiks'!CH16</f>
        <v>77</v>
      </c>
      <c r="CI2" s="30">
        <f>'Laika grafiks'!CI16</f>
        <v>78</v>
      </c>
      <c r="CJ2" s="30">
        <f>'Laika grafiks'!CJ16</f>
        <v>79</v>
      </c>
      <c r="CK2" s="30">
        <f>'Laika grafiks'!CK16</f>
        <v>80</v>
      </c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</row>
    <row r="3" spans="1:187" s="3" customFormat="1" ht="11.25">
      <c r="A3" s="6" t="s">
        <v>354</v>
      </c>
      <c r="E3" s="4"/>
      <c r="F3" s="5"/>
      <c r="G3" s="5"/>
      <c r="I3" s="7" t="s">
        <v>6</v>
      </c>
      <c r="J3" s="6">
        <f>'Laika grafiks'!J17</f>
        <v>2000</v>
      </c>
      <c r="K3" s="6">
        <f>'Laika grafiks'!K17</f>
        <v>2001</v>
      </c>
      <c r="L3" s="6">
        <f>'Laika grafiks'!L17</f>
        <v>2002</v>
      </c>
      <c r="M3" s="6">
        <f>'Laika grafiks'!M17</f>
        <v>2003</v>
      </c>
      <c r="N3" s="6">
        <f>'Laika grafiks'!N17</f>
        <v>2004</v>
      </c>
      <c r="O3" s="6">
        <f>'Laika grafiks'!O17</f>
        <v>2005</v>
      </c>
      <c r="P3" s="6">
        <f>'Laika grafiks'!P17</f>
        <v>2006</v>
      </c>
      <c r="Q3" s="6">
        <f>'Laika grafiks'!Q17</f>
        <v>2007</v>
      </c>
      <c r="R3" s="6">
        <f>'Laika grafiks'!R17</f>
        <v>2008</v>
      </c>
      <c r="S3" s="6">
        <f>'Laika grafiks'!S17</f>
        <v>2009</v>
      </c>
      <c r="T3" s="6">
        <f>'Laika grafiks'!T17</f>
        <v>2010</v>
      </c>
      <c r="U3" s="6">
        <f>'Laika grafiks'!U17</f>
        <v>2011</v>
      </c>
      <c r="V3" s="6">
        <f>'Laika grafiks'!V17</f>
        <v>2012</v>
      </c>
      <c r="W3" s="6">
        <f>'Laika grafiks'!W17</f>
        <v>2013</v>
      </c>
      <c r="X3" s="6">
        <f>'Laika grafiks'!X17</f>
        <v>2014</v>
      </c>
      <c r="Y3" s="6">
        <f>'Laika grafiks'!Y17</f>
        <v>2015</v>
      </c>
      <c r="Z3" s="6">
        <f>'Laika grafiks'!Z17</f>
        <v>2016</v>
      </c>
      <c r="AA3" s="6">
        <f>'Laika grafiks'!AA17</f>
        <v>2017</v>
      </c>
      <c r="AB3" s="6">
        <f>'Laika grafiks'!AB17</f>
        <v>2018</v>
      </c>
      <c r="AC3" s="6">
        <f>'Laika grafiks'!AC17</f>
        <v>2019</v>
      </c>
      <c r="AD3" s="6">
        <f>'Laika grafiks'!AD17</f>
        <v>2020</v>
      </c>
      <c r="AE3" s="6">
        <f>'Laika grafiks'!AE17</f>
        <v>2021</v>
      </c>
      <c r="AF3" s="6">
        <f>'Laika grafiks'!AF17</f>
        <v>2022</v>
      </c>
      <c r="AG3" s="6">
        <f>'Laika grafiks'!AG17</f>
        <v>2023</v>
      </c>
      <c r="AH3" s="6">
        <f>'Laika grafiks'!AH17</f>
        <v>2024</v>
      </c>
      <c r="AI3" s="6">
        <f>'Laika grafiks'!AI17</f>
        <v>2025</v>
      </c>
      <c r="AJ3" s="6">
        <f>'Laika grafiks'!AJ17</f>
        <v>2026</v>
      </c>
      <c r="AK3" s="6">
        <f>'Laika grafiks'!AK17</f>
        <v>2027</v>
      </c>
      <c r="AL3" s="6">
        <f>'Laika grafiks'!AL17</f>
        <v>2028</v>
      </c>
      <c r="AM3" s="6">
        <f>'Laika grafiks'!AM17</f>
        <v>2029</v>
      </c>
      <c r="AN3" s="6">
        <f>'Laika grafiks'!AN17</f>
        <v>2030</v>
      </c>
      <c r="AO3" s="6">
        <f>'Laika grafiks'!AO17</f>
        <v>2031</v>
      </c>
      <c r="AP3" s="6">
        <f>'Laika grafiks'!AP17</f>
        <v>2032</v>
      </c>
      <c r="AQ3" s="6">
        <f>'Laika grafiks'!AQ17</f>
        <v>2033</v>
      </c>
      <c r="AR3" s="6">
        <f>'Laika grafiks'!AR17</f>
        <v>2034</v>
      </c>
      <c r="AS3" s="6">
        <f>'Laika grafiks'!AS17</f>
        <v>2035</v>
      </c>
      <c r="AT3" s="6">
        <f>'Laika grafiks'!AT17</f>
        <v>2036</v>
      </c>
      <c r="AU3" s="6">
        <f>'Laika grafiks'!AU17</f>
        <v>2037</v>
      </c>
      <c r="AV3" s="6">
        <f>'Laika grafiks'!AV17</f>
        <v>2038</v>
      </c>
      <c r="AW3" s="6">
        <f>'Laika grafiks'!AW17</f>
        <v>2039</v>
      </c>
      <c r="AX3" s="6">
        <f>'Laika grafiks'!AX17</f>
        <v>2040</v>
      </c>
      <c r="AY3" s="6">
        <f>'Laika grafiks'!AY17</f>
        <v>2041</v>
      </c>
      <c r="AZ3" s="6">
        <f>'Laika grafiks'!AZ17</f>
        <v>2042</v>
      </c>
      <c r="BA3" s="6">
        <f>'Laika grafiks'!BA17</f>
        <v>2043</v>
      </c>
      <c r="BB3" s="6">
        <f>'Laika grafiks'!BB17</f>
        <v>2044</v>
      </c>
      <c r="BC3" s="6">
        <f>'Laika grafiks'!BC17</f>
        <v>2045</v>
      </c>
      <c r="BD3" s="6">
        <f>'Laika grafiks'!BD17</f>
        <v>2046</v>
      </c>
      <c r="BE3" s="6">
        <f>'Laika grafiks'!BE17</f>
        <v>2047</v>
      </c>
      <c r="BF3" s="6">
        <f>'Laika grafiks'!BF17</f>
        <v>2048</v>
      </c>
      <c r="BG3" s="6">
        <f>'Laika grafiks'!BG17</f>
        <v>2049</v>
      </c>
      <c r="BH3" s="6">
        <f>'Laika grafiks'!BH17</f>
        <v>2050</v>
      </c>
      <c r="BI3" s="6">
        <f>'Laika grafiks'!BI17</f>
        <v>2051</v>
      </c>
      <c r="BJ3" s="6">
        <f>'Laika grafiks'!BJ17</f>
        <v>2052</v>
      </c>
      <c r="BK3" s="6">
        <f>'Laika grafiks'!BK17</f>
        <v>2053</v>
      </c>
      <c r="BL3" s="6">
        <f>'Laika grafiks'!BL17</f>
        <v>2054</v>
      </c>
      <c r="BM3" s="6">
        <f>'Laika grafiks'!BM17</f>
        <v>2055</v>
      </c>
      <c r="BN3" s="6">
        <f>'Laika grafiks'!BN17</f>
        <v>2056</v>
      </c>
      <c r="BO3" s="6">
        <f>'Laika grafiks'!BO17</f>
        <v>2057</v>
      </c>
      <c r="BP3" s="6">
        <f>'Laika grafiks'!BP17</f>
        <v>2058</v>
      </c>
      <c r="BQ3" s="6">
        <f>'Laika grafiks'!BQ17</f>
        <v>2059</v>
      </c>
      <c r="BR3" s="6">
        <f>'Laika grafiks'!BR17</f>
        <v>2060</v>
      </c>
      <c r="BS3" s="6">
        <f>'Laika grafiks'!BS17</f>
        <v>2061</v>
      </c>
      <c r="BT3" s="6">
        <f>'Laika grafiks'!BT17</f>
        <v>2062</v>
      </c>
      <c r="BU3" s="6">
        <f>'Laika grafiks'!BU17</f>
        <v>2063</v>
      </c>
      <c r="BV3" s="6">
        <f>'Laika grafiks'!BV17</f>
        <v>2064</v>
      </c>
      <c r="BW3" s="6">
        <f>'Laika grafiks'!BW17</f>
        <v>2065</v>
      </c>
      <c r="BX3" s="6">
        <f>'Laika grafiks'!BX17</f>
        <v>2066</v>
      </c>
      <c r="BY3" s="6">
        <f>'Laika grafiks'!BY17</f>
        <v>2067</v>
      </c>
      <c r="BZ3" s="6">
        <f>'Laika grafiks'!BZ17</f>
        <v>2068</v>
      </c>
      <c r="CA3" s="6">
        <f>'Laika grafiks'!CA17</f>
        <v>2069</v>
      </c>
      <c r="CB3" s="6">
        <f>'Laika grafiks'!CB17</f>
        <v>2070</v>
      </c>
      <c r="CC3" s="6">
        <f>'Laika grafiks'!CC17</f>
        <v>2071</v>
      </c>
      <c r="CD3" s="6">
        <f>'Laika grafiks'!CD17</f>
        <v>2072</v>
      </c>
      <c r="CE3" s="6">
        <f>'Laika grafiks'!CE17</f>
        <v>2073</v>
      </c>
      <c r="CF3" s="6">
        <f>'Laika grafiks'!CF17</f>
        <v>2074</v>
      </c>
      <c r="CG3" s="6">
        <f>'Laika grafiks'!CG17</f>
        <v>2075</v>
      </c>
      <c r="CH3" s="6">
        <f>'Laika grafiks'!CH17</f>
        <v>2076</v>
      </c>
      <c r="CI3" s="6">
        <f>'Laika grafiks'!CI17</f>
        <v>2077</v>
      </c>
      <c r="CJ3" s="6">
        <f>'Laika grafiks'!CJ17</f>
        <v>2078</v>
      </c>
      <c r="CK3" s="6">
        <f>'Laika grafiks'!CK17</f>
        <v>2079</v>
      </c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</row>
    <row r="4" spans="1:187" s="3" customFormat="1" ht="11.25">
      <c r="A4" s="178">
        <f>SUM(A5:A201)</f>
        <v>0</v>
      </c>
      <c r="E4" s="4"/>
      <c r="F4" s="5"/>
      <c r="G4" s="5"/>
      <c r="I4" s="7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</row>
    <row r="5" spans="1:187" ht="10.35" customHeight="1"/>
    <row r="6" spans="1:187" s="13" customFormat="1" ht="10.35" customHeight="1">
      <c r="B6" s="15">
        <v>1</v>
      </c>
      <c r="C6" s="13" t="s">
        <v>497</v>
      </c>
      <c r="E6" s="14"/>
      <c r="F6" s="15"/>
      <c r="G6" s="15"/>
    </row>
    <row r="7" spans="1:187" ht="10.35" hidden="1" customHeight="1" outlineLevel="1"/>
    <row r="8" spans="1:187" s="16" customFormat="1" ht="10.15" hidden="1" customHeight="1" outlineLevel="1">
      <c r="B8" s="17"/>
      <c r="C8" s="207" t="s">
        <v>406</v>
      </c>
      <c r="D8" s="16" t="s">
        <v>480</v>
      </c>
      <c r="E8" s="18"/>
      <c r="F8" s="19"/>
      <c r="G8" s="20"/>
    </row>
    <row r="9" spans="1:187" s="84" customFormat="1" ht="10.15" hidden="1" customHeight="1" outlineLevel="2">
      <c r="B9" s="85"/>
      <c r="C9" s="85"/>
      <c r="E9" s="86"/>
      <c r="F9" s="87"/>
      <c r="G9" s="88"/>
    </row>
    <row r="10" spans="1:187" s="84" customFormat="1" ht="10.15" hidden="1" customHeight="1" outlineLevel="2">
      <c r="B10" s="85"/>
      <c r="C10" s="85"/>
      <c r="D10" s="89" t="s">
        <v>498</v>
      </c>
      <c r="E10" s="86"/>
      <c r="F10" s="87"/>
      <c r="G10" s="239">
        <f>'Ievades dati'!G13</f>
        <v>2000</v>
      </c>
    </row>
    <row r="11" spans="1:187" s="84" customFormat="1" ht="10.15" hidden="1" customHeight="1" outlineLevel="2">
      <c r="B11" s="85"/>
      <c r="C11" s="85"/>
      <c r="D11" s="89" t="s">
        <v>580</v>
      </c>
      <c r="E11" s="86"/>
      <c r="F11" s="87"/>
      <c r="G11" s="239">
        <f>'Ievades dati'!G14</f>
        <v>2004</v>
      </c>
    </row>
    <row r="12" spans="1:187" s="84" customFormat="1" ht="10.15" hidden="1" customHeight="1" outlineLevel="2">
      <c r="B12" s="85"/>
      <c r="C12" s="85"/>
      <c r="D12" s="89"/>
      <c r="E12" s="86"/>
      <c r="F12" s="87"/>
      <c r="G12"/>
    </row>
    <row r="13" spans="1:187" s="84" customFormat="1" ht="10.15" hidden="1" customHeight="1" outlineLevel="2">
      <c r="B13" s="85"/>
      <c r="C13" s="85"/>
      <c r="D13" s="10" t="s">
        <v>481</v>
      </c>
      <c r="E13" s="10"/>
      <c r="F13" s="12"/>
      <c r="G13" s="223">
        <v>2005</v>
      </c>
    </row>
    <row r="14" spans="1:187" customFormat="1" ht="10.15" hidden="1" customHeight="1" outlineLevel="2">
      <c r="C14" s="10"/>
      <c r="D14" s="10" t="s">
        <v>488</v>
      </c>
      <c r="E14" s="10"/>
      <c r="F14" s="12"/>
      <c r="G14" s="223">
        <v>2010</v>
      </c>
      <c r="H14" s="10"/>
      <c r="I14" s="10"/>
      <c r="J14" s="10"/>
      <c r="K14" s="10"/>
      <c r="L14" s="10"/>
      <c r="M14" s="10"/>
      <c r="N14" s="10"/>
      <c r="O14" s="10"/>
    </row>
    <row r="15" spans="1:187" customFormat="1" ht="10.15" hidden="1" customHeight="1" outlineLevel="2">
      <c r="C15" s="10"/>
      <c r="D15" s="10" t="s">
        <v>485</v>
      </c>
      <c r="E15" s="10"/>
      <c r="F15" s="12"/>
      <c r="G15" s="223">
        <v>2022</v>
      </c>
      <c r="H15" s="10"/>
      <c r="I15" s="10"/>
      <c r="J15" s="10"/>
      <c r="K15" s="10"/>
      <c r="L15" s="10"/>
      <c r="M15" s="10"/>
      <c r="N15" s="10"/>
      <c r="O15" s="10"/>
    </row>
    <row r="16" spans="1:187" customFormat="1" ht="10.15" hidden="1" customHeight="1" outlineLevel="2">
      <c r="C16" s="10"/>
      <c r="D16" s="10"/>
      <c r="E16" s="10"/>
      <c r="F16" s="12"/>
      <c r="G16" s="10"/>
      <c r="H16" s="10"/>
      <c r="I16" s="10"/>
      <c r="J16" s="10"/>
      <c r="K16" s="10"/>
      <c r="L16" s="10"/>
      <c r="M16" s="10"/>
      <c r="N16" s="10"/>
      <c r="O16" s="10"/>
    </row>
    <row r="17" spans="2:89" customFormat="1" ht="10.15" hidden="1" customHeight="1" outlineLevel="2">
      <c r="C17" s="10"/>
      <c r="D17" s="10" t="s">
        <v>502</v>
      </c>
      <c r="E17" s="10"/>
      <c r="F17" s="12"/>
      <c r="G17" s="25">
        <f>G15-G11</f>
        <v>18</v>
      </c>
      <c r="H17" s="10"/>
      <c r="I17" s="10"/>
      <c r="J17" s="10"/>
      <c r="K17" s="10"/>
      <c r="L17" s="10"/>
      <c r="M17" s="10"/>
      <c r="N17" s="10"/>
      <c r="O17" s="10"/>
    </row>
    <row r="18" spans="2:89" ht="10.35" hidden="1" customHeight="1" outlineLevel="2"/>
    <row r="19" spans="2:89" ht="10.15" hidden="1" customHeight="1" outlineLevel="1" collapsed="1"/>
    <row r="20" spans="2:89" s="16" customFormat="1" ht="10.15" hidden="1" customHeight="1" outlineLevel="1">
      <c r="B20" s="17"/>
      <c r="C20" s="207" t="s">
        <v>407</v>
      </c>
      <c r="D20" s="16" t="s">
        <v>492</v>
      </c>
      <c r="E20" s="18"/>
      <c r="F20" s="19"/>
      <c r="G20" s="20"/>
    </row>
    <row r="21" spans="2:89" customFormat="1" ht="10.15" hidden="1" customHeight="1" outlineLevel="2">
      <c r="C21" s="23"/>
      <c r="D21" s="10"/>
      <c r="E21" s="10"/>
      <c r="F21" s="12"/>
      <c r="G21" s="12"/>
      <c r="H21" s="10"/>
      <c r="I21" s="10"/>
      <c r="J21" s="10"/>
      <c r="K21" s="10"/>
      <c r="L21" s="10"/>
      <c r="M21" s="10"/>
      <c r="N21" s="10"/>
      <c r="O21" s="10"/>
    </row>
    <row r="22" spans="2:89" customFormat="1" ht="10.15" hidden="1" customHeight="1" outlineLevel="2">
      <c r="C22" s="23"/>
      <c r="D22" s="10" t="s">
        <v>6</v>
      </c>
      <c r="E22" s="10"/>
      <c r="F22" s="12"/>
      <c r="G22" s="12"/>
      <c r="H22" s="10"/>
      <c r="I22" s="10"/>
      <c r="J22" s="155">
        <f>J3</f>
        <v>2000</v>
      </c>
      <c r="K22" s="155">
        <f t="shared" ref="K22:BV22" si="0">K3</f>
        <v>2001</v>
      </c>
      <c r="L22" s="155">
        <f t="shared" si="0"/>
        <v>2002</v>
      </c>
      <c r="M22" s="155">
        <f t="shared" si="0"/>
        <v>2003</v>
      </c>
      <c r="N22" s="155">
        <f t="shared" si="0"/>
        <v>2004</v>
      </c>
      <c r="O22" s="155">
        <f t="shared" si="0"/>
        <v>2005</v>
      </c>
      <c r="P22" s="155">
        <f t="shared" si="0"/>
        <v>2006</v>
      </c>
      <c r="Q22" s="155">
        <f t="shared" si="0"/>
        <v>2007</v>
      </c>
      <c r="R22" s="155">
        <f t="shared" si="0"/>
        <v>2008</v>
      </c>
      <c r="S22" s="155">
        <f t="shared" si="0"/>
        <v>2009</v>
      </c>
      <c r="T22" s="155">
        <f t="shared" si="0"/>
        <v>2010</v>
      </c>
      <c r="U22" s="155">
        <f t="shared" si="0"/>
        <v>2011</v>
      </c>
      <c r="V22" s="155">
        <f t="shared" si="0"/>
        <v>2012</v>
      </c>
      <c r="W22" s="155">
        <f t="shared" si="0"/>
        <v>2013</v>
      </c>
      <c r="X22" s="155">
        <f t="shared" si="0"/>
        <v>2014</v>
      </c>
      <c r="Y22" s="155">
        <f t="shared" si="0"/>
        <v>2015</v>
      </c>
      <c r="Z22" s="155">
        <f t="shared" si="0"/>
        <v>2016</v>
      </c>
      <c r="AA22" s="155">
        <f t="shared" si="0"/>
        <v>2017</v>
      </c>
      <c r="AB22" s="155">
        <f t="shared" si="0"/>
        <v>2018</v>
      </c>
      <c r="AC22" s="155">
        <f t="shared" si="0"/>
        <v>2019</v>
      </c>
      <c r="AD22" s="155">
        <f t="shared" si="0"/>
        <v>2020</v>
      </c>
      <c r="AE22" s="155">
        <f t="shared" si="0"/>
        <v>2021</v>
      </c>
      <c r="AF22" s="155">
        <f t="shared" si="0"/>
        <v>2022</v>
      </c>
      <c r="AG22" s="155">
        <f t="shared" si="0"/>
        <v>2023</v>
      </c>
      <c r="AH22" s="155">
        <f t="shared" si="0"/>
        <v>2024</v>
      </c>
      <c r="AI22" s="155">
        <f t="shared" si="0"/>
        <v>2025</v>
      </c>
      <c r="AJ22" s="155">
        <f t="shared" si="0"/>
        <v>2026</v>
      </c>
      <c r="AK22" s="155">
        <f t="shared" si="0"/>
        <v>2027</v>
      </c>
      <c r="AL22" s="155">
        <f t="shared" si="0"/>
        <v>2028</v>
      </c>
      <c r="AM22" s="155">
        <f t="shared" si="0"/>
        <v>2029</v>
      </c>
      <c r="AN22" s="155">
        <f t="shared" si="0"/>
        <v>2030</v>
      </c>
      <c r="AO22" s="155">
        <f t="shared" si="0"/>
        <v>2031</v>
      </c>
      <c r="AP22" s="155">
        <f t="shared" si="0"/>
        <v>2032</v>
      </c>
      <c r="AQ22" s="155">
        <f t="shared" si="0"/>
        <v>2033</v>
      </c>
      <c r="AR22" s="155">
        <f t="shared" si="0"/>
        <v>2034</v>
      </c>
      <c r="AS22" s="155">
        <f t="shared" si="0"/>
        <v>2035</v>
      </c>
      <c r="AT22" s="155">
        <f t="shared" si="0"/>
        <v>2036</v>
      </c>
      <c r="AU22" s="155">
        <f t="shared" si="0"/>
        <v>2037</v>
      </c>
      <c r="AV22" s="155">
        <f t="shared" si="0"/>
        <v>2038</v>
      </c>
      <c r="AW22" s="155">
        <f t="shared" si="0"/>
        <v>2039</v>
      </c>
      <c r="AX22" s="155">
        <f t="shared" si="0"/>
        <v>2040</v>
      </c>
      <c r="AY22" s="155">
        <f t="shared" si="0"/>
        <v>2041</v>
      </c>
      <c r="AZ22" s="155">
        <f t="shared" si="0"/>
        <v>2042</v>
      </c>
      <c r="BA22" s="155">
        <f t="shared" si="0"/>
        <v>2043</v>
      </c>
      <c r="BB22" s="155">
        <f t="shared" si="0"/>
        <v>2044</v>
      </c>
      <c r="BC22" s="155">
        <f t="shared" si="0"/>
        <v>2045</v>
      </c>
      <c r="BD22" s="155">
        <f t="shared" si="0"/>
        <v>2046</v>
      </c>
      <c r="BE22" s="155">
        <f t="shared" si="0"/>
        <v>2047</v>
      </c>
      <c r="BF22" s="155">
        <f t="shared" si="0"/>
        <v>2048</v>
      </c>
      <c r="BG22" s="155">
        <f t="shared" si="0"/>
        <v>2049</v>
      </c>
      <c r="BH22" s="155">
        <f t="shared" si="0"/>
        <v>2050</v>
      </c>
      <c r="BI22" s="155">
        <f t="shared" si="0"/>
        <v>2051</v>
      </c>
      <c r="BJ22" s="155">
        <f t="shared" si="0"/>
        <v>2052</v>
      </c>
      <c r="BK22" s="155">
        <f t="shared" si="0"/>
        <v>2053</v>
      </c>
      <c r="BL22" s="155">
        <f t="shared" si="0"/>
        <v>2054</v>
      </c>
      <c r="BM22" s="155">
        <f t="shared" si="0"/>
        <v>2055</v>
      </c>
      <c r="BN22" s="155">
        <f t="shared" si="0"/>
        <v>2056</v>
      </c>
      <c r="BO22" s="155">
        <f t="shared" si="0"/>
        <v>2057</v>
      </c>
      <c r="BP22" s="155">
        <f t="shared" si="0"/>
        <v>2058</v>
      </c>
      <c r="BQ22" s="155">
        <f t="shared" si="0"/>
        <v>2059</v>
      </c>
      <c r="BR22" s="155">
        <f t="shared" si="0"/>
        <v>2060</v>
      </c>
      <c r="BS22" s="155">
        <f t="shared" si="0"/>
        <v>2061</v>
      </c>
      <c r="BT22" s="155">
        <f t="shared" si="0"/>
        <v>2062</v>
      </c>
      <c r="BU22" s="155">
        <f t="shared" si="0"/>
        <v>2063</v>
      </c>
      <c r="BV22" s="155">
        <f t="shared" si="0"/>
        <v>2064</v>
      </c>
      <c r="BW22" s="155">
        <f t="shared" ref="BW22:CK22" si="1">BW3</f>
        <v>2065</v>
      </c>
      <c r="BX22" s="155">
        <f t="shared" si="1"/>
        <v>2066</v>
      </c>
      <c r="BY22" s="155">
        <f t="shared" si="1"/>
        <v>2067</v>
      </c>
      <c r="BZ22" s="155">
        <f t="shared" si="1"/>
        <v>2068</v>
      </c>
      <c r="CA22" s="155">
        <f t="shared" si="1"/>
        <v>2069</v>
      </c>
      <c r="CB22" s="155">
        <f t="shared" si="1"/>
        <v>2070</v>
      </c>
      <c r="CC22" s="155">
        <f t="shared" si="1"/>
        <v>2071</v>
      </c>
      <c r="CD22" s="155">
        <f t="shared" si="1"/>
        <v>2072</v>
      </c>
      <c r="CE22" s="155">
        <f t="shared" si="1"/>
        <v>2073</v>
      </c>
      <c r="CF22" s="155">
        <f t="shared" si="1"/>
        <v>2074</v>
      </c>
      <c r="CG22" s="155">
        <f t="shared" si="1"/>
        <v>2075</v>
      </c>
      <c r="CH22" s="155">
        <f t="shared" si="1"/>
        <v>2076</v>
      </c>
      <c r="CI22" s="155">
        <f t="shared" si="1"/>
        <v>2077</v>
      </c>
      <c r="CJ22" s="155">
        <f t="shared" si="1"/>
        <v>2078</v>
      </c>
      <c r="CK22" s="155">
        <f t="shared" si="1"/>
        <v>2079</v>
      </c>
    </row>
    <row r="23" spans="2:89" customFormat="1" ht="10.15" hidden="1" customHeight="1" outlineLevel="2">
      <c r="C23" s="23"/>
      <c r="D23" s="10" t="str">
        <f>"Iegūtais resursa apjoms no "&amp;G13&amp;". gada līdz "&amp;G15-1&amp;". gadam"</f>
        <v>Iegūtais resursa apjoms no 2005. gada līdz 2021. gadam</v>
      </c>
      <c r="E23" s="10"/>
      <c r="F23" s="12" t="s">
        <v>34</v>
      </c>
      <c r="G23" s="25">
        <f>SUM(K23:CK23)</f>
        <v>238000</v>
      </c>
      <c r="H23" s="10"/>
      <c r="I23" s="10"/>
      <c r="J23" s="50"/>
      <c r="K23" s="50"/>
      <c r="L23" s="50"/>
      <c r="M23" s="50"/>
      <c r="N23" s="50"/>
      <c r="O23" s="50">
        <v>14000</v>
      </c>
      <c r="P23" s="50">
        <v>14000</v>
      </c>
      <c r="Q23" s="50">
        <v>14000</v>
      </c>
      <c r="R23" s="50">
        <v>14000</v>
      </c>
      <c r="S23" s="50">
        <v>14000</v>
      </c>
      <c r="T23" s="50">
        <v>14000</v>
      </c>
      <c r="U23" s="50">
        <v>14000</v>
      </c>
      <c r="V23" s="50">
        <v>14000</v>
      </c>
      <c r="W23" s="50">
        <v>14000</v>
      </c>
      <c r="X23" s="50">
        <v>14000</v>
      </c>
      <c r="Y23" s="50">
        <v>14000</v>
      </c>
      <c r="Z23" s="50">
        <v>14000</v>
      </c>
      <c r="AA23" s="50">
        <v>14000</v>
      </c>
      <c r="AB23" s="50">
        <v>14000</v>
      </c>
      <c r="AC23" s="50">
        <v>14000</v>
      </c>
      <c r="AD23" s="50">
        <v>14000</v>
      </c>
      <c r="AE23" s="50">
        <v>14000</v>
      </c>
      <c r="AF23" s="229"/>
      <c r="AG23" s="229"/>
      <c r="AH23" s="229"/>
      <c r="AI23" s="229"/>
      <c r="AJ23" s="229"/>
      <c r="AK23" s="229"/>
      <c r="AL23" s="229"/>
      <c r="AM23" s="229"/>
      <c r="AN23" s="229"/>
      <c r="AO23" s="229"/>
      <c r="AP23" s="229"/>
      <c r="AQ23" s="229"/>
      <c r="AR23" s="229"/>
      <c r="AS23" s="229"/>
      <c r="AT23" s="229"/>
      <c r="AU23" s="229"/>
      <c r="AV23" s="229"/>
      <c r="AW23" s="229"/>
      <c r="AX23" s="229"/>
      <c r="AY23" s="229"/>
      <c r="AZ23" s="229"/>
      <c r="BA23" s="229"/>
      <c r="BB23" s="229"/>
      <c r="BC23" s="229"/>
      <c r="BD23" s="229"/>
      <c r="BE23" s="229"/>
      <c r="BF23" s="229"/>
      <c r="BG23" s="229"/>
      <c r="BH23" s="229"/>
      <c r="BI23" s="229"/>
      <c r="BJ23" s="229"/>
      <c r="BK23" s="229"/>
      <c r="BL23" s="229"/>
      <c r="BM23" s="229"/>
      <c r="BN23" s="229"/>
      <c r="BO23" s="229"/>
      <c r="BP23" s="229"/>
      <c r="BQ23" s="229"/>
      <c r="BR23" s="229"/>
      <c r="BS23" s="229"/>
      <c r="BT23" s="229"/>
      <c r="BU23" s="229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</row>
    <row r="24" spans="2:89" ht="10.35" hidden="1" customHeight="1" outlineLevel="2">
      <c r="C24" s="23"/>
    </row>
    <row r="25" spans="2:89" ht="10.35" hidden="1" customHeight="1" outlineLevel="1" collapsed="1">
      <c r="C25" s="23"/>
    </row>
    <row r="26" spans="2:89" s="16" customFormat="1" ht="10.15" hidden="1" customHeight="1" outlineLevel="1">
      <c r="B26" s="17"/>
      <c r="C26" s="207" t="s">
        <v>501</v>
      </c>
      <c r="D26" s="16" t="s">
        <v>499</v>
      </c>
      <c r="E26" s="18"/>
      <c r="F26" s="19"/>
      <c r="G26" s="20"/>
    </row>
    <row r="27" spans="2:89" ht="10.35" hidden="1" customHeight="1" outlineLevel="2">
      <c r="C27" s="23"/>
    </row>
    <row r="28" spans="2:89" ht="10.35" hidden="1" customHeight="1" outlineLevel="2">
      <c r="C28" s="23"/>
      <c r="D28" s="10" t="s">
        <v>500</v>
      </c>
      <c r="E28" s="10"/>
      <c r="F28" s="12" t="s">
        <v>505</v>
      </c>
      <c r="G28" s="25">
        <f>'Ievades dati'!G113</f>
        <v>500</v>
      </c>
    </row>
    <row r="29" spans="2:89" ht="10.35" hidden="1" customHeight="1" outlineLevel="2">
      <c r="C29" s="23"/>
    </row>
    <row r="30" spans="2:89" ht="10.35" hidden="1" customHeight="1" outlineLevel="2">
      <c r="C30" s="23"/>
      <c r="D30" s="10" t="str">
        <f>"Potenciāli iegūtais resursa apjoms no "&amp;G11&amp;". gada līdz "&amp;G13-1&amp;". gadam"</f>
        <v>Potenciāli iegūtais resursa apjoms no 2004. gada līdz 2004. gadam</v>
      </c>
      <c r="F30" s="12" t="s">
        <v>33</v>
      </c>
      <c r="G30" s="25">
        <f>G28 * (G13-G11) * G90</f>
        <v>75000</v>
      </c>
    </row>
    <row r="31" spans="2:89" ht="10.35" hidden="1" customHeight="1" outlineLevel="2">
      <c r="C31" s="23"/>
      <c r="D31" s="10" t="str">
        <f>"Potenciāli iegūtais resursa apjoms no "&amp;G11&amp;". gada līdz "&amp;G13-1&amp;". gadam"</f>
        <v>Potenciāli iegūtais resursa apjoms no 2004. gada līdz 2004. gadam</v>
      </c>
      <c r="F31" s="12" t="s">
        <v>34</v>
      </c>
      <c r="G31" s="25">
        <f>G30/G46</f>
        <v>13928.571428571428</v>
      </c>
    </row>
    <row r="32" spans="2:89" ht="10.35" hidden="1" customHeight="1" outlineLevel="2">
      <c r="C32" s="23"/>
      <c r="G32"/>
    </row>
    <row r="33" spans="2:15" ht="10.35" hidden="1" customHeight="1" outlineLevel="2">
      <c r="C33" s="23"/>
      <c r="D33" s="10" t="str">
        <f>"Potenciāli iegūtais resursa apjoms no "&amp;G11&amp;". gada līdz "&amp;G15-1&amp;". gadam"</f>
        <v>Potenciāli iegūtais resursa apjoms no 2004. gada līdz 2021. gadam</v>
      </c>
      <c r="F33" s="12" t="s">
        <v>34</v>
      </c>
      <c r="G33" s="25">
        <f>G23+G31</f>
        <v>251928.57142857142</v>
      </c>
    </row>
    <row r="34" spans="2:15" ht="10.35" hidden="1" customHeight="1" outlineLevel="2">
      <c r="C34" s="23"/>
    </row>
    <row r="35" spans="2:15" ht="10.35" hidden="1" customHeight="1" outlineLevel="1" collapsed="1">
      <c r="C35" s="23"/>
    </row>
    <row r="36" spans="2:15" s="16" customFormat="1" ht="10.35" hidden="1" customHeight="1" outlineLevel="1">
      <c r="B36" s="17"/>
      <c r="C36" s="207" t="s">
        <v>408</v>
      </c>
      <c r="D36" s="16" t="str">
        <f>"Krājumi "&amp;G14&amp;". gadā (vecākā sākotnējo krājumu aprēķinā izmantojamā inventarizācija)"</f>
        <v>Krājumi 2010. gadā (vecākā sākotnējo krājumu aprēķinā izmantojamā inventarizācija)</v>
      </c>
      <c r="E36" s="18"/>
      <c r="F36" s="19"/>
      <c r="G36" s="20"/>
    </row>
    <row r="37" spans="2:15" customFormat="1" ht="10.35" hidden="1" customHeight="1" outlineLevel="2">
      <c r="C37" s="23"/>
      <c r="D37" s="10"/>
      <c r="E37" s="10"/>
      <c r="F37" s="12"/>
      <c r="G37" s="10"/>
      <c r="H37" s="10"/>
      <c r="I37" s="10"/>
      <c r="J37" s="10"/>
      <c r="K37" s="10"/>
      <c r="L37" s="10"/>
      <c r="M37" s="10"/>
      <c r="N37" s="10"/>
      <c r="O37" s="10"/>
    </row>
    <row r="38" spans="2:15" customFormat="1" ht="10.35" hidden="1" customHeight="1" outlineLevel="2">
      <c r="C38" s="23"/>
      <c r="D38" s="10" t="s">
        <v>493</v>
      </c>
      <c r="E38" s="11"/>
      <c r="F38" s="12" t="s">
        <v>33</v>
      </c>
      <c r="G38" s="51">
        <v>800000</v>
      </c>
      <c r="H38" s="10"/>
      <c r="I38" s="10"/>
      <c r="J38" s="10"/>
      <c r="K38" s="10"/>
      <c r="L38" s="10"/>
      <c r="M38" s="10"/>
      <c r="N38" s="10"/>
      <c r="O38" s="10"/>
    </row>
    <row r="39" spans="2:15" customFormat="1" ht="10.35" hidden="1" customHeight="1" outlineLevel="2">
      <c r="C39" s="23"/>
      <c r="D39" s="40" t="s">
        <v>494</v>
      </c>
      <c r="E39" s="41"/>
      <c r="F39" s="42" t="s">
        <v>33</v>
      </c>
      <c r="G39" s="216">
        <v>2000000</v>
      </c>
      <c r="H39" s="10"/>
      <c r="I39" s="10"/>
      <c r="J39" s="10"/>
      <c r="K39" s="10"/>
      <c r="L39" s="10"/>
      <c r="M39" s="10"/>
      <c r="N39" s="10"/>
      <c r="O39" s="10"/>
    </row>
    <row r="40" spans="2:15" customFormat="1" ht="10.35" hidden="1" customHeight="1" outlineLevel="2">
      <c r="C40" s="23"/>
      <c r="D40" s="44" t="s">
        <v>55</v>
      </c>
      <c r="E40" s="45"/>
      <c r="F40" s="46" t="s">
        <v>33</v>
      </c>
      <c r="G40" s="60">
        <f>SUM(G38:G39)</f>
        <v>2800000</v>
      </c>
      <c r="H40" s="10"/>
      <c r="I40" s="10"/>
      <c r="J40" s="10"/>
      <c r="K40" s="10"/>
      <c r="L40" s="10"/>
      <c r="M40" s="10"/>
      <c r="N40" s="10"/>
      <c r="O40" s="10"/>
    </row>
    <row r="41" spans="2:15" customFormat="1" ht="10.35" hidden="1" customHeight="1" outlineLevel="2">
      <c r="C41" s="23"/>
      <c r="D41" s="44"/>
      <c r="E41" s="45"/>
      <c r="F41" s="46"/>
      <c r="H41" s="10"/>
      <c r="I41" s="10"/>
      <c r="J41" s="10"/>
      <c r="K41" s="10"/>
      <c r="L41" s="10"/>
      <c r="M41" s="10"/>
      <c r="N41" s="10"/>
      <c r="O41" s="10"/>
    </row>
    <row r="42" spans="2:15" customFormat="1" ht="10.35" hidden="1" customHeight="1" outlineLevel="2">
      <c r="C42" s="23"/>
      <c r="D42" s="10" t="s">
        <v>493</v>
      </c>
      <c r="E42" s="11"/>
      <c r="F42" s="12" t="s">
        <v>34</v>
      </c>
      <c r="G42" s="51">
        <v>120000</v>
      </c>
      <c r="H42" s="10"/>
      <c r="I42" s="10"/>
      <c r="J42" s="10"/>
      <c r="K42" s="10"/>
      <c r="L42" s="10"/>
      <c r="M42" s="10"/>
      <c r="N42" s="10"/>
      <c r="O42" s="10"/>
    </row>
    <row r="43" spans="2:15" customFormat="1" ht="10.35" hidden="1" customHeight="1" outlineLevel="2">
      <c r="C43" s="23"/>
      <c r="D43" s="40" t="s">
        <v>494</v>
      </c>
      <c r="E43" s="41"/>
      <c r="F43" s="226" t="s">
        <v>34</v>
      </c>
      <c r="G43" s="216">
        <v>400000</v>
      </c>
      <c r="H43" s="10"/>
      <c r="I43" s="10"/>
      <c r="J43" s="10"/>
      <c r="K43" s="10"/>
      <c r="L43" s="10"/>
      <c r="M43" s="10"/>
      <c r="N43" s="10"/>
      <c r="O43" s="10"/>
    </row>
    <row r="44" spans="2:15" customFormat="1" ht="10.35" hidden="1" customHeight="1" outlineLevel="2">
      <c r="C44" s="23"/>
      <c r="D44" s="44" t="s">
        <v>55</v>
      </c>
      <c r="E44" s="45"/>
      <c r="F44" s="46" t="s">
        <v>34</v>
      </c>
      <c r="G44" s="60">
        <f>SUM(G42:G43)</f>
        <v>520000</v>
      </c>
      <c r="H44" s="10"/>
      <c r="I44" s="10"/>
      <c r="J44" s="10"/>
      <c r="K44" s="10"/>
      <c r="L44" s="10"/>
      <c r="M44" s="10"/>
      <c r="N44" s="10"/>
      <c r="O44" s="10"/>
    </row>
    <row r="45" spans="2:15" ht="10.35" hidden="1" customHeight="1" outlineLevel="2">
      <c r="C45" s="23"/>
    </row>
    <row r="46" spans="2:15" ht="10.35" hidden="1" customHeight="1" outlineLevel="2">
      <c r="C46" s="23"/>
      <c r="D46" s="44" t="s">
        <v>581</v>
      </c>
      <c r="E46" s="45"/>
      <c r="F46" s="46"/>
      <c r="G46" s="57">
        <f>G40/G44</f>
        <v>5.384615384615385</v>
      </c>
    </row>
    <row r="47" spans="2:15" ht="10.35" hidden="1" customHeight="1" outlineLevel="2">
      <c r="C47" s="23"/>
    </row>
    <row r="48" spans="2:15" ht="10.35" hidden="1" customHeight="1" outlineLevel="1" collapsed="1">
      <c r="C48" s="23"/>
    </row>
    <row r="49" spans="2:15" s="16" customFormat="1" ht="10.15" hidden="1" customHeight="1" outlineLevel="1">
      <c r="B49" s="17"/>
      <c r="C49" s="207" t="s">
        <v>409</v>
      </c>
      <c r="D49" s="16" t="str">
        <f>"Krājumi "&amp;G15&amp;". gadā (jaunākā inventarizācija)"</f>
        <v>Krājumi 2022. gadā (jaunākā inventarizācija)</v>
      </c>
      <c r="E49" s="18"/>
      <c r="F49" s="19"/>
      <c r="G49" s="20"/>
    </row>
    <row r="50" spans="2:15" customFormat="1" ht="10.15" hidden="1" customHeight="1" outlineLevel="2">
      <c r="C50" s="23"/>
      <c r="D50" s="10"/>
      <c r="E50" s="10"/>
      <c r="F50" s="12"/>
      <c r="G50" s="10"/>
      <c r="H50" s="10"/>
      <c r="I50" s="10"/>
      <c r="J50" s="10"/>
      <c r="K50" s="10"/>
      <c r="L50" s="10"/>
      <c r="M50" s="10"/>
      <c r="N50" s="10"/>
      <c r="O50" s="10"/>
    </row>
    <row r="51" spans="2:15" customFormat="1" ht="10.15" hidden="1" customHeight="1" outlineLevel="2">
      <c r="C51" s="23"/>
      <c r="D51" s="10" t="s">
        <v>493</v>
      </c>
      <c r="E51" s="11"/>
      <c r="F51" s="12" t="s">
        <v>33</v>
      </c>
      <c r="G51" s="51">
        <v>1200000</v>
      </c>
      <c r="H51" s="10"/>
      <c r="I51" s="10"/>
      <c r="J51" s="10"/>
      <c r="K51" s="10"/>
      <c r="L51" s="10"/>
      <c r="M51" s="10"/>
      <c r="N51" s="10"/>
      <c r="O51" s="10"/>
    </row>
    <row r="52" spans="2:15" customFormat="1" ht="10.15" hidden="1" customHeight="1" outlineLevel="2">
      <c r="C52" s="23"/>
      <c r="D52" s="40" t="s">
        <v>494</v>
      </c>
      <c r="E52" s="41"/>
      <c r="F52" s="42" t="s">
        <v>33</v>
      </c>
      <c r="G52" s="216">
        <v>1600000</v>
      </c>
      <c r="H52" s="10"/>
      <c r="I52" s="10"/>
      <c r="J52" s="10"/>
      <c r="K52" s="10"/>
      <c r="L52" s="10"/>
      <c r="M52" s="10"/>
      <c r="N52" s="10"/>
      <c r="O52" s="10"/>
    </row>
    <row r="53" spans="2:15" customFormat="1" ht="10.15" hidden="1" customHeight="1" outlineLevel="2">
      <c r="C53" s="23"/>
      <c r="D53" s="44" t="s">
        <v>55</v>
      </c>
      <c r="E53" s="45"/>
      <c r="F53" s="46" t="s">
        <v>33</v>
      </c>
      <c r="G53" s="60">
        <f>SUM(G51:G52)</f>
        <v>2800000</v>
      </c>
      <c r="H53" s="10"/>
      <c r="I53" s="10"/>
      <c r="J53" s="10"/>
      <c r="K53" s="10"/>
      <c r="L53" s="10"/>
      <c r="M53" s="10"/>
      <c r="N53" s="10"/>
      <c r="O53" s="10"/>
    </row>
    <row r="54" spans="2:15" customFormat="1" ht="10.15" hidden="1" customHeight="1" outlineLevel="2">
      <c r="C54" s="23"/>
      <c r="D54" s="44"/>
      <c r="E54" s="45"/>
      <c r="F54" s="46"/>
      <c r="H54" s="10"/>
      <c r="I54" s="10"/>
      <c r="J54" s="10"/>
      <c r="K54" s="10"/>
      <c r="L54" s="10"/>
      <c r="M54" s="10"/>
      <c r="N54" s="10"/>
      <c r="O54" s="10"/>
    </row>
    <row r="55" spans="2:15" customFormat="1" ht="10.15" hidden="1" customHeight="1" outlineLevel="2">
      <c r="C55" s="23"/>
      <c r="D55" s="10" t="s">
        <v>493</v>
      </c>
      <c r="E55" s="11"/>
      <c r="F55" s="12" t="s">
        <v>34</v>
      </c>
      <c r="G55" s="51">
        <f>G51/H60</f>
        <v>184615.38461538462</v>
      </c>
      <c r="H55" s="10"/>
      <c r="I55" s="10"/>
      <c r="J55" s="10"/>
      <c r="K55" s="10"/>
      <c r="L55" s="10"/>
      <c r="M55" s="10"/>
      <c r="N55" s="10"/>
      <c r="O55" s="10"/>
    </row>
    <row r="56" spans="2:15" customFormat="1" ht="10.15" hidden="1" customHeight="1" outlineLevel="2">
      <c r="C56" s="23"/>
      <c r="D56" s="40" t="s">
        <v>494</v>
      </c>
      <c r="E56" s="41"/>
      <c r="F56" s="226" t="s">
        <v>34</v>
      </c>
      <c r="G56" s="216">
        <f>G52/H61</f>
        <v>336842.10526315792</v>
      </c>
      <c r="H56" s="10"/>
      <c r="I56" s="10"/>
      <c r="J56" s="10"/>
      <c r="K56" s="10"/>
      <c r="L56" s="10"/>
      <c r="M56" s="10"/>
      <c r="N56" s="10"/>
      <c r="O56" s="10"/>
    </row>
    <row r="57" spans="2:15" customFormat="1" ht="10.15" hidden="1" customHeight="1" outlineLevel="2">
      <c r="C57" s="23"/>
      <c r="D57" s="44" t="s">
        <v>55</v>
      </c>
      <c r="E57" s="45"/>
      <c r="F57" s="46" t="s">
        <v>34</v>
      </c>
      <c r="G57" s="60">
        <f>SUM(G55:G56)</f>
        <v>521457.48987854255</v>
      </c>
      <c r="H57" s="10"/>
      <c r="I57" s="10"/>
      <c r="J57" s="10"/>
      <c r="K57" s="10"/>
      <c r="L57" s="10"/>
      <c r="M57" s="10"/>
      <c r="N57" s="10"/>
      <c r="O57" s="10"/>
    </row>
    <row r="58" spans="2:15" customFormat="1" ht="10.15" hidden="1" customHeight="1" outlineLevel="2">
      <c r="C58" s="23"/>
      <c r="D58" s="44"/>
      <c r="E58" s="45"/>
      <c r="F58" s="46"/>
      <c r="H58" s="10"/>
      <c r="I58" s="10"/>
      <c r="J58" s="10"/>
      <c r="K58" s="10"/>
      <c r="L58" s="10"/>
      <c r="M58" s="10"/>
      <c r="N58" s="10"/>
      <c r="O58" s="10"/>
    </row>
    <row r="59" spans="2:15" customFormat="1" ht="10.15" hidden="1" customHeight="1" outlineLevel="2">
      <c r="C59" s="23"/>
      <c r="D59" s="44" t="s">
        <v>581</v>
      </c>
      <c r="E59" s="45"/>
      <c r="F59" s="46"/>
      <c r="H59" s="10"/>
      <c r="I59" s="10"/>
      <c r="J59" s="10"/>
      <c r="K59" s="10"/>
      <c r="L59" s="10"/>
      <c r="M59" s="10"/>
      <c r="N59" s="10"/>
      <c r="O59" s="10"/>
    </row>
    <row r="60" spans="2:15" customFormat="1" ht="10.15" hidden="1" customHeight="1" outlineLevel="2">
      <c r="C60" s="23"/>
      <c r="D60" s="10" t="s">
        <v>495</v>
      </c>
      <c r="E60" s="45"/>
      <c r="F60" s="12"/>
      <c r="G60" s="57">
        <f>G51/G55</f>
        <v>6.5</v>
      </c>
      <c r="H60" s="10">
        <v>6.5</v>
      </c>
      <c r="I60" s="10"/>
      <c r="J60" s="10"/>
      <c r="K60" s="10"/>
      <c r="L60" s="10"/>
      <c r="M60" s="10"/>
      <c r="N60" s="10"/>
      <c r="O60" s="10"/>
    </row>
    <row r="61" spans="2:15" customFormat="1" ht="10.15" hidden="1" customHeight="1" outlineLevel="2">
      <c r="C61" s="23"/>
      <c r="D61" s="10" t="s">
        <v>496</v>
      </c>
      <c r="E61" s="45"/>
      <c r="F61" s="46"/>
      <c r="G61" s="57">
        <f>G52/G56</f>
        <v>4.75</v>
      </c>
      <c r="H61" s="10">
        <v>4.75</v>
      </c>
      <c r="I61" s="10"/>
      <c r="J61" s="10"/>
      <c r="K61" s="10"/>
      <c r="L61" s="10"/>
      <c r="M61" s="10"/>
      <c r="N61" s="10"/>
      <c r="O61" s="10"/>
    </row>
    <row r="62" spans="2:15" customFormat="1" ht="10.15" hidden="1" customHeight="1" outlineLevel="2">
      <c r="C62" s="23"/>
      <c r="D62" s="10"/>
      <c r="E62" s="45"/>
      <c r="F62" s="46"/>
      <c r="H62" s="10"/>
      <c r="I62" s="10"/>
      <c r="J62" s="10"/>
      <c r="K62" s="10"/>
      <c r="L62" s="10"/>
      <c r="M62" s="10"/>
      <c r="N62" s="10"/>
      <c r="O62" s="10"/>
    </row>
    <row r="63" spans="2:15" ht="10.35" hidden="1" customHeight="1" outlineLevel="1" collapsed="1">
      <c r="C63" s="23"/>
    </row>
    <row r="64" spans="2:15" s="16" customFormat="1" ht="10.35" hidden="1" customHeight="1" outlineLevel="1">
      <c r="B64" s="17"/>
      <c r="C64" s="207" t="s">
        <v>417</v>
      </c>
      <c r="D64" s="16" t="s">
        <v>124</v>
      </c>
      <c r="E64" s="18"/>
      <c r="F64" s="19"/>
      <c r="G64" s="20"/>
    </row>
    <row r="65" spans="1:90" ht="10.35" hidden="1" customHeight="1" outlineLevel="2">
      <c r="B65" s="21"/>
      <c r="C65" s="23"/>
      <c r="CL65" s="83"/>
    </row>
    <row r="66" spans="1:90" ht="10.35" hidden="1" customHeight="1" outlineLevel="2">
      <c r="B66" s="21"/>
      <c r="C66" s="23"/>
      <c r="D66" s="10" t="s">
        <v>50</v>
      </c>
      <c r="F66" s="12" t="s">
        <v>504</v>
      </c>
      <c r="G66" s="67">
        <f>'Ievades dati'!G85</f>
        <v>11.203621469663222</v>
      </c>
      <c r="CL66" s="83"/>
    </row>
    <row r="67" spans="1:90" ht="10.35" hidden="1" customHeight="1" outlineLevel="2">
      <c r="B67" s="21"/>
      <c r="C67" s="23"/>
      <c r="D67" s="10" t="s">
        <v>51</v>
      </c>
      <c r="F67" s="12" t="s">
        <v>504</v>
      </c>
      <c r="G67" s="67">
        <f>'Ievades dati'!G86</f>
        <v>4.2013580511237087</v>
      </c>
      <c r="CL67" s="83"/>
    </row>
    <row r="68" spans="1:90" ht="10.35" hidden="1" customHeight="1" outlineLevel="2">
      <c r="B68" s="21"/>
      <c r="C68" s="23"/>
      <c r="CL68" s="83"/>
    </row>
    <row r="69" spans="1:90" ht="10.35" hidden="1" customHeight="1" outlineLevel="1" collapsed="1">
      <c r="B69" s="21"/>
      <c r="C69" s="23"/>
    </row>
    <row r="70" spans="1:90" s="16" customFormat="1" ht="11.25" hidden="1" outlineLevel="1">
      <c r="B70" s="17"/>
      <c r="C70" s="207" t="s">
        <v>418</v>
      </c>
      <c r="D70" s="16" t="s">
        <v>582</v>
      </c>
      <c r="E70" s="18"/>
      <c r="F70" s="19"/>
      <c r="G70" s="20"/>
    </row>
    <row r="71" spans="1:90" ht="11.25" hidden="1" outlineLevel="2">
      <c r="A71" s="89"/>
      <c r="B71" s="21"/>
    </row>
    <row r="72" spans="1:90" ht="11.25" hidden="1" outlineLevel="2">
      <c r="A72" s="89"/>
      <c r="B72" s="21"/>
      <c r="D72" s="44" t="s">
        <v>583</v>
      </c>
      <c r="E72" s="45"/>
      <c r="F72" s="46" t="s">
        <v>505</v>
      </c>
      <c r="G72" s="60">
        <f>'Ievades dati'!G113</f>
        <v>500</v>
      </c>
    </row>
    <row r="73" spans="1:90" ht="11.25" hidden="1" outlineLevel="2">
      <c r="A73" s="89"/>
      <c r="B73" s="21"/>
    </row>
    <row r="74" spans="1:90" ht="11.25" hidden="1" outlineLevel="1" collapsed="1">
      <c r="A74" s="89"/>
      <c r="B74" s="21"/>
    </row>
    <row r="75" spans="1:90" s="16" customFormat="1" ht="11.25" hidden="1" outlineLevel="1">
      <c r="B75" s="17"/>
      <c r="C75" s="207" t="s">
        <v>419</v>
      </c>
      <c r="D75" s="16" t="s">
        <v>60</v>
      </c>
      <c r="E75" s="18"/>
      <c r="F75" s="19"/>
      <c r="G75" s="20"/>
    </row>
    <row r="76" spans="1:90" s="84" customFormat="1" ht="11.25" hidden="1" outlineLevel="2">
      <c r="B76" s="85"/>
      <c r="C76" s="219"/>
      <c r="E76" s="86"/>
      <c r="F76" s="87"/>
      <c r="G76" s="88"/>
    </row>
    <row r="77" spans="1:90" ht="10.35" hidden="1" customHeight="1" outlineLevel="2">
      <c r="B77" s="21"/>
      <c r="C77" s="23"/>
      <c r="D77" s="10" t="s">
        <v>56</v>
      </c>
      <c r="F77" s="12" t="s">
        <v>8</v>
      </c>
      <c r="G77" s="100">
        <v>4</v>
      </c>
    </row>
    <row r="78" spans="1:90" ht="10.35" hidden="1" customHeight="1" outlineLevel="2">
      <c r="B78" s="21"/>
      <c r="C78" s="23"/>
      <c r="G78"/>
    </row>
    <row r="79" spans="1:90" ht="10.35" hidden="1" customHeight="1" outlineLevel="2">
      <c r="B79" s="21"/>
      <c r="C79" s="23"/>
      <c r="D79" s="55" t="s">
        <v>24</v>
      </c>
      <c r="E79" s="55"/>
      <c r="F79" s="56"/>
      <c r="G79" s="56"/>
    </row>
    <row r="80" spans="1:90" ht="10.35" hidden="1" customHeight="1" outlineLevel="2">
      <c r="B80" s="21"/>
      <c r="C80" s="23"/>
      <c r="D80" s="54" t="s">
        <v>57</v>
      </c>
      <c r="E80" s="55"/>
      <c r="F80" s="56"/>
      <c r="G80" s="56">
        <v>1</v>
      </c>
    </row>
    <row r="81" spans="2:7" ht="10.35" hidden="1" customHeight="1" outlineLevel="2">
      <c r="B81" s="21"/>
      <c r="C81" s="23"/>
      <c r="D81" s="54" t="s">
        <v>58</v>
      </c>
      <c r="E81" s="55"/>
      <c r="F81" s="56"/>
      <c r="G81" s="56">
        <v>2</v>
      </c>
    </row>
    <row r="82" spans="2:7" ht="10.35" hidden="1" customHeight="1" outlineLevel="2">
      <c r="B82" s="21"/>
      <c r="C82" s="23"/>
      <c r="D82" s="54" t="s">
        <v>402</v>
      </c>
      <c r="E82" s="55"/>
      <c r="F82" s="56"/>
      <c r="G82" s="56">
        <v>3</v>
      </c>
    </row>
    <row r="83" spans="2:7" ht="10.35" hidden="1" customHeight="1" outlineLevel="2">
      <c r="B83" s="21"/>
      <c r="C83" s="23"/>
      <c r="D83" s="54" t="s">
        <v>403</v>
      </c>
      <c r="E83" s="55"/>
      <c r="F83" s="56"/>
      <c r="G83" s="56">
        <v>4</v>
      </c>
    </row>
    <row r="84" spans="2:7" ht="10.35" hidden="1" customHeight="1" outlineLevel="2">
      <c r="B84" s="21"/>
      <c r="C84" s="23"/>
      <c r="G84"/>
    </row>
    <row r="85" spans="2:7" ht="10.35" hidden="1" customHeight="1" outlineLevel="2">
      <c r="B85" s="21"/>
      <c r="C85" s="23"/>
      <c r="D85" s="10" t="s">
        <v>683</v>
      </c>
      <c r="F85" s="12" t="s">
        <v>9</v>
      </c>
      <c r="G85" s="66">
        <v>0.05</v>
      </c>
    </row>
    <row r="86" spans="2:7" ht="10.35" hidden="1" customHeight="1" outlineLevel="2">
      <c r="B86" s="21"/>
      <c r="C86" s="23"/>
      <c r="G86"/>
    </row>
    <row r="87" spans="2:7" ht="10.35" hidden="1" customHeight="1" outlineLevel="1" collapsed="1">
      <c r="B87" s="21"/>
      <c r="C87" s="23"/>
      <c r="G87"/>
    </row>
    <row r="88" spans="2:7" s="16" customFormat="1" ht="11.25" hidden="1" outlineLevel="1">
      <c r="B88" s="17"/>
      <c r="C88" s="207" t="s">
        <v>420</v>
      </c>
      <c r="D88" s="16" t="s">
        <v>64</v>
      </c>
      <c r="E88" s="18"/>
      <c r="F88" s="19"/>
      <c r="G88" s="20"/>
    </row>
    <row r="89" spans="2:7" s="84" customFormat="1" ht="11.25" hidden="1" outlineLevel="2">
      <c r="B89" s="85"/>
      <c r="C89" s="219"/>
      <c r="E89" s="86"/>
      <c r="F89" s="87"/>
      <c r="G89" s="88"/>
    </row>
    <row r="90" spans="2:7" ht="10.35" hidden="1" customHeight="1" outlineLevel="2">
      <c r="B90" s="21"/>
      <c r="C90" s="23"/>
      <c r="D90" s="10" t="s">
        <v>546</v>
      </c>
      <c r="F90" s="12" t="s">
        <v>63</v>
      </c>
      <c r="G90" s="57">
        <f>'Ievades dati'!G133</f>
        <v>150</v>
      </c>
    </row>
    <row r="91" spans="2:7" ht="10.35" hidden="1" customHeight="1" outlineLevel="2">
      <c r="B91" s="21"/>
    </row>
    <row r="92" spans="2:7" ht="10.35" hidden="1" customHeight="1" outlineLevel="1" collapsed="1">
      <c r="B92" s="21"/>
    </row>
    <row r="93" spans="2:7" s="16" customFormat="1" ht="10.35" hidden="1" customHeight="1" outlineLevel="1">
      <c r="B93" s="17"/>
      <c r="C93" s="207" t="s">
        <v>421</v>
      </c>
      <c r="D93" s="16" t="s">
        <v>552</v>
      </c>
      <c r="E93" s="18"/>
      <c r="F93" s="19"/>
      <c r="G93" s="20"/>
    </row>
    <row r="94" spans="2:7" ht="10.35" hidden="1" customHeight="1" outlineLevel="2">
      <c r="B94" s="21"/>
      <c r="C94" s="23"/>
    </row>
    <row r="95" spans="2:7" ht="10.35" hidden="1" customHeight="1" outlineLevel="2">
      <c r="B95" s="21"/>
      <c r="C95" s="23"/>
      <c r="D95" s="10" t="s">
        <v>121</v>
      </c>
      <c r="F95" s="12" t="s">
        <v>122</v>
      </c>
      <c r="G95" s="57">
        <f>G40/(G72*G90)</f>
        <v>37.333333333333336</v>
      </c>
    </row>
    <row r="96" spans="2:7" ht="10.35" hidden="1" customHeight="1" outlineLevel="2">
      <c r="B96" s="21"/>
      <c r="C96" s="23"/>
      <c r="G96"/>
    </row>
    <row r="97" spans="2:89" ht="10.35" hidden="1" customHeight="1" outlineLevel="2">
      <c r="B97" s="21"/>
      <c r="C97" s="23"/>
      <c r="D97" s="10" t="s">
        <v>523</v>
      </c>
      <c r="F97" s="12" t="s">
        <v>122</v>
      </c>
      <c r="G97" s="22">
        <f>'Ievades dati'!G144</f>
        <v>3</v>
      </c>
    </row>
    <row r="98" spans="2:89" ht="10.35" hidden="1" customHeight="1" outlineLevel="2">
      <c r="B98" s="21"/>
      <c r="C98" s="23"/>
      <c r="G98"/>
    </row>
    <row r="99" spans="2:89" ht="10.35" hidden="1" customHeight="1" outlineLevel="2">
      <c r="B99" s="21"/>
      <c r="C99" s="23"/>
      <c r="D99" s="10" t="s">
        <v>533</v>
      </c>
      <c r="F99" s="12" t="s">
        <v>122</v>
      </c>
      <c r="G99" s="22">
        <f>'Ievades dati'!G146</f>
        <v>70</v>
      </c>
    </row>
    <row r="100" spans="2:89" ht="10.35" hidden="1" customHeight="1" outlineLevel="2">
      <c r="B100" s="21"/>
      <c r="C100" s="23"/>
      <c r="G100"/>
    </row>
    <row r="101" spans="2:89" ht="10.35" hidden="1" customHeight="1" outlineLevel="2">
      <c r="B101" s="21"/>
      <c r="C101" s="23"/>
      <c r="D101" s="10" t="s">
        <v>549</v>
      </c>
      <c r="F101" s="12" t="s">
        <v>122</v>
      </c>
      <c r="G101" s="22">
        <f>'Ievades dati'!G148</f>
        <v>75</v>
      </c>
    </row>
    <row r="102" spans="2:89" ht="10.35" hidden="1" customHeight="1" outlineLevel="2">
      <c r="B102" s="21"/>
      <c r="C102" s="23"/>
      <c r="G102"/>
    </row>
    <row r="103" spans="2:89" ht="10.15" hidden="1" customHeight="1" outlineLevel="2">
      <c r="B103" s="21"/>
      <c r="C103" s="23"/>
      <c r="D103" s="10" t="s">
        <v>534</v>
      </c>
      <c r="F103" s="12" t="s">
        <v>122</v>
      </c>
      <c r="G103" s="25">
        <f>MIN(G95+G97+1,G99, G101)</f>
        <v>41.333333333333336</v>
      </c>
    </row>
    <row r="104" spans="2:89" ht="10.35" hidden="1" customHeight="1" outlineLevel="2">
      <c r="B104" s="21"/>
      <c r="C104" s="23"/>
      <c r="G104"/>
    </row>
    <row r="105" spans="2:89" ht="10.35" hidden="1" customHeight="1" outlineLevel="2">
      <c r="B105" s="21"/>
      <c r="C105" s="23"/>
      <c r="D105" s="44" t="s">
        <v>123</v>
      </c>
      <c r="E105" s="45"/>
      <c r="F105" s="46" t="s">
        <v>122</v>
      </c>
      <c r="G105" s="60">
        <f>MIN(G95, G103-G97-1)</f>
        <v>37.333333333333336</v>
      </c>
    </row>
    <row r="106" spans="2:89" ht="10.35" hidden="1" customHeight="1" outlineLevel="2">
      <c r="B106" s="21"/>
      <c r="C106" s="23"/>
    </row>
    <row r="107" spans="2:89" ht="10.35" hidden="1" customHeight="1" outlineLevel="2">
      <c r="B107" s="21"/>
      <c r="C107" s="23"/>
      <c r="D107" s="10" t="s">
        <v>14</v>
      </c>
      <c r="F107" s="12" t="s">
        <v>7</v>
      </c>
      <c r="G107" s="25">
        <f>SUM(J107:CK107)</f>
        <v>42</v>
      </c>
      <c r="J107" s="26">
        <f>IF(J2 &gt; ROUNDUP($G$105,0) + $G$97 + 1, 0, 1)</f>
        <v>1</v>
      </c>
      <c r="K107" s="26">
        <f t="shared" ref="K107:BV107" si="2">IF(K2 &gt; ROUNDUP($G$105,0) + $G$97 + 1, 0, 1)</f>
        <v>1</v>
      </c>
      <c r="L107" s="26">
        <f t="shared" si="2"/>
        <v>1</v>
      </c>
      <c r="M107" s="26">
        <f t="shared" si="2"/>
        <v>1</v>
      </c>
      <c r="N107" s="26">
        <f t="shared" si="2"/>
        <v>1</v>
      </c>
      <c r="O107" s="26">
        <f t="shared" si="2"/>
        <v>1</v>
      </c>
      <c r="P107" s="26">
        <f t="shared" si="2"/>
        <v>1</v>
      </c>
      <c r="Q107" s="26">
        <f t="shared" si="2"/>
        <v>1</v>
      </c>
      <c r="R107" s="26">
        <f t="shared" si="2"/>
        <v>1</v>
      </c>
      <c r="S107" s="26">
        <f t="shared" si="2"/>
        <v>1</v>
      </c>
      <c r="T107" s="26">
        <f t="shared" si="2"/>
        <v>1</v>
      </c>
      <c r="U107" s="26">
        <f t="shared" si="2"/>
        <v>1</v>
      </c>
      <c r="V107" s="26">
        <f t="shared" si="2"/>
        <v>1</v>
      </c>
      <c r="W107" s="26">
        <f t="shared" si="2"/>
        <v>1</v>
      </c>
      <c r="X107" s="26">
        <f t="shared" si="2"/>
        <v>1</v>
      </c>
      <c r="Y107" s="26">
        <f t="shared" si="2"/>
        <v>1</v>
      </c>
      <c r="Z107" s="26">
        <f t="shared" si="2"/>
        <v>1</v>
      </c>
      <c r="AA107" s="26">
        <f t="shared" si="2"/>
        <v>1</v>
      </c>
      <c r="AB107" s="26">
        <f t="shared" si="2"/>
        <v>1</v>
      </c>
      <c r="AC107" s="26">
        <f t="shared" si="2"/>
        <v>1</v>
      </c>
      <c r="AD107" s="26">
        <f t="shared" si="2"/>
        <v>1</v>
      </c>
      <c r="AE107" s="26">
        <f t="shared" si="2"/>
        <v>1</v>
      </c>
      <c r="AF107" s="26">
        <f t="shared" si="2"/>
        <v>1</v>
      </c>
      <c r="AG107" s="26">
        <f t="shared" si="2"/>
        <v>1</v>
      </c>
      <c r="AH107" s="26">
        <f t="shared" si="2"/>
        <v>1</v>
      </c>
      <c r="AI107" s="26">
        <f t="shared" si="2"/>
        <v>1</v>
      </c>
      <c r="AJ107" s="26">
        <f t="shared" si="2"/>
        <v>1</v>
      </c>
      <c r="AK107" s="26">
        <f t="shared" si="2"/>
        <v>1</v>
      </c>
      <c r="AL107" s="26">
        <f t="shared" si="2"/>
        <v>1</v>
      </c>
      <c r="AM107" s="26">
        <f t="shared" si="2"/>
        <v>1</v>
      </c>
      <c r="AN107" s="26">
        <f t="shared" si="2"/>
        <v>1</v>
      </c>
      <c r="AO107" s="26">
        <f t="shared" si="2"/>
        <v>1</v>
      </c>
      <c r="AP107" s="26">
        <f t="shared" si="2"/>
        <v>1</v>
      </c>
      <c r="AQ107" s="26">
        <f t="shared" si="2"/>
        <v>1</v>
      </c>
      <c r="AR107" s="26">
        <f t="shared" si="2"/>
        <v>1</v>
      </c>
      <c r="AS107" s="26">
        <f t="shared" si="2"/>
        <v>1</v>
      </c>
      <c r="AT107" s="26">
        <f t="shared" si="2"/>
        <v>1</v>
      </c>
      <c r="AU107" s="26">
        <f t="shared" si="2"/>
        <v>1</v>
      </c>
      <c r="AV107" s="26">
        <f t="shared" si="2"/>
        <v>1</v>
      </c>
      <c r="AW107" s="26">
        <f t="shared" si="2"/>
        <v>1</v>
      </c>
      <c r="AX107" s="26">
        <f t="shared" si="2"/>
        <v>1</v>
      </c>
      <c r="AY107" s="26">
        <f t="shared" si="2"/>
        <v>1</v>
      </c>
      <c r="AZ107" s="26">
        <f t="shared" si="2"/>
        <v>0</v>
      </c>
      <c r="BA107" s="26">
        <f t="shared" si="2"/>
        <v>0</v>
      </c>
      <c r="BB107" s="26">
        <f t="shared" si="2"/>
        <v>0</v>
      </c>
      <c r="BC107" s="26">
        <f t="shared" si="2"/>
        <v>0</v>
      </c>
      <c r="BD107" s="26">
        <f t="shared" si="2"/>
        <v>0</v>
      </c>
      <c r="BE107" s="26">
        <f t="shared" si="2"/>
        <v>0</v>
      </c>
      <c r="BF107" s="26">
        <f t="shared" si="2"/>
        <v>0</v>
      </c>
      <c r="BG107" s="26">
        <f t="shared" si="2"/>
        <v>0</v>
      </c>
      <c r="BH107" s="26">
        <f t="shared" si="2"/>
        <v>0</v>
      </c>
      <c r="BI107" s="26">
        <f t="shared" si="2"/>
        <v>0</v>
      </c>
      <c r="BJ107" s="26">
        <f t="shared" si="2"/>
        <v>0</v>
      </c>
      <c r="BK107" s="26">
        <f t="shared" si="2"/>
        <v>0</v>
      </c>
      <c r="BL107" s="26">
        <f t="shared" si="2"/>
        <v>0</v>
      </c>
      <c r="BM107" s="26">
        <f t="shared" si="2"/>
        <v>0</v>
      </c>
      <c r="BN107" s="26">
        <f t="shared" si="2"/>
        <v>0</v>
      </c>
      <c r="BO107" s="26">
        <f t="shared" si="2"/>
        <v>0</v>
      </c>
      <c r="BP107" s="26">
        <f t="shared" si="2"/>
        <v>0</v>
      </c>
      <c r="BQ107" s="26">
        <f t="shared" si="2"/>
        <v>0</v>
      </c>
      <c r="BR107" s="26">
        <f t="shared" si="2"/>
        <v>0</v>
      </c>
      <c r="BS107" s="26">
        <f t="shared" si="2"/>
        <v>0</v>
      </c>
      <c r="BT107" s="26">
        <f t="shared" si="2"/>
        <v>0</v>
      </c>
      <c r="BU107" s="26">
        <f t="shared" si="2"/>
        <v>0</v>
      </c>
      <c r="BV107" s="26">
        <f t="shared" si="2"/>
        <v>0</v>
      </c>
      <c r="BW107" s="26">
        <f t="shared" ref="BW107:CK107" si="3">IF(BW2 &gt; ROUNDUP($G$105,0) + $G$97 + 1, 0, 1)</f>
        <v>0</v>
      </c>
      <c r="BX107" s="26">
        <f t="shared" si="3"/>
        <v>0</v>
      </c>
      <c r="BY107" s="26">
        <f t="shared" si="3"/>
        <v>0</v>
      </c>
      <c r="BZ107" s="26">
        <f t="shared" si="3"/>
        <v>0</v>
      </c>
      <c r="CA107" s="26">
        <f t="shared" si="3"/>
        <v>0</v>
      </c>
      <c r="CB107" s="26">
        <f t="shared" si="3"/>
        <v>0</v>
      </c>
      <c r="CC107" s="26">
        <f t="shared" si="3"/>
        <v>0</v>
      </c>
      <c r="CD107" s="26">
        <f t="shared" si="3"/>
        <v>0</v>
      </c>
      <c r="CE107" s="26">
        <f t="shared" si="3"/>
        <v>0</v>
      </c>
      <c r="CF107" s="26">
        <f t="shared" si="3"/>
        <v>0</v>
      </c>
      <c r="CG107" s="26">
        <f t="shared" si="3"/>
        <v>0</v>
      </c>
      <c r="CH107" s="26">
        <f t="shared" si="3"/>
        <v>0</v>
      </c>
      <c r="CI107" s="26">
        <f t="shared" si="3"/>
        <v>0</v>
      </c>
      <c r="CJ107" s="26">
        <f t="shared" si="3"/>
        <v>0</v>
      </c>
      <c r="CK107" s="26">
        <f t="shared" si="3"/>
        <v>0</v>
      </c>
    </row>
    <row r="108" spans="2:89" ht="10.35" hidden="1" customHeight="1" outlineLevel="2">
      <c r="B108" s="21"/>
    </row>
    <row r="109" spans="2:89" ht="10.35" hidden="1" customHeight="1" outlineLevel="2">
      <c r="B109" s="21"/>
      <c r="D109" s="10" t="s">
        <v>526</v>
      </c>
      <c r="F109" s="12" t="s">
        <v>7</v>
      </c>
      <c r="G109" s="25">
        <f>SUM(J109:CK109)</f>
        <v>38</v>
      </c>
      <c r="H109"/>
      <c r="I109"/>
      <c r="J109" s="25">
        <f>IF(J2&lt;$G$97+2, 0, 1) * J107</f>
        <v>0</v>
      </c>
      <c r="K109" s="25">
        <f t="shared" ref="K109:AO109" si="4">IF(K2&lt;$G$97+2, 0, 1) * K107</f>
        <v>0</v>
      </c>
      <c r="L109" s="25">
        <f t="shared" si="4"/>
        <v>0</v>
      </c>
      <c r="M109" s="25">
        <f t="shared" si="4"/>
        <v>0</v>
      </c>
      <c r="N109" s="25">
        <f t="shared" si="4"/>
        <v>1</v>
      </c>
      <c r="O109" s="25">
        <f t="shared" si="4"/>
        <v>1</v>
      </c>
      <c r="P109" s="25">
        <f t="shared" si="4"/>
        <v>1</v>
      </c>
      <c r="Q109" s="25">
        <f t="shared" si="4"/>
        <v>1</v>
      </c>
      <c r="R109" s="25">
        <f t="shared" si="4"/>
        <v>1</v>
      </c>
      <c r="S109" s="25">
        <f t="shared" si="4"/>
        <v>1</v>
      </c>
      <c r="T109" s="25">
        <f t="shared" si="4"/>
        <v>1</v>
      </c>
      <c r="U109" s="25">
        <f t="shared" si="4"/>
        <v>1</v>
      </c>
      <c r="V109" s="25">
        <f t="shared" si="4"/>
        <v>1</v>
      </c>
      <c r="W109" s="25">
        <f t="shared" si="4"/>
        <v>1</v>
      </c>
      <c r="X109" s="25">
        <f t="shared" si="4"/>
        <v>1</v>
      </c>
      <c r="Y109" s="25">
        <f t="shared" si="4"/>
        <v>1</v>
      </c>
      <c r="Z109" s="25">
        <f t="shared" si="4"/>
        <v>1</v>
      </c>
      <c r="AA109" s="25">
        <f t="shared" si="4"/>
        <v>1</v>
      </c>
      <c r="AB109" s="25">
        <f t="shared" si="4"/>
        <v>1</v>
      </c>
      <c r="AC109" s="25">
        <f t="shared" si="4"/>
        <v>1</v>
      </c>
      <c r="AD109" s="25">
        <f t="shared" si="4"/>
        <v>1</v>
      </c>
      <c r="AE109" s="25">
        <f t="shared" si="4"/>
        <v>1</v>
      </c>
      <c r="AF109" s="25">
        <f t="shared" si="4"/>
        <v>1</v>
      </c>
      <c r="AG109" s="25">
        <f t="shared" si="4"/>
        <v>1</v>
      </c>
      <c r="AH109" s="25">
        <f t="shared" si="4"/>
        <v>1</v>
      </c>
      <c r="AI109" s="25">
        <f t="shared" si="4"/>
        <v>1</v>
      </c>
      <c r="AJ109" s="25">
        <f t="shared" si="4"/>
        <v>1</v>
      </c>
      <c r="AK109" s="25">
        <f t="shared" si="4"/>
        <v>1</v>
      </c>
      <c r="AL109" s="25">
        <f t="shared" si="4"/>
        <v>1</v>
      </c>
      <c r="AM109" s="25">
        <f t="shared" si="4"/>
        <v>1</v>
      </c>
      <c r="AN109" s="25">
        <f t="shared" si="4"/>
        <v>1</v>
      </c>
      <c r="AO109" s="25">
        <f t="shared" si="4"/>
        <v>1</v>
      </c>
      <c r="AP109" s="25">
        <f t="shared" ref="AP109:BU109" si="5">IF(AP2&lt;$G$97+2, 0, 1) * AP107</f>
        <v>1</v>
      </c>
      <c r="AQ109" s="25">
        <f t="shared" si="5"/>
        <v>1</v>
      </c>
      <c r="AR109" s="25">
        <f t="shared" si="5"/>
        <v>1</v>
      </c>
      <c r="AS109" s="25">
        <f t="shared" si="5"/>
        <v>1</v>
      </c>
      <c r="AT109" s="25">
        <f t="shared" si="5"/>
        <v>1</v>
      </c>
      <c r="AU109" s="25">
        <f t="shared" si="5"/>
        <v>1</v>
      </c>
      <c r="AV109" s="25">
        <f t="shared" si="5"/>
        <v>1</v>
      </c>
      <c r="AW109" s="25">
        <f t="shared" si="5"/>
        <v>1</v>
      </c>
      <c r="AX109" s="25">
        <f t="shared" si="5"/>
        <v>1</v>
      </c>
      <c r="AY109" s="25">
        <f t="shared" si="5"/>
        <v>1</v>
      </c>
      <c r="AZ109" s="25">
        <f t="shared" si="5"/>
        <v>0</v>
      </c>
      <c r="BA109" s="25">
        <f t="shared" si="5"/>
        <v>0</v>
      </c>
      <c r="BB109" s="25">
        <f t="shared" si="5"/>
        <v>0</v>
      </c>
      <c r="BC109" s="25">
        <f t="shared" si="5"/>
        <v>0</v>
      </c>
      <c r="BD109" s="25">
        <f t="shared" si="5"/>
        <v>0</v>
      </c>
      <c r="BE109" s="25">
        <f t="shared" si="5"/>
        <v>0</v>
      </c>
      <c r="BF109" s="25">
        <f t="shared" si="5"/>
        <v>0</v>
      </c>
      <c r="BG109" s="25">
        <f t="shared" si="5"/>
        <v>0</v>
      </c>
      <c r="BH109" s="25">
        <f t="shared" si="5"/>
        <v>0</v>
      </c>
      <c r="BI109" s="25">
        <f t="shared" si="5"/>
        <v>0</v>
      </c>
      <c r="BJ109" s="25">
        <f t="shared" si="5"/>
        <v>0</v>
      </c>
      <c r="BK109" s="25">
        <f t="shared" si="5"/>
        <v>0</v>
      </c>
      <c r="BL109" s="25">
        <f t="shared" si="5"/>
        <v>0</v>
      </c>
      <c r="BM109" s="25">
        <f t="shared" si="5"/>
        <v>0</v>
      </c>
      <c r="BN109" s="25">
        <f t="shared" si="5"/>
        <v>0</v>
      </c>
      <c r="BO109" s="25">
        <f t="shared" si="5"/>
        <v>0</v>
      </c>
      <c r="BP109" s="25">
        <f t="shared" si="5"/>
        <v>0</v>
      </c>
      <c r="BQ109" s="25">
        <f t="shared" si="5"/>
        <v>0</v>
      </c>
      <c r="BR109" s="25">
        <f t="shared" si="5"/>
        <v>0</v>
      </c>
      <c r="BS109" s="25">
        <f t="shared" si="5"/>
        <v>0</v>
      </c>
      <c r="BT109" s="25">
        <f t="shared" si="5"/>
        <v>0</v>
      </c>
      <c r="BU109" s="25">
        <f t="shared" si="5"/>
        <v>0</v>
      </c>
      <c r="BV109" s="25">
        <f t="shared" ref="BV109:CK109" si="6">IF(BV2&lt;$G$97+2, 0, 1) * BV107</f>
        <v>0</v>
      </c>
      <c r="BW109" s="25">
        <f t="shared" si="6"/>
        <v>0</v>
      </c>
      <c r="BX109" s="25">
        <f t="shared" si="6"/>
        <v>0</v>
      </c>
      <c r="BY109" s="25">
        <f t="shared" si="6"/>
        <v>0</v>
      </c>
      <c r="BZ109" s="25">
        <f t="shared" si="6"/>
        <v>0</v>
      </c>
      <c r="CA109" s="25">
        <f t="shared" si="6"/>
        <v>0</v>
      </c>
      <c r="CB109" s="25">
        <f t="shared" si="6"/>
        <v>0</v>
      </c>
      <c r="CC109" s="25">
        <f t="shared" si="6"/>
        <v>0</v>
      </c>
      <c r="CD109" s="25">
        <f t="shared" si="6"/>
        <v>0</v>
      </c>
      <c r="CE109" s="25">
        <f t="shared" si="6"/>
        <v>0</v>
      </c>
      <c r="CF109" s="25">
        <f t="shared" si="6"/>
        <v>0</v>
      </c>
      <c r="CG109" s="25">
        <f t="shared" si="6"/>
        <v>0</v>
      </c>
      <c r="CH109" s="25">
        <f t="shared" si="6"/>
        <v>0</v>
      </c>
      <c r="CI109" s="25">
        <f t="shared" si="6"/>
        <v>0</v>
      </c>
      <c r="CJ109" s="25">
        <f t="shared" si="6"/>
        <v>0</v>
      </c>
      <c r="CK109" s="25">
        <f t="shared" si="6"/>
        <v>0</v>
      </c>
    </row>
    <row r="110" spans="2:89" ht="10.35" hidden="1" customHeight="1" outlineLevel="1" collapsed="1">
      <c r="B110" s="21"/>
      <c r="G110"/>
      <c r="H110"/>
      <c r="I110"/>
      <c r="J110"/>
      <c r="K110"/>
    </row>
    <row r="111" spans="2:89" ht="9.6" customHeight="1" collapsed="1">
      <c r="B111" s="21"/>
    </row>
    <row r="112" spans="2:89" s="13" customFormat="1" ht="10.35" customHeight="1">
      <c r="B112" s="15">
        <v>2</v>
      </c>
      <c r="C112" s="13" t="s">
        <v>555</v>
      </c>
      <c r="E112" s="14"/>
      <c r="F112" s="15"/>
      <c r="G112" s="15"/>
    </row>
    <row r="113" spans="2:89" ht="10.35" hidden="1" customHeight="1" outlineLevel="1">
      <c r="B113" s="21"/>
    </row>
    <row r="114" spans="2:89" s="16" customFormat="1" ht="10.35" hidden="1" customHeight="1" outlineLevel="1">
      <c r="B114" s="17"/>
      <c r="C114" s="207" t="s">
        <v>410</v>
      </c>
      <c r="D114" s="16" t="s">
        <v>129</v>
      </c>
      <c r="E114" s="18"/>
      <c r="F114" s="19"/>
      <c r="G114" s="20"/>
    </row>
    <row r="115" spans="2:89" ht="10.35" hidden="1" customHeight="1" outlineLevel="2">
      <c r="B115" s="21"/>
    </row>
    <row r="116" spans="2:89" ht="10.35" hidden="1" customHeight="1" outlineLevel="2">
      <c r="B116" s="21"/>
      <c r="D116" s="63" t="s">
        <v>130</v>
      </c>
    </row>
    <row r="117" spans="2:89" ht="10.35" hidden="1" customHeight="1" outlineLevel="2">
      <c r="B117" s="21"/>
      <c r="D117" s="10" t="s">
        <v>131</v>
      </c>
      <c r="F117" s="12" t="s">
        <v>9</v>
      </c>
      <c r="G117" s="70">
        <f>G38/G40</f>
        <v>0.2857142857142857</v>
      </c>
    </row>
    <row r="118" spans="2:89" ht="10.35" hidden="1" customHeight="1" outlineLevel="2">
      <c r="B118" s="21"/>
      <c r="D118" s="10" t="s">
        <v>132</v>
      </c>
      <c r="F118" s="12" t="s">
        <v>9</v>
      </c>
      <c r="G118" s="70">
        <f>G39/G40</f>
        <v>0.7142857142857143</v>
      </c>
    </row>
    <row r="119" spans="2:89" ht="10.35" hidden="1" customHeight="1" outlineLevel="2">
      <c r="B119" s="21"/>
    </row>
    <row r="120" spans="2:89" ht="10.35" hidden="1" customHeight="1" outlineLevel="2">
      <c r="B120" s="21"/>
      <c r="D120" s="63" t="s">
        <v>133</v>
      </c>
    </row>
    <row r="121" spans="2:89" ht="10.35" hidden="1" customHeight="1" outlineLevel="2">
      <c r="B121" s="21"/>
      <c r="D121" s="10" t="s">
        <v>131</v>
      </c>
      <c r="F121" s="12" t="s">
        <v>59</v>
      </c>
      <c r="G121" s="57">
        <f>$G$72*G117</f>
        <v>142.85714285714286</v>
      </c>
    </row>
    <row r="122" spans="2:89" ht="10.35" hidden="1" customHeight="1" outlineLevel="2">
      <c r="B122" s="21"/>
      <c r="D122" s="10" t="s">
        <v>132</v>
      </c>
      <c r="F122" s="12" t="s">
        <v>59</v>
      </c>
      <c r="G122" s="57">
        <f>$G$72*G118</f>
        <v>357.14285714285717</v>
      </c>
    </row>
    <row r="123" spans="2:89" ht="10.35" hidden="1" customHeight="1" outlineLevel="2">
      <c r="B123" s="21"/>
    </row>
    <row r="124" spans="2:89" ht="10.35" hidden="1" customHeight="1" outlineLevel="2">
      <c r="B124" s="21"/>
      <c r="D124" s="10" t="s">
        <v>135</v>
      </c>
      <c r="F124" s="12" t="s">
        <v>7</v>
      </c>
      <c r="G124" s="26">
        <f>SUM(J124:CK124)</f>
        <v>38</v>
      </c>
      <c r="J124" s="32">
        <f>J109</f>
        <v>0</v>
      </c>
      <c r="K124" s="32">
        <f t="shared" ref="K124:BV124" si="7">K109</f>
        <v>0</v>
      </c>
      <c r="L124" s="32">
        <f t="shared" si="7"/>
        <v>0</v>
      </c>
      <c r="M124" s="32">
        <f t="shared" si="7"/>
        <v>0</v>
      </c>
      <c r="N124" s="32">
        <f t="shared" si="7"/>
        <v>1</v>
      </c>
      <c r="O124" s="32">
        <f t="shared" si="7"/>
        <v>1</v>
      </c>
      <c r="P124" s="32">
        <f t="shared" si="7"/>
        <v>1</v>
      </c>
      <c r="Q124" s="32">
        <f t="shared" si="7"/>
        <v>1</v>
      </c>
      <c r="R124" s="32">
        <f t="shared" si="7"/>
        <v>1</v>
      </c>
      <c r="S124" s="32">
        <f t="shared" si="7"/>
        <v>1</v>
      </c>
      <c r="T124" s="32">
        <f t="shared" si="7"/>
        <v>1</v>
      </c>
      <c r="U124" s="32">
        <f t="shared" si="7"/>
        <v>1</v>
      </c>
      <c r="V124" s="32">
        <f t="shared" si="7"/>
        <v>1</v>
      </c>
      <c r="W124" s="32">
        <f t="shared" si="7"/>
        <v>1</v>
      </c>
      <c r="X124" s="32">
        <f t="shared" si="7"/>
        <v>1</v>
      </c>
      <c r="Y124" s="32">
        <f t="shared" si="7"/>
        <v>1</v>
      </c>
      <c r="Z124" s="32">
        <f t="shared" si="7"/>
        <v>1</v>
      </c>
      <c r="AA124" s="32">
        <f t="shared" si="7"/>
        <v>1</v>
      </c>
      <c r="AB124" s="32">
        <f t="shared" si="7"/>
        <v>1</v>
      </c>
      <c r="AC124" s="32">
        <f t="shared" si="7"/>
        <v>1</v>
      </c>
      <c r="AD124" s="32">
        <f t="shared" si="7"/>
        <v>1</v>
      </c>
      <c r="AE124" s="32">
        <f t="shared" si="7"/>
        <v>1</v>
      </c>
      <c r="AF124" s="32">
        <f t="shared" si="7"/>
        <v>1</v>
      </c>
      <c r="AG124" s="32">
        <f t="shared" si="7"/>
        <v>1</v>
      </c>
      <c r="AH124" s="32">
        <f t="shared" si="7"/>
        <v>1</v>
      </c>
      <c r="AI124" s="32">
        <f t="shared" si="7"/>
        <v>1</v>
      </c>
      <c r="AJ124" s="32">
        <f t="shared" si="7"/>
        <v>1</v>
      </c>
      <c r="AK124" s="32">
        <f t="shared" si="7"/>
        <v>1</v>
      </c>
      <c r="AL124" s="32">
        <f t="shared" si="7"/>
        <v>1</v>
      </c>
      <c r="AM124" s="32">
        <f t="shared" si="7"/>
        <v>1</v>
      </c>
      <c r="AN124" s="32">
        <f t="shared" si="7"/>
        <v>1</v>
      </c>
      <c r="AO124" s="32">
        <f t="shared" si="7"/>
        <v>1</v>
      </c>
      <c r="AP124" s="32">
        <f t="shared" si="7"/>
        <v>1</v>
      </c>
      <c r="AQ124" s="32">
        <f t="shared" si="7"/>
        <v>1</v>
      </c>
      <c r="AR124" s="32">
        <f t="shared" si="7"/>
        <v>1</v>
      </c>
      <c r="AS124" s="32">
        <f t="shared" si="7"/>
        <v>1</v>
      </c>
      <c r="AT124" s="32">
        <f t="shared" si="7"/>
        <v>1</v>
      </c>
      <c r="AU124" s="32">
        <f t="shared" si="7"/>
        <v>1</v>
      </c>
      <c r="AV124" s="32">
        <f t="shared" si="7"/>
        <v>1</v>
      </c>
      <c r="AW124" s="32">
        <f t="shared" si="7"/>
        <v>1</v>
      </c>
      <c r="AX124" s="32">
        <f t="shared" si="7"/>
        <v>1</v>
      </c>
      <c r="AY124" s="32">
        <f t="shared" si="7"/>
        <v>1</v>
      </c>
      <c r="AZ124" s="32">
        <f t="shared" si="7"/>
        <v>0</v>
      </c>
      <c r="BA124" s="32">
        <f t="shared" si="7"/>
        <v>0</v>
      </c>
      <c r="BB124" s="32">
        <f t="shared" si="7"/>
        <v>0</v>
      </c>
      <c r="BC124" s="32">
        <f t="shared" si="7"/>
        <v>0</v>
      </c>
      <c r="BD124" s="32">
        <f t="shared" si="7"/>
        <v>0</v>
      </c>
      <c r="BE124" s="32">
        <f t="shared" si="7"/>
        <v>0</v>
      </c>
      <c r="BF124" s="32">
        <f t="shared" si="7"/>
        <v>0</v>
      </c>
      <c r="BG124" s="32">
        <f t="shared" si="7"/>
        <v>0</v>
      </c>
      <c r="BH124" s="32">
        <f t="shared" si="7"/>
        <v>0</v>
      </c>
      <c r="BI124" s="32">
        <f t="shared" si="7"/>
        <v>0</v>
      </c>
      <c r="BJ124" s="32">
        <f t="shared" si="7"/>
        <v>0</v>
      </c>
      <c r="BK124" s="32">
        <f t="shared" si="7"/>
        <v>0</v>
      </c>
      <c r="BL124" s="32">
        <f t="shared" si="7"/>
        <v>0</v>
      </c>
      <c r="BM124" s="32">
        <f t="shared" si="7"/>
        <v>0</v>
      </c>
      <c r="BN124" s="32">
        <f t="shared" si="7"/>
        <v>0</v>
      </c>
      <c r="BO124" s="32">
        <f t="shared" si="7"/>
        <v>0</v>
      </c>
      <c r="BP124" s="32">
        <f t="shared" si="7"/>
        <v>0</v>
      </c>
      <c r="BQ124" s="32">
        <f t="shared" si="7"/>
        <v>0</v>
      </c>
      <c r="BR124" s="32">
        <f t="shared" si="7"/>
        <v>0</v>
      </c>
      <c r="BS124" s="32">
        <f t="shared" si="7"/>
        <v>0</v>
      </c>
      <c r="BT124" s="32">
        <f t="shared" si="7"/>
        <v>0</v>
      </c>
      <c r="BU124" s="32">
        <f t="shared" si="7"/>
        <v>0</v>
      </c>
      <c r="BV124" s="32">
        <f t="shared" si="7"/>
        <v>0</v>
      </c>
      <c r="BW124" s="32">
        <f t="shared" ref="BW124:CK124" si="8">BW109</f>
        <v>0</v>
      </c>
      <c r="BX124" s="32">
        <f t="shared" si="8"/>
        <v>0</v>
      </c>
      <c r="BY124" s="32">
        <f t="shared" si="8"/>
        <v>0</v>
      </c>
      <c r="BZ124" s="32">
        <f t="shared" si="8"/>
        <v>0</v>
      </c>
      <c r="CA124" s="32">
        <f t="shared" si="8"/>
        <v>0</v>
      </c>
      <c r="CB124" s="32">
        <f t="shared" si="8"/>
        <v>0</v>
      </c>
      <c r="CC124" s="32">
        <f t="shared" si="8"/>
        <v>0</v>
      </c>
      <c r="CD124" s="32">
        <f t="shared" si="8"/>
        <v>0</v>
      </c>
      <c r="CE124" s="32">
        <f t="shared" si="8"/>
        <v>0</v>
      </c>
      <c r="CF124" s="32">
        <f t="shared" si="8"/>
        <v>0</v>
      </c>
      <c r="CG124" s="32">
        <f t="shared" si="8"/>
        <v>0</v>
      </c>
      <c r="CH124" s="32">
        <f t="shared" si="8"/>
        <v>0</v>
      </c>
      <c r="CI124" s="32">
        <f t="shared" si="8"/>
        <v>0</v>
      </c>
      <c r="CJ124" s="32">
        <f t="shared" si="8"/>
        <v>0</v>
      </c>
      <c r="CK124" s="32">
        <f t="shared" si="8"/>
        <v>0</v>
      </c>
    </row>
    <row r="125" spans="2:89" ht="10.35" hidden="1" customHeight="1" outlineLevel="2">
      <c r="B125" s="21"/>
    </row>
    <row r="126" spans="2:89" ht="10.35" hidden="1" customHeight="1" outlineLevel="2">
      <c r="B126" s="21"/>
      <c r="D126" s="63" t="s">
        <v>134</v>
      </c>
    </row>
    <row r="127" spans="2:89" ht="10.35" hidden="1" customHeight="1" outlineLevel="2">
      <c r="B127" s="21"/>
      <c r="D127" s="10" t="s">
        <v>131</v>
      </c>
      <c r="F127" s="12" t="s">
        <v>33</v>
      </c>
      <c r="G127" s="25">
        <f>SUM(J127:CK127)</f>
        <v>800000</v>
      </c>
      <c r="I127" s="24"/>
      <c r="J127" s="36">
        <f t="shared" ref="J127:AO127" si="9">MIN($G$90*$G121*J$124, J131)</f>
        <v>0</v>
      </c>
      <c r="K127" s="36">
        <f t="shared" si="9"/>
        <v>0</v>
      </c>
      <c r="L127" s="36">
        <f t="shared" si="9"/>
        <v>0</v>
      </c>
      <c r="M127" s="36">
        <f t="shared" si="9"/>
        <v>0</v>
      </c>
      <c r="N127" s="36">
        <f t="shared" si="9"/>
        <v>21428.571428571428</v>
      </c>
      <c r="O127" s="36">
        <f t="shared" si="9"/>
        <v>21428.571428571428</v>
      </c>
      <c r="P127" s="36">
        <f t="shared" si="9"/>
        <v>21428.571428571428</v>
      </c>
      <c r="Q127" s="36">
        <f t="shared" si="9"/>
        <v>21428.571428571428</v>
      </c>
      <c r="R127" s="36">
        <f t="shared" si="9"/>
        <v>21428.571428571428</v>
      </c>
      <c r="S127" s="36">
        <f t="shared" si="9"/>
        <v>21428.571428571428</v>
      </c>
      <c r="T127" s="36">
        <f t="shared" si="9"/>
        <v>21428.571428571428</v>
      </c>
      <c r="U127" s="36">
        <f t="shared" si="9"/>
        <v>21428.571428571428</v>
      </c>
      <c r="V127" s="36">
        <f t="shared" si="9"/>
        <v>21428.571428571428</v>
      </c>
      <c r="W127" s="36">
        <f t="shared" si="9"/>
        <v>21428.571428571428</v>
      </c>
      <c r="X127" s="36">
        <f t="shared" si="9"/>
        <v>21428.571428571428</v>
      </c>
      <c r="Y127" s="36">
        <f t="shared" si="9"/>
        <v>21428.571428571428</v>
      </c>
      <c r="Z127" s="36">
        <f t="shared" si="9"/>
        <v>21428.571428571428</v>
      </c>
      <c r="AA127" s="36">
        <f t="shared" si="9"/>
        <v>21428.571428571428</v>
      </c>
      <c r="AB127" s="36">
        <f t="shared" si="9"/>
        <v>21428.571428571428</v>
      </c>
      <c r="AC127" s="36">
        <f t="shared" si="9"/>
        <v>21428.571428571428</v>
      </c>
      <c r="AD127" s="36">
        <f t="shared" si="9"/>
        <v>21428.571428571428</v>
      </c>
      <c r="AE127" s="36">
        <f t="shared" si="9"/>
        <v>21428.571428571428</v>
      </c>
      <c r="AF127" s="36">
        <f t="shared" si="9"/>
        <v>21428.571428571428</v>
      </c>
      <c r="AG127" s="36">
        <f t="shared" si="9"/>
        <v>21428.571428571428</v>
      </c>
      <c r="AH127" s="36">
        <f t="shared" si="9"/>
        <v>21428.571428571428</v>
      </c>
      <c r="AI127" s="36">
        <f t="shared" si="9"/>
        <v>21428.571428571428</v>
      </c>
      <c r="AJ127" s="36">
        <f t="shared" si="9"/>
        <v>21428.571428571428</v>
      </c>
      <c r="AK127" s="36">
        <f t="shared" si="9"/>
        <v>21428.571428571428</v>
      </c>
      <c r="AL127" s="36">
        <f t="shared" si="9"/>
        <v>21428.571428571428</v>
      </c>
      <c r="AM127" s="36">
        <f t="shared" si="9"/>
        <v>21428.571428571428</v>
      </c>
      <c r="AN127" s="36">
        <f t="shared" si="9"/>
        <v>21428.571428571428</v>
      </c>
      <c r="AO127" s="36">
        <f t="shared" si="9"/>
        <v>21428.571428571428</v>
      </c>
      <c r="AP127" s="36">
        <f t="shared" ref="AP127:BU127" si="10">MIN($G$90*$G121*AP$124, AP131)</f>
        <v>21428.571428571428</v>
      </c>
      <c r="AQ127" s="36">
        <f t="shared" si="10"/>
        <v>21428.571428571428</v>
      </c>
      <c r="AR127" s="36">
        <f t="shared" si="10"/>
        <v>21428.571428571428</v>
      </c>
      <c r="AS127" s="36">
        <f t="shared" si="10"/>
        <v>21428.571428571428</v>
      </c>
      <c r="AT127" s="36">
        <f t="shared" si="10"/>
        <v>21428.571428571428</v>
      </c>
      <c r="AU127" s="36">
        <f t="shared" si="10"/>
        <v>21428.571428571428</v>
      </c>
      <c r="AV127" s="36">
        <f t="shared" si="10"/>
        <v>21428.571428571428</v>
      </c>
      <c r="AW127" s="36">
        <f t="shared" si="10"/>
        <v>21428.571428571428</v>
      </c>
      <c r="AX127" s="36">
        <f t="shared" si="10"/>
        <v>21428.571428571428</v>
      </c>
      <c r="AY127" s="36">
        <f t="shared" si="10"/>
        <v>7142.8571428566938</v>
      </c>
      <c r="AZ127" s="36">
        <f t="shared" si="10"/>
        <v>0</v>
      </c>
      <c r="BA127" s="36">
        <f t="shared" si="10"/>
        <v>0</v>
      </c>
      <c r="BB127" s="36">
        <f t="shared" si="10"/>
        <v>0</v>
      </c>
      <c r="BC127" s="36">
        <f t="shared" si="10"/>
        <v>0</v>
      </c>
      <c r="BD127" s="36">
        <f t="shared" si="10"/>
        <v>0</v>
      </c>
      <c r="BE127" s="36">
        <f t="shared" si="10"/>
        <v>0</v>
      </c>
      <c r="BF127" s="36">
        <f t="shared" si="10"/>
        <v>0</v>
      </c>
      <c r="BG127" s="36">
        <f t="shared" si="10"/>
        <v>0</v>
      </c>
      <c r="BH127" s="36">
        <f t="shared" si="10"/>
        <v>0</v>
      </c>
      <c r="BI127" s="36">
        <f t="shared" si="10"/>
        <v>0</v>
      </c>
      <c r="BJ127" s="36">
        <f t="shared" si="10"/>
        <v>0</v>
      </c>
      <c r="BK127" s="36">
        <f t="shared" si="10"/>
        <v>0</v>
      </c>
      <c r="BL127" s="36">
        <f t="shared" si="10"/>
        <v>0</v>
      </c>
      <c r="BM127" s="36">
        <f t="shared" si="10"/>
        <v>0</v>
      </c>
      <c r="BN127" s="36">
        <f t="shared" si="10"/>
        <v>0</v>
      </c>
      <c r="BO127" s="36">
        <f t="shared" si="10"/>
        <v>0</v>
      </c>
      <c r="BP127" s="36">
        <f t="shared" si="10"/>
        <v>0</v>
      </c>
      <c r="BQ127" s="36">
        <f t="shared" si="10"/>
        <v>0</v>
      </c>
      <c r="BR127" s="36">
        <f t="shared" si="10"/>
        <v>0</v>
      </c>
      <c r="BS127" s="36">
        <f t="shared" si="10"/>
        <v>0</v>
      </c>
      <c r="BT127" s="36">
        <f t="shared" si="10"/>
        <v>0</v>
      </c>
      <c r="BU127" s="36">
        <f t="shared" si="10"/>
        <v>0</v>
      </c>
      <c r="BV127" s="36">
        <f t="shared" ref="BV127:CK127" si="11">MIN($G$90*$G121*BV$124, BV131)</f>
        <v>0</v>
      </c>
      <c r="BW127" s="36">
        <f t="shared" si="11"/>
        <v>0</v>
      </c>
      <c r="BX127" s="36">
        <f t="shared" si="11"/>
        <v>0</v>
      </c>
      <c r="BY127" s="36">
        <f t="shared" si="11"/>
        <v>0</v>
      </c>
      <c r="BZ127" s="36">
        <f t="shared" si="11"/>
        <v>0</v>
      </c>
      <c r="CA127" s="36">
        <f t="shared" si="11"/>
        <v>0</v>
      </c>
      <c r="CB127" s="36">
        <f t="shared" si="11"/>
        <v>0</v>
      </c>
      <c r="CC127" s="36">
        <f t="shared" si="11"/>
        <v>0</v>
      </c>
      <c r="CD127" s="36">
        <f t="shared" si="11"/>
        <v>0</v>
      </c>
      <c r="CE127" s="36">
        <f t="shared" si="11"/>
        <v>0</v>
      </c>
      <c r="CF127" s="36">
        <f t="shared" si="11"/>
        <v>0</v>
      </c>
      <c r="CG127" s="36">
        <f t="shared" si="11"/>
        <v>0</v>
      </c>
      <c r="CH127" s="36">
        <f t="shared" si="11"/>
        <v>0</v>
      </c>
      <c r="CI127" s="36">
        <f t="shared" si="11"/>
        <v>0</v>
      </c>
      <c r="CJ127" s="36">
        <f t="shared" si="11"/>
        <v>0</v>
      </c>
      <c r="CK127" s="36">
        <f t="shared" si="11"/>
        <v>0</v>
      </c>
    </row>
    <row r="128" spans="2:89" ht="10.35" hidden="1" customHeight="1" outlineLevel="2">
      <c r="B128" s="21"/>
      <c r="D128" s="10" t="s">
        <v>132</v>
      </c>
      <c r="F128" s="12" t="s">
        <v>33</v>
      </c>
      <c r="G128" s="25">
        <f>SUM(J128:CK128)</f>
        <v>2000000</v>
      </c>
      <c r="I128" s="24"/>
      <c r="J128" s="36">
        <f t="shared" ref="J128:AO128" si="12">MIN($G$90*$G122*J$124, J132)</f>
        <v>0</v>
      </c>
      <c r="K128" s="36">
        <f t="shared" si="12"/>
        <v>0</v>
      </c>
      <c r="L128" s="36">
        <f t="shared" si="12"/>
        <v>0</v>
      </c>
      <c r="M128" s="36">
        <f t="shared" si="12"/>
        <v>0</v>
      </c>
      <c r="N128" s="36">
        <f t="shared" si="12"/>
        <v>53571.428571428572</v>
      </c>
      <c r="O128" s="36">
        <f t="shared" si="12"/>
        <v>53571.428571428572</v>
      </c>
      <c r="P128" s="36">
        <f t="shared" si="12"/>
        <v>53571.428571428572</v>
      </c>
      <c r="Q128" s="36">
        <f t="shared" si="12"/>
        <v>53571.428571428572</v>
      </c>
      <c r="R128" s="36">
        <f t="shared" si="12"/>
        <v>53571.428571428572</v>
      </c>
      <c r="S128" s="36">
        <f t="shared" si="12"/>
        <v>53571.428571428572</v>
      </c>
      <c r="T128" s="36">
        <f t="shared" si="12"/>
        <v>53571.428571428572</v>
      </c>
      <c r="U128" s="36">
        <f t="shared" si="12"/>
        <v>53571.428571428572</v>
      </c>
      <c r="V128" s="36">
        <f t="shared" si="12"/>
        <v>53571.428571428572</v>
      </c>
      <c r="W128" s="36">
        <f t="shared" si="12"/>
        <v>53571.428571428572</v>
      </c>
      <c r="X128" s="36">
        <f t="shared" si="12"/>
        <v>53571.428571428572</v>
      </c>
      <c r="Y128" s="36">
        <f t="shared" si="12"/>
        <v>53571.428571428572</v>
      </c>
      <c r="Z128" s="36">
        <f t="shared" si="12"/>
        <v>53571.428571428572</v>
      </c>
      <c r="AA128" s="36">
        <f t="shared" si="12"/>
        <v>53571.428571428572</v>
      </c>
      <c r="AB128" s="36">
        <f t="shared" si="12"/>
        <v>53571.428571428572</v>
      </c>
      <c r="AC128" s="36">
        <f t="shared" si="12"/>
        <v>53571.428571428572</v>
      </c>
      <c r="AD128" s="36">
        <f t="shared" si="12"/>
        <v>53571.428571428572</v>
      </c>
      <c r="AE128" s="36">
        <f t="shared" si="12"/>
        <v>53571.428571428572</v>
      </c>
      <c r="AF128" s="36">
        <f t="shared" si="12"/>
        <v>53571.428571428572</v>
      </c>
      <c r="AG128" s="36">
        <f t="shared" si="12"/>
        <v>53571.428571428572</v>
      </c>
      <c r="AH128" s="36">
        <f t="shared" si="12"/>
        <v>53571.428571428572</v>
      </c>
      <c r="AI128" s="36">
        <f t="shared" si="12"/>
        <v>53571.428571428572</v>
      </c>
      <c r="AJ128" s="36">
        <f t="shared" si="12"/>
        <v>53571.428571428572</v>
      </c>
      <c r="AK128" s="36">
        <f t="shared" si="12"/>
        <v>53571.428571428572</v>
      </c>
      <c r="AL128" s="36">
        <f t="shared" si="12"/>
        <v>53571.428571428572</v>
      </c>
      <c r="AM128" s="36">
        <f t="shared" si="12"/>
        <v>53571.428571428572</v>
      </c>
      <c r="AN128" s="36">
        <f t="shared" si="12"/>
        <v>53571.428571428572</v>
      </c>
      <c r="AO128" s="36">
        <f t="shared" si="12"/>
        <v>53571.428571428572</v>
      </c>
      <c r="AP128" s="36">
        <f t="shared" ref="AP128:BU128" si="13">MIN($G$90*$G122*AP$124, AP132)</f>
        <v>53571.428571428572</v>
      </c>
      <c r="AQ128" s="36">
        <f t="shared" si="13"/>
        <v>53571.428571428572</v>
      </c>
      <c r="AR128" s="36">
        <f t="shared" si="13"/>
        <v>53571.428571428572</v>
      </c>
      <c r="AS128" s="36">
        <f t="shared" si="13"/>
        <v>53571.428571428572</v>
      </c>
      <c r="AT128" s="36">
        <f t="shared" si="13"/>
        <v>53571.428571428572</v>
      </c>
      <c r="AU128" s="36">
        <f t="shared" si="13"/>
        <v>53571.428571428572</v>
      </c>
      <c r="AV128" s="36">
        <f t="shared" si="13"/>
        <v>53571.428571428572</v>
      </c>
      <c r="AW128" s="36">
        <f t="shared" si="13"/>
        <v>53571.428571428572</v>
      </c>
      <c r="AX128" s="36">
        <f t="shared" si="13"/>
        <v>53571.428571428572</v>
      </c>
      <c r="AY128" s="36">
        <f t="shared" si="13"/>
        <v>17857.142857142258</v>
      </c>
      <c r="AZ128" s="36">
        <f t="shared" si="13"/>
        <v>0</v>
      </c>
      <c r="BA128" s="36">
        <f t="shared" si="13"/>
        <v>0</v>
      </c>
      <c r="BB128" s="36">
        <f t="shared" si="13"/>
        <v>0</v>
      </c>
      <c r="BC128" s="36">
        <f t="shared" si="13"/>
        <v>0</v>
      </c>
      <c r="BD128" s="36">
        <f t="shared" si="13"/>
        <v>0</v>
      </c>
      <c r="BE128" s="36">
        <f t="shared" si="13"/>
        <v>0</v>
      </c>
      <c r="BF128" s="36">
        <f t="shared" si="13"/>
        <v>0</v>
      </c>
      <c r="BG128" s="36">
        <f t="shared" si="13"/>
        <v>0</v>
      </c>
      <c r="BH128" s="36">
        <f t="shared" si="13"/>
        <v>0</v>
      </c>
      <c r="BI128" s="36">
        <f t="shared" si="13"/>
        <v>0</v>
      </c>
      <c r="BJ128" s="36">
        <f t="shared" si="13"/>
        <v>0</v>
      </c>
      <c r="BK128" s="36">
        <f t="shared" si="13"/>
        <v>0</v>
      </c>
      <c r="BL128" s="36">
        <f t="shared" si="13"/>
        <v>0</v>
      </c>
      <c r="BM128" s="36">
        <f t="shared" si="13"/>
        <v>0</v>
      </c>
      <c r="BN128" s="36">
        <f t="shared" si="13"/>
        <v>0</v>
      </c>
      <c r="BO128" s="36">
        <f t="shared" si="13"/>
        <v>0</v>
      </c>
      <c r="BP128" s="36">
        <f t="shared" si="13"/>
        <v>0</v>
      </c>
      <c r="BQ128" s="36">
        <f t="shared" si="13"/>
        <v>0</v>
      </c>
      <c r="BR128" s="36">
        <f t="shared" si="13"/>
        <v>0</v>
      </c>
      <c r="BS128" s="36">
        <f t="shared" si="13"/>
        <v>0</v>
      </c>
      <c r="BT128" s="36">
        <f t="shared" si="13"/>
        <v>0</v>
      </c>
      <c r="BU128" s="36">
        <f t="shared" si="13"/>
        <v>0</v>
      </c>
      <c r="BV128" s="36">
        <f t="shared" ref="BV128:CK128" si="14">MIN($G$90*$G122*BV$124, BV132)</f>
        <v>0</v>
      </c>
      <c r="BW128" s="36">
        <f t="shared" si="14"/>
        <v>0</v>
      </c>
      <c r="BX128" s="36">
        <f t="shared" si="14"/>
        <v>0</v>
      </c>
      <c r="BY128" s="36">
        <f t="shared" si="14"/>
        <v>0</v>
      </c>
      <c r="BZ128" s="36">
        <f t="shared" si="14"/>
        <v>0</v>
      </c>
      <c r="CA128" s="36">
        <f t="shared" si="14"/>
        <v>0</v>
      </c>
      <c r="CB128" s="36">
        <f t="shared" si="14"/>
        <v>0</v>
      </c>
      <c r="CC128" s="36">
        <f t="shared" si="14"/>
        <v>0</v>
      </c>
      <c r="CD128" s="36">
        <f t="shared" si="14"/>
        <v>0</v>
      </c>
      <c r="CE128" s="36">
        <f t="shared" si="14"/>
        <v>0</v>
      </c>
      <c r="CF128" s="36">
        <f t="shared" si="14"/>
        <v>0</v>
      </c>
      <c r="CG128" s="36">
        <f t="shared" si="14"/>
        <v>0</v>
      </c>
      <c r="CH128" s="36">
        <f t="shared" si="14"/>
        <v>0</v>
      </c>
      <c r="CI128" s="36">
        <f t="shared" si="14"/>
        <v>0</v>
      </c>
      <c r="CJ128" s="36">
        <f t="shared" si="14"/>
        <v>0</v>
      </c>
      <c r="CK128" s="36">
        <f t="shared" si="14"/>
        <v>0</v>
      </c>
    </row>
    <row r="129" spans="2:89" ht="10.35" hidden="1" customHeight="1" outlineLevel="2">
      <c r="B129" s="21"/>
    </row>
    <row r="130" spans="2:89" ht="10.35" hidden="1" customHeight="1" outlineLevel="2">
      <c r="B130" s="21"/>
      <c r="D130" s="63" t="s">
        <v>309</v>
      </c>
    </row>
    <row r="131" spans="2:89" ht="10.35" hidden="1" customHeight="1" outlineLevel="2">
      <c r="B131" s="21"/>
      <c r="D131" s="10" t="s">
        <v>136</v>
      </c>
      <c r="F131" s="12" t="s">
        <v>33</v>
      </c>
      <c r="J131" s="36">
        <f>$G38 - SUM($I127:I127)</f>
        <v>800000</v>
      </c>
      <c r="K131" s="36">
        <f>$G38 - SUM($I127:J127)</f>
        <v>800000</v>
      </c>
      <c r="L131" s="36">
        <f>$G38 - SUM($I127:K127)</f>
        <v>800000</v>
      </c>
      <c r="M131" s="36">
        <f>$G38 - SUM($I127:L127)</f>
        <v>800000</v>
      </c>
      <c r="N131" s="36">
        <f>$G38 - SUM($I127:M127)</f>
        <v>800000</v>
      </c>
      <c r="O131" s="36">
        <f>$G38 - SUM($I127:N127)</f>
        <v>778571.42857142852</v>
      </c>
      <c r="P131" s="36">
        <f>$G38 - SUM($I127:O127)</f>
        <v>757142.85714285716</v>
      </c>
      <c r="Q131" s="36">
        <f>$G38 - SUM($I127:P127)</f>
        <v>735714.28571428568</v>
      </c>
      <c r="R131" s="36">
        <f>$G38 - SUM($I127:Q127)</f>
        <v>714285.71428571432</v>
      </c>
      <c r="S131" s="36">
        <f>$G38 - SUM($I127:R127)</f>
        <v>692857.14285714284</v>
      </c>
      <c r="T131" s="36">
        <f>$G38 - SUM($I127:S127)</f>
        <v>671428.57142857148</v>
      </c>
      <c r="U131" s="36">
        <f>$G38 - SUM($I127:T127)</f>
        <v>650000</v>
      </c>
      <c r="V131" s="36">
        <f>$G38 - SUM($I127:U127)</f>
        <v>628571.42857142864</v>
      </c>
      <c r="W131" s="36">
        <f>$G38 - SUM($I127:V127)</f>
        <v>607142.85714285716</v>
      </c>
      <c r="X131" s="36">
        <f>$G38 - SUM($I127:W127)</f>
        <v>585714.2857142858</v>
      </c>
      <c r="Y131" s="36">
        <f>$G38 - SUM($I127:X127)</f>
        <v>564285.71428571432</v>
      </c>
      <c r="Z131" s="36">
        <f>$G38 - SUM($I127:Y127)</f>
        <v>542857.14285714296</v>
      </c>
      <c r="AA131" s="36">
        <f>$G38 - SUM($I127:Z127)</f>
        <v>521428.57142857148</v>
      </c>
      <c r="AB131" s="36">
        <f>$G38 - SUM($I127:AA127)</f>
        <v>500000.00000000006</v>
      </c>
      <c r="AC131" s="36">
        <f>$G38 - SUM($I127:AB127)</f>
        <v>478571.42857142864</v>
      </c>
      <c r="AD131" s="36">
        <f>$G38 - SUM($I127:AC127)</f>
        <v>457142.85714285722</v>
      </c>
      <c r="AE131" s="36">
        <f>$G38 - SUM($I127:AD127)</f>
        <v>435714.2857142858</v>
      </c>
      <c r="AF131" s="36">
        <f>$G38 - SUM($I127:AE127)</f>
        <v>414285.71428571438</v>
      </c>
      <c r="AG131" s="36">
        <f>$G38 - SUM($I127:AF127)</f>
        <v>392857.14285714296</v>
      </c>
      <c r="AH131" s="36">
        <f>$G38 - SUM($I127:AG127)</f>
        <v>371428.57142857154</v>
      </c>
      <c r="AI131" s="36">
        <f>$G38 - SUM($I127:AH127)</f>
        <v>350000.00000000012</v>
      </c>
      <c r="AJ131" s="36">
        <f>$G38 - SUM($I127:AI127)</f>
        <v>328571.4285714287</v>
      </c>
      <c r="AK131" s="36">
        <f>$G38 - SUM($I127:AJ127)</f>
        <v>307142.85714285728</v>
      </c>
      <c r="AL131" s="36">
        <f>$G38 - SUM($I127:AK127)</f>
        <v>285714.28571428586</v>
      </c>
      <c r="AM131" s="36">
        <f>$G38 - SUM($I127:AL127)</f>
        <v>264285.71428571444</v>
      </c>
      <c r="AN131" s="36">
        <f>$G38 - SUM($I127:AM127)</f>
        <v>242857.14285714296</v>
      </c>
      <c r="AO131" s="36">
        <f>$G38 - SUM($I127:AN127)</f>
        <v>221428.57142857148</v>
      </c>
      <c r="AP131" s="36">
        <f>$G38 - SUM($I127:AO127)</f>
        <v>200000</v>
      </c>
      <c r="AQ131" s="36">
        <f>$G38 - SUM($I127:AP127)</f>
        <v>178571.42857142852</v>
      </c>
      <c r="AR131" s="36">
        <f>$G38 - SUM($I127:AQ127)</f>
        <v>157142.85714285704</v>
      </c>
      <c r="AS131" s="36">
        <f>$G38 - SUM($I127:AR127)</f>
        <v>135714.28571428556</v>
      </c>
      <c r="AT131" s="36">
        <f>$G38 - SUM($I127:AS127)</f>
        <v>114285.71428571409</v>
      </c>
      <c r="AU131" s="36">
        <f>$G38 - SUM($I127:AT127)</f>
        <v>92857.142857142608</v>
      </c>
      <c r="AV131" s="36">
        <f>$G38 - SUM($I127:AU127)</f>
        <v>71428.571428571129</v>
      </c>
      <c r="AW131" s="36">
        <f>$G38 - SUM($I127:AV127)</f>
        <v>49999.999999999651</v>
      </c>
      <c r="AX131" s="36">
        <f>$G38 - SUM($I127:AW127)</f>
        <v>28571.428571428172</v>
      </c>
      <c r="AY131" s="36">
        <f>$G38 - SUM($I127:AX127)</f>
        <v>7142.8571428566938</v>
      </c>
      <c r="AZ131" s="36">
        <f>$G38 - SUM($I127:AY127)</f>
        <v>0</v>
      </c>
      <c r="BA131" s="36">
        <f>$G38 - SUM($I127:AZ127)</f>
        <v>0</v>
      </c>
      <c r="BB131" s="36">
        <f>$G38 - SUM($I127:BA127)</f>
        <v>0</v>
      </c>
      <c r="BC131" s="36">
        <f>$G38 - SUM($I127:BB127)</f>
        <v>0</v>
      </c>
      <c r="BD131" s="36">
        <f>$G38 - SUM($I127:BC127)</f>
        <v>0</v>
      </c>
      <c r="BE131" s="36">
        <f>$G38 - SUM($I127:BD127)</f>
        <v>0</v>
      </c>
      <c r="BF131" s="36">
        <f>$G38 - SUM($I127:BE127)</f>
        <v>0</v>
      </c>
      <c r="BG131" s="36">
        <f>$G38 - SUM($I127:BF127)</f>
        <v>0</v>
      </c>
      <c r="BH131" s="36">
        <f>$G38 - SUM($I127:BG127)</f>
        <v>0</v>
      </c>
      <c r="BI131" s="36">
        <f>$G38 - SUM($I127:BH127)</f>
        <v>0</v>
      </c>
      <c r="BJ131" s="36">
        <f>$G38 - SUM($I127:BI127)</f>
        <v>0</v>
      </c>
      <c r="BK131" s="36">
        <f>$G38 - SUM($I127:BJ127)</f>
        <v>0</v>
      </c>
      <c r="BL131" s="36">
        <f>$G38 - SUM($I127:BK127)</f>
        <v>0</v>
      </c>
      <c r="BM131" s="36">
        <f>$G38 - SUM($I127:BL127)</f>
        <v>0</v>
      </c>
      <c r="BN131" s="36">
        <f>$G38 - SUM($I127:BM127)</f>
        <v>0</v>
      </c>
      <c r="BO131" s="36">
        <f>$G38 - SUM($I127:BN127)</f>
        <v>0</v>
      </c>
      <c r="BP131" s="36">
        <f>$G38 - SUM($I127:BO127)</f>
        <v>0</v>
      </c>
      <c r="BQ131" s="36">
        <f>$G38 - SUM($I127:BP127)</f>
        <v>0</v>
      </c>
      <c r="BR131" s="36">
        <f>$G38 - SUM($I127:BQ127)</f>
        <v>0</v>
      </c>
      <c r="BS131" s="36">
        <f>$G38 - SUM($I127:BR127)</f>
        <v>0</v>
      </c>
      <c r="BT131" s="36">
        <f>$G38 - SUM($I127:BS127)</f>
        <v>0</v>
      </c>
      <c r="BU131" s="36">
        <f>$G38 - SUM($I127:BT127)</f>
        <v>0</v>
      </c>
      <c r="BV131" s="36">
        <f>$G38 - SUM($I127:BU127)</f>
        <v>0</v>
      </c>
      <c r="BW131" s="36">
        <f>$G38 - SUM($I127:BV127)</f>
        <v>0</v>
      </c>
      <c r="BX131" s="36">
        <f>$G38 - SUM($I127:BW127)</f>
        <v>0</v>
      </c>
      <c r="BY131" s="36">
        <f>$G38 - SUM($I127:BX127)</f>
        <v>0</v>
      </c>
      <c r="BZ131" s="36">
        <f>$G38 - SUM($I127:BY127)</f>
        <v>0</v>
      </c>
      <c r="CA131" s="36">
        <f>$G38 - SUM($I127:BZ127)</f>
        <v>0</v>
      </c>
      <c r="CB131" s="36">
        <f>$G38 - SUM($I127:CA127)</f>
        <v>0</v>
      </c>
      <c r="CC131" s="36">
        <f>$G38 - SUM($I127:CB127)</f>
        <v>0</v>
      </c>
      <c r="CD131" s="36">
        <f>$G38 - SUM($I127:CC127)</f>
        <v>0</v>
      </c>
      <c r="CE131" s="36">
        <f>$G38 - SUM($I127:CD127)</f>
        <v>0</v>
      </c>
      <c r="CF131" s="36">
        <f>$G38 - SUM($I127:CE127)</f>
        <v>0</v>
      </c>
      <c r="CG131" s="36">
        <f>$G38 - SUM($I127:CF127)</f>
        <v>0</v>
      </c>
      <c r="CH131" s="36">
        <f>$G38 - SUM($I127:CG127)</f>
        <v>0</v>
      </c>
      <c r="CI131" s="36">
        <f>$G38 - SUM($I127:CH127)</f>
        <v>0</v>
      </c>
      <c r="CJ131" s="36">
        <f>$G38 - SUM($I127:CI127)</f>
        <v>0</v>
      </c>
      <c r="CK131" s="36">
        <f>$G38 - SUM($I127:CJ127)</f>
        <v>0</v>
      </c>
    </row>
    <row r="132" spans="2:89" ht="10.35" hidden="1" customHeight="1" outlineLevel="2">
      <c r="B132" s="21"/>
      <c r="D132" s="10" t="s">
        <v>137</v>
      </c>
      <c r="F132" s="12" t="s">
        <v>33</v>
      </c>
      <c r="J132" s="36">
        <f>$G39 - SUM($I128:I128)</f>
        <v>2000000</v>
      </c>
      <c r="K132" s="36">
        <f>$G39 - SUM($I128:J128)</f>
        <v>2000000</v>
      </c>
      <c r="L132" s="36">
        <f>$G39 - SUM($I128:K128)</f>
        <v>2000000</v>
      </c>
      <c r="M132" s="36">
        <f>$G39 - SUM($I128:L128)</f>
        <v>2000000</v>
      </c>
      <c r="N132" s="36">
        <f>$G39 - SUM($I128:M128)</f>
        <v>2000000</v>
      </c>
      <c r="O132" s="36">
        <f>$G39 - SUM($I128:N128)</f>
        <v>1946428.5714285714</v>
      </c>
      <c r="P132" s="36">
        <f>$G39 - SUM($I128:O128)</f>
        <v>1892857.142857143</v>
      </c>
      <c r="Q132" s="36">
        <f>$G39 - SUM($I128:P128)</f>
        <v>1839285.7142857143</v>
      </c>
      <c r="R132" s="36">
        <f>$G39 - SUM($I128:Q128)</f>
        <v>1785714.2857142857</v>
      </c>
      <c r="S132" s="36">
        <f>$G39 - SUM($I128:R128)</f>
        <v>1732142.8571428573</v>
      </c>
      <c r="T132" s="36">
        <f>$G39 - SUM($I128:S128)</f>
        <v>1678571.4285714286</v>
      </c>
      <c r="U132" s="36">
        <f>$G39 - SUM($I128:T128)</f>
        <v>1625000</v>
      </c>
      <c r="V132" s="36">
        <f>$G39 - SUM($I128:U128)</f>
        <v>1571428.5714285714</v>
      </c>
      <c r="W132" s="36">
        <f>$G39 - SUM($I128:V128)</f>
        <v>1517857.1428571427</v>
      </c>
      <c r="X132" s="36">
        <f>$G39 - SUM($I128:W128)</f>
        <v>1464285.7142857143</v>
      </c>
      <c r="Y132" s="36">
        <f>$G39 - SUM($I128:X128)</f>
        <v>1410714.2857142859</v>
      </c>
      <c r="Z132" s="36">
        <f>$G39 - SUM($I128:Y128)</f>
        <v>1357142.8571428573</v>
      </c>
      <c r="AA132" s="36">
        <f>$G39 - SUM($I128:Z128)</f>
        <v>1303571.4285714286</v>
      </c>
      <c r="AB132" s="36">
        <f>$G39 - SUM($I128:AA128)</f>
        <v>1250000.0000000002</v>
      </c>
      <c r="AC132" s="36">
        <f>$G39 - SUM($I128:AB128)</f>
        <v>1196428.5714285718</v>
      </c>
      <c r="AD132" s="36">
        <f>$G39 - SUM($I128:AC128)</f>
        <v>1142857.1428571432</v>
      </c>
      <c r="AE132" s="36">
        <f>$G39 - SUM($I128:AD128)</f>
        <v>1089285.7142857146</v>
      </c>
      <c r="AF132" s="36">
        <f>$G39 - SUM($I128:AE128)</f>
        <v>1035714.2857142861</v>
      </c>
      <c r="AG132" s="36">
        <f>$G39 - SUM($I128:AF128)</f>
        <v>982142.85714285763</v>
      </c>
      <c r="AH132" s="36">
        <f>$G39 - SUM($I128:AG128)</f>
        <v>928571.4285714291</v>
      </c>
      <c r="AI132" s="36">
        <f>$G39 - SUM($I128:AH128)</f>
        <v>875000.00000000047</v>
      </c>
      <c r="AJ132" s="36">
        <f>$G39 - SUM($I128:AI128)</f>
        <v>821428.57142857183</v>
      </c>
      <c r="AK132" s="36">
        <f>$G39 - SUM($I128:AJ128)</f>
        <v>767857.14285714319</v>
      </c>
      <c r="AL132" s="36">
        <f>$G39 - SUM($I128:AK128)</f>
        <v>714285.71428571455</v>
      </c>
      <c r="AM132" s="36">
        <f>$G39 - SUM($I128:AL128)</f>
        <v>660714.28571428591</v>
      </c>
      <c r="AN132" s="36">
        <f>$G39 - SUM($I128:AM128)</f>
        <v>607142.85714285728</v>
      </c>
      <c r="AO132" s="36">
        <f>$G39 - SUM($I128:AN128)</f>
        <v>553571.42857142864</v>
      </c>
      <c r="AP132" s="36">
        <f>$G39 - SUM($I128:AO128)</f>
        <v>500000</v>
      </c>
      <c r="AQ132" s="36">
        <f>$G39 - SUM($I128:AP128)</f>
        <v>446428.57142857136</v>
      </c>
      <c r="AR132" s="36">
        <f>$G39 - SUM($I128:AQ128)</f>
        <v>392857.14285714272</v>
      </c>
      <c r="AS132" s="36">
        <f>$G39 - SUM($I128:AR128)</f>
        <v>339285.71428571409</v>
      </c>
      <c r="AT132" s="36">
        <f>$G39 - SUM($I128:AS128)</f>
        <v>285714.28571428545</v>
      </c>
      <c r="AU132" s="36">
        <f>$G39 - SUM($I128:AT128)</f>
        <v>232142.85714285681</v>
      </c>
      <c r="AV132" s="36">
        <f>$G39 - SUM($I128:AU128)</f>
        <v>178571.42857142817</v>
      </c>
      <c r="AW132" s="36">
        <f>$G39 - SUM($I128:AV128)</f>
        <v>124999.99999999953</v>
      </c>
      <c r="AX132" s="36">
        <f>$G39 - SUM($I128:AW128)</f>
        <v>71428.571428570896</v>
      </c>
      <c r="AY132" s="36">
        <f>$G39 - SUM($I128:AX128)</f>
        <v>17857.142857142258</v>
      </c>
      <c r="AZ132" s="36">
        <f>$G39 - SUM($I128:AY128)</f>
        <v>0</v>
      </c>
      <c r="BA132" s="36">
        <f>$G39 - SUM($I128:AZ128)</f>
        <v>0</v>
      </c>
      <c r="BB132" s="36">
        <f>$G39 - SUM($I128:BA128)</f>
        <v>0</v>
      </c>
      <c r="BC132" s="36">
        <f>$G39 - SUM($I128:BB128)</f>
        <v>0</v>
      </c>
      <c r="BD132" s="36">
        <f>$G39 - SUM($I128:BC128)</f>
        <v>0</v>
      </c>
      <c r="BE132" s="36">
        <f>$G39 - SUM($I128:BD128)</f>
        <v>0</v>
      </c>
      <c r="BF132" s="36">
        <f>$G39 - SUM($I128:BE128)</f>
        <v>0</v>
      </c>
      <c r="BG132" s="36">
        <f>$G39 - SUM($I128:BF128)</f>
        <v>0</v>
      </c>
      <c r="BH132" s="36">
        <f>$G39 - SUM($I128:BG128)</f>
        <v>0</v>
      </c>
      <c r="BI132" s="36">
        <f>$G39 - SUM($I128:BH128)</f>
        <v>0</v>
      </c>
      <c r="BJ132" s="36">
        <f>$G39 - SUM($I128:BI128)</f>
        <v>0</v>
      </c>
      <c r="BK132" s="36">
        <f>$G39 - SUM($I128:BJ128)</f>
        <v>0</v>
      </c>
      <c r="BL132" s="36">
        <f>$G39 - SUM($I128:BK128)</f>
        <v>0</v>
      </c>
      <c r="BM132" s="36">
        <f>$G39 - SUM($I128:BL128)</f>
        <v>0</v>
      </c>
      <c r="BN132" s="36">
        <f>$G39 - SUM($I128:BM128)</f>
        <v>0</v>
      </c>
      <c r="BO132" s="36">
        <f>$G39 - SUM($I128:BN128)</f>
        <v>0</v>
      </c>
      <c r="BP132" s="36">
        <f>$G39 - SUM($I128:BO128)</f>
        <v>0</v>
      </c>
      <c r="BQ132" s="36">
        <f>$G39 - SUM($I128:BP128)</f>
        <v>0</v>
      </c>
      <c r="BR132" s="36">
        <f>$G39 - SUM($I128:BQ128)</f>
        <v>0</v>
      </c>
      <c r="BS132" s="36">
        <f>$G39 - SUM($I128:BR128)</f>
        <v>0</v>
      </c>
      <c r="BT132" s="36">
        <f>$G39 - SUM($I128:BS128)</f>
        <v>0</v>
      </c>
      <c r="BU132" s="36">
        <f>$G39 - SUM($I128:BT128)</f>
        <v>0</v>
      </c>
      <c r="BV132" s="36">
        <f>$G39 - SUM($I128:BU128)</f>
        <v>0</v>
      </c>
      <c r="BW132" s="36">
        <f>$G39 - SUM($I128:BV128)</f>
        <v>0</v>
      </c>
      <c r="BX132" s="36">
        <f>$G39 - SUM($I128:BW128)</f>
        <v>0</v>
      </c>
      <c r="BY132" s="36">
        <f>$G39 - SUM($I128:BX128)</f>
        <v>0</v>
      </c>
      <c r="BZ132" s="36">
        <f>$G39 - SUM($I128:BY128)</f>
        <v>0</v>
      </c>
      <c r="CA132" s="36">
        <f>$G39 - SUM($I128:BZ128)</f>
        <v>0</v>
      </c>
      <c r="CB132" s="36">
        <f>$G39 - SUM($I128:CA128)</f>
        <v>0</v>
      </c>
      <c r="CC132" s="36">
        <f>$G39 - SUM($I128:CB128)</f>
        <v>0</v>
      </c>
      <c r="CD132" s="36">
        <f>$G39 - SUM($I128:CC128)</f>
        <v>0</v>
      </c>
      <c r="CE132" s="36">
        <f>$G39 - SUM($I128:CD128)</f>
        <v>0</v>
      </c>
      <c r="CF132" s="36">
        <f>$G39 - SUM($I128:CE128)</f>
        <v>0</v>
      </c>
      <c r="CG132" s="36">
        <f>$G39 - SUM($I128:CF128)</f>
        <v>0</v>
      </c>
      <c r="CH132" s="36">
        <f>$G39 - SUM($I128:CG128)</f>
        <v>0</v>
      </c>
      <c r="CI132" s="36">
        <f>$G39 - SUM($I128:CH128)</f>
        <v>0</v>
      </c>
      <c r="CJ132" s="36">
        <f>$G39 - SUM($I128:CI128)</f>
        <v>0</v>
      </c>
      <c r="CK132" s="36">
        <f>$G39 - SUM($I128:CJ128)</f>
        <v>0</v>
      </c>
    </row>
    <row r="133" spans="2:89" ht="10.35" hidden="1" customHeight="1" outlineLevel="2">
      <c r="B133" s="21"/>
    </row>
    <row r="134" spans="2:89" ht="10.35" hidden="1" customHeight="1" outlineLevel="1" collapsed="1">
      <c r="B134" s="21"/>
    </row>
    <row r="135" spans="2:89" s="16" customFormat="1" ht="10.35" hidden="1" customHeight="1" outlineLevel="1">
      <c r="B135" s="17"/>
      <c r="C135" s="207" t="s">
        <v>411</v>
      </c>
      <c r="D135" s="16" t="s">
        <v>139</v>
      </c>
      <c r="E135" s="18"/>
      <c r="F135" s="19"/>
      <c r="G135" s="20"/>
    </row>
    <row r="136" spans="2:89" ht="10.35" hidden="1" customHeight="1" outlineLevel="2">
      <c r="B136" s="21"/>
    </row>
    <row r="137" spans="2:89" ht="10.35" hidden="1" customHeight="1" outlineLevel="2">
      <c r="B137" s="21"/>
      <c r="D137" s="10" t="s">
        <v>331</v>
      </c>
      <c r="F137" s="12" t="s">
        <v>33</v>
      </c>
      <c r="G137" s="25">
        <f>G72*G90</f>
        <v>75000</v>
      </c>
    </row>
    <row r="138" spans="2:89" ht="10.35" hidden="1" customHeight="1" outlineLevel="2">
      <c r="B138" s="21"/>
    </row>
    <row r="139" spans="2:89" ht="10.35" hidden="1" customHeight="1" outlineLevel="2">
      <c r="B139" s="21"/>
      <c r="D139" s="10" t="s">
        <v>135</v>
      </c>
      <c r="F139" s="12" t="s">
        <v>7</v>
      </c>
      <c r="G139" s="26">
        <f>SUM(J139:CK139)</f>
        <v>38</v>
      </c>
      <c r="J139" s="32">
        <f>J109</f>
        <v>0</v>
      </c>
      <c r="K139" s="32">
        <f t="shared" ref="K139:BV139" si="15">K109</f>
        <v>0</v>
      </c>
      <c r="L139" s="32">
        <f t="shared" si="15"/>
        <v>0</v>
      </c>
      <c r="M139" s="32">
        <f t="shared" si="15"/>
        <v>0</v>
      </c>
      <c r="N139" s="32">
        <f t="shared" si="15"/>
        <v>1</v>
      </c>
      <c r="O139" s="32">
        <f t="shared" si="15"/>
        <v>1</v>
      </c>
      <c r="P139" s="32">
        <f t="shared" si="15"/>
        <v>1</v>
      </c>
      <c r="Q139" s="32">
        <f t="shared" si="15"/>
        <v>1</v>
      </c>
      <c r="R139" s="32">
        <f t="shared" si="15"/>
        <v>1</v>
      </c>
      <c r="S139" s="32">
        <f t="shared" si="15"/>
        <v>1</v>
      </c>
      <c r="T139" s="32">
        <f t="shared" si="15"/>
        <v>1</v>
      </c>
      <c r="U139" s="32">
        <f t="shared" si="15"/>
        <v>1</v>
      </c>
      <c r="V139" s="32">
        <f t="shared" si="15"/>
        <v>1</v>
      </c>
      <c r="W139" s="32">
        <f t="shared" si="15"/>
        <v>1</v>
      </c>
      <c r="X139" s="32">
        <f t="shared" si="15"/>
        <v>1</v>
      </c>
      <c r="Y139" s="32">
        <f t="shared" si="15"/>
        <v>1</v>
      </c>
      <c r="Z139" s="32">
        <f t="shared" si="15"/>
        <v>1</v>
      </c>
      <c r="AA139" s="32">
        <f t="shared" si="15"/>
        <v>1</v>
      </c>
      <c r="AB139" s="32">
        <f t="shared" si="15"/>
        <v>1</v>
      </c>
      <c r="AC139" s="32">
        <f t="shared" si="15"/>
        <v>1</v>
      </c>
      <c r="AD139" s="32">
        <f t="shared" si="15"/>
        <v>1</v>
      </c>
      <c r="AE139" s="32">
        <f t="shared" si="15"/>
        <v>1</v>
      </c>
      <c r="AF139" s="32">
        <f t="shared" si="15"/>
        <v>1</v>
      </c>
      <c r="AG139" s="32">
        <f t="shared" si="15"/>
        <v>1</v>
      </c>
      <c r="AH139" s="32">
        <f t="shared" si="15"/>
        <v>1</v>
      </c>
      <c r="AI139" s="32">
        <f t="shared" si="15"/>
        <v>1</v>
      </c>
      <c r="AJ139" s="32">
        <f t="shared" si="15"/>
        <v>1</v>
      </c>
      <c r="AK139" s="32">
        <f t="shared" si="15"/>
        <v>1</v>
      </c>
      <c r="AL139" s="32">
        <f t="shared" si="15"/>
        <v>1</v>
      </c>
      <c r="AM139" s="32">
        <f t="shared" si="15"/>
        <v>1</v>
      </c>
      <c r="AN139" s="32">
        <f t="shared" si="15"/>
        <v>1</v>
      </c>
      <c r="AO139" s="32">
        <f t="shared" si="15"/>
        <v>1</v>
      </c>
      <c r="AP139" s="32">
        <f t="shared" si="15"/>
        <v>1</v>
      </c>
      <c r="AQ139" s="32">
        <f t="shared" si="15"/>
        <v>1</v>
      </c>
      <c r="AR139" s="32">
        <f t="shared" si="15"/>
        <v>1</v>
      </c>
      <c r="AS139" s="32">
        <f t="shared" si="15"/>
        <v>1</v>
      </c>
      <c r="AT139" s="32">
        <f t="shared" si="15"/>
        <v>1</v>
      </c>
      <c r="AU139" s="32">
        <f t="shared" si="15"/>
        <v>1</v>
      </c>
      <c r="AV139" s="32">
        <f t="shared" si="15"/>
        <v>1</v>
      </c>
      <c r="AW139" s="32">
        <f t="shared" si="15"/>
        <v>1</v>
      </c>
      <c r="AX139" s="32">
        <f t="shared" si="15"/>
        <v>1</v>
      </c>
      <c r="AY139" s="32">
        <f t="shared" si="15"/>
        <v>1</v>
      </c>
      <c r="AZ139" s="32">
        <f t="shared" si="15"/>
        <v>0</v>
      </c>
      <c r="BA139" s="32">
        <f t="shared" si="15"/>
        <v>0</v>
      </c>
      <c r="BB139" s="32">
        <f t="shared" si="15"/>
        <v>0</v>
      </c>
      <c r="BC139" s="32">
        <f t="shared" si="15"/>
        <v>0</v>
      </c>
      <c r="BD139" s="32">
        <f t="shared" si="15"/>
        <v>0</v>
      </c>
      <c r="BE139" s="32">
        <f t="shared" si="15"/>
        <v>0</v>
      </c>
      <c r="BF139" s="32">
        <f t="shared" si="15"/>
        <v>0</v>
      </c>
      <c r="BG139" s="32">
        <f t="shared" si="15"/>
        <v>0</v>
      </c>
      <c r="BH139" s="32">
        <f t="shared" si="15"/>
        <v>0</v>
      </c>
      <c r="BI139" s="32">
        <f t="shared" si="15"/>
        <v>0</v>
      </c>
      <c r="BJ139" s="32">
        <f t="shared" si="15"/>
        <v>0</v>
      </c>
      <c r="BK139" s="32">
        <f t="shared" si="15"/>
        <v>0</v>
      </c>
      <c r="BL139" s="32">
        <f t="shared" si="15"/>
        <v>0</v>
      </c>
      <c r="BM139" s="32">
        <f t="shared" si="15"/>
        <v>0</v>
      </c>
      <c r="BN139" s="32">
        <f t="shared" si="15"/>
        <v>0</v>
      </c>
      <c r="BO139" s="32">
        <f t="shared" si="15"/>
        <v>0</v>
      </c>
      <c r="BP139" s="32">
        <f t="shared" si="15"/>
        <v>0</v>
      </c>
      <c r="BQ139" s="32">
        <f t="shared" si="15"/>
        <v>0</v>
      </c>
      <c r="BR139" s="32">
        <f t="shared" si="15"/>
        <v>0</v>
      </c>
      <c r="BS139" s="32">
        <f t="shared" si="15"/>
        <v>0</v>
      </c>
      <c r="BT139" s="32">
        <f t="shared" si="15"/>
        <v>0</v>
      </c>
      <c r="BU139" s="32">
        <f t="shared" si="15"/>
        <v>0</v>
      </c>
      <c r="BV139" s="32">
        <f t="shared" si="15"/>
        <v>0</v>
      </c>
      <c r="BW139" s="32">
        <f t="shared" ref="BW139:CK139" si="16">BW109</f>
        <v>0</v>
      </c>
      <c r="BX139" s="32">
        <f t="shared" si="16"/>
        <v>0</v>
      </c>
      <c r="BY139" s="32">
        <f t="shared" si="16"/>
        <v>0</v>
      </c>
      <c r="BZ139" s="32">
        <f t="shared" si="16"/>
        <v>0</v>
      </c>
      <c r="CA139" s="32">
        <f t="shared" si="16"/>
        <v>0</v>
      </c>
      <c r="CB139" s="32">
        <f t="shared" si="16"/>
        <v>0</v>
      </c>
      <c r="CC139" s="32">
        <f t="shared" si="16"/>
        <v>0</v>
      </c>
      <c r="CD139" s="32">
        <f t="shared" si="16"/>
        <v>0</v>
      </c>
      <c r="CE139" s="32">
        <f t="shared" si="16"/>
        <v>0</v>
      </c>
      <c r="CF139" s="32">
        <f t="shared" si="16"/>
        <v>0</v>
      </c>
      <c r="CG139" s="32">
        <f t="shared" si="16"/>
        <v>0</v>
      </c>
      <c r="CH139" s="32">
        <f t="shared" si="16"/>
        <v>0</v>
      </c>
      <c r="CI139" s="32">
        <f t="shared" si="16"/>
        <v>0</v>
      </c>
      <c r="CJ139" s="32">
        <f t="shared" si="16"/>
        <v>0</v>
      </c>
      <c r="CK139" s="32">
        <f t="shared" si="16"/>
        <v>0</v>
      </c>
    </row>
    <row r="140" spans="2:89" ht="10.35" hidden="1" customHeight="1" outlineLevel="2">
      <c r="B140" s="21"/>
    </row>
    <row r="141" spans="2:89" ht="10.35" hidden="1" customHeight="1" outlineLevel="2">
      <c r="B141" s="21"/>
      <c r="D141" s="63" t="s">
        <v>134</v>
      </c>
    </row>
    <row r="142" spans="2:89" ht="10.35" hidden="1" customHeight="1" outlineLevel="2">
      <c r="B142" s="21"/>
      <c r="D142" s="10" t="s">
        <v>131</v>
      </c>
      <c r="F142" s="12" t="s">
        <v>33</v>
      </c>
      <c r="G142" s="25">
        <f>SUM(J142:CK142)</f>
        <v>800000</v>
      </c>
      <c r="I142" s="24"/>
      <c r="J142" s="36">
        <f>MIN($G$137*J139,J146)</f>
        <v>0</v>
      </c>
      <c r="K142" s="36">
        <f>MIN($G$137*K139,K146)</f>
        <v>0</v>
      </c>
      <c r="L142" s="36">
        <f t="shared" ref="L142:BW142" si="17">MIN($G$137*L139,L146)</f>
        <v>0</v>
      </c>
      <c r="M142" s="36">
        <f t="shared" si="17"/>
        <v>0</v>
      </c>
      <c r="N142" s="36">
        <f t="shared" si="17"/>
        <v>75000</v>
      </c>
      <c r="O142" s="36">
        <f t="shared" si="17"/>
        <v>75000</v>
      </c>
      <c r="P142" s="36">
        <f t="shared" si="17"/>
        <v>75000</v>
      </c>
      <c r="Q142" s="36">
        <f t="shared" si="17"/>
        <v>75000</v>
      </c>
      <c r="R142" s="36">
        <f t="shared" si="17"/>
        <v>75000</v>
      </c>
      <c r="S142" s="36">
        <f t="shared" si="17"/>
        <v>75000</v>
      </c>
      <c r="T142" s="36">
        <f t="shared" si="17"/>
        <v>75000</v>
      </c>
      <c r="U142" s="36">
        <f t="shared" si="17"/>
        <v>75000</v>
      </c>
      <c r="V142" s="36">
        <f t="shared" si="17"/>
        <v>75000</v>
      </c>
      <c r="W142" s="36">
        <f t="shared" si="17"/>
        <v>75000</v>
      </c>
      <c r="X142" s="36">
        <f t="shared" si="17"/>
        <v>50000</v>
      </c>
      <c r="Y142" s="36">
        <f t="shared" si="17"/>
        <v>0</v>
      </c>
      <c r="Z142" s="36">
        <f t="shared" si="17"/>
        <v>0</v>
      </c>
      <c r="AA142" s="36">
        <f t="shared" si="17"/>
        <v>0</v>
      </c>
      <c r="AB142" s="36">
        <f t="shared" si="17"/>
        <v>0</v>
      </c>
      <c r="AC142" s="36">
        <f t="shared" si="17"/>
        <v>0</v>
      </c>
      <c r="AD142" s="36">
        <f t="shared" si="17"/>
        <v>0</v>
      </c>
      <c r="AE142" s="36">
        <f t="shared" si="17"/>
        <v>0</v>
      </c>
      <c r="AF142" s="36">
        <f t="shared" si="17"/>
        <v>0</v>
      </c>
      <c r="AG142" s="36">
        <f t="shared" si="17"/>
        <v>0</v>
      </c>
      <c r="AH142" s="36">
        <f t="shared" si="17"/>
        <v>0</v>
      </c>
      <c r="AI142" s="36">
        <f t="shared" si="17"/>
        <v>0</v>
      </c>
      <c r="AJ142" s="36">
        <f t="shared" si="17"/>
        <v>0</v>
      </c>
      <c r="AK142" s="36">
        <f t="shared" si="17"/>
        <v>0</v>
      </c>
      <c r="AL142" s="36">
        <f t="shared" si="17"/>
        <v>0</v>
      </c>
      <c r="AM142" s="36">
        <f t="shared" si="17"/>
        <v>0</v>
      </c>
      <c r="AN142" s="36">
        <f t="shared" si="17"/>
        <v>0</v>
      </c>
      <c r="AO142" s="36">
        <f t="shared" si="17"/>
        <v>0</v>
      </c>
      <c r="AP142" s="36">
        <f t="shared" si="17"/>
        <v>0</v>
      </c>
      <c r="AQ142" s="36">
        <f t="shared" si="17"/>
        <v>0</v>
      </c>
      <c r="AR142" s="36">
        <f t="shared" si="17"/>
        <v>0</v>
      </c>
      <c r="AS142" s="36">
        <f t="shared" si="17"/>
        <v>0</v>
      </c>
      <c r="AT142" s="36">
        <f t="shared" si="17"/>
        <v>0</v>
      </c>
      <c r="AU142" s="36">
        <f t="shared" si="17"/>
        <v>0</v>
      </c>
      <c r="AV142" s="36">
        <f t="shared" si="17"/>
        <v>0</v>
      </c>
      <c r="AW142" s="36">
        <f t="shared" si="17"/>
        <v>0</v>
      </c>
      <c r="AX142" s="36">
        <f t="shared" si="17"/>
        <v>0</v>
      </c>
      <c r="AY142" s="36">
        <f t="shared" si="17"/>
        <v>0</v>
      </c>
      <c r="AZ142" s="36">
        <f t="shared" si="17"/>
        <v>0</v>
      </c>
      <c r="BA142" s="36">
        <f t="shared" si="17"/>
        <v>0</v>
      </c>
      <c r="BB142" s="36">
        <f t="shared" si="17"/>
        <v>0</v>
      </c>
      <c r="BC142" s="36">
        <f t="shared" si="17"/>
        <v>0</v>
      </c>
      <c r="BD142" s="36">
        <f t="shared" si="17"/>
        <v>0</v>
      </c>
      <c r="BE142" s="36">
        <f>MIN($G$137*BE139,BE146)</f>
        <v>0</v>
      </c>
      <c r="BF142" s="36">
        <f t="shared" si="17"/>
        <v>0</v>
      </c>
      <c r="BG142" s="36">
        <f t="shared" si="17"/>
        <v>0</v>
      </c>
      <c r="BH142" s="36">
        <f t="shared" si="17"/>
        <v>0</v>
      </c>
      <c r="BI142" s="36">
        <f t="shared" si="17"/>
        <v>0</v>
      </c>
      <c r="BJ142" s="36">
        <f t="shared" si="17"/>
        <v>0</v>
      </c>
      <c r="BK142" s="36">
        <f t="shared" si="17"/>
        <v>0</v>
      </c>
      <c r="BL142" s="36">
        <f t="shared" si="17"/>
        <v>0</v>
      </c>
      <c r="BM142" s="36">
        <f t="shared" si="17"/>
        <v>0</v>
      </c>
      <c r="BN142" s="36">
        <f t="shared" si="17"/>
        <v>0</v>
      </c>
      <c r="BO142" s="36">
        <f t="shared" si="17"/>
        <v>0</v>
      </c>
      <c r="BP142" s="36">
        <f t="shared" si="17"/>
        <v>0</v>
      </c>
      <c r="BQ142" s="36">
        <f>MIN($G$137*BQ139,BQ146)</f>
        <v>0</v>
      </c>
      <c r="BR142" s="36">
        <f t="shared" si="17"/>
        <v>0</v>
      </c>
      <c r="BS142" s="36">
        <f t="shared" si="17"/>
        <v>0</v>
      </c>
      <c r="BT142" s="36">
        <f t="shared" si="17"/>
        <v>0</v>
      </c>
      <c r="BU142" s="36">
        <f t="shared" si="17"/>
        <v>0</v>
      </c>
      <c r="BV142" s="36">
        <f t="shared" si="17"/>
        <v>0</v>
      </c>
      <c r="BW142" s="36">
        <f t="shared" si="17"/>
        <v>0</v>
      </c>
      <c r="BX142" s="36">
        <f t="shared" ref="BX142:CK142" si="18">MIN($G$137*BX139,BX146)</f>
        <v>0</v>
      </c>
      <c r="BY142" s="36">
        <f t="shared" si="18"/>
        <v>0</v>
      </c>
      <c r="BZ142" s="36">
        <f t="shared" si="18"/>
        <v>0</v>
      </c>
      <c r="CA142" s="36">
        <f t="shared" si="18"/>
        <v>0</v>
      </c>
      <c r="CB142" s="36">
        <f t="shared" si="18"/>
        <v>0</v>
      </c>
      <c r="CC142" s="36">
        <f t="shared" si="18"/>
        <v>0</v>
      </c>
      <c r="CD142" s="36">
        <f t="shared" si="18"/>
        <v>0</v>
      </c>
      <c r="CE142" s="36">
        <f t="shared" si="18"/>
        <v>0</v>
      </c>
      <c r="CF142" s="36">
        <f t="shared" si="18"/>
        <v>0</v>
      </c>
      <c r="CG142" s="36">
        <f t="shared" si="18"/>
        <v>0</v>
      </c>
      <c r="CH142" s="36">
        <f t="shared" si="18"/>
        <v>0</v>
      </c>
      <c r="CI142" s="36">
        <f t="shared" si="18"/>
        <v>0</v>
      </c>
      <c r="CJ142" s="36">
        <f t="shared" si="18"/>
        <v>0</v>
      </c>
      <c r="CK142" s="36">
        <f t="shared" si="18"/>
        <v>0</v>
      </c>
    </row>
    <row r="143" spans="2:89" ht="10.35" hidden="1" customHeight="1" outlineLevel="2">
      <c r="B143" s="21"/>
      <c r="D143" s="10" t="s">
        <v>132</v>
      </c>
      <c r="F143" s="12" t="s">
        <v>33</v>
      </c>
      <c r="G143" s="25">
        <f>SUM(J143:CK143)</f>
        <v>2000000</v>
      </c>
      <c r="I143" s="24"/>
      <c r="J143" s="36">
        <f>MIN(($G$137-J142)*J139,J147)</f>
        <v>0</v>
      </c>
      <c r="K143" s="36">
        <f t="shared" ref="K143:BV143" si="19">MIN(($G$137-K142)*K139,K147)</f>
        <v>0</v>
      </c>
      <c r="L143" s="36">
        <f t="shared" si="19"/>
        <v>0</v>
      </c>
      <c r="M143" s="36">
        <f t="shared" si="19"/>
        <v>0</v>
      </c>
      <c r="N143" s="36">
        <f t="shared" si="19"/>
        <v>0</v>
      </c>
      <c r="O143" s="36">
        <f t="shared" si="19"/>
        <v>0</v>
      </c>
      <c r="P143" s="36">
        <f t="shared" si="19"/>
        <v>0</v>
      </c>
      <c r="Q143" s="36">
        <f t="shared" si="19"/>
        <v>0</v>
      </c>
      <c r="R143" s="36">
        <f t="shared" si="19"/>
        <v>0</v>
      </c>
      <c r="S143" s="36">
        <f t="shared" si="19"/>
        <v>0</v>
      </c>
      <c r="T143" s="36">
        <f t="shared" si="19"/>
        <v>0</v>
      </c>
      <c r="U143" s="36">
        <f t="shared" si="19"/>
        <v>0</v>
      </c>
      <c r="V143" s="36">
        <f t="shared" si="19"/>
        <v>0</v>
      </c>
      <c r="W143" s="36">
        <f t="shared" si="19"/>
        <v>0</v>
      </c>
      <c r="X143" s="36">
        <f t="shared" si="19"/>
        <v>25000</v>
      </c>
      <c r="Y143" s="36">
        <f t="shared" si="19"/>
        <v>75000</v>
      </c>
      <c r="Z143" s="36">
        <f t="shared" si="19"/>
        <v>75000</v>
      </c>
      <c r="AA143" s="36">
        <f t="shared" si="19"/>
        <v>75000</v>
      </c>
      <c r="AB143" s="36">
        <f t="shared" si="19"/>
        <v>75000</v>
      </c>
      <c r="AC143" s="36">
        <f t="shared" si="19"/>
        <v>75000</v>
      </c>
      <c r="AD143" s="36">
        <f t="shared" si="19"/>
        <v>75000</v>
      </c>
      <c r="AE143" s="36">
        <f t="shared" si="19"/>
        <v>75000</v>
      </c>
      <c r="AF143" s="36">
        <f t="shared" si="19"/>
        <v>75000</v>
      </c>
      <c r="AG143" s="36">
        <f t="shared" si="19"/>
        <v>75000</v>
      </c>
      <c r="AH143" s="36">
        <f t="shared" si="19"/>
        <v>75000</v>
      </c>
      <c r="AI143" s="36">
        <f t="shared" si="19"/>
        <v>75000</v>
      </c>
      <c r="AJ143" s="36">
        <f t="shared" si="19"/>
        <v>75000</v>
      </c>
      <c r="AK143" s="36">
        <f t="shared" si="19"/>
        <v>75000</v>
      </c>
      <c r="AL143" s="36">
        <f t="shared" si="19"/>
        <v>75000</v>
      </c>
      <c r="AM143" s="36">
        <f t="shared" si="19"/>
        <v>75000</v>
      </c>
      <c r="AN143" s="36">
        <f t="shared" si="19"/>
        <v>75000</v>
      </c>
      <c r="AO143" s="36">
        <f t="shared" si="19"/>
        <v>75000</v>
      </c>
      <c r="AP143" s="36">
        <f t="shared" si="19"/>
        <v>75000</v>
      </c>
      <c r="AQ143" s="36">
        <f t="shared" si="19"/>
        <v>75000</v>
      </c>
      <c r="AR143" s="36">
        <f t="shared" si="19"/>
        <v>75000</v>
      </c>
      <c r="AS143" s="36">
        <f t="shared" si="19"/>
        <v>75000</v>
      </c>
      <c r="AT143" s="36">
        <f t="shared" si="19"/>
        <v>75000</v>
      </c>
      <c r="AU143" s="36">
        <f t="shared" si="19"/>
        <v>75000</v>
      </c>
      <c r="AV143" s="36">
        <f t="shared" si="19"/>
        <v>75000</v>
      </c>
      <c r="AW143" s="36">
        <f t="shared" si="19"/>
        <v>75000</v>
      </c>
      <c r="AX143" s="36">
        <f t="shared" si="19"/>
        <v>75000</v>
      </c>
      <c r="AY143" s="36">
        <f t="shared" si="19"/>
        <v>25000</v>
      </c>
      <c r="AZ143" s="36">
        <f t="shared" si="19"/>
        <v>0</v>
      </c>
      <c r="BA143" s="36">
        <f t="shared" si="19"/>
        <v>0</v>
      </c>
      <c r="BB143" s="36">
        <f t="shared" si="19"/>
        <v>0</v>
      </c>
      <c r="BC143" s="36">
        <f t="shared" si="19"/>
        <v>0</v>
      </c>
      <c r="BD143" s="36">
        <f t="shared" si="19"/>
        <v>0</v>
      </c>
      <c r="BE143" s="36">
        <f t="shared" si="19"/>
        <v>0</v>
      </c>
      <c r="BF143" s="36">
        <f t="shared" si="19"/>
        <v>0</v>
      </c>
      <c r="BG143" s="36">
        <f t="shared" si="19"/>
        <v>0</v>
      </c>
      <c r="BH143" s="36">
        <f t="shared" si="19"/>
        <v>0</v>
      </c>
      <c r="BI143" s="36">
        <f t="shared" si="19"/>
        <v>0</v>
      </c>
      <c r="BJ143" s="36">
        <f t="shared" si="19"/>
        <v>0</v>
      </c>
      <c r="BK143" s="36">
        <f t="shared" si="19"/>
        <v>0</v>
      </c>
      <c r="BL143" s="36">
        <f t="shared" si="19"/>
        <v>0</v>
      </c>
      <c r="BM143" s="36">
        <f t="shared" si="19"/>
        <v>0</v>
      </c>
      <c r="BN143" s="36">
        <f t="shared" si="19"/>
        <v>0</v>
      </c>
      <c r="BO143" s="36">
        <f t="shared" si="19"/>
        <v>0</v>
      </c>
      <c r="BP143" s="36">
        <f t="shared" si="19"/>
        <v>0</v>
      </c>
      <c r="BQ143" s="36">
        <f>MIN(($G$137-BQ142)*BQ139,BQ147)</f>
        <v>0</v>
      </c>
      <c r="BR143" s="36">
        <f t="shared" si="19"/>
        <v>0</v>
      </c>
      <c r="BS143" s="36">
        <f t="shared" si="19"/>
        <v>0</v>
      </c>
      <c r="BT143" s="36">
        <f t="shared" si="19"/>
        <v>0</v>
      </c>
      <c r="BU143" s="36">
        <f t="shared" si="19"/>
        <v>0</v>
      </c>
      <c r="BV143" s="36">
        <f t="shared" si="19"/>
        <v>0</v>
      </c>
      <c r="BW143" s="36">
        <f t="shared" ref="BW143:CI143" si="20">MIN(($G$137-BW142)*BW139,BW147)</f>
        <v>0</v>
      </c>
      <c r="BX143" s="36">
        <f t="shared" si="20"/>
        <v>0</v>
      </c>
      <c r="BY143" s="36">
        <f t="shared" si="20"/>
        <v>0</v>
      </c>
      <c r="BZ143" s="36">
        <f t="shared" si="20"/>
        <v>0</v>
      </c>
      <c r="CA143" s="36">
        <f t="shared" si="20"/>
        <v>0</v>
      </c>
      <c r="CB143" s="36">
        <f t="shared" si="20"/>
        <v>0</v>
      </c>
      <c r="CC143" s="36">
        <f t="shared" si="20"/>
        <v>0</v>
      </c>
      <c r="CD143" s="36">
        <f t="shared" si="20"/>
        <v>0</v>
      </c>
      <c r="CE143" s="36">
        <f t="shared" si="20"/>
        <v>0</v>
      </c>
      <c r="CF143" s="36">
        <f t="shared" si="20"/>
        <v>0</v>
      </c>
      <c r="CG143" s="36">
        <f t="shared" si="20"/>
        <v>0</v>
      </c>
      <c r="CH143" s="36">
        <f t="shared" si="20"/>
        <v>0</v>
      </c>
      <c r="CI143" s="36">
        <f t="shared" si="20"/>
        <v>0</v>
      </c>
      <c r="CJ143" s="36">
        <f>MIN(($G$137-CJ142)*CJ139,CJ147)</f>
        <v>0</v>
      </c>
      <c r="CK143" s="36">
        <f>MIN(($G$137-CK142)*CK139,CK147)</f>
        <v>0</v>
      </c>
    </row>
    <row r="144" spans="2:89" ht="10.35" hidden="1" customHeight="1" outlineLevel="2">
      <c r="B144" s="21"/>
    </row>
    <row r="145" spans="2:89" ht="10.35" hidden="1" customHeight="1" outlineLevel="2">
      <c r="B145" s="21"/>
      <c r="D145" s="63" t="s">
        <v>309</v>
      </c>
    </row>
    <row r="146" spans="2:89" ht="10.35" hidden="1" customHeight="1" outlineLevel="2">
      <c r="B146" s="21"/>
      <c r="D146" s="10" t="s">
        <v>136</v>
      </c>
      <c r="F146" s="12" t="s">
        <v>33</v>
      </c>
      <c r="J146" s="36">
        <f>$G38 - SUM($I142:I142)</f>
        <v>800000</v>
      </c>
      <c r="K146" s="36">
        <f>$G38 - SUM($I142:J142)</f>
        <v>800000</v>
      </c>
      <c r="L146" s="36">
        <f>$G38 - SUM($I142:K142)</f>
        <v>800000</v>
      </c>
      <c r="M146" s="36">
        <f>$G38 - SUM($I142:L142)</f>
        <v>800000</v>
      </c>
      <c r="N146" s="36">
        <f>$G38 - SUM($I142:M142)</f>
        <v>800000</v>
      </c>
      <c r="O146" s="36">
        <f>$G38 - SUM($I142:N142)</f>
        <v>725000</v>
      </c>
      <c r="P146" s="36">
        <f>$G38 - SUM($I142:O142)</f>
        <v>650000</v>
      </c>
      <c r="Q146" s="36">
        <f>$G38 - SUM($I142:P142)</f>
        <v>575000</v>
      </c>
      <c r="R146" s="36">
        <f>$G38 - SUM($I142:Q142)</f>
        <v>500000</v>
      </c>
      <c r="S146" s="36">
        <f>$G38 - SUM($I142:R142)</f>
        <v>425000</v>
      </c>
      <c r="T146" s="36">
        <f>$G38 - SUM($I142:S142)</f>
        <v>350000</v>
      </c>
      <c r="U146" s="36">
        <f>$G38 - SUM($I142:T142)</f>
        <v>275000</v>
      </c>
      <c r="V146" s="36">
        <f>$G38 - SUM($I142:U142)</f>
        <v>200000</v>
      </c>
      <c r="W146" s="36">
        <f>$G38 - SUM($I142:V142)</f>
        <v>125000</v>
      </c>
      <c r="X146" s="36">
        <f>$G38 - SUM($I142:W142)</f>
        <v>50000</v>
      </c>
      <c r="Y146" s="36">
        <f>$G38 - SUM($I142:X142)</f>
        <v>0</v>
      </c>
      <c r="Z146" s="36">
        <f>$G38 - SUM($I142:Y142)</f>
        <v>0</v>
      </c>
      <c r="AA146" s="36">
        <f>$G38 - SUM($I142:Z142)</f>
        <v>0</v>
      </c>
      <c r="AB146" s="36">
        <f>$G38 - SUM($I142:AA142)</f>
        <v>0</v>
      </c>
      <c r="AC146" s="36">
        <f>$G38 - SUM($I142:AB142)</f>
        <v>0</v>
      </c>
      <c r="AD146" s="36">
        <f>$G38 - SUM($I142:AC142)</f>
        <v>0</v>
      </c>
      <c r="AE146" s="36">
        <f>$G38 - SUM($I142:AD142)</f>
        <v>0</v>
      </c>
      <c r="AF146" s="36">
        <f>$G38 - SUM($I142:AE142)</f>
        <v>0</v>
      </c>
      <c r="AG146" s="36">
        <f>$G38 - SUM($I142:AF142)</f>
        <v>0</v>
      </c>
      <c r="AH146" s="36">
        <f>$G38 - SUM($I142:AG142)</f>
        <v>0</v>
      </c>
      <c r="AI146" s="36">
        <f>$G38 - SUM($I142:AH142)</f>
        <v>0</v>
      </c>
      <c r="AJ146" s="36">
        <f>$G38 - SUM($I142:AI142)</f>
        <v>0</v>
      </c>
      <c r="AK146" s="36">
        <f>$G38 - SUM($I142:AJ142)</f>
        <v>0</v>
      </c>
      <c r="AL146" s="36">
        <f>$G38 - SUM($I142:AK142)</f>
        <v>0</v>
      </c>
      <c r="AM146" s="36">
        <f>$G38 - SUM($I142:AL142)</f>
        <v>0</v>
      </c>
      <c r="AN146" s="36">
        <f>$G38 - SUM($I142:AM142)</f>
        <v>0</v>
      </c>
      <c r="AO146" s="36">
        <f>$G38 - SUM($I142:AN142)</f>
        <v>0</v>
      </c>
      <c r="AP146" s="36">
        <f>$G38 - SUM($I142:AO142)</f>
        <v>0</v>
      </c>
      <c r="AQ146" s="36">
        <f>$G38 - SUM($I142:AP142)</f>
        <v>0</v>
      </c>
      <c r="AR146" s="36">
        <f>$G38 - SUM($I142:AQ142)</f>
        <v>0</v>
      </c>
      <c r="AS146" s="36">
        <f>$G38 - SUM($I142:AR142)</f>
        <v>0</v>
      </c>
      <c r="AT146" s="36">
        <f>$G38 - SUM($I142:AS142)</f>
        <v>0</v>
      </c>
      <c r="AU146" s="36">
        <f>$G38 - SUM($I142:AT142)</f>
        <v>0</v>
      </c>
      <c r="AV146" s="36">
        <f>$G38 - SUM($I142:AU142)</f>
        <v>0</v>
      </c>
      <c r="AW146" s="36">
        <f>$G38 - SUM($I142:AV142)</f>
        <v>0</v>
      </c>
      <c r="AX146" s="36">
        <f>$G38 - SUM($I142:AW142)</f>
        <v>0</v>
      </c>
      <c r="AY146" s="36">
        <f>$G38 - SUM($I142:AX142)</f>
        <v>0</v>
      </c>
      <c r="AZ146" s="36">
        <f>$G38 - SUM($I142:AY142)</f>
        <v>0</v>
      </c>
      <c r="BA146" s="36">
        <f>$G38 - SUM($I142:AZ142)</f>
        <v>0</v>
      </c>
      <c r="BB146" s="36">
        <f>$G38 - SUM($I142:BA142)</f>
        <v>0</v>
      </c>
      <c r="BC146" s="36">
        <f>$G38 - SUM($I142:BB142)</f>
        <v>0</v>
      </c>
      <c r="BD146" s="36">
        <f>$G38 - SUM($I142:BC142)</f>
        <v>0</v>
      </c>
      <c r="BE146" s="36">
        <f>$G38 - SUM($I142:BD142)</f>
        <v>0</v>
      </c>
      <c r="BF146" s="36">
        <f>$G38 - SUM($I142:BE142)</f>
        <v>0</v>
      </c>
      <c r="BG146" s="36">
        <f>$G38 - SUM($I142:BF142)</f>
        <v>0</v>
      </c>
      <c r="BH146" s="36">
        <f>$G38 - SUM($I142:BG142)</f>
        <v>0</v>
      </c>
      <c r="BI146" s="36">
        <f>$G38 - SUM($I142:BH142)</f>
        <v>0</v>
      </c>
      <c r="BJ146" s="36">
        <f>$G38 - SUM($I142:BI142)</f>
        <v>0</v>
      </c>
      <c r="BK146" s="36">
        <f>$G38 - SUM($I142:BJ142)</f>
        <v>0</v>
      </c>
      <c r="BL146" s="36">
        <f>$G38 - SUM($I142:BK142)</f>
        <v>0</v>
      </c>
      <c r="BM146" s="36">
        <f>$G38 - SUM($I142:BL142)</f>
        <v>0</v>
      </c>
      <c r="BN146" s="36">
        <f>$G38 - SUM($I142:BM142)</f>
        <v>0</v>
      </c>
      <c r="BO146" s="36">
        <f>$G38 - SUM($I142:BN142)</f>
        <v>0</v>
      </c>
      <c r="BP146" s="36">
        <f>$G38 - SUM($I142:BO142)</f>
        <v>0</v>
      </c>
      <c r="BQ146" s="36">
        <f>$G38 - SUM($I142:BP142)</f>
        <v>0</v>
      </c>
      <c r="BR146" s="36">
        <f>$G38 - SUM($I142:BQ142)</f>
        <v>0</v>
      </c>
      <c r="BS146" s="36">
        <f>$G38 - SUM($I142:BR142)</f>
        <v>0</v>
      </c>
      <c r="BT146" s="36">
        <f>$G38 - SUM($I142:BS142)</f>
        <v>0</v>
      </c>
      <c r="BU146" s="36">
        <f>$G38 - SUM($I142:BT142)</f>
        <v>0</v>
      </c>
      <c r="BV146" s="36">
        <f>$G38 - SUM($I142:BU142)</f>
        <v>0</v>
      </c>
      <c r="BW146" s="36">
        <f>$G38 - SUM($I142:BV142)</f>
        <v>0</v>
      </c>
      <c r="BX146" s="36">
        <f>$G38 - SUM($I142:BW142)</f>
        <v>0</v>
      </c>
      <c r="BY146" s="36">
        <f>$G38 - SUM($I142:BX142)</f>
        <v>0</v>
      </c>
      <c r="BZ146" s="36">
        <f>$G38 - SUM($I142:BY142)</f>
        <v>0</v>
      </c>
      <c r="CA146" s="36">
        <f>$G38 - SUM($I142:BZ142)</f>
        <v>0</v>
      </c>
      <c r="CB146" s="36">
        <f>$G38 - SUM($I142:CA142)</f>
        <v>0</v>
      </c>
      <c r="CC146" s="36">
        <f>$G38 - SUM($I142:CB142)</f>
        <v>0</v>
      </c>
      <c r="CD146" s="36">
        <f>$G38 - SUM($I142:CC142)</f>
        <v>0</v>
      </c>
      <c r="CE146" s="36">
        <f>$G38 - SUM($I142:CD142)</f>
        <v>0</v>
      </c>
      <c r="CF146" s="36">
        <f>$G38 - SUM($I142:CE142)</f>
        <v>0</v>
      </c>
      <c r="CG146" s="36">
        <f>$G38 - SUM($I142:CF142)</f>
        <v>0</v>
      </c>
      <c r="CH146" s="36">
        <f>$G38 - SUM($I142:CG142)</f>
        <v>0</v>
      </c>
      <c r="CI146" s="36">
        <f>$G38 - SUM($I142:CH142)</f>
        <v>0</v>
      </c>
      <c r="CJ146" s="36">
        <f>$G38 - SUM($I142:CI142)</f>
        <v>0</v>
      </c>
      <c r="CK146" s="36">
        <f>$G38 - SUM($I142:CJ142)</f>
        <v>0</v>
      </c>
    </row>
    <row r="147" spans="2:89" ht="10.35" hidden="1" customHeight="1" outlineLevel="2">
      <c r="B147" s="21"/>
      <c r="D147" s="10" t="s">
        <v>137</v>
      </c>
      <c r="F147" s="12" t="s">
        <v>33</v>
      </c>
      <c r="J147" s="36">
        <f>$G39 - SUM($I143:I143)</f>
        <v>2000000</v>
      </c>
      <c r="K147" s="36">
        <f>$G39 - SUM($I143:J143)</f>
        <v>2000000</v>
      </c>
      <c r="L147" s="36">
        <f>$G39 - SUM($I143:K143)</f>
        <v>2000000</v>
      </c>
      <c r="M147" s="36">
        <f>$G39 - SUM($I143:L143)</f>
        <v>2000000</v>
      </c>
      <c r="N147" s="36">
        <f>$G39 - SUM($I143:M143)</f>
        <v>2000000</v>
      </c>
      <c r="O147" s="36">
        <f>$G39 - SUM($I143:N143)</f>
        <v>2000000</v>
      </c>
      <c r="P147" s="36">
        <f>$G39 - SUM($I143:O143)</f>
        <v>2000000</v>
      </c>
      <c r="Q147" s="36">
        <f>$G39 - SUM($I143:P143)</f>
        <v>2000000</v>
      </c>
      <c r="R147" s="36">
        <f>$G39 - SUM($I143:Q143)</f>
        <v>2000000</v>
      </c>
      <c r="S147" s="36">
        <f>$G39 - SUM($I143:R143)</f>
        <v>2000000</v>
      </c>
      <c r="T147" s="36">
        <f>$G39 - SUM($I143:S143)</f>
        <v>2000000</v>
      </c>
      <c r="U147" s="36">
        <f>$G39 - SUM($I143:T143)</f>
        <v>2000000</v>
      </c>
      <c r="V147" s="36">
        <f>$G39 - SUM($I143:U143)</f>
        <v>2000000</v>
      </c>
      <c r="W147" s="36">
        <f>$G39 - SUM($I143:V143)</f>
        <v>2000000</v>
      </c>
      <c r="X147" s="36">
        <f>$G39 - SUM($I143:W143)</f>
        <v>2000000</v>
      </c>
      <c r="Y147" s="36">
        <f>$G39 - SUM($I143:X143)</f>
        <v>1975000</v>
      </c>
      <c r="Z147" s="36">
        <f>$G39 - SUM($I143:Y143)</f>
        <v>1900000</v>
      </c>
      <c r="AA147" s="36">
        <f>$G39 - SUM($I143:Z143)</f>
        <v>1825000</v>
      </c>
      <c r="AB147" s="36">
        <f>$G39 - SUM($I143:AA143)</f>
        <v>1750000</v>
      </c>
      <c r="AC147" s="36">
        <f>$G39 - SUM($I143:AB143)</f>
        <v>1675000</v>
      </c>
      <c r="AD147" s="36">
        <f>$G39 - SUM($I143:AC143)</f>
        <v>1600000</v>
      </c>
      <c r="AE147" s="36">
        <f>$G39 - SUM($I143:AD143)</f>
        <v>1525000</v>
      </c>
      <c r="AF147" s="36">
        <f>$G39 - SUM($I143:AE143)</f>
        <v>1450000</v>
      </c>
      <c r="AG147" s="36">
        <f>$G39 - SUM($I143:AF143)</f>
        <v>1375000</v>
      </c>
      <c r="AH147" s="36">
        <f>$G39 - SUM($I143:AG143)</f>
        <v>1300000</v>
      </c>
      <c r="AI147" s="36">
        <f>$G39 - SUM($I143:AH143)</f>
        <v>1225000</v>
      </c>
      <c r="AJ147" s="36">
        <f>$G39 - SUM($I143:AI143)</f>
        <v>1150000</v>
      </c>
      <c r="AK147" s="36">
        <f>$G39 - SUM($I143:AJ143)</f>
        <v>1075000</v>
      </c>
      <c r="AL147" s="36">
        <f>$G39 - SUM($I143:AK143)</f>
        <v>1000000</v>
      </c>
      <c r="AM147" s="36">
        <f>$G39 - SUM($I143:AL143)</f>
        <v>925000</v>
      </c>
      <c r="AN147" s="36">
        <f>$G39 - SUM($I143:AM143)</f>
        <v>850000</v>
      </c>
      <c r="AO147" s="36">
        <f>$G39 - SUM($I143:AN143)</f>
        <v>775000</v>
      </c>
      <c r="AP147" s="36">
        <f>$G39 - SUM($I143:AO143)</f>
        <v>700000</v>
      </c>
      <c r="AQ147" s="36">
        <f>$G39 - SUM($I143:AP143)</f>
        <v>625000</v>
      </c>
      <c r="AR147" s="36">
        <f>$G39 - SUM($I143:AQ143)</f>
        <v>550000</v>
      </c>
      <c r="AS147" s="36">
        <f>$G39 - SUM($I143:AR143)</f>
        <v>475000</v>
      </c>
      <c r="AT147" s="36">
        <f>$G39 - SUM($I143:AS143)</f>
        <v>400000</v>
      </c>
      <c r="AU147" s="36">
        <f>$G39 - SUM($I143:AT143)</f>
        <v>325000</v>
      </c>
      <c r="AV147" s="36">
        <f>$G39 - SUM($I143:AU143)</f>
        <v>250000</v>
      </c>
      <c r="AW147" s="36">
        <f>$G39 - SUM($I143:AV143)</f>
        <v>175000</v>
      </c>
      <c r="AX147" s="36">
        <f>$G39 - SUM($I143:AW143)</f>
        <v>100000</v>
      </c>
      <c r="AY147" s="36">
        <f>$G39 - SUM($I143:AX143)</f>
        <v>25000</v>
      </c>
      <c r="AZ147" s="36">
        <f>$G39 - SUM($I143:AY143)</f>
        <v>0</v>
      </c>
      <c r="BA147" s="36">
        <f>$G39 - SUM($I143:AZ143)</f>
        <v>0</v>
      </c>
      <c r="BB147" s="36">
        <f>$G39 - SUM($I143:BA143)</f>
        <v>0</v>
      </c>
      <c r="BC147" s="36">
        <f>$G39 - SUM($I143:BB143)</f>
        <v>0</v>
      </c>
      <c r="BD147" s="36">
        <f>$G39 - SUM($I143:BC143)</f>
        <v>0</v>
      </c>
      <c r="BE147" s="36">
        <f>$G39 - SUM($I143:BD143)</f>
        <v>0</v>
      </c>
      <c r="BF147" s="36">
        <f>$G39 - SUM($I143:BE143)</f>
        <v>0</v>
      </c>
      <c r="BG147" s="36">
        <f>$G39 - SUM($I143:BF143)</f>
        <v>0</v>
      </c>
      <c r="BH147" s="36">
        <f>$G39 - SUM($I143:BG143)</f>
        <v>0</v>
      </c>
      <c r="BI147" s="36">
        <f>$G39 - SUM($I143:BH143)</f>
        <v>0</v>
      </c>
      <c r="BJ147" s="36">
        <f>$G39 - SUM($I143:BI143)</f>
        <v>0</v>
      </c>
      <c r="BK147" s="36">
        <f>$G39 - SUM($I143:BJ143)</f>
        <v>0</v>
      </c>
      <c r="BL147" s="36">
        <f>$G39 - SUM($I143:BK143)</f>
        <v>0</v>
      </c>
      <c r="BM147" s="36">
        <f>$G39 - SUM($I143:BL143)</f>
        <v>0</v>
      </c>
      <c r="BN147" s="36">
        <f>$G39 - SUM($I143:BM143)</f>
        <v>0</v>
      </c>
      <c r="BO147" s="36">
        <f>$G39 - SUM($I143:BN143)</f>
        <v>0</v>
      </c>
      <c r="BP147" s="36">
        <f>$G39 - SUM($I143:BO143)</f>
        <v>0</v>
      </c>
      <c r="BQ147" s="36">
        <f>$G39 - SUM($I143:BP143)</f>
        <v>0</v>
      </c>
      <c r="BR147" s="36">
        <f>$G39 - SUM($I143:BQ143)</f>
        <v>0</v>
      </c>
      <c r="BS147" s="36">
        <f>$G39 - SUM($I143:BR143)</f>
        <v>0</v>
      </c>
      <c r="BT147" s="36">
        <f>$G39 - SUM($I143:BS143)</f>
        <v>0</v>
      </c>
      <c r="BU147" s="36">
        <f>$G39 - SUM($I143:BT143)</f>
        <v>0</v>
      </c>
      <c r="BV147" s="36">
        <f>$G39 - SUM($I143:BU143)</f>
        <v>0</v>
      </c>
      <c r="BW147" s="36">
        <f>$G39 - SUM($I143:BV143)</f>
        <v>0</v>
      </c>
      <c r="BX147" s="36">
        <f>$G39 - SUM($I143:BW143)</f>
        <v>0</v>
      </c>
      <c r="BY147" s="36">
        <f>$G39 - SUM($I143:BX143)</f>
        <v>0</v>
      </c>
      <c r="BZ147" s="36">
        <f>$G39 - SUM($I143:BY143)</f>
        <v>0</v>
      </c>
      <c r="CA147" s="36">
        <f>$G39 - SUM($I143:BZ143)</f>
        <v>0</v>
      </c>
      <c r="CB147" s="36">
        <f>$G39 - SUM($I143:CA143)</f>
        <v>0</v>
      </c>
      <c r="CC147" s="36">
        <f>$G39 - SUM($I143:CB143)</f>
        <v>0</v>
      </c>
      <c r="CD147" s="36">
        <f>$G39 - SUM($I143:CC143)</f>
        <v>0</v>
      </c>
      <c r="CE147" s="36">
        <f>$G39 - SUM($I143:CD143)</f>
        <v>0</v>
      </c>
      <c r="CF147" s="36">
        <f>$G39 - SUM($I143:CE143)</f>
        <v>0</v>
      </c>
      <c r="CG147" s="36">
        <f>$G39 - SUM($I143:CF143)</f>
        <v>0</v>
      </c>
      <c r="CH147" s="36">
        <f>$G39 - SUM($I143:CG143)</f>
        <v>0</v>
      </c>
      <c r="CI147" s="36">
        <f>$G39 - SUM($I143:CH143)</f>
        <v>0</v>
      </c>
      <c r="CJ147" s="36">
        <f>$G39 - SUM($I143:CI143)</f>
        <v>0</v>
      </c>
      <c r="CK147" s="36">
        <f>$G39 - SUM($I143:CJ143)</f>
        <v>0</v>
      </c>
    </row>
    <row r="148" spans="2:89" ht="10.35" hidden="1" customHeight="1" outlineLevel="2">
      <c r="B148" s="21"/>
    </row>
    <row r="149" spans="2:89" ht="10.35" hidden="1" customHeight="1" outlineLevel="1" collapsed="1">
      <c r="B149" s="21"/>
    </row>
    <row r="150" spans="2:89" s="16" customFormat="1" ht="10.35" hidden="1" customHeight="1" outlineLevel="1">
      <c r="B150" s="17"/>
      <c r="C150" s="207" t="s">
        <v>412</v>
      </c>
      <c r="D150" s="16" t="s">
        <v>401</v>
      </c>
      <c r="E150" s="18"/>
      <c r="F150" s="19"/>
      <c r="G150" s="20"/>
    </row>
    <row r="151" spans="2:89" ht="10.35" hidden="1" customHeight="1" outlineLevel="2">
      <c r="B151" s="21"/>
    </row>
    <row r="152" spans="2:89" ht="10.35" hidden="1" customHeight="1" outlineLevel="2">
      <c r="B152" s="21"/>
      <c r="D152" s="10" t="s">
        <v>331</v>
      </c>
      <c r="F152" s="12" t="s">
        <v>33</v>
      </c>
      <c r="G152" s="25">
        <f>G72*G90</f>
        <v>75000</v>
      </c>
    </row>
    <row r="153" spans="2:89" ht="10.35" hidden="1" customHeight="1" outlineLevel="2">
      <c r="B153" s="21"/>
    </row>
    <row r="154" spans="2:89" ht="10.35" hidden="1" customHeight="1" outlineLevel="2">
      <c r="B154" s="21"/>
      <c r="D154" s="10" t="s">
        <v>135</v>
      </c>
      <c r="F154" s="12" t="s">
        <v>7</v>
      </c>
      <c r="G154" s="26">
        <f>SUM(J154:CK154)</f>
        <v>38</v>
      </c>
      <c r="I154" s="24"/>
      <c r="J154" s="32">
        <f>J109</f>
        <v>0</v>
      </c>
      <c r="K154" s="32">
        <f t="shared" ref="K154:BV154" si="21">K109</f>
        <v>0</v>
      </c>
      <c r="L154" s="32">
        <f t="shared" si="21"/>
        <v>0</v>
      </c>
      <c r="M154" s="32">
        <f t="shared" si="21"/>
        <v>0</v>
      </c>
      <c r="N154" s="32">
        <f t="shared" si="21"/>
        <v>1</v>
      </c>
      <c r="O154" s="32">
        <f t="shared" si="21"/>
        <v>1</v>
      </c>
      <c r="P154" s="32">
        <f t="shared" si="21"/>
        <v>1</v>
      </c>
      <c r="Q154" s="32">
        <f t="shared" si="21"/>
        <v>1</v>
      </c>
      <c r="R154" s="32">
        <f t="shared" si="21"/>
        <v>1</v>
      </c>
      <c r="S154" s="32">
        <f t="shared" si="21"/>
        <v>1</v>
      </c>
      <c r="T154" s="32">
        <f t="shared" si="21"/>
        <v>1</v>
      </c>
      <c r="U154" s="32">
        <f t="shared" si="21"/>
        <v>1</v>
      </c>
      <c r="V154" s="32">
        <f t="shared" si="21"/>
        <v>1</v>
      </c>
      <c r="W154" s="32">
        <f t="shared" si="21"/>
        <v>1</v>
      </c>
      <c r="X154" s="32">
        <f t="shared" si="21"/>
        <v>1</v>
      </c>
      <c r="Y154" s="32">
        <f t="shared" si="21"/>
        <v>1</v>
      </c>
      <c r="Z154" s="32">
        <f t="shared" si="21"/>
        <v>1</v>
      </c>
      <c r="AA154" s="32">
        <f t="shared" si="21"/>
        <v>1</v>
      </c>
      <c r="AB154" s="32">
        <f t="shared" si="21"/>
        <v>1</v>
      </c>
      <c r="AC154" s="32">
        <f t="shared" si="21"/>
        <v>1</v>
      </c>
      <c r="AD154" s="32">
        <f t="shared" si="21"/>
        <v>1</v>
      </c>
      <c r="AE154" s="32">
        <f t="shared" si="21"/>
        <v>1</v>
      </c>
      <c r="AF154" s="32">
        <f t="shared" si="21"/>
        <v>1</v>
      </c>
      <c r="AG154" s="32">
        <f t="shared" si="21"/>
        <v>1</v>
      </c>
      <c r="AH154" s="32">
        <f t="shared" si="21"/>
        <v>1</v>
      </c>
      <c r="AI154" s="32">
        <f t="shared" si="21"/>
        <v>1</v>
      </c>
      <c r="AJ154" s="32">
        <f t="shared" si="21"/>
        <v>1</v>
      </c>
      <c r="AK154" s="32">
        <f t="shared" si="21"/>
        <v>1</v>
      </c>
      <c r="AL154" s="32">
        <f t="shared" si="21"/>
        <v>1</v>
      </c>
      <c r="AM154" s="32">
        <f t="shared" si="21"/>
        <v>1</v>
      </c>
      <c r="AN154" s="32">
        <f t="shared" si="21"/>
        <v>1</v>
      </c>
      <c r="AO154" s="32">
        <f t="shared" si="21"/>
        <v>1</v>
      </c>
      <c r="AP154" s="32">
        <f t="shared" si="21"/>
        <v>1</v>
      </c>
      <c r="AQ154" s="32">
        <f t="shared" si="21"/>
        <v>1</v>
      </c>
      <c r="AR154" s="32">
        <f t="shared" si="21"/>
        <v>1</v>
      </c>
      <c r="AS154" s="32">
        <f t="shared" si="21"/>
        <v>1</v>
      </c>
      <c r="AT154" s="32">
        <f t="shared" si="21"/>
        <v>1</v>
      </c>
      <c r="AU154" s="32">
        <f t="shared" si="21"/>
        <v>1</v>
      </c>
      <c r="AV154" s="32">
        <f t="shared" si="21"/>
        <v>1</v>
      </c>
      <c r="AW154" s="32">
        <f t="shared" si="21"/>
        <v>1</v>
      </c>
      <c r="AX154" s="32">
        <f t="shared" si="21"/>
        <v>1</v>
      </c>
      <c r="AY154" s="32">
        <f t="shared" si="21"/>
        <v>1</v>
      </c>
      <c r="AZ154" s="32">
        <f t="shared" si="21"/>
        <v>0</v>
      </c>
      <c r="BA154" s="32">
        <f t="shared" si="21"/>
        <v>0</v>
      </c>
      <c r="BB154" s="32">
        <f t="shared" si="21"/>
        <v>0</v>
      </c>
      <c r="BC154" s="32">
        <f t="shared" si="21"/>
        <v>0</v>
      </c>
      <c r="BD154" s="32">
        <f t="shared" si="21"/>
        <v>0</v>
      </c>
      <c r="BE154" s="32">
        <f t="shared" si="21"/>
        <v>0</v>
      </c>
      <c r="BF154" s="32">
        <f t="shared" si="21"/>
        <v>0</v>
      </c>
      <c r="BG154" s="32">
        <f t="shared" si="21"/>
        <v>0</v>
      </c>
      <c r="BH154" s="32">
        <f t="shared" si="21"/>
        <v>0</v>
      </c>
      <c r="BI154" s="32">
        <f t="shared" si="21"/>
        <v>0</v>
      </c>
      <c r="BJ154" s="32">
        <f t="shared" si="21"/>
        <v>0</v>
      </c>
      <c r="BK154" s="32">
        <f t="shared" si="21"/>
        <v>0</v>
      </c>
      <c r="BL154" s="32">
        <f t="shared" si="21"/>
        <v>0</v>
      </c>
      <c r="BM154" s="32">
        <f t="shared" si="21"/>
        <v>0</v>
      </c>
      <c r="BN154" s="32">
        <f t="shared" si="21"/>
        <v>0</v>
      </c>
      <c r="BO154" s="32">
        <f t="shared" si="21"/>
        <v>0</v>
      </c>
      <c r="BP154" s="32">
        <f t="shared" si="21"/>
        <v>0</v>
      </c>
      <c r="BQ154" s="32">
        <f t="shared" si="21"/>
        <v>0</v>
      </c>
      <c r="BR154" s="32">
        <f t="shared" si="21"/>
        <v>0</v>
      </c>
      <c r="BS154" s="32">
        <f t="shared" si="21"/>
        <v>0</v>
      </c>
      <c r="BT154" s="32">
        <f t="shared" si="21"/>
        <v>0</v>
      </c>
      <c r="BU154" s="32">
        <f t="shared" si="21"/>
        <v>0</v>
      </c>
      <c r="BV154" s="32">
        <f t="shared" si="21"/>
        <v>0</v>
      </c>
      <c r="BW154" s="32">
        <f t="shared" ref="BW154:CK154" si="22">BW109</f>
        <v>0</v>
      </c>
      <c r="BX154" s="32">
        <f t="shared" si="22"/>
        <v>0</v>
      </c>
      <c r="BY154" s="32">
        <f t="shared" si="22"/>
        <v>0</v>
      </c>
      <c r="BZ154" s="32">
        <f t="shared" si="22"/>
        <v>0</v>
      </c>
      <c r="CA154" s="32">
        <f t="shared" si="22"/>
        <v>0</v>
      </c>
      <c r="CB154" s="32">
        <f t="shared" si="22"/>
        <v>0</v>
      </c>
      <c r="CC154" s="32">
        <f t="shared" si="22"/>
        <v>0</v>
      </c>
      <c r="CD154" s="32">
        <f t="shared" si="22"/>
        <v>0</v>
      </c>
      <c r="CE154" s="32">
        <f t="shared" si="22"/>
        <v>0</v>
      </c>
      <c r="CF154" s="32">
        <f t="shared" si="22"/>
        <v>0</v>
      </c>
      <c r="CG154" s="32">
        <f t="shared" si="22"/>
        <v>0</v>
      </c>
      <c r="CH154" s="32">
        <f t="shared" si="22"/>
        <v>0</v>
      </c>
      <c r="CI154" s="32">
        <f t="shared" si="22"/>
        <v>0</v>
      </c>
      <c r="CJ154" s="32">
        <f t="shared" si="22"/>
        <v>0</v>
      </c>
      <c r="CK154" s="32">
        <f t="shared" si="22"/>
        <v>0</v>
      </c>
    </row>
    <row r="155" spans="2:89" ht="10.35" hidden="1" customHeight="1" outlineLevel="2">
      <c r="B155" s="21"/>
    </row>
    <row r="156" spans="2:89" ht="10.35" hidden="1" customHeight="1" outlineLevel="2">
      <c r="B156" s="21"/>
      <c r="D156" s="10" t="s">
        <v>299</v>
      </c>
      <c r="J156" s="26">
        <f>SUM($I154:J154)*J154</f>
        <v>0</v>
      </c>
      <c r="K156" s="26">
        <f>SUM($I154:K154)*K154</f>
        <v>0</v>
      </c>
      <c r="L156" s="26">
        <f>SUM($I154:L154)*L154</f>
        <v>0</v>
      </c>
      <c r="M156" s="26">
        <f>SUM($I154:M154)*M154</f>
        <v>0</v>
      </c>
      <c r="N156" s="26">
        <f>SUM($I154:N154)*N154</f>
        <v>1</v>
      </c>
      <c r="O156" s="26">
        <f>SUM($I154:O154)*O154</f>
        <v>2</v>
      </c>
      <c r="P156" s="26">
        <f>SUM($I154:P154)*P154</f>
        <v>3</v>
      </c>
      <c r="Q156" s="26">
        <f>SUM($I154:Q154)*Q154</f>
        <v>4</v>
      </c>
      <c r="R156" s="26">
        <f>SUM($I154:R154)*R154</f>
        <v>5</v>
      </c>
      <c r="S156" s="26">
        <f>SUM($I154:S154)*S154</f>
        <v>6</v>
      </c>
      <c r="T156" s="26">
        <f>SUM($I154:T154)*T154</f>
        <v>7</v>
      </c>
      <c r="U156" s="26">
        <f>SUM($I154:U154)*U154</f>
        <v>8</v>
      </c>
      <c r="V156" s="26">
        <f>SUM($I154:V154)*V154</f>
        <v>9</v>
      </c>
      <c r="W156" s="26">
        <f>SUM($I154:W154)*W154</f>
        <v>10</v>
      </c>
      <c r="X156" s="26">
        <f>SUM($I154:X154)*X154</f>
        <v>11</v>
      </c>
      <c r="Y156" s="26">
        <f>SUM($I154:Y154)*Y154</f>
        <v>12</v>
      </c>
      <c r="Z156" s="26">
        <f>SUM($I154:Z154)*Z154</f>
        <v>13</v>
      </c>
      <c r="AA156" s="26">
        <f>SUM($I154:AA154)*AA154</f>
        <v>14</v>
      </c>
      <c r="AB156" s="26">
        <f>SUM($I154:AB154)*AB154</f>
        <v>15</v>
      </c>
      <c r="AC156" s="26">
        <f>SUM($I154:AC154)*AC154</f>
        <v>16</v>
      </c>
      <c r="AD156" s="26">
        <f>SUM($I154:AD154)*AD154</f>
        <v>17</v>
      </c>
      <c r="AE156" s="26">
        <f>SUM($I154:AE154)*AE154</f>
        <v>18</v>
      </c>
      <c r="AF156" s="26">
        <f>SUM($I154:AF154)*AF154</f>
        <v>19</v>
      </c>
      <c r="AG156" s="26">
        <f>SUM($I154:AG154)*AG154</f>
        <v>20</v>
      </c>
      <c r="AH156" s="26">
        <f>SUM($I154:AH154)*AH154</f>
        <v>21</v>
      </c>
      <c r="AI156" s="26">
        <f>SUM($I154:AI154)*AI154</f>
        <v>22</v>
      </c>
      <c r="AJ156" s="26">
        <f>SUM($I154:AJ154)*AJ154</f>
        <v>23</v>
      </c>
      <c r="AK156" s="26">
        <f>SUM($I154:AK154)*AK154</f>
        <v>24</v>
      </c>
      <c r="AL156" s="26">
        <f>SUM($I154:AL154)*AL154</f>
        <v>25</v>
      </c>
      <c r="AM156" s="26">
        <f>SUM($I154:AM154)*AM154</f>
        <v>26</v>
      </c>
      <c r="AN156" s="26">
        <f>SUM($I154:AN154)*AN154</f>
        <v>27</v>
      </c>
      <c r="AO156" s="26">
        <f>SUM($I154:AO154)*AO154</f>
        <v>28</v>
      </c>
      <c r="AP156" s="26">
        <f>SUM($I154:AP154)*AP154</f>
        <v>29</v>
      </c>
      <c r="AQ156" s="26">
        <f>SUM($I154:AQ154)*AQ154</f>
        <v>30</v>
      </c>
      <c r="AR156" s="26">
        <f>SUM($I154:AR154)*AR154</f>
        <v>31</v>
      </c>
      <c r="AS156" s="26">
        <f>SUM($I154:AS154)*AS154</f>
        <v>32</v>
      </c>
      <c r="AT156" s="26">
        <f>SUM($I154:AT154)*AT154</f>
        <v>33</v>
      </c>
      <c r="AU156" s="26">
        <f>SUM($I154:AU154)*AU154</f>
        <v>34</v>
      </c>
      <c r="AV156" s="26">
        <f>SUM($I154:AV154)*AV154</f>
        <v>35</v>
      </c>
      <c r="AW156" s="26">
        <f>SUM($I154:AW154)*AW154</f>
        <v>36</v>
      </c>
      <c r="AX156" s="26">
        <f>SUM($I154:AX154)*AX154</f>
        <v>37</v>
      </c>
      <c r="AY156" s="26">
        <f>SUM($I154:AY154)*AY154</f>
        <v>38</v>
      </c>
      <c r="AZ156" s="26">
        <f>SUM($I154:AZ154)*AZ154</f>
        <v>0</v>
      </c>
      <c r="BA156" s="26">
        <f>SUM($I154:BA154)*BA154</f>
        <v>0</v>
      </c>
      <c r="BB156" s="26">
        <f>SUM($I154:BB154)*BB154</f>
        <v>0</v>
      </c>
      <c r="BC156" s="26">
        <f>SUM($I154:BC154)*BC154</f>
        <v>0</v>
      </c>
      <c r="BD156" s="26">
        <f>SUM($I154:BD154)*BD154</f>
        <v>0</v>
      </c>
      <c r="BE156" s="26">
        <f>SUM($I154:BE154)*BE154</f>
        <v>0</v>
      </c>
      <c r="BF156" s="26">
        <f>SUM($I154:BF154)*BF154</f>
        <v>0</v>
      </c>
      <c r="BG156" s="26">
        <f>SUM($I154:BG154)*BG154</f>
        <v>0</v>
      </c>
      <c r="BH156" s="26">
        <f>SUM($I154:BH154)*BH154</f>
        <v>0</v>
      </c>
      <c r="BI156" s="26">
        <f>SUM($I154:BI154)*BI154</f>
        <v>0</v>
      </c>
      <c r="BJ156" s="26">
        <f>SUM($I154:BJ154)*BJ154</f>
        <v>0</v>
      </c>
      <c r="BK156" s="26">
        <f>SUM($I154:BK154)*BK154</f>
        <v>0</v>
      </c>
      <c r="BL156" s="26">
        <f>SUM($I154:BL154)*BL154</f>
        <v>0</v>
      </c>
      <c r="BM156" s="26">
        <f>SUM($I154:BM154)*BM154</f>
        <v>0</v>
      </c>
      <c r="BN156" s="26">
        <f>SUM($I154:BN154)*BN154</f>
        <v>0</v>
      </c>
      <c r="BO156" s="26">
        <f>SUM($I154:BO154)*BO154</f>
        <v>0</v>
      </c>
      <c r="BP156" s="26">
        <f>SUM($I154:BP154)*BP154</f>
        <v>0</v>
      </c>
      <c r="BQ156" s="26">
        <f>SUM($I154:BQ154)*BQ154</f>
        <v>0</v>
      </c>
      <c r="BR156" s="26">
        <f>SUM($I154:BR154)*BR154</f>
        <v>0</v>
      </c>
      <c r="BS156" s="26">
        <f>SUM($I154:BS154)*BS154</f>
        <v>0</v>
      </c>
      <c r="BT156" s="26">
        <f>SUM($I154:BT154)*BT154</f>
        <v>0</v>
      </c>
      <c r="BU156" s="26">
        <f>SUM($I154:BU154)*BU154</f>
        <v>0</v>
      </c>
      <c r="BV156" s="26">
        <f>SUM($I154:BV154)*BV154</f>
        <v>0</v>
      </c>
      <c r="BW156" s="26">
        <f>SUM($I154:BW154)*BW154</f>
        <v>0</v>
      </c>
      <c r="BX156" s="26">
        <f>SUM($I154:BX154)*BX154</f>
        <v>0</v>
      </c>
      <c r="BY156" s="26">
        <f>SUM($I154:BY154)*BY154</f>
        <v>0</v>
      </c>
      <c r="BZ156" s="26">
        <f>SUM($I154:BZ154)*BZ154</f>
        <v>0</v>
      </c>
      <c r="CA156" s="26">
        <f>SUM($I154:CA154)*CA154</f>
        <v>0</v>
      </c>
      <c r="CB156" s="26">
        <f>SUM($I154:CB154)*CB154</f>
        <v>0</v>
      </c>
      <c r="CC156" s="26">
        <f>SUM($I154:CC154)*CC154</f>
        <v>0</v>
      </c>
      <c r="CD156" s="26">
        <f>SUM($I154:CD154)*CD154</f>
        <v>0</v>
      </c>
      <c r="CE156" s="26">
        <f>SUM($I154:CE154)*CE154</f>
        <v>0</v>
      </c>
      <c r="CF156" s="26">
        <f>SUM($I154:CF154)*CF154</f>
        <v>0</v>
      </c>
      <c r="CG156" s="26">
        <f>SUM($I154:CG154)*CG154</f>
        <v>0</v>
      </c>
      <c r="CH156" s="26">
        <f>SUM($I154:CH154)*CH154</f>
        <v>0</v>
      </c>
      <c r="CI156" s="26">
        <f>SUM($I154:CI154)*CI154</f>
        <v>0</v>
      </c>
      <c r="CJ156" s="26">
        <f>SUM($I154:CJ154)*CJ154</f>
        <v>0</v>
      </c>
      <c r="CK156" s="26">
        <f>SUM($I154:CK154)*CK154</f>
        <v>0</v>
      </c>
    </row>
    <row r="157" spans="2:89" ht="10.35" hidden="1" customHeight="1" outlineLevel="2">
      <c r="B157" s="21"/>
    </row>
    <row r="158" spans="2:89" ht="10.35" hidden="1" customHeight="1" outlineLevel="2">
      <c r="B158" s="21"/>
      <c r="D158" s="10" t="s">
        <v>404</v>
      </c>
      <c r="G158" s="137"/>
      <c r="J158" s="36">
        <f>IF(J156&gt;$G$154,0,$G$154-J156+1)*J154</f>
        <v>0</v>
      </c>
      <c r="K158" s="36">
        <f t="shared" ref="K158:BV158" si="23">IF(K156&gt;$G$154,0,$G$154-K156+1)*K154</f>
        <v>0</v>
      </c>
      <c r="L158" s="36">
        <f>IF(L156&gt;$G$154,0,$G$154-L156+1)*L154</f>
        <v>0</v>
      </c>
      <c r="M158" s="36">
        <f t="shared" si="23"/>
        <v>0</v>
      </c>
      <c r="N158" s="36">
        <f t="shared" si="23"/>
        <v>38</v>
      </c>
      <c r="O158" s="36">
        <f t="shared" si="23"/>
        <v>37</v>
      </c>
      <c r="P158" s="36">
        <f t="shared" si="23"/>
        <v>36</v>
      </c>
      <c r="Q158" s="36">
        <f t="shared" si="23"/>
        <v>35</v>
      </c>
      <c r="R158" s="36">
        <f t="shared" si="23"/>
        <v>34</v>
      </c>
      <c r="S158" s="36">
        <f t="shared" si="23"/>
        <v>33</v>
      </c>
      <c r="T158" s="36">
        <f t="shared" si="23"/>
        <v>32</v>
      </c>
      <c r="U158" s="36">
        <f t="shared" si="23"/>
        <v>31</v>
      </c>
      <c r="V158" s="36">
        <f t="shared" si="23"/>
        <v>30</v>
      </c>
      <c r="W158" s="36">
        <f t="shared" si="23"/>
        <v>29</v>
      </c>
      <c r="X158" s="36">
        <f t="shared" si="23"/>
        <v>28</v>
      </c>
      <c r="Y158" s="36">
        <f t="shared" si="23"/>
        <v>27</v>
      </c>
      <c r="Z158" s="36">
        <f t="shared" si="23"/>
        <v>26</v>
      </c>
      <c r="AA158" s="36">
        <f t="shared" si="23"/>
        <v>25</v>
      </c>
      <c r="AB158" s="36">
        <f t="shared" si="23"/>
        <v>24</v>
      </c>
      <c r="AC158" s="36">
        <f t="shared" si="23"/>
        <v>23</v>
      </c>
      <c r="AD158" s="36">
        <f t="shared" si="23"/>
        <v>22</v>
      </c>
      <c r="AE158" s="36">
        <f t="shared" si="23"/>
        <v>21</v>
      </c>
      <c r="AF158" s="36">
        <f t="shared" si="23"/>
        <v>20</v>
      </c>
      <c r="AG158" s="36">
        <f t="shared" si="23"/>
        <v>19</v>
      </c>
      <c r="AH158" s="36">
        <f t="shared" si="23"/>
        <v>18</v>
      </c>
      <c r="AI158" s="36">
        <f t="shared" si="23"/>
        <v>17</v>
      </c>
      <c r="AJ158" s="36">
        <f t="shared" si="23"/>
        <v>16</v>
      </c>
      <c r="AK158" s="36">
        <f t="shared" si="23"/>
        <v>15</v>
      </c>
      <c r="AL158" s="36">
        <f t="shared" si="23"/>
        <v>14</v>
      </c>
      <c r="AM158" s="36">
        <f t="shared" si="23"/>
        <v>13</v>
      </c>
      <c r="AN158" s="36">
        <f t="shared" si="23"/>
        <v>12</v>
      </c>
      <c r="AO158" s="36">
        <f t="shared" si="23"/>
        <v>11</v>
      </c>
      <c r="AP158" s="36">
        <f t="shared" si="23"/>
        <v>10</v>
      </c>
      <c r="AQ158" s="36">
        <f t="shared" si="23"/>
        <v>9</v>
      </c>
      <c r="AR158" s="36">
        <f t="shared" si="23"/>
        <v>8</v>
      </c>
      <c r="AS158" s="36">
        <f t="shared" si="23"/>
        <v>7</v>
      </c>
      <c r="AT158" s="36">
        <f t="shared" si="23"/>
        <v>6</v>
      </c>
      <c r="AU158" s="36">
        <f t="shared" si="23"/>
        <v>5</v>
      </c>
      <c r="AV158" s="36">
        <f t="shared" si="23"/>
        <v>4</v>
      </c>
      <c r="AW158" s="36">
        <f t="shared" si="23"/>
        <v>3</v>
      </c>
      <c r="AX158" s="36">
        <f t="shared" si="23"/>
        <v>2</v>
      </c>
      <c r="AY158" s="36">
        <f t="shared" si="23"/>
        <v>1</v>
      </c>
      <c r="AZ158" s="36">
        <f t="shared" si="23"/>
        <v>0</v>
      </c>
      <c r="BA158" s="36">
        <f t="shared" si="23"/>
        <v>0</v>
      </c>
      <c r="BB158" s="36">
        <f t="shared" si="23"/>
        <v>0</v>
      </c>
      <c r="BC158" s="36">
        <f t="shared" si="23"/>
        <v>0</v>
      </c>
      <c r="BD158" s="36">
        <f t="shared" si="23"/>
        <v>0</v>
      </c>
      <c r="BE158" s="36">
        <f t="shared" si="23"/>
        <v>0</v>
      </c>
      <c r="BF158" s="36">
        <f t="shared" si="23"/>
        <v>0</v>
      </c>
      <c r="BG158" s="36">
        <f t="shared" si="23"/>
        <v>0</v>
      </c>
      <c r="BH158" s="36">
        <f t="shared" si="23"/>
        <v>0</v>
      </c>
      <c r="BI158" s="36">
        <f t="shared" si="23"/>
        <v>0</v>
      </c>
      <c r="BJ158" s="36">
        <f t="shared" si="23"/>
        <v>0</v>
      </c>
      <c r="BK158" s="36">
        <f t="shared" si="23"/>
        <v>0</v>
      </c>
      <c r="BL158" s="36">
        <f t="shared" si="23"/>
        <v>0</v>
      </c>
      <c r="BM158" s="36">
        <f t="shared" si="23"/>
        <v>0</v>
      </c>
      <c r="BN158" s="36">
        <f t="shared" si="23"/>
        <v>0</v>
      </c>
      <c r="BO158" s="36">
        <f t="shared" si="23"/>
        <v>0</v>
      </c>
      <c r="BP158" s="36">
        <f t="shared" si="23"/>
        <v>0</v>
      </c>
      <c r="BQ158" s="36">
        <f t="shared" si="23"/>
        <v>0</v>
      </c>
      <c r="BR158" s="36">
        <f t="shared" si="23"/>
        <v>0</v>
      </c>
      <c r="BS158" s="36">
        <f t="shared" si="23"/>
        <v>0</v>
      </c>
      <c r="BT158" s="36">
        <f t="shared" si="23"/>
        <v>0</v>
      </c>
      <c r="BU158" s="36">
        <f t="shared" si="23"/>
        <v>0</v>
      </c>
      <c r="BV158" s="36">
        <f t="shared" si="23"/>
        <v>0</v>
      </c>
      <c r="BW158" s="36">
        <f>IF(BW156&gt;$G$154,0,$G$154-BW156+1)*BW154</f>
        <v>0</v>
      </c>
      <c r="BX158" s="36">
        <f>IF(BX156&gt;$G$154,0,$G$154-BX156+1)*BX154</f>
        <v>0</v>
      </c>
      <c r="BY158" s="36">
        <f>IF(BY156&gt;$G$154,0,$G$154-BY156+1)*BY154</f>
        <v>0</v>
      </c>
      <c r="BZ158" s="36">
        <f t="shared" ref="BZ158:CK158" si="24">IF(BZ156&gt;$G$154,0,$G$154-BZ156+1)*BZ154</f>
        <v>0</v>
      </c>
      <c r="CA158" s="36">
        <f t="shared" si="24"/>
        <v>0</v>
      </c>
      <c r="CB158" s="36">
        <f t="shared" si="24"/>
        <v>0</v>
      </c>
      <c r="CC158" s="36">
        <f t="shared" si="24"/>
        <v>0</v>
      </c>
      <c r="CD158" s="36">
        <f t="shared" si="24"/>
        <v>0</v>
      </c>
      <c r="CE158" s="36">
        <f t="shared" si="24"/>
        <v>0</v>
      </c>
      <c r="CF158" s="36">
        <f t="shared" si="24"/>
        <v>0</v>
      </c>
      <c r="CG158" s="36">
        <f t="shared" si="24"/>
        <v>0</v>
      </c>
      <c r="CH158" s="36">
        <f t="shared" si="24"/>
        <v>0</v>
      </c>
      <c r="CI158" s="36">
        <f t="shared" si="24"/>
        <v>0</v>
      </c>
      <c r="CJ158" s="36">
        <f t="shared" si="24"/>
        <v>0</v>
      </c>
      <c r="CK158" s="36">
        <f t="shared" si="24"/>
        <v>0</v>
      </c>
    </row>
    <row r="159" spans="2:89" ht="10.35" hidden="1" customHeight="1" outlineLevel="2">
      <c r="B159" s="21"/>
    </row>
    <row r="160" spans="2:89" ht="10.35" hidden="1" customHeight="1" outlineLevel="2">
      <c r="B160" s="21"/>
      <c r="D160" s="63" t="s">
        <v>134</v>
      </c>
      <c r="K160"/>
      <c r="L160"/>
      <c r="M160"/>
    </row>
    <row r="161" spans="2:89" ht="10.35" hidden="1" customHeight="1" outlineLevel="2">
      <c r="B161" s="21"/>
      <c r="D161" s="10" t="s">
        <v>131</v>
      </c>
      <c r="F161" s="12" t="s">
        <v>33</v>
      </c>
      <c r="G161" s="25">
        <f>SUM(J161:CK161)</f>
        <v>800000</v>
      </c>
      <c r="I161" s="24"/>
      <c r="J161" s="206">
        <f>IFERROR(MIN(MIN((J165/SUM(J158:$CK$158))*J158,$G$152),J165),0)</f>
        <v>0</v>
      </c>
      <c r="K161" s="206">
        <f>IFERROR(MIN(MIN((K165/SUM(K158:$CK$158))*K158,$G$152),K165),0)</f>
        <v>0</v>
      </c>
      <c r="L161" s="206">
        <f>IFERROR(MIN(MIN((L165/SUM(L158:$CK$158))*L158,$G$152),L165),0)</f>
        <v>0</v>
      </c>
      <c r="M161" s="206">
        <f>IFERROR(MIN(MIN((M165/SUM(M158:$CK$158))*M158,$G$152),M165),0)</f>
        <v>0</v>
      </c>
      <c r="N161" s="206">
        <f>IFERROR(MIN(MIN((N165/SUM(N158:$CK$158))*N158,$G$152),N165),0)</f>
        <v>41025.641025641031</v>
      </c>
      <c r="O161" s="206">
        <f>IFERROR(MIN(MIN((O165/SUM(O158:$CK$158))*O158,$G$152),O165),0)</f>
        <v>39946.018893387314</v>
      </c>
      <c r="P161" s="206">
        <f>IFERROR(MIN(MIN((P165/SUM(P158:$CK$158))*P158,$G$152),P165),0)</f>
        <v>38866.396761133597</v>
      </c>
      <c r="Q161" s="206">
        <f>IFERROR(MIN(MIN((Q165/SUM(Q158:$CK$158))*Q158,$G$152),Q165),0)</f>
        <v>37786.774628879895</v>
      </c>
      <c r="R161" s="206">
        <f>IFERROR(MIN(MIN((R165/SUM(R158:$CK$158))*R158,$G$152),R165),0)</f>
        <v>36707.152496626179</v>
      </c>
      <c r="S161" s="206">
        <f>IFERROR(MIN(MIN((S165/SUM(S158:$CK$158))*S158,$G$152),S165),0)</f>
        <v>35627.530364372462</v>
      </c>
      <c r="T161" s="206">
        <f>IFERROR(MIN(MIN((T165/SUM(T158:$CK$158))*T158,$G$152),T165),0)</f>
        <v>34547.90823211876</v>
      </c>
      <c r="U161" s="206">
        <f>IFERROR(MIN(MIN((U165/SUM(U158:$CK$158))*U158,$G$152),U165),0)</f>
        <v>33468.286099865043</v>
      </c>
      <c r="V161" s="206">
        <f>IFERROR(MIN(MIN((V165/SUM(V158:$CK$158))*V158,$G$152),V165),0)</f>
        <v>32388.663967611337</v>
      </c>
      <c r="W161" s="206">
        <f>IFERROR(MIN(MIN((W165/SUM(W158:$CK$158))*W158,$G$152),W165),0)</f>
        <v>31309.041835357624</v>
      </c>
      <c r="X161" s="206">
        <f>IFERROR(MIN(MIN((X165/SUM(X158:$CK$158))*X158,$G$152),X165),0)</f>
        <v>30229.419703103915</v>
      </c>
      <c r="Y161" s="206">
        <f>IFERROR(MIN(MIN((Y165/SUM(Y158:$CK$158))*Y158,$G$152),Y165),0)</f>
        <v>29149.797570850205</v>
      </c>
      <c r="Z161" s="206">
        <f>IFERROR(MIN(MIN((Z165/SUM(Z158:$CK$158))*Z158,$G$152),Z165),0)</f>
        <v>28070.1754385965</v>
      </c>
      <c r="AA161" s="206">
        <f>IFERROR(MIN(MIN((AA165/SUM(AA158:$CK$158))*AA158,$G$152),AA165),0)</f>
        <v>26990.553306342779</v>
      </c>
      <c r="AB161" s="206">
        <f>IFERROR(MIN(MIN((AB165/SUM(AB158:$CK$158))*AB158,$G$152),AB165),0)</f>
        <v>25910.93117408907</v>
      </c>
      <c r="AC161" s="206">
        <f>IFERROR(MIN(MIN((AC165/SUM(AC158:$CK$158))*AC158,$G$152),AC165),0)</f>
        <v>24831.30904183536</v>
      </c>
      <c r="AD161" s="206">
        <f>IFERROR(MIN(MIN((AD165/SUM(AD158:$CK$158))*AD158,$G$152),AD165),0)</f>
        <v>23751.686909581647</v>
      </c>
      <c r="AE161" s="206">
        <f>IFERROR(MIN(MIN((AE165/SUM(AE158:$CK$158))*AE158,$G$152),AE165),0)</f>
        <v>22672.064777327934</v>
      </c>
      <c r="AF161" s="206">
        <f>IFERROR(MIN(MIN((AF165/SUM(AF158:$CK$158))*AF158,$G$152),AF165),0)</f>
        <v>21592.442645074225</v>
      </c>
      <c r="AG161" s="206">
        <f>IFERROR(MIN(MIN((AG165/SUM(AG158:$CK$158))*AG158,$G$152),AG165),0)</f>
        <v>20512.820512820515</v>
      </c>
      <c r="AH161" s="206">
        <f>IFERROR(MIN(MIN((AH165/SUM(AH158:$CK$158))*AH158,$G$152),AH165),0)</f>
        <v>19433.198380566802</v>
      </c>
      <c r="AI161" s="206">
        <f>IFERROR(MIN(MIN((AI165/SUM(AI158:$CK$158))*AI158,$G$152),AI165),0)</f>
        <v>18353.576248313097</v>
      </c>
      <c r="AJ161" s="206">
        <f>IFERROR(MIN(MIN((AJ165/SUM(AJ158:$CK$158))*AJ158,$G$152),AJ165),0)</f>
        <v>17273.954116059384</v>
      </c>
      <c r="AK161" s="206">
        <f>IFERROR(MIN(MIN((AK165/SUM(AK158:$CK$158))*AK158,$G$152),AK165),0)</f>
        <v>16194.33198380568</v>
      </c>
      <c r="AL161" s="206">
        <f>IFERROR(MIN(MIN((AL165/SUM(AL158:$CK$158))*AL158,$G$152),AL165),0)</f>
        <v>15114.70985155197</v>
      </c>
      <c r="AM161" s="206">
        <f>IFERROR(MIN(MIN((AM165/SUM(AM158:$CK$158))*AM158,$G$152),AM165),0)</f>
        <v>14035.087719298266</v>
      </c>
      <c r="AN161" s="206">
        <f>IFERROR(MIN(MIN((AN165/SUM(AN158:$CK$158))*AN158,$G$152),AN165),0)</f>
        <v>12955.465587044546</v>
      </c>
      <c r="AO161" s="206">
        <f>IFERROR(MIN(MIN((AO165/SUM(AO158:$CK$158))*AO158,$G$152),AO165),0)</f>
        <v>11875.843454790825</v>
      </c>
      <c r="AP161" s="206">
        <f>IFERROR(MIN(MIN((AP165/SUM(AP158:$CK$158))*AP158,$G$152),AP165),0)</f>
        <v>10796.221322537103</v>
      </c>
      <c r="AQ161" s="206">
        <f>IFERROR(MIN(MIN((AQ165/SUM(AQ158:$CK$158))*AQ158,$G$152),AQ165),0)</f>
        <v>9716.599190283403</v>
      </c>
      <c r="AR161" s="206">
        <f>IFERROR(MIN(MIN((AR165/SUM(AR158:$CK$158))*AR158,$G$152),AR165),0)</f>
        <v>8636.9770580296827</v>
      </c>
      <c r="AS161" s="206">
        <f>IFERROR(MIN(MIN((AS165/SUM(AS158:$CK$158))*AS158,$G$152),AS165),0)</f>
        <v>7557.3549257759578</v>
      </c>
      <c r="AT161" s="206">
        <f>IFERROR(MIN(MIN((AT165/SUM(AT158:$CK$158))*AT158,$G$152),AT165),0)</f>
        <v>6477.7327935222675</v>
      </c>
      <c r="AU161" s="206">
        <f>IFERROR(MIN(MIN((AU165/SUM(AU158:$CK$158))*AU158,$G$152),AU165),0)</f>
        <v>5398.1106612685453</v>
      </c>
      <c r="AV161" s="206">
        <f>IFERROR(MIN(MIN((AV165/SUM(AV158:$CK$158))*AV158,$G$152),AV165),0)</f>
        <v>4318.4885290148204</v>
      </c>
      <c r="AW161" s="206">
        <f>IFERROR(MIN(MIN((AW165/SUM(AW158:$CK$158))*AW158,$G$152),AW165),0)</f>
        <v>3238.8663967610919</v>
      </c>
      <c r="AX161" s="206">
        <f>IFERROR(MIN(MIN((AX165/SUM(AX158:$CK$158))*AX158,$G$152),AX165),0)</f>
        <v>2159.2442645073556</v>
      </c>
      <c r="AY161" s="206">
        <f>IFERROR(MIN(MIN((AY165/SUM(AY158:$CK$158))*AY158,$G$152),AY165),0)</f>
        <v>1079.6221322537167</v>
      </c>
      <c r="AZ161" s="206">
        <f>IFERROR(MIN(MIN((AZ165/SUM(AZ158:$CK$158))*AZ158,$G$152),AZ165),0)</f>
        <v>0</v>
      </c>
      <c r="BA161" s="206">
        <f>IFERROR(MIN(MIN((BA165/SUM(BA158:$CK$158))*BA158,$G$152),BA165),0)</f>
        <v>0</v>
      </c>
      <c r="BB161" s="206">
        <f>IFERROR(MIN(MIN((BB165/SUM(BB158:$CK$158))*BB158,$G$152),BB165),0)</f>
        <v>0</v>
      </c>
      <c r="BC161" s="206">
        <f>IFERROR(MIN(MIN((BC165/SUM(BC158:$CK$158))*BC158,$G$152),BC165),0)</f>
        <v>0</v>
      </c>
      <c r="BD161" s="206">
        <f>IFERROR(MIN(MIN((BD165/SUM(BD158:$CK$158))*BD158,$G$152),BD165),0)</f>
        <v>0</v>
      </c>
      <c r="BE161" s="206">
        <f>IFERROR(MIN(MIN((BE165/SUM(BE158:$CK$158))*BE158,$G$152),BE165),0)</f>
        <v>0</v>
      </c>
      <c r="BF161" s="206">
        <f>IFERROR(MIN(MIN((BF165/SUM(BF158:$CK$158))*BF158,$G$152),BF165),0)</f>
        <v>0</v>
      </c>
      <c r="BG161" s="206">
        <f>IFERROR(MIN(MIN((BG165/SUM(BG158:$CK$158))*BG158,$G$152),BG165),0)</f>
        <v>0</v>
      </c>
      <c r="BH161" s="206">
        <f>IFERROR(MIN(MIN((BH165/SUM(BH158:$CK$158))*BH158,$G$152),BH165),0)</f>
        <v>0</v>
      </c>
      <c r="BI161" s="206">
        <f>IFERROR(MIN(MIN((BI165/SUM(BI158:$CK$158))*BI158,$G$152),BI165),0)</f>
        <v>0</v>
      </c>
      <c r="BJ161" s="206">
        <f>IFERROR(MIN(MIN((BJ165/SUM(BJ158:$CK$158))*BJ158,$G$152),BJ165),0)</f>
        <v>0</v>
      </c>
      <c r="BK161" s="206">
        <f>IFERROR(MIN(MIN((BK165/SUM(BK158:$CK$158))*BK158,$G$152),BK165),0)</f>
        <v>0</v>
      </c>
      <c r="BL161" s="206">
        <f>IFERROR(MIN(MIN((BL165/SUM(BL158:$CK$158))*BL158,$G$152),BL165),0)</f>
        <v>0</v>
      </c>
      <c r="BM161" s="206">
        <f>IFERROR(MIN(MIN((BM165/SUM(BM158:$CK$158))*BM158,$G$152),BM165),0)</f>
        <v>0</v>
      </c>
      <c r="BN161" s="206">
        <f>IFERROR(MIN(MIN((BN165/SUM(BN158:$CK$158))*BN158,$G$152),BN165),0)</f>
        <v>0</v>
      </c>
      <c r="BO161" s="206">
        <f>IFERROR(MIN(MIN((BO165/SUM(BO158:$CK$158))*BO158,$G$152),BO165),0)</f>
        <v>0</v>
      </c>
      <c r="BP161" s="206">
        <f>IFERROR(MIN(MIN((BP165/SUM(BP158:$CK$158))*BP158,$G$152),BP165),0)</f>
        <v>0</v>
      </c>
      <c r="BQ161" s="206">
        <f>IFERROR(MIN(MIN((BQ165/SUM(BQ158:$CK$158))*BQ158,$G$152),BQ165),0)</f>
        <v>0</v>
      </c>
      <c r="BR161" s="206">
        <f>IFERROR(MIN(MIN((BR165/SUM(BR158:$CK$158))*BR158,$G$152),BR165),0)</f>
        <v>0</v>
      </c>
      <c r="BS161" s="206">
        <f>IFERROR(MIN(MIN((BS165/SUM(BS158:$CK$158))*BS158,$G$152),BS165),0)</f>
        <v>0</v>
      </c>
      <c r="BT161" s="206">
        <f>IFERROR(MIN(MIN((BT165/SUM(BT158:$CK$158))*BT158,$G$152),BT165),0)</f>
        <v>0</v>
      </c>
      <c r="BU161" s="206">
        <f>IFERROR(MIN(MIN((BU165/SUM(BU158:$CK$158))*BU158,$G$152),BU165),0)</f>
        <v>0</v>
      </c>
      <c r="BV161" s="206">
        <f>IFERROR(MIN(MIN((BV165/SUM(BV158:$CK$158))*BV158,$G$152),BV165),0)</f>
        <v>0</v>
      </c>
      <c r="BW161" s="206">
        <f>IFERROR(MIN(MIN((BW165/SUM(BW158:$CK$158))*BW158,$G$152),BW165),0)</f>
        <v>0</v>
      </c>
      <c r="BX161" s="206">
        <f>IFERROR(MIN(MIN((BX165/SUM(BX158:$CK$158))*BX158,$G$152),BX165),0)</f>
        <v>0</v>
      </c>
      <c r="BY161" s="206">
        <f>IFERROR(MIN(MIN((BY165/SUM(BY158:$CK$158))*BY158,$G$152),BY165),0)</f>
        <v>0</v>
      </c>
      <c r="BZ161" s="206">
        <f>IFERROR(MIN(MIN((BZ165/SUM(BZ158:$CK$158))*BZ158,$G$152),BZ165),0)</f>
        <v>0</v>
      </c>
      <c r="CA161" s="206">
        <f>IFERROR(MIN(MIN((CA165/SUM(CA158:$CK$158))*CA158,$G$152),CA165),0)</f>
        <v>0</v>
      </c>
      <c r="CB161" s="206">
        <f>IFERROR(MIN(MIN((CB165/SUM(CB158:$CK$158))*CB158,$G$152),CB165),0)</f>
        <v>0</v>
      </c>
      <c r="CC161" s="206">
        <f>IFERROR(MIN(MIN((CC165/SUM(CC158:$CK$158))*CC158,$G$152),CC165),0)</f>
        <v>0</v>
      </c>
      <c r="CD161" s="206">
        <f>IFERROR(MIN(MIN((CD165/SUM(CD158:$CK$158))*CD158,$G$152),CD165),0)</f>
        <v>0</v>
      </c>
      <c r="CE161" s="206">
        <f>IFERROR(MIN(MIN((CE165/SUM(CE158:$CK$158))*CE158,$G$152),CE165),0)</f>
        <v>0</v>
      </c>
      <c r="CF161" s="206">
        <f>IFERROR(MIN(MIN((CF165/SUM(CF158:$CK$158))*CF158,$G$152),CF165),0)</f>
        <v>0</v>
      </c>
      <c r="CG161" s="206">
        <f>IFERROR(MIN(MIN((CG165/SUM(CG158:$CK$158))*CG158,$G$152),CG165),0)</f>
        <v>0</v>
      </c>
      <c r="CH161" s="206">
        <f>IFERROR(MIN(MIN((CH165/SUM(CH158:$CK$158))*CH158,$G$152),CH165),0)</f>
        <v>0</v>
      </c>
      <c r="CI161" s="206">
        <f>IFERROR(MIN(MIN((CI165/SUM(CI158:$CK$158))*CI158,$G$152),CI165),0)</f>
        <v>0</v>
      </c>
      <c r="CJ161" s="206">
        <f>IFERROR(MIN(MIN((CJ165/SUM(CJ158:$CK$158))*CJ158,$G$152),CJ165),0)</f>
        <v>0</v>
      </c>
      <c r="CK161" s="206">
        <f>IFERROR(MIN(MIN((CK165/SUM(CK158:$CK$158))*CK158,$G$152),CK165),0)</f>
        <v>0</v>
      </c>
    </row>
    <row r="162" spans="2:89" ht="10.35" hidden="1" customHeight="1" outlineLevel="2">
      <c r="B162" s="21"/>
      <c r="D162" s="10" t="s">
        <v>132</v>
      </c>
      <c r="F162" s="12" t="s">
        <v>33</v>
      </c>
      <c r="G162" s="25">
        <f>SUM(J162:CK162)</f>
        <v>2000000</v>
      </c>
      <c r="I162" s="24"/>
      <c r="J162" s="36">
        <f>MIN(($G$152-J161)*J154,J166)</f>
        <v>0</v>
      </c>
      <c r="K162" s="36">
        <f t="shared" ref="K162:BV162" si="25">MIN(($G$152-K161)*K154,K166)</f>
        <v>0</v>
      </c>
      <c r="L162" s="36">
        <f t="shared" si="25"/>
        <v>0</v>
      </c>
      <c r="M162" s="36">
        <f t="shared" si="25"/>
        <v>0</v>
      </c>
      <c r="N162" s="36">
        <f t="shared" si="25"/>
        <v>33974.358974358969</v>
      </c>
      <c r="O162" s="36">
        <f t="shared" si="25"/>
        <v>35053.981106612686</v>
      </c>
      <c r="P162" s="36">
        <f t="shared" si="25"/>
        <v>36133.603238866403</v>
      </c>
      <c r="Q162" s="36">
        <f t="shared" si="25"/>
        <v>37213.225371120105</v>
      </c>
      <c r="R162" s="36">
        <f t="shared" si="25"/>
        <v>38292.847503373821</v>
      </c>
      <c r="S162" s="36">
        <f t="shared" si="25"/>
        <v>39372.469635627538</v>
      </c>
      <c r="T162" s="36">
        <f t="shared" si="25"/>
        <v>40452.09176788124</v>
      </c>
      <c r="U162" s="36">
        <f t="shared" si="25"/>
        <v>41531.713900134957</v>
      </c>
      <c r="V162" s="36">
        <f t="shared" si="25"/>
        <v>42611.336032388659</v>
      </c>
      <c r="W162" s="36">
        <f t="shared" si="25"/>
        <v>43690.958164642376</v>
      </c>
      <c r="X162" s="36">
        <f t="shared" si="25"/>
        <v>44770.580296896085</v>
      </c>
      <c r="Y162" s="36">
        <f t="shared" si="25"/>
        <v>45850.202429149795</v>
      </c>
      <c r="Z162" s="36">
        <f t="shared" si="25"/>
        <v>46929.824561403497</v>
      </c>
      <c r="AA162" s="36">
        <f t="shared" si="25"/>
        <v>48009.446693657221</v>
      </c>
      <c r="AB162" s="36">
        <f t="shared" si="25"/>
        <v>49089.06882591093</v>
      </c>
      <c r="AC162" s="36">
        <f t="shared" si="25"/>
        <v>50168.69095816464</v>
      </c>
      <c r="AD162" s="36">
        <f t="shared" si="25"/>
        <v>51248.313090418349</v>
      </c>
      <c r="AE162" s="36">
        <f t="shared" si="25"/>
        <v>52327.935222672066</v>
      </c>
      <c r="AF162" s="36">
        <f t="shared" si="25"/>
        <v>53407.557354925775</v>
      </c>
      <c r="AG162" s="36">
        <f t="shared" si="25"/>
        <v>54487.179487179485</v>
      </c>
      <c r="AH162" s="36">
        <f t="shared" si="25"/>
        <v>55566.801619433201</v>
      </c>
      <c r="AI162" s="36">
        <f t="shared" si="25"/>
        <v>56646.423751686903</v>
      </c>
      <c r="AJ162" s="36">
        <f t="shared" si="25"/>
        <v>57726.04588394062</v>
      </c>
      <c r="AK162" s="36">
        <f t="shared" si="25"/>
        <v>58805.668016194322</v>
      </c>
      <c r="AL162" s="36">
        <f t="shared" si="25"/>
        <v>59885.290148448032</v>
      </c>
      <c r="AM162" s="36">
        <f t="shared" si="25"/>
        <v>60964.912280701734</v>
      </c>
      <c r="AN162" s="36">
        <f t="shared" si="25"/>
        <v>62044.534412955458</v>
      </c>
      <c r="AO162" s="36">
        <f t="shared" si="25"/>
        <v>63124.156545209175</v>
      </c>
      <c r="AP162" s="36">
        <f t="shared" si="25"/>
        <v>64203.778677462898</v>
      </c>
      <c r="AQ162" s="36">
        <f t="shared" si="25"/>
        <v>65283.400809716593</v>
      </c>
      <c r="AR162" s="36">
        <f t="shared" si="25"/>
        <v>66363.022941970325</v>
      </c>
      <c r="AS162" s="36">
        <f t="shared" si="25"/>
        <v>67442.645074224041</v>
      </c>
      <c r="AT162" s="36">
        <f t="shared" si="25"/>
        <v>68522.267206477729</v>
      </c>
      <c r="AU162" s="36">
        <f t="shared" si="25"/>
        <v>69601.88933873146</v>
      </c>
      <c r="AV162" s="36">
        <f t="shared" si="25"/>
        <v>70681.511470985177</v>
      </c>
      <c r="AW162" s="36">
        <f t="shared" si="25"/>
        <v>71761.133603238908</v>
      </c>
      <c r="AX162" s="36">
        <f t="shared" si="25"/>
        <v>72840.755735492639</v>
      </c>
      <c r="AY162" s="36">
        <f t="shared" si="25"/>
        <v>23920.377867746167</v>
      </c>
      <c r="AZ162" s="36">
        <f t="shared" si="25"/>
        <v>0</v>
      </c>
      <c r="BA162" s="36">
        <f t="shared" si="25"/>
        <v>0</v>
      </c>
      <c r="BB162" s="36">
        <f t="shared" si="25"/>
        <v>0</v>
      </c>
      <c r="BC162" s="36">
        <f t="shared" si="25"/>
        <v>0</v>
      </c>
      <c r="BD162" s="36">
        <f t="shared" si="25"/>
        <v>0</v>
      </c>
      <c r="BE162" s="36">
        <f t="shared" si="25"/>
        <v>0</v>
      </c>
      <c r="BF162" s="36">
        <f t="shared" si="25"/>
        <v>0</v>
      </c>
      <c r="BG162" s="36">
        <f t="shared" si="25"/>
        <v>0</v>
      </c>
      <c r="BH162" s="36">
        <f t="shared" si="25"/>
        <v>0</v>
      </c>
      <c r="BI162" s="36">
        <f t="shared" si="25"/>
        <v>0</v>
      </c>
      <c r="BJ162" s="36">
        <f t="shared" si="25"/>
        <v>0</v>
      </c>
      <c r="BK162" s="36">
        <f t="shared" si="25"/>
        <v>0</v>
      </c>
      <c r="BL162" s="36">
        <f t="shared" si="25"/>
        <v>0</v>
      </c>
      <c r="BM162" s="36">
        <f t="shared" si="25"/>
        <v>0</v>
      </c>
      <c r="BN162" s="36">
        <f t="shared" si="25"/>
        <v>0</v>
      </c>
      <c r="BO162" s="36">
        <f t="shared" si="25"/>
        <v>0</v>
      </c>
      <c r="BP162" s="36">
        <f t="shared" si="25"/>
        <v>0</v>
      </c>
      <c r="BQ162" s="36">
        <f t="shared" si="25"/>
        <v>0</v>
      </c>
      <c r="BR162" s="36">
        <f t="shared" si="25"/>
        <v>0</v>
      </c>
      <c r="BS162" s="36">
        <f t="shared" si="25"/>
        <v>0</v>
      </c>
      <c r="BT162" s="36">
        <f t="shared" si="25"/>
        <v>0</v>
      </c>
      <c r="BU162" s="36">
        <f t="shared" si="25"/>
        <v>0</v>
      </c>
      <c r="BV162" s="36">
        <f t="shared" si="25"/>
        <v>0</v>
      </c>
      <c r="BW162" s="36">
        <f t="shared" ref="BW162:CK162" si="26">MIN(($G$152-BW161)*BW154,BW166)</f>
        <v>0</v>
      </c>
      <c r="BX162" s="36">
        <f t="shared" si="26"/>
        <v>0</v>
      </c>
      <c r="BY162" s="36">
        <f t="shared" si="26"/>
        <v>0</v>
      </c>
      <c r="BZ162" s="36">
        <f t="shared" si="26"/>
        <v>0</v>
      </c>
      <c r="CA162" s="36">
        <f t="shared" si="26"/>
        <v>0</v>
      </c>
      <c r="CB162" s="36">
        <f t="shared" si="26"/>
        <v>0</v>
      </c>
      <c r="CC162" s="36">
        <f t="shared" si="26"/>
        <v>0</v>
      </c>
      <c r="CD162" s="36">
        <f t="shared" si="26"/>
        <v>0</v>
      </c>
      <c r="CE162" s="36">
        <f t="shared" si="26"/>
        <v>0</v>
      </c>
      <c r="CF162" s="36">
        <f t="shared" si="26"/>
        <v>0</v>
      </c>
      <c r="CG162" s="36">
        <f t="shared" si="26"/>
        <v>0</v>
      </c>
      <c r="CH162" s="36">
        <f t="shared" si="26"/>
        <v>0</v>
      </c>
      <c r="CI162" s="36">
        <f t="shared" si="26"/>
        <v>0</v>
      </c>
      <c r="CJ162" s="36">
        <f t="shared" si="26"/>
        <v>0</v>
      </c>
      <c r="CK162" s="36">
        <f t="shared" si="26"/>
        <v>0</v>
      </c>
    </row>
    <row r="163" spans="2:89" ht="10.35" hidden="1" customHeight="1" outlineLevel="2">
      <c r="B163" s="21"/>
      <c r="G163"/>
      <c r="H163"/>
      <c r="I163"/>
      <c r="J163"/>
      <c r="K163"/>
      <c r="L163"/>
      <c r="M163"/>
    </row>
    <row r="164" spans="2:89" ht="10.35" hidden="1" customHeight="1" outlineLevel="2">
      <c r="B164" s="21"/>
      <c r="D164" s="63" t="s">
        <v>309</v>
      </c>
      <c r="G164"/>
      <c r="H164"/>
      <c r="I164"/>
      <c r="J164"/>
      <c r="K164"/>
      <c r="L164"/>
      <c r="M164"/>
    </row>
    <row r="165" spans="2:89" ht="10.35" hidden="1" customHeight="1" outlineLevel="2">
      <c r="B165" s="21"/>
      <c r="D165" s="10" t="s">
        <v>136</v>
      </c>
      <c r="F165" s="12" t="s">
        <v>33</v>
      </c>
      <c r="G165" s="138"/>
      <c r="J165" s="36">
        <f>$G38 - SUM($I161:I161)</f>
        <v>800000</v>
      </c>
      <c r="K165" s="36">
        <f>$G38 - SUM($I161:J161)</f>
        <v>800000</v>
      </c>
      <c r="L165" s="36">
        <f>$G38 - SUM($I161:K161)</f>
        <v>800000</v>
      </c>
      <c r="M165" s="36">
        <f>$G38 - SUM($I161:L161)</f>
        <v>800000</v>
      </c>
      <c r="N165" s="36">
        <f>$G38 - SUM($I161:M161)</f>
        <v>800000</v>
      </c>
      <c r="O165" s="36">
        <f>$G38 - SUM($I161:N161)</f>
        <v>758974.358974359</v>
      </c>
      <c r="P165" s="36">
        <f>$G38 - SUM($I161:O161)</f>
        <v>719028.3400809716</v>
      </c>
      <c r="Q165" s="36">
        <f>$G38 - SUM($I161:P161)</f>
        <v>680161.94331983803</v>
      </c>
      <c r="R165" s="36">
        <f>$G38 - SUM($I161:Q161)</f>
        <v>642375.16869095818</v>
      </c>
      <c r="S165" s="36">
        <f>$G38 - SUM($I161:R161)</f>
        <v>605668.01619433193</v>
      </c>
      <c r="T165" s="36">
        <f>$G38 - SUM($I161:S161)</f>
        <v>570040.48582995951</v>
      </c>
      <c r="U165" s="36">
        <f>$G38 - SUM($I161:T161)</f>
        <v>535492.57759784069</v>
      </c>
      <c r="V165" s="36">
        <f>$G38 - SUM($I161:U161)</f>
        <v>502024.2914979757</v>
      </c>
      <c r="W165" s="36">
        <f>$G38 - SUM($I161:V161)</f>
        <v>469635.62753036438</v>
      </c>
      <c r="X165" s="36">
        <f>$G38 - SUM($I161:W161)</f>
        <v>438326.58569500677</v>
      </c>
      <c r="Y165" s="36">
        <f>$G38 - SUM($I161:X161)</f>
        <v>408097.16599190288</v>
      </c>
      <c r="Z165" s="36">
        <f>$G38 - SUM($I161:Y161)</f>
        <v>378947.3684210527</v>
      </c>
      <c r="AA165" s="36">
        <f>$G38 - SUM($I161:Z161)</f>
        <v>350877.19298245618</v>
      </c>
      <c r="AB165" s="36">
        <f>$G38 - SUM($I161:AA161)</f>
        <v>323886.63967611338</v>
      </c>
      <c r="AC165" s="36">
        <f>$G38 - SUM($I161:AB161)</f>
        <v>297975.7085020243</v>
      </c>
      <c r="AD165" s="36">
        <f>$G38 - SUM($I161:AC161)</f>
        <v>273144.39946018893</v>
      </c>
      <c r="AE165" s="36">
        <f>$G38 - SUM($I161:AD161)</f>
        <v>249392.71255060728</v>
      </c>
      <c r="AF165" s="36">
        <f>$G38 - SUM($I161:AE161)</f>
        <v>226720.64777327934</v>
      </c>
      <c r="AG165" s="36">
        <f>$G38 - SUM($I161:AF161)</f>
        <v>205128.20512820513</v>
      </c>
      <c r="AH165" s="36">
        <f>$G38 - SUM($I161:AG161)</f>
        <v>184615.38461538462</v>
      </c>
      <c r="AI165" s="36">
        <f>$G38 - SUM($I161:AH161)</f>
        <v>165182.18623481784</v>
      </c>
      <c r="AJ165" s="36">
        <f>$G38 - SUM($I161:AI161)</f>
        <v>146828.60998650477</v>
      </c>
      <c r="AK165" s="36">
        <f>$G38 - SUM($I161:AJ161)</f>
        <v>129554.65587044542</v>
      </c>
      <c r="AL165" s="36">
        <f>$G38 - SUM($I161:AK161)</f>
        <v>113360.32388663979</v>
      </c>
      <c r="AM165" s="36">
        <f>$G38 - SUM($I161:AL161)</f>
        <v>98245.61403508787</v>
      </c>
      <c r="AN165" s="36">
        <f>$G38 - SUM($I161:AM161)</f>
        <v>84210.526315789553</v>
      </c>
      <c r="AO165" s="36">
        <f>$G38 - SUM($I161:AN161)</f>
        <v>71255.060728744953</v>
      </c>
      <c r="AP165" s="36">
        <f>$G38 - SUM($I161:AO161)</f>
        <v>59379.217273954069</v>
      </c>
      <c r="AQ165" s="36">
        <f>$G38 - SUM($I161:AP161)</f>
        <v>48582.995951417019</v>
      </c>
      <c r="AR165" s="36">
        <f>$G38 - SUM($I161:AQ161)</f>
        <v>38866.396761133568</v>
      </c>
      <c r="AS165" s="36">
        <f>$G38 - SUM($I161:AR161)</f>
        <v>30229.419703103835</v>
      </c>
      <c r="AT165" s="36">
        <f>$G38 - SUM($I161:AS161)</f>
        <v>22672.064777327934</v>
      </c>
      <c r="AU165" s="36">
        <f>$G38 - SUM($I161:AT161)</f>
        <v>16194.331983805634</v>
      </c>
      <c r="AV165" s="36">
        <f>$G38 - SUM($I161:AU161)</f>
        <v>10796.221322537051</v>
      </c>
      <c r="AW165" s="36">
        <f>$G38 - SUM($I161:AV161)</f>
        <v>6477.7327935221838</v>
      </c>
      <c r="AX165" s="36">
        <f>$G38 - SUM($I161:AW161)</f>
        <v>3238.8663967610337</v>
      </c>
      <c r="AY165" s="36">
        <f>$G38 - SUM($I161:AX161)</f>
        <v>1079.6221322537167</v>
      </c>
      <c r="AZ165" s="36">
        <f>$G38 - SUM($I161:AY161)</f>
        <v>0</v>
      </c>
      <c r="BA165" s="36">
        <f>$G38 - SUM($I161:AZ161)</f>
        <v>0</v>
      </c>
      <c r="BB165" s="36">
        <f>$G38 - SUM($I161:BA161)</f>
        <v>0</v>
      </c>
      <c r="BC165" s="36">
        <f>$G38 - SUM($I161:BB161)</f>
        <v>0</v>
      </c>
      <c r="BD165" s="36">
        <f>$G38 - SUM($I161:BC161)</f>
        <v>0</v>
      </c>
      <c r="BE165" s="36">
        <f>$G38 - SUM($I161:BD161)</f>
        <v>0</v>
      </c>
      <c r="BF165" s="36">
        <f>$G38 - SUM($I161:BE161)</f>
        <v>0</v>
      </c>
      <c r="BG165" s="36">
        <f>$G38 - SUM($I161:BF161)</f>
        <v>0</v>
      </c>
      <c r="BH165" s="36">
        <f>$G38 - SUM($I161:BG161)</f>
        <v>0</v>
      </c>
      <c r="BI165" s="36">
        <f>$G38 - SUM($I161:BH161)</f>
        <v>0</v>
      </c>
      <c r="BJ165" s="36">
        <f>$G38 - SUM($I161:BI161)</f>
        <v>0</v>
      </c>
      <c r="BK165" s="36">
        <f>$G38 - SUM($I161:BJ161)</f>
        <v>0</v>
      </c>
      <c r="BL165" s="36">
        <f>$G38 - SUM($I161:BK161)</f>
        <v>0</v>
      </c>
      <c r="BM165" s="36">
        <f>$G38 - SUM($I161:BL161)</f>
        <v>0</v>
      </c>
      <c r="BN165" s="36">
        <f>$G38 - SUM($I161:BM161)</f>
        <v>0</v>
      </c>
      <c r="BO165" s="36">
        <f>$G38 - SUM($I161:BN161)</f>
        <v>0</v>
      </c>
      <c r="BP165" s="36">
        <f>$G38 - SUM($I161:BO161)</f>
        <v>0</v>
      </c>
      <c r="BQ165" s="36">
        <f>$G38 - SUM($I161:BP161)</f>
        <v>0</v>
      </c>
      <c r="BR165" s="36">
        <f>$G38 - SUM($I161:BQ161)</f>
        <v>0</v>
      </c>
      <c r="BS165" s="36">
        <f>$G38 - SUM($I161:BR161)</f>
        <v>0</v>
      </c>
      <c r="BT165" s="36">
        <f>$G38 - SUM($I161:BS161)</f>
        <v>0</v>
      </c>
      <c r="BU165" s="36">
        <f>$G38 - SUM($I161:BT161)</f>
        <v>0</v>
      </c>
      <c r="BV165" s="36">
        <f>$G38 - SUM($I161:BU161)</f>
        <v>0</v>
      </c>
      <c r="BW165" s="36">
        <f>$G38 - SUM($I161:BV161)</f>
        <v>0</v>
      </c>
      <c r="BX165" s="36">
        <f>$G38 - SUM($I161:BW161)</f>
        <v>0</v>
      </c>
      <c r="BY165" s="36">
        <f>$G38 - SUM($I161:BX161)</f>
        <v>0</v>
      </c>
      <c r="BZ165" s="36">
        <f>$G38 - SUM($I161:BY161)</f>
        <v>0</v>
      </c>
      <c r="CA165" s="36">
        <f>$G38 - SUM($I161:BZ161)</f>
        <v>0</v>
      </c>
      <c r="CB165" s="36">
        <f>$G38 - SUM($I161:CA161)</f>
        <v>0</v>
      </c>
      <c r="CC165" s="36">
        <f>$G38 - SUM($I161:CB161)</f>
        <v>0</v>
      </c>
      <c r="CD165" s="36">
        <f>$G38 - SUM($I161:CC161)</f>
        <v>0</v>
      </c>
      <c r="CE165" s="36">
        <f>$G38 - SUM($I161:CD161)</f>
        <v>0</v>
      </c>
      <c r="CF165" s="36">
        <f>$G38 - SUM($I161:CE161)</f>
        <v>0</v>
      </c>
      <c r="CG165" s="36">
        <f>$G38 - SUM($I161:CF161)</f>
        <v>0</v>
      </c>
      <c r="CH165" s="36">
        <f>$G38 - SUM($I161:CG161)</f>
        <v>0</v>
      </c>
      <c r="CI165" s="36">
        <f>$G38 - SUM($I161:CH161)</f>
        <v>0</v>
      </c>
      <c r="CJ165" s="36">
        <f>$G38 - SUM($I161:CI161)</f>
        <v>0</v>
      </c>
      <c r="CK165" s="36">
        <f>$G38 - SUM($I161:CJ161)</f>
        <v>0</v>
      </c>
    </row>
    <row r="166" spans="2:89" ht="10.35" hidden="1" customHeight="1" outlineLevel="2">
      <c r="B166" s="21"/>
      <c r="D166" s="10" t="s">
        <v>137</v>
      </c>
      <c r="F166" s="12" t="s">
        <v>33</v>
      </c>
      <c r="J166" s="36">
        <f>$G39 - SUM($I162:I162)</f>
        <v>2000000</v>
      </c>
      <c r="K166" s="36">
        <f>$G39 - SUM($I162:J162)</f>
        <v>2000000</v>
      </c>
      <c r="L166" s="36">
        <f>$G39 - SUM($I162:K162)</f>
        <v>2000000</v>
      </c>
      <c r="M166" s="36">
        <f>$G39 - SUM($I162:L162)</f>
        <v>2000000</v>
      </c>
      <c r="N166" s="36">
        <f>$G39 - SUM($I162:M162)</f>
        <v>2000000</v>
      </c>
      <c r="O166" s="36">
        <f>$G39 - SUM($I162:N162)</f>
        <v>1966025.641025641</v>
      </c>
      <c r="P166" s="36">
        <f>$G39 - SUM($I162:O162)</f>
        <v>1930971.6599190284</v>
      </c>
      <c r="Q166" s="36">
        <f>$G39 - SUM($I162:P162)</f>
        <v>1894838.056680162</v>
      </c>
      <c r="R166" s="36">
        <f>$G39 - SUM($I162:Q162)</f>
        <v>1857624.8313090419</v>
      </c>
      <c r="S166" s="36">
        <f>$G39 - SUM($I162:R162)</f>
        <v>1819331.9838056681</v>
      </c>
      <c r="T166" s="36">
        <f>$G39 - SUM($I162:S162)</f>
        <v>1779959.5141700404</v>
      </c>
      <c r="U166" s="36">
        <f>$G39 - SUM($I162:T162)</f>
        <v>1739507.4224021593</v>
      </c>
      <c r="V166" s="36">
        <f>$G39 - SUM($I162:U162)</f>
        <v>1697975.7085020244</v>
      </c>
      <c r="W166" s="36">
        <f>$G39 - SUM($I162:V162)</f>
        <v>1655364.3724696357</v>
      </c>
      <c r="X166" s="36">
        <f>$G39 - SUM($I162:W162)</f>
        <v>1611673.4143049931</v>
      </c>
      <c r="Y166" s="36">
        <f>$G39 - SUM($I162:X162)</f>
        <v>1566902.8340080972</v>
      </c>
      <c r="Z166" s="36">
        <f>$G39 - SUM($I162:Y162)</f>
        <v>1521052.6315789474</v>
      </c>
      <c r="AA166" s="36">
        <f>$G39 - SUM($I162:Z162)</f>
        <v>1474122.8070175438</v>
      </c>
      <c r="AB166" s="36">
        <f>$G39 - SUM($I162:AA162)</f>
        <v>1426113.3603238866</v>
      </c>
      <c r="AC166" s="36">
        <f>$G39 - SUM($I162:AB162)</f>
        <v>1377024.2914979756</v>
      </c>
      <c r="AD166" s="36">
        <f>$G39 - SUM($I162:AC162)</f>
        <v>1326855.600539811</v>
      </c>
      <c r="AE166" s="36">
        <f>$G39 - SUM($I162:AD162)</f>
        <v>1275607.2874493927</v>
      </c>
      <c r="AF166" s="36">
        <f>$G39 - SUM($I162:AE162)</f>
        <v>1223279.3522267207</v>
      </c>
      <c r="AG166" s="36">
        <f>$G39 - SUM($I162:AF162)</f>
        <v>1169871.794871795</v>
      </c>
      <c r="AH166" s="36">
        <f>$G39 - SUM($I162:AG162)</f>
        <v>1115384.6153846155</v>
      </c>
      <c r="AI166" s="36">
        <f>$G39 - SUM($I162:AH162)</f>
        <v>1059817.8137651822</v>
      </c>
      <c r="AJ166" s="36">
        <f>$G39 - SUM($I162:AI162)</f>
        <v>1003171.3900134952</v>
      </c>
      <c r="AK166" s="36">
        <f>$G39 - SUM($I162:AJ162)</f>
        <v>945445.34412955469</v>
      </c>
      <c r="AL166" s="36">
        <f>$G39 - SUM($I162:AK162)</f>
        <v>886639.67611336033</v>
      </c>
      <c r="AM166" s="36">
        <f>$G39 - SUM($I162:AL162)</f>
        <v>826754.38596491236</v>
      </c>
      <c r="AN166" s="36">
        <f>$G39 - SUM($I162:AM162)</f>
        <v>765789.47368421056</v>
      </c>
      <c r="AO166" s="36">
        <f>$G39 - SUM($I162:AN162)</f>
        <v>703744.93927125516</v>
      </c>
      <c r="AP166" s="36">
        <f>$G39 - SUM($I162:AO162)</f>
        <v>640620.78272604593</v>
      </c>
      <c r="AQ166" s="36">
        <f>$G39 - SUM($I162:AP162)</f>
        <v>576417.0040485831</v>
      </c>
      <c r="AR166" s="36">
        <f>$G39 - SUM($I162:AQ162)</f>
        <v>511133.60323886643</v>
      </c>
      <c r="AS166" s="36">
        <f>$G39 - SUM($I162:AR162)</f>
        <v>444770.58029689617</v>
      </c>
      <c r="AT166" s="36">
        <f>$G39 - SUM($I162:AS162)</f>
        <v>377327.93522267207</v>
      </c>
      <c r="AU166" s="36">
        <f>$G39 - SUM($I162:AT162)</f>
        <v>308805.66801619437</v>
      </c>
      <c r="AV166" s="36">
        <f>$G39 - SUM($I162:AU162)</f>
        <v>239203.77867746283</v>
      </c>
      <c r="AW166" s="36">
        <f>$G39 - SUM($I162:AV162)</f>
        <v>168522.2672064777</v>
      </c>
      <c r="AX166" s="36">
        <f>$G39 - SUM($I162:AW162)</f>
        <v>96761.133603238733</v>
      </c>
      <c r="AY166" s="36">
        <f>$G39 - SUM($I162:AX162)</f>
        <v>23920.377867746167</v>
      </c>
      <c r="AZ166" s="36">
        <f>$G39 - SUM($I162:AY162)</f>
        <v>0</v>
      </c>
      <c r="BA166" s="36">
        <f>$G39 - SUM($I162:AZ162)</f>
        <v>0</v>
      </c>
      <c r="BB166" s="36">
        <f>$G39 - SUM($I162:BA162)</f>
        <v>0</v>
      </c>
      <c r="BC166" s="36">
        <f>$G39 - SUM($I162:BB162)</f>
        <v>0</v>
      </c>
      <c r="BD166" s="36">
        <f>$G39 - SUM($I162:BC162)</f>
        <v>0</v>
      </c>
      <c r="BE166" s="36">
        <f>$G39 - SUM($I162:BD162)</f>
        <v>0</v>
      </c>
      <c r="BF166" s="36">
        <f>$G39 - SUM($I162:BE162)</f>
        <v>0</v>
      </c>
      <c r="BG166" s="36">
        <f>$G39 - SUM($I162:BF162)</f>
        <v>0</v>
      </c>
      <c r="BH166" s="36">
        <f>$G39 - SUM($I162:BG162)</f>
        <v>0</v>
      </c>
      <c r="BI166" s="36">
        <f>$G39 - SUM($I162:BH162)</f>
        <v>0</v>
      </c>
      <c r="BJ166" s="36">
        <f>$G39 - SUM($I162:BI162)</f>
        <v>0</v>
      </c>
      <c r="BK166" s="36">
        <f>$G39 - SUM($I162:BJ162)</f>
        <v>0</v>
      </c>
      <c r="BL166" s="36">
        <f>$G39 - SUM($I162:BK162)</f>
        <v>0</v>
      </c>
      <c r="BM166" s="36">
        <f>$G39 - SUM($I162:BL162)</f>
        <v>0</v>
      </c>
      <c r="BN166" s="36">
        <f>$G39 - SUM($I162:BM162)</f>
        <v>0</v>
      </c>
      <c r="BO166" s="36">
        <f>$G39 - SUM($I162:BN162)</f>
        <v>0</v>
      </c>
      <c r="BP166" s="36">
        <f>$G39 - SUM($I162:BO162)</f>
        <v>0</v>
      </c>
      <c r="BQ166" s="36">
        <f>$G39 - SUM($I162:BP162)</f>
        <v>0</v>
      </c>
      <c r="BR166" s="36">
        <f>$G39 - SUM($I162:BQ162)</f>
        <v>0</v>
      </c>
      <c r="BS166" s="36">
        <f>$G39 - SUM($I162:BR162)</f>
        <v>0</v>
      </c>
      <c r="BT166" s="36">
        <f>$G39 - SUM($I162:BS162)</f>
        <v>0</v>
      </c>
      <c r="BU166" s="36">
        <f>$G39 - SUM($I162:BT162)</f>
        <v>0</v>
      </c>
      <c r="BV166" s="36">
        <f>$G39 - SUM($I162:BU162)</f>
        <v>0</v>
      </c>
      <c r="BW166" s="36">
        <f>$G39 - SUM($I162:BV162)</f>
        <v>0</v>
      </c>
      <c r="BX166" s="36">
        <f>$G39 - SUM($I162:BW162)</f>
        <v>0</v>
      </c>
      <c r="BY166" s="36">
        <f>$G39 - SUM($I162:BX162)</f>
        <v>0</v>
      </c>
      <c r="BZ166" s="36">
        <f>$G39 - SUM($I162:BY162)</f>
        <v>0</v>
      </c>
      <c r="CA166" s="36">
        <f>$G39 - SUM($I162:BZ162)</f>
        <v>0</v>
      </c>
      <c r="CB166" s="36">
        <f>$G39 - SUM($I162:CA162)</f>
        <v>0</v>
      </c>
      <c r="CC166" s="36">
        <f>$G39 - SUM($I162:CB162)</f>
        <v>0</v>
      </c>
      <c r="CD166" s="36">
        <f>$G39 - SUM($I162:CC162)</f>
        <v>0</v>
      </c>
      <c r="CE166" s="36">
        <f>$G39 - SUM($I162:CD162)</f>
        <v>0</v>
      </c>
      <c r="CF166" s="36">
        <f>$G39 - SUM($I162:CE162)</f>
        <v>0</v>
      </c>
      <c r="CG166" s="36">
        <f>$G39 - SUM($I162:CF162)</f>
        <v>0</v>
      </c>
      <c r="CH166" s="36">
        <f>$G39 - SUM($I162:CG162)</f>
        <v>0</v>
      </c>
      <c r="CI166" s="36">
        <f>$G39 - SUM($I162:CH162)</f>
        <v>0</v>
      </c>
      <c r="CJ166" s="36">
        <f>$G39 - SUM($I162:CI162)</f>
        <v>0</v>
      </c>
      <c r="CK166" s="36">
        <f>$G39 - SUM($I162:CJ162)</f>
        <v>0</v>
      </c>
    </row>
    <row r="167" spans="2:89" ht="10.35" hidden="1" customHeight="1" outlineLevel="2">
      <c r="B167" s="21"/>
      <c r="K167"/>
      <c r="L167"/>
      <c r="M167"/>
    </row>
    <row r="168" spans="2:89" customFormat="1" ht="10.35" hidden="1" customHeight="1" outlineLevel="1" collapsed="1"/>
    <row r="169" spans="2:89" s="16" customFormat="1" ht="10.35" hidden="1" customHeight="1" outlineLevel="1">
      <c r="B169" s="17"/>
      <c r="C169" s="207" t="s">
        <v>413</v>
      </c>
      <c r="D169" s="16" t="s">
        <v>414</v>
      </c>
      <c r="E169" s="18"/>
      <c r="F169" s="19"/>
      <c r="G169" s="20"/>
    </row>
    <row r="170" spans="2:89" customFormat="1" ht="10.35" hidden="1" customHeight="1" outlineLevel="2"/>
    <row r="171" spans="2:89" customFormat="1" ht="10.35" hidden="1" customHeight="1" outlineLevel="2">
      <c r="D171" s="10" t="s">
        <v>331</v>
      </c>
      <c r="E171" s="11"/>
      <c r="F171" s="12" t="s">
        <v>33</v>
      </c>
      <c r="G171" s="25">
        <f>G72*G90</f>
        <v>75000</v>
      </c>
    </row>
    <row r="172" spans="2:89" customFormat="1" ht="10.35" hidden="1" customHeight="1" outlineLevel="2">
      <c r="D172" s="10"/>
      <c r="E172" s="11"/>
      <c r="F172" s="12"/>
      <c r="G172" s="12"/>
    </row>
    <row r="173" spans="2:89" customFormat="1" ht="10.35" hidden="1" customHeight="1" outlineLevel="2">
      <c r="D173" s="10" t="s">
        <v>135</v>
      </c>
      <c r="E173" s="11"/>
      <c r="F173" s="12" t="s">
        <v>7</v>
      </c>
      <c r="G173" s="26">
        <f>SUM(J154:CK154)</f>
        <v>38</v>
      </c>
      <c r="I173" s="24"/>
      <c r="J173" s="32">
        <f>J109</f>
        <v>0</v>
      </c>
      <c r="K173" s="32">
        <f t="shared" ref="K173:R173" si="27">K109</f>
        <v>0</v>
      </c>
      <c r="L173" s="32">
        <f t="shared" si="27"/>
        <v>0</v>
      </c>
      <c r="M173" s="32">
        <f t="shared" si="27"/>
        <v>0</v>
      </c>
      <c r="N173" s="32">
        <f t="shared" si="27"/>
        <v>1</v>
      </c>
      <c r="O173" s="32">
        <f t="shared" si="27"/>
        <v>1</v>
      </c>
      <c r="P173" s="32">
        <f t="shared" si="27"/>
        <v>1</v>
      </c>
      <c r="Q173" s="32">
        <f t="shared" si="27"/>
        <v>1</v>
      </c>
      <c r="R173" s="32">
        <f t="shared" si="27"/>
        <v>1</v>
      </c>
      <c r="S173" s="32">
        <f t="shared" ref="S173:CA173" si="28">S109</f>
        <v>1</v>
      </c>
      <c r="T173" s="32">
        <f t="shared" si="28"/>
        <v>1</v>
      </c>
      <c r="U173" s="32">
        <f t="shared" si="28"/>
        <v>1</v>
      </c>
      <c r="V173" s="32">
        <f t="shared" si="28"/>
        <v>1</v>
      </c>
      <c r="W173" s="32">
        <f t="shared" si="28"/>
        <v>1</v>
      </c>
      <c r="X173" s="32">
        <f t="shared" si="28"/>
        <v>1</v>
      </c>
      <c r="Y173" s="32">
        <f t="shared" si="28"/>
        <v>1</v>
      </c>
      <c r="Z173" s="32">
        <f t="shared" si="28"/>
        <v>1</v>
      </c>
      <c r="AA173" s="32">
        <f t="shared" si="28"/>
        <v>1</v>
      </c>
      <c r="AB173" s="32">
        <f t="shared" si="28"/>
        <v>1</v>
      </c>
      <c r="AC173" s="32">
        <f t="shared" si="28"/>
        <v>1</v>
      </c>
      <c r="AD173" s="32">
        <f t="shared" si="28"/>
        <v>1</v>
      </c>
      <c r="AE173" s="32">
        <f t="shared" si="28"/>
        <v>1</v>
      </c>
      <c r="AF173" s="32">
        <f t="shared" si="28"/>
        <v>1</v>
      </c>
      <c r="AG173" s="32">
        <f t="shared" si="28"/>
        <v>1</v>
      </c>
      <c r="AH173" s="32">
        <f t="shared" si="28"/>
        <v>1</v>
      </c>
      <c r="AI173" s="32">
        <f t="shared" si="28"/>
        <v>1</v>
      </c>
      <c r="AJ173" s="32">
        <f t="shared" si="28"/>
        <v>1</v>
      </c>
      <c r="AK173" s="32">
        <f t="shared" si="28"/>
        <v>1</v>
      </c>
      <c r="AL173" s="32">
        <f t="shared" si="28"/>
        <v>1</v>
      </c>
      <c r="AM173" s="32">
        <f t="shared" si="28"/>
        <v>1</v>
      </c>
      <c r="AN173" s="32">
        <f t="shared" si="28"/>
        <v>1</v>
      </c>
      <c r="AO173" s="32">
        <f t="shared" si="28"/>
        <v>1</v>
      </c>
      <c r="AP173" s="32">
        <f t="shared" si="28"/>
        <v>1</v>
      </c>
      <c r="AQ173" s="32">
        <f t="shared" si="28"/>
        <v>1</v>
      </c>
      <c r="AR173" s="32">
        <f t="shared" si="28"/>
        <v>1</v>
      </c>
      <c r="AS173" s="32">
        <f t="shared" si="28"/>
        <v>1</v>
      </c>
      <c r="AT173" s="32">
        <f t="shared" si="28"/>
        <v>1</v>
      </c>
      <c r="AU173" s="32">
        <f t="shared" si="28"/>
        <v>1</v>
      </c>
      <c r="AV173" s="32">
        <f t="shared" si="28"/>
        <v>1</v>
      </c>
      <c r="AW173" s="32">
        <f t="shared" si="28"/>
        <v>1</v>
      </c>
      <c r="AX173" s="32">
        <f t="shared" si="28"/>
        <v>1</v>
      </c>
      <c r="AY173" s="32">
        <f t="shared" si="28"/>
        <v>1</v>
      </c>
      <c r="AZ173" s="32">
        <f t="shared" si="28"/>
        <v>0</v>
      </c>
      <c r="BA173" s="32">
        <f t="shared" si="28"/>
        <v>0</v>
      </c>
      <c r="BB173" s="32">
        <f t="shared" si="28"/>
        <v>0</v>
      </c>
      <c r="BC173" s="32">
        <f t="shared" si="28"/>
        <v>0</v>
      </c>
      <c r="BD173" s="32">
        <f t="shared" si="28"/>
        <v>0</v>
      </c>
      <c r="BE173" s="32">
        <f t="shared" si="28"/>
        <v>0</v>
      </c>
      <c r="BF173" s="32">
        <f t="shared" si="28"/>
        <v>0</v>
      </c>
      <c r="BG173" s="32">
        <f t="shared" si="28"/>
        <v>0</v>
      </c>
      <c r="BH173" s="32">
        <f t="shared" si="28"/>
        <v>0</v>
      </c>
      <c r="BI173" s="32">
        <f t="shared" si="28"/>
        <v>0</v>
      </c>
      <c r="BJ173" s="32">
        <f t="shared" si="28"/>
        <v>0</v>
      </c>
      <c r="BK173" s="32">
        <f t="shared" si="28"/>
        <v>0</v>
      </c>
      <c r="BL173" s="32">
        <f t="shared" si="28"/>
        <v>0</v>
      </c>
      <c r="BM173" s="32">
        <f t="shared" si="28"/>
        <v>0</v>
      </c>
      <c r="BN173" s="32">
        <f t="shared" si="28"/>
        <v>0</v>
      </c>
      <c r="BO173" s="32">
        <f t="shared" si="28"/>
        <v>0</v>
      </c>
      <c r="BP173" s="32">
        <f t="shared" si="28"/>
        <v>0</v>
      </c>
      <c r="BQ173" s="32">
        <f t="shared" si="28"/>
        <v>0</v>
      </c>
      <c r="BR173" s="32">
        <f t="shared" si="28"/>
        <v>0</v>
      </c>
      <c r="BS173" s="32">
        <f t="shared" si="28"/>
        <v>0</v>
      </c>
      <c r="BT173" s="32">
        <f t="shared" si="28"/>
        <v>0</v>
      </c>
      <c r="BU173" s="32">
        <f t="shared" si="28"/>
        <v>0</v>
      </c>
      <c r="BV173" s="32">
        <f t="shared" si="28"/>
        <v>0</v>
      </c>
      <c r="BW173" s="32">
        <f t="shared" si="28"/>
        <v>0</v>
      </c>
      <c r="BX173" s="32">
        <f t="shared" si="28"/>
        <v>0</v>
      </c>
      <c r="BY173" s="32">
        <f t="shared" si="28"/>
        <v>0</v>
      </c>
      <c r="BZ173" s="32">
        <f t="shared" si="28"/>
        <v>0</v>
      </c>
      <c r="CA173" s="32">
        <f t="shared" si="28"/>
        <v>0</v>
      </c>
      <c r="CB173" s="32">
        <f>CB109</f>
        <v>0</v>
      </c>
      <c r="CC173" s="32">
        <f t="shared" ref="CC173:CK173" si="29">CC109</f>
        <v>0</v>
      </c>
      <c r="CD173" s="32">
        <f t="shared" si="29"/>
        <v>0</v>
      </c>
      <c r="CE173" s="32">
        <f t="shared" si="29"/>
        <v>0</v>
      </c>
      <c r="CF173" s="32">
        <f t="shared" si="29"/>
        <v>0</v>
      </c>
      <c r="CG173" s="32">
        <f t="shared" si="29"/>
        <v>0</v>
      </c>
      <c r="CH173" s="32">
        <f t="shared" si="29"/>
        <v>0</v>
      </c>
      <c r="CI173" s="32">
        <f t="shared" si="29"/>
        <v>0</v>
      </c>
      <c r="CJ173" s="32">
        <f t="shared" si="29"/>
        <v>0</v>
      </c>
      <c r="CK173" s="32">
        <f t="shared" si="29"/>
        <v>0</v>
      </c>
    </row>
    <row r="174" spans="2:89" customFormat="1" ht="10.35" hidden="1" customHeight="1" outlineLevel="2">
      <c r="D174" s="10"/>
      <c r="E174" s="11"/>
      <c r="F174" s="12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"/>
      <c r="BD174" s="10"/>
      <c r="BE174" s="10"/>
      <c r="BF174" s="10"/>
      <c r="BG174" s="10"/>
      <c r="BH174" s="10"/>
      <c r="BI174" s="10"/>
      <c r="BJ174" s="10"/>
      <c r="BK174" s="10"/>
      <c r="BL174" s="10"/>
      <c r="BM174" s="10"/>
      <c r="BN174" s="10"/>
      <c r="BO174" s="10"/>
      <c r="BP174" s="10"/>
      <c r="BQ174" s="10"/>
      <c r="BR174" s="10"/>
      <c r="BS174" s="10"/>
      <c r="BT174" s="10"/>
      <c r="BU174" s="10"/>
      <c r="BV174" s="10"/>
      <c r="BW174" s="10"/>
      <c r="BX174" s="10"/>
      <c r="BY174" s="10"/>
      <c r="BZ174" s="10"/>
      <c r="CA174" s="10"/>
      <c r="CB174" s="10"/>
      <c r="CC174" s="10"/>
      <c r="CD174" s="10"/>
      <c r="CE174" s="10"/>
      <c r="CF174" s="10"/>
      <c r="CG174" s="10"/>
      <c r="CH174" s="10"/>
      <c r="CI174" s="10"/>
      <c r="CJ174" s="10"/>
      <c r="CK174" s="10"/>
    </row>
    <row r="175" spans="2:89" customFormat="1" ht="10.35" hidden="1" customHeight="1" outlineLevel="2">
      <c r="D175" s="10" t="s">
        <v>299</v>
      </c>
      <c r="E175" s="11"/>
      <c r="F175" s="12"/>
      <c r="J175" s="26">
        <f>SUM($I173:J173)*J173</f>
        <v>0</v>
      </c>
      <c r="K175" s="26">
        <f>SUM($I173:K173)*K173</f>
        <v>0</v>
      </c>
      <c r="L175" s="26">
        <f>SUM($I173:L173)*L173</f>
        <v>0</v>
      </c>
      <c r="M175" s="26">
        <f>SUM($I173:M173)*M173</f>
        <v>0</v>
      </c>
      <c r="N175" s="26">
        <f>SUM($I173:N173)*N173</f>
        <v>1</v>
      </c>
      <c r="O175" s="26">
        <f>SUM($I173:O173)*O173</f>
        <v>2</v>
      </c>
      <c r="P175" s="26">
        <f>SUM($I173:P173)*P173</f>
        <v>3</v>
      </c>
      <c r="Q175" s="26">
        <f>SUM($I173:Q173)*Q173</f>
        <v>4</v>
      </c>
      <c r="R175" s="26">
        <f>SUM($I173:R173)*R173</f>
        <v>5</v>
      </c>
      <c r="S175" s="26">
        <f>SUM($I173:S173)*S173</f>
        <v>6</v>
      </c>
      <c r="T175" s="26">
        <f>SUM($I173:T173)*T173</f>
        <v>7</v>
      </c>
      <c r="U175" s="26">
        <f>SUM($I173:U173)*U173</f>
        <v>8</v>
      </c>
      <c r="V175" s="26">
        <f>SUM($I173:V173)*V173</f>
        <v>9</v>
      </c>
      <c r="W175" s="26">
        <f>SUM($I173:W173)*W173</f>
        <v>10</v>
      </c>
      <c r="X175" s="26">
        <f>SUM($I173:X173)*X173</f>
        <v>11</v>
      </c>
      <c r="Y175" s="26">
        <f>SUM($I173:Y173)*Y173</f>
        <v>12</v>
      </c>
      <c r="Z175" s="26">
        <f>SUM($I173:Z173)*Z173</f>
        <v>13</v>
      </c>
      <c r="AA175" s="26">
        <f>SUM($I173:AA173)*AA173</f>
        <v>14</v>
      </c>
      <c r="AB175" s="26">
        <f>SUM($I173:AB173)*AB173</f>
        <v>15</v>
      </c>
      <c r="AC175" s="26">
        <f>SUM($I173:AC173)*AC173</f>
        <v>16</v>
      </c>
      <c r="AD175" s="26">
        <f>SUM($I173:AD173)*AD173</f>
        <v>17</v>
      </c>
      <c r="AE175" s="26">
        <f>SUM($I173:AE173)*AE173</f>
        <v>18</v>
      </c>
      <c r="AF175" s="26">
        <f>SUM($I173:AF173)*AF173</f>
        <v>19</v>
      </c>
      <c r="AG175" s="26">
        <f>SUM($I173:AG173)*AG173</f>
        <v>20</v>
      </c>
      <c r="AH175" s="26">
        <f>SUM($I173:AH173)*AH173</f>
        <v>21</v>
      </c>
      <c r="AI175" s="26">
        <f>SUM($I173:AI173)*AI173</f>
        <v>22</v>
      </c>
      <c r="AJ175" s="26">
        <f>SUM($I173:AJ173)*AJ173</f>
        <v>23</v>
      </c>
      <c r="AK175" s="26">
        <f>SUM($I173:AK173)*AK173</f>
        <v>24</v>
      </c>
      <c r="AL175" s="26">
        <f>SUM($I173:AL173)*AL173</f>
        <v>25</v>
      </c>
      <c r="AM175" s="26">
        <f>SUM($I173:AM173)*AM173</f>
        <v>26</v>
      </c>
      <c r="AN175" s="26">
        <f>SUM($I173:AN173)*AN173</f>
        <v>27</v>
      </c>
      <c r="AO175" s="26">
        <f>SUM($I173:AO173)*AO173</f>
        <v>28</v>
      </c>
      <c r="AP175" s="26">
        <f>SUM($I173:AP173)*AP173</f>
        <v>29</v>
      </c>
      <c r="AQ175" s="26">
        <f>SUM($I173:AQ173)*AQ173</f>
        <v>30</v>
      </c>
      <c r="AR175" s="26">
        <f>SUM($I173:AR173)*AR173</f>
        <v>31</v>
      </c>
      <c r="AS175" s="26">
        <f>SUM($I173:AS173)*AS173</f>
        <v>32</v>
      </c>
      <c r="AT175" s="26">
        <f>SUM($I173:AT173)*AT173</f>
        <v>33</v>
      </c>
      <c r="AU175" s="26">
        <f>SUM($I173:AU173)*AU173</f>
        <v>34</v>
      </c>
      <c r="AV175" s="26">
        <f>SUM($I173:AV173)*AV173</f>
        <v>35</v>
      </c>
      <c r="AW175" s="26">
        <f>SUM($I173:AW173)*AW173</f>
        <v>36</v>
      </c>
      <c r="AX175" s="26">
        <f>SUM($I173:AX173)*AX173</f>
        <v>37</v>
      </c>
      <c r="AY175" s="26">
        <f>SUM($I173:AY173)*AY173</f>
        <v>38</v>
      </c>
      <c r="AZ175" s="26">
        <f>SUM($I173:AZ173)*AZ173</f>
        <v>0</v>
      </c>
      <c r="BA175" s="26">
        <f>SUM($I173:BA173)*BA173</f>
        <v>0</v>
      </c>
      <c r="BB175" s="26">
        <f>SUM($I173:BB173)*BB173</f>
        <v>0</v>
      </c>
      <c r="BC175" s="26">
        <f>SUM($I173:BC173)*BC173</f>
        <v>0</v>
      </c>
      <c r="BD175" s="26">
        <f>SUM($I173:BD173)*BD173</f>
        <v>0</v>
      </c>
      <c r="BE175" s="26">
        <f>SUM($I173:BE173)*BE173</f>
        <v>0</v>
      </c>
      <c r="BF175" s="26">
        <f>SUM($I173:BF173)*BF173</f>
        <v>0</v>
      </c>
      <c r="BG175" s="26">
        <f>SUM($I173:BG173)*BG173</f>
        <v>0</v>
      </c>
      <c r="BH175" s="26">
        <f>SUM($I173:BH173)*BH173</f>
        <v>0</v>
      </c>
      <c r="BI175" s="26">
        <f>SUM($I173:BI173)*BI173</f>
        <v>0</v>
      </c>
      <c r="BJ175" s="26">
        <f>SUM($I173:BJ173)*BJ173</f>
        <v>0</v>
      </c>
      <c r="BK175" s="26">
        <f>SUM($I173:BK173)*BK173</f>
        <v>0</v>
      </c>
      <c r="BL175" s="26">
        <f>SUM($I173:BL173)*BL173</f>
        <v>0</v>
      </c>
      <c r="BM175" s="26">
        <f>SUM($I173:BM173)*BM173</f>
        <v>0</v>
      </c>
      <c r="BN175" s="26">
        <f>SUM($I173:BN173)*BN173</f>
        <v>0</v>
      </c>
      <c r="BO175" s="26">
        <f>SUM($I173:BO173)*BO173</f>
        <v>0</v>
      </c>
      <c r="BP175" s="26">
        <f>SUM($I173:BP173)*BP173</f>
        <v>0</v>
      </c>
      <c r="BQ175" s="26">
        <f>SUM($I173:BQ173)*BQ173</f>
        <v>0</v>
      </c>
      <c r="BR175" s="26">
        <f>SUM($I173:BR173)*BR173</f>
        <v>0</v>
      </c>
      <c r="BS175" s="26">
        <f>SUM($I173:BS173)*BS173</f>
        <v>0</v>
      </c>
      <c r="BT175" s="26">
        <f>SUM($I173:BT173)*BT173</f>
        <v>0</v>
      </c>
      <c r="BU175" s="26">
        <f>SUM($I173:BU173)*BU173</f>
        <v>0</v>
      </c>
      <c r="BV175" s="26">
        <f>SUM($I173:BV173)*BV173</f>
        <v>0</v>
      </c>
      <c r="BW175" s="26">
        <f>SUM($I173:BW173)*BW173</f>
        <v>0</v>
      </c>
      <c r="BX175" s="26">
        <f>SUM($I173:BX173)*BX173</f>
        <v>0</v>
      </c>
      <c r="BY175" s="26">
        <f>SUM($I173:BY173)*BY173</f>
        <v>0</v>
      </c>
      <c r="BZ175" s="26">
        <f>SUM($I173:BZ173)*BZ173</f>
        <v>0</v>
      </c>
      <c r="CA175" s="26">
        <f>SUM($I173:CA173)*CA173</f>
        <v>0</v>
      </c>
      <c r="CB175" s="26">
        <f>SUM($I173:CB173)*CB173</f>
        <v>0</v>
      </c>
      <c r="CC175" s="26">
        <f>SUM($I173:CC173)*CC173</f>
        <v>0</v>
      </c>
      <c r="CD175" s="26">
        <f>SUM($I173:CD173)*CD173</f>
        <v>0</v>
      </c>
      <c r="CE175" s="26">
        <f>SUM($I173:CE173)*CE173</f>
        <v>0</v>
      </c>
      <c r="CF175" s="26">
        <f>SUM($I173:CF173)*CF173</f>
        <v>0</v>
      </c>
      <c r="CG175" s="26">
        <f>SUM($I173:CG173)*CG173</f>
        <v>0</v>
      </c>
      <c r="CH175" s="26">
        <f>SUM($I173:CH173)*CH173</f>
        <v>0</v>
      </c>
      <c r="CI175" s="26">
        <f>SUM($I173:CI173)*CI173</f>
        <v>0</v>
      </c>
      <c r="CJ175" s="26">
        <f>SUM($I173:CJ173)*CJ173</f>
        <v>0</v>
      </c>
      <c r="CK175" s="26">
        <f>SUM($I173:CK173)*CK173</f>
        <v>0</v>
      </c>
    </row>
    <row r="176" spans="2:89" customFormat="1" ht="10.35" hidden="1" customHeight="1" outlineLevel="2">
      <c r="D176" s="10"/>
      <c r="E176" s="11"/>
      <c r="F176" s="12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"/>
      <c r="BD176" s="10"/>
      <c r="BE176" s="10"/>
      <c r="BF176" s="10"/>
      <c r="BG176" s="10"/>
      <c r="BH176" s="10"/>
      <c r="BI176" s="10"/>
      <c r="BJ176" s="10"/>
      <c r="BK176" s="10"/>
      <c r="BL176" s="10"/>
      <c r="BM176" s="10"/>
      <c r="BN176" s="10"/>
      <c r="BO176" s="10"/>
      <c r="BP176" s="10"/>
      <c r="BQ176" s="10"/>
      <c r="BR176" s="10"/>
      <c r="BS176" s="10"/>
      <c r="BT176" s="10"/>
      <c r="BU176" s="10"/>
      <c r="BV176" s="10"/>
      <c r="BW176" s="10"/>
      <c r="BX176" s="10"/>
      <c r="BY176" s="10"/>
      <c r="BZ176" s="10"/>
      <c r="CA176" s="10"/>
      <c r="CB176" s="10"/>
      <c r="CC176" s="10"/>
      <c r="CD176" s="10"/>
      <c r="CE176" s="10"/>
      <c r="CF176" s="10"/>
      <c r="CG176" s="10"/>
      <c r="CH176" s="10"/>
      <c r="CI176" s="10"/>
      <c r="CJ176" s="10"/>
      <c r="CK176" s="10"/>
    </row>
    <row r="177" spans="2:90" customFormat="1" ht="10.35" hidden="1" customHeight="1" outlineLevel="2">
      <c r="D177" s="10" t="s">
        <v>405</v>
      </c>
      <c r="E177" s="11"/>
      <c r="F177" s="12"/>
      <c r="J177" s="139">
        <f>IF(J175=ROUNDUP($G$95,0), 0, IFERROR(IF(J175&gt;$G$173,0,$G$173/J175),0))</f>
        <v>0</v>
      </c>
      <c r="K177" s="139">
        <f t="shared" ref="K177:BV177" si="30">IF(K175=ROUNDUP($G$95,0), 0, IFERROR(IF(K175&gt;$G$173,0,$G$173/K175),0))</f>
        <v>0</v>
      </c>
      <c r="L177" s="139">
        <f t="shared" si="30"/>
        <v>0</v>
      </c>
      <c r="M177" s="139">
        <f t="shared" si="30"/>
        <v>0</v>
      </c>
      <c r="N177" s="139">
        <f t="shared" si="30"/>
        <v>38</v>
      </c>
      <c r="O177" s="139">
        <f t="shared" si="30"/>
        <v>19</v>
      </c>
      <c r="P177" s="139">
        <f t="shared" si="30"/>
        <v>12.666666666666666</v>
      </c>
      <c r="Q177" s="139">
        <f t="shared" si="30"/>
        <v>9.5</v>
      </c>
      <c r="R177" s="139">
        <f t="shared" si="30"/>
        <v>7.6</v>
      </c>
      <c r="S177" s="139">
        <f t="shared" si="30"/>
        <v>6.333333333333333</v>
      </c>
      <c r="T177" s="139">
        <f t="shared" si="30"/>
        <v>5.4285714285714288</v>
      </c>
      <c r="U177" s="139">
        <f>IF(U175=ROUNDUP($G$95,0), 0, IFERROR(IF(U175&gt;$G$173,0,$G$173/U175),0))</f>
        <v>4.75</v>
      </c>
      <c r="V177" s="139">
        <f t="shared" si="30"/>
        <v>4.2222222222222223</v>
      </c>
      <c r="W177" s="139">
        <f t="shared" si="30"/>
        <v>3.8</v>
      </c>
      <c r="X177" s="139">
        <f t="shared" si="30"/>
        <v>3.4545454545454546</v>
      </c>
      <c r="Y177" s="139">
        <f t="shared" si="30"/>
        <v>3.1666666666666665</v>
      </c>
      <c r="Z177" s="139">
        <f t="shared" si="30"/>
        <v>2.9230769230769229</v>
      </c>
      <c r="AA177" s="139">
        <f t="shared" si="30"/>
        <v>2.7142857142857144</v>
      </c>
      <c r="AB177" s="139">
        <f t="shared" si="30"/>
        <v>2.5333333333333332</v>
      </c>
      <c r="AC177" s="139">
        <f t="shared" si="30"/>
        <v>2.375</v>
      </c>
      <c r="AD177" s="139">
        <f t="shared" si="30"/>
        <v>2.2352941176470589</v>
      </c>
      <c r="AE177" s="139">
        <f t="shared" si="30"/>
        <v>2.1111111111111112</v>
      </c>
      <c r="AF177" s="139">
        <f t="shared" si="30"/>
        <v>2</v>
      </c>
      <c r="AG177" s="139">
        <f t="shared" si="30"/>
        <v>1.9</v>
      </c>
      <c r="AH177" s="139">
        <f t="shared" si="30"/>
        <v>1.8095238095238095</v>
      </c>
      <c r="AI177" s="139">
        <f t="shared" si="30"/>
        <v>1.7272727272727273</v>
      </c>
      <c r="AJ177" s="139">
        <f t="shared" si="30"/>
        <v>1.6521739130434783</v>
      </c>
      <c r="AK177" s="139">
        <f t="shared" si="30"/>
        <v>1.5833333333333333</v>
      </c>
      <c r="AL177" s="139">
        <f t="shared" si="30"/>
        <v>1.52</v>
      </c>
      <c r="AM177" s="139">
        <f t="shared" si="30"/>
        <v>1.4615384615384615</v>
      </c>
      <c r="AN177" s="139">
        <f t="shared" si="30"/>
        <v>1.4074074074074074</v>
      </c>
      <c r="AO177" s="139">
        <f t="shared" si="30"/>
        <v>1.3571428571428572</v>
      </c>
      <c r="AP177" s="139">
        <f t="shared" si="30"/>
        <v>1.3103448275862069</v>
      </c>
      <c r="AQ177" s="139">
        <f t="shared" si="30"/>
        <v>1.2666666666666666</v>
      </c>
      <c r="AR177" s="139">
        <f t="shared" si="30"/>
        <v>1.2258064516129032</v>
      </c>
      <c r="AS177" s="139">
        <f t="shared" si="30"/>
        <v>1.1875</v>
      </c>
      <c r="AT177" s="139">
        <f t="shared" si="30"/>
        <v>1.1515151515151516</v>
      </c>
      <c r="AU177" s="139">
        <f t="shared" si="30"/>
        <v>1.1176470588235294</v>
      </c>
      <c r="AV177" s="139">
        <f t="shared" si="30"/>
        <v>1.0857142857142856</v>
      </c>
      <c r="AW177" s="139">
        <f t="shared" si="30"/>
        <v>1.0555555555555556</v>
      </c>
      <c r="AX177" s="139">
        <f t="shared" si="30"/>
        <v>1.027027027027027</v>
      </c>
      <c r="AY177" s="139">
        <f t="shared" si="30"/>
        <v>0</v>
      </c>
      <c r="AZ177" s="139">
        <f t="shared" si="30"/>
        <v>0</v>
      </c>
      <c r="BA177" s="139">
        <f t="shared" si="30"/>
        <v>0</v>
      </c>
      <c r="BB177" s="139">
        <f t="shared" si="30"/>
        <v>0</v>
      </c>
      <c r="BC177" s="139">
        <f t="shared" si="30"/>
        <v>0</v>
      </c>
      <c r="BD177" s="139">
        <f t="shared" si="30"/>
        <v>0</v>
      </c>
      <c r="BE177" s="139">
        <f t="shared" si="30"/>
        <v>0</v>
      </c>
      <c r="BF177" s="139">
        <f t="shared" si="30"/>
        <v>0</v>
      </c>
      <c r="BG177" s="139">
        <f t="shared" si="30"/>
        <v>0</v>
      </c>
      <c r="BH177" s="139">
        <f t="shared" si="30"/>
        <v>0</v>
      </c>
      <c r="BI177" s="139">
        <f t="shared" si="30"/>
        <v>0</v>
      </c>
      <c r="BJ177" s="139">
        <f t="shared" si="30"/>
        <v>0</v>
      </c>
      <c r="BK177" s="139">
        <f t="shared" si="30"/>
        <v>0</v>
      </c>
      <c r="BL177" s="139">
        <f t="shared" si="30"/>
        <v>0</v>
      </c>
      <c r="BM177" s="139">
        <f t="shared" si="30"/>
        <v>0</v>
      </c>
      <c r="BN177" s="139">
        <f t="shared" si="30"/>
        <v>0</v>
      </c>
      <c r="BO177" s="139">
        <f t="shared" si="30"/>
        <v>0</v>
      </c>
      <c r="BP177" s="139">
        <f t="shared" si="30"/>
        <v>0</v>
      </c>
      <c r="BQ177" s="139">
        <f t="shared" si="30"/>
        <v>0</v>
      </c>
      <c r="BR177" s="139">
        <f t="shared" si="30"/>
        <v>0</v>
      </c>
      <c r="BS177" s="139">
        <f t="shared" si="30"/>
        <v>0</v>
      </c>
      <c r="BT177" s="139">
        <f t="shared" si="30"/>
        <v>0</v>
      </c>
      <c r="BU177" s="139">
        <f>IF(BU175=ROUNDUP($G$95,0), 0, IFERROR(IF(BU175&gt;$G$173,0,$G$173/BU175),0))</f>
        <v>0</v>
      </c>
      <c r="BV177" s="139">
        <f t="shared" si="30"/>
        <v>0</v>
      </c>
      <c r="BW177" s="139">
        <f t="shared" ref="BW177:CK177" si="31">IF(BW175=ROUNDUP($G$95,0), 0, IFERROR(IF(BW175&gt;$G$173,0,$G$173/BW175),0))</f>
        <v>0</v>
      </c>
      <c r="BX177" s="139">
        <f t="shared" si="31"/>
        <v>0</v>
      </c>
      <c r="BY177" s="139">
        <f t="shared" si="31"/>
        <v>0</v>
      </c>
      <c r="BZ177" s="139">
        <f t="shared" si="31"/>
        <v>0</v>
      </c>
      <c r="CA177" s="139">
        <f t="shared" si="31"/>
        <v>0</v>
      </c>
      <c r="CB177" s="139">
        <f t="shared" si="31"/>
        <v>0</v>
      </c>
      <c r="CC177" s="139">
        <f t="shared" si="31"/>
        <v>0</v>
      </c>
      <c r="CD177" s="139">
        <f t="shared" si="31"/>
        <v>0</v>
      </c>
      <c r="CE177" s="139">
        <f t="shared" si="31"/>
        <v>0</v>
      </c>
      <c r="CF177" s="139">
        <f>IF(CF175=ROUNDUP($G$95,0), 0, IFERROR(IF(CF175&gt;$G$173,0,$G$173/CF175),0))</f>
        <v>0</v>
      </c>
      <c r="CG177" s="139">
        <f t="shared" si="31"/>
        <v>0</v>
      </c>
      <c r="CH177" s="139">
        <f t="shared" si="31"/>
        <v>0</v>
      </c>
      <c r="CI177" s="139">
        <f t="shared" si="31"/>
        <v>0</v>
      </c>
      <c r="CJ177" s="139">
        <f t="shared" si="31"/>
        <v>0</v>
      </c>
      <c r="CK177" s="139">
        <f t="shared" si="31"/>
        <v>0</v>
      </c>
    </row>
    <row r="178" spans="2:90" customFormat="1" ht="10.35" hidden="1" customHeight="1" outlineLevel="2"/>
    <row r="179" spans="2:90" customFormat="1" ht="10.35" hidden="1" customHeight="1" outlineLevel="2">
      <c r="D179" s="63" t="s">
        <v>134</v>
      </c>
      <c r="E179" s="11"/>
      <c r="F179" s="12"/>
    </row>
    <row r="180" spans="2:90" customFormat="1" ht="10.35" hidden="1" customHeight="1" outlineLevel="2">
      <c r="D180" s="10" t="s">
        <v>131</v>
      </c>
      <c r="E180" s="11"/>
      <c r="F180" s="12" t="s">
        <v>33</v>
      </c>
      <c r="G180" s="25">
        <f>SUM(J180:CK180)</f>
        <v>800000</v>
      </c>
      <c r="I180" s="24"/>
      <c r="J180" s="206">
        <f>IFERROR(MIN(MIN((J184/SUM(J$177:$CK177))*J177,$G$171*(1-$G$85)),J184),0)</f>
        <v>0</v>
      </c>
      <c r="K180" s="206">
        <f>IFERROR(MIN(MIN((K184/SUM(K$177:$CK177))*K177,$G$171*(1-$G$85)),K184),0)</f>
        <v>0</v>
      </c>
      <c r="L180" s="206">
        <f>IFERROR(MIN(MIN((L184/SUM(L$177:$CK177))*L177,$G$171*(1-$G$85)),L184),0)</f>
        <v>0</v>
      </c>
      <c r="M180" s="206">
        <f>IFERROR(MIN(MIN((M184/SUM(M$177:$CK177))*M177,$G$171*(1-$G$85)),M184),0)</f>
        <v>0</v>
      </c>
      <c r="N180" s="206">
        <f>IFERROR(MIN(MIN((N184/SUM(N$177:$CK177))*N177,$G$171*(1-$G$85)),N184),0)</f>
        <v>71250</v>
      </c>
      <c r="O180" s="206">
        <f>IFERROR(MIN(MIN((O184/SUM(O$177:$CK177))*O177,$G$171*(1-$G$85)),O184),0)</f>
        <v>71250</v>
      </c>
      <c r="P180" s="206">
        <f>IFERROR(MIN(MIN((P184/SUM(P$177:$CK177))*P177,$G$171*(1-$G$85)),P184),0)</f>
        <v>71250</v>
      </c>
      <c r="Q180" s="206">
        <f>IFERROR(MIN(MIN((Q184/SUM(Q$177:$CK177))*Q177,$G$171*(1-$G$85)),Q184),0)</f>
        <v>61886.338485489548</v>
      </c>
      <c r="R180" s="206">
        <f>IFERROR(MIN(MIN((R184/SUM(R$177:$CK177))*R177,$G$171*(1-$G$85)),R184),0)</f>
        <v>49509.070788391633</v>
      </c>
      <c r="S180" s="206">
        <f>IFERROR(MIN(MIN((S184/SUM(S$177:$CK177))*S177,$G$171*(1-$G$85)),S184),0)</f>
        <v>41257.558990326368</v>
      </c>
      <c r="T180" s="206">
        <f>IFERROR(MIN(MIN((T184/SUM(T$177:$CK177))*T177,$G$171*(1-$G$85)),T184),0)</f>
        <v>35363.621991708322</v>
      </c>
      <c r="U180" s="206">
        <f>IFERROR(MIN(MIN((U184/SUM(U$177:$CK177))*U177,$G$171*(1-$G$85)),U184),0)</f>
        <v>30943.169242744782</v>
      </c>
      <c r="V180" s="206">
        <f>IFERROR(MIN(MIN((V184/SUM(V$177:$CK177))*V177,$G$171*(1-$G$85)),V184),0)</f>
        <v>27505.039326884249</v>
      </c>
      <c r="W180" s="206">
        <f>IFERROR(MIN(MIN((W184/SUM(W$177:$CK177))*W177,$G$171*(1-$G$85)),W184),0)</f>
        <v>24754.535394195824</v>
      </c>
      <c r="X180" s="206">
        <f>IFERROR(MIN(MIN((X184/SUM(X$177:$CK177))*X177,$G$171*(1-$G$85)),X184),0)</f>
        <v>22504.123085632571</v>
      </c>
      <c r="Y180" s="206">
        <f>IFERROR(MIN(MIN((Y184/SUM(Y$177:$CK177))*Y177,$G$171*(1-$G$85)),Y184),0)</f>
        <v>20628.779495163191</v>
      </c>
      <c r="Z180" s="206">
        <f>IFERROR(MIN(MIN((Z184/SUM(Z$177:$CK177))*Z177,$G$171*(1-$G$85)),Z184),0)</f>
        <v>19041.950303227557</v>
      </c>
      <c r="AA180" s="206">
        <f>IFERROR(MIN(MIN((AA184/SUM(AA$177:$CK177))*AA177,$G$171*(1-$G$85)),AA184),0)</f>
        <v>17681.810995854165</v>
      </c>
      <c r="AB180" s="206">
        <f>IFERROR(MIN(MIN((AB184/SUM(AB$177:$CK177))*AB177,$G$171*(1-$G$85)),AB184),0)</f>
        <v>16503.023596130544</v>
      </c>
      <c r="AC180" s="206">
        <f>IFERROR(MIN(MIN((AC184/SUM(AC$177:$CK177))*AC177,$G$171*(1-$G$85)),AC184),0)</f>
        <v>15471.584621372391</v>
      </c>
      <c r="AD180" s="206">
        <f>IFERROR(MIN(MIN((AD184/SUM(AD$177:$CK177))*AD177,$G$171*(1-$G$85)),AD184),0)</f>
        <v>14561.491408350483</v>
      </c>
      <c r="AE180" s="206">
        <f>IFERROR(MIN(MIN((AE184/SUM(AE$177:$CK177))*AE177,$G$171*(1-$G$85)),AE184),0)</f>
        <v>13752.519663442119</v>
      </c>
      <c r="AF180" s="206">
        <f>IFERROR(MIN(MIN((AF184/SUM(AF$177:$CK177))*AF177,$G$171*(1-$G$85)),AF184),0)</f>
        <v>13028.702839050424</v>
      </c>
      <c r="AG180" s="206">
        <f>IFERROR(MIN(MIN((AG184/SUM(AG$177:$CK177))*AG177,$G$171*(1-$G$85)),AG184),0)</f>
        <v>12377.267697097901</v>
      </c>
      <c r="AH180" s="206">
        <f>IFERROR(MIN(MIN((AH184/SUM(AH$177:$CK177))*AH177,$G$171*(1-$G$85)),AH184),0)</f>
        <v>11787.873997236102</v>
      </c>
      <c r="AI180" s="206">
        <f>IFERROR(MIN(MIN((AI184/SUM(AI$177:$CK177))*AI177,$G$171*(1-$G$85)),AI184),0)</f>
        <v>11252.061542816275</v>
      </c>
      <c r="AJ180" s="206">
        <f>IFERROR(MIN(MIN((AJ184/SUM(AJ$177:$CK177))*AJ177,$G$171*(1-$G$85)),AJ184),0)</f>
        <v>10762.841475737312</v>
      </c>
      <c r="AK180" s="206">
        <f>IFERROR(MIN(MIN((AK184/SUM(AK$177:$CK177))*AK177,$G$171*(1-$G$85)),AK184),0)</f>
        <v>10314.38974758159</v>
      </c>
      <c r="AL180" s="206">
        <f>IFERROR(MIN(MIN((AL184/SUM(AL$177:$CK177))*AL177,$G$171*(1-$G$85)),AL184),0)</f>
        <v>9901.8141576783346</v>
      </c>
      <c r="AM180" s="206">
        <f>IFERROR(MIN(MIN((AM184/SUM(AM$177:$CK177))*AM177,$G$171*(1-$G$85)),AM184),0)</f>
        <v>9520.9751516137876</v>
      </c>
      <c r="AN180" s="206">
        <f>IFERROR(MIN(MIN((AN184/SUM(AN$177:$CK177))*AN177,$G$171*(1-$G$85)),AN184),0)</f>
        <v>9168.3464422947563</v>
      </c>
      <c r="AO180" s="206">
        <f>IFERROR(MIN(MIN((AO184/SUM(AO$177:$CK177))*AO177,$G$171*(1-$G$85)),AO184),0)</f>
        <v>8840.9054979270841</v>
      </c>
      <c r="AP180" s="206">
        <f>IFERROR(MIN(MIN((AP184/SUM(AP$177:$CK177))*AP177,$G$171*(1-$G$85)),AP184),0)</f>
        <v>8536.0466876537321</v>
      </c>
      <c r="AQ180" s="206">
        <f>IFERROR(MIN(MIN((AQ184/SUM(AQ$177:$CK177))*AQ177,$G$171*(1-$G$85)),AQ184),0)</f>
        <v>8251.5117980652722</v>
      </c>
      <c r="AR180" s="206">
        <f>IFERROR(MIN(MIN((AR184/SUM(AR$177:$CK177))*AR177,$G$171*(1-$G$85)),AR184),0)</f>
        <v>7985.333998127684</v>
      </c>
      <c r="AS180" s="206">
        <f>IFERROR(MIN(MIN((AS184/SUM(AS$177:$CK177))*AS177,$G$171*(1-$G$85)),AS184),0)</f>
        <v>7735.7923106861845</v>
      </c>
      <c r="AT180" s="206">
        <f>IFERROR(MIN(MIN((AT184/SUM(AT$177:$CK177))*AT177,$G$171*(1-$G$85)),AT184),0)</f>
        <v>7501.3743618775088</v>
      </c>
      <c r="AU180" s="206">
        <f>IFERROR(MIN(MIN((AU184/SUM(AU$177:$CK177))*AU177,$G$171*(1-$G$85)),AU184),0)</f>
        <v>7280.745704175215</v>
      </c>
      <c r="AV180" s="206">
        <f>IFERROR(MIN(MIN((AV184/SUM(AV$177:$CK177))*AV177,$G$171*(1-$G$85)),AV184),0)</f>
        <v>7072.7243983416411</v>
      </c>
      <c r="AW180" s="206">
        <f>IFERROR(MIN(MIN((AW184/SUM(AW$177:$CK177))*AW177,$G$171*(1-$G$85)),AW184),0)</f>
        <v>6876.2598317210541</v>
      </c>
      <c r="AX180" s="206">
        <f>IFERROR(MIN(MIN((AX184/SUM(AX$177:$CK177))*AX177,$G$171*(1-$G$85)),AX184),0)</f>
        <v>6690.4149714042433</v>
      </c>
      <c r="AY180" s="206">
        <f>IFERROR(MIN(MIN((AY184/SUM(AY$177:$CK177))*AY177,$G$171*(1-$G$85)),AY184),0)</f>
        <v>0</v>
      </c>
      <c r="AZ180" s="206">
        <f>IFERROR(MIN(MIN((AZ184/SUM(AZ$177:$CK177))*AZ177,$G$171*(1-$G$85)),AZ184),0)</f>
        <v>0</v>
      </c>
      <c r="BA180" s="206">
        <f>IFERROR(MIN(MIN((BA184/SUM(BA$177:$CK177))*BA177,$G$171*(1-$G$85)),BA184),0)</f>
        <v>0</v>
      </c>
      <c r="BB180" s="206">
        <f>IFERROR(MIN(MIN((BB184/SUM(BB$177:$CK177))*BB177,$G$171*(1-$G$85)),BB184),0)</f>
        <v>0</v>
      </c>
      <c r="BC180" s="206">
        <f>IFERROR(MIN(MIN((BC184/SUM(BC$177:$CK177))*BC177,$G$171*(1-$G$85)),BC184),0)</f>
        <v>0</v>
      </c>
      <c r="BD180" s="206">
        <f>IFERROR(MIN(MIN((BD184/SUM(BD$177:$CK177))*BD177,$G$171*(1-$G$85)),BD184),0)</f>
        <v>0</v>
      </c>
      <c r="BE180" s="206">
        <f>IFERROR(MIN(MIN((BE184/SUM(BE$177:$CK177))*BE177,$G$171*(1-$G$85)),BE184),0)</f>
        <v>0</v>
      </c>
      <c r="BF180" s="206">
        <f>IFERROR(MIN(MIN((BF184/SUM(BF$177:$CK177))*BF177,$G$171*(1-$G$85)),BF184),0)</f>
        <v>0</v>
      </c>
      <c r="BG180" s="206">
        <f>IFERROR(MIN(MIN((BG184/SUM(BG$177:$CK177))*BG177,$G$171*(1-$G$85)),BG184),0)</f>
        <v>0</v>
      </c>
      <c r="BH180" s="206">
        <f>IFERROR(MIN(MIN((BH184/SUM(BH$177:$CK177))*BH177,$G$171*(1-$G$85)),BH184),0)</f>
        <v>0</v>
      </c>
      <c r="BI180" s="206">
        <f>IFERROR(MIN(MIN((BI184/SUM(BI$177:$CK177))*BI177,$G$171*(1-$G$85)),BI184),0)</f>
        <v>0</v>
      </c>
      <c r="BJ180" s="206">
        <f>IFERROR(MIN(MIN((BJ184/SUM(BJ$177:$CK177))*BJ177,$G$171*(1-$G$85)),BJ184),0)</f>
        <v>0</v>
      </c>
      <c r="BK180" s="206">
        <f>IFERROR(MIN(MIN((BK184/SUM(BK$177:$CK177))*BK177,$G$171*(1-$G$85)),BK184),0)</f>
        <v>0</v>
      </c>
      <c r="BL180" s="206">
        <f>IFERROR(MIN(MIN((BL184/SUM(BL$177:$CK177))*BL177,$G$171*(1-$G$85)),BL184),0)</f>
        <v>0</v>
      </c>
      <c r="BM180" s="206">
        <f>IFERROR(MIN(MIN((BM184/SUM(BM$177:$CK177))*BM177,$G$171*(1-$G$85)),BM184),0)</f>
        <v>0</v>
      </c>
      <c r="BN180" s="206">
        <f>IFERROR(MIN(MIN((BN184/SUM(BN$177:$CK177))*BN177,$G$171*(1-$G$85)),BN184),0)</f>
        <v>0</v>
      </c>
      <c r="BO180" s="206">
        <f>IFERROR(MIN(MIN((BO184/SUM(BO$177:$CK177))*BO177,$G$171*(1-$G$85)),BO184),0)</f>
        <v>0</v>
      </c>
      <c r="BP180" s="206">
        <f>IFERROR(MIN(MIN((BP184/SUM(BP$177:$CK177))*BP177,$G$171*(1-$G$85)),BP184),0)</f>
        <v>0</v>
      </c>
      <c r="BQ180" s="206">
        <f>IFERROR(MIN(MIN((BQ184/SUM(BQ$177:$CK177))*BQ177,$G$171*(1-$G$85)),BQ184),0)</f>
        <v>0</v>
      </c>
      <c r="BR180" s="206">
        <f>IFERROR(MIN(MIN((BR184/SUM(BR$177:$CK177))*BR177,$G$171*(1-$G$85)),BR184),0)</f>
        <v>0</v>
      </c>
      <c r="BS180" s="206">
        <f>IFERROR(MIN(MIN((BS184/SUM(BS$177:$CK177))*BS177,$G$171*(1-$G$85)),BS184),0)</f>
        <v>0</v>
      </c>
      <c r="BT180" s="206">
        <f>IFERROR(MIN(MIN((BT184/SUM(BT$177:$CK177))*BT177,$G$171*(1-$G$85)),BT184),0)</f>
        <v>0</v>
      </c>
      <c r="BU180" s="206">
        <f>IFERROR(MIN(MIN((BU184/SUM(BU$177:$CK177))*BU177,$G$171*(1-$G$85)),BU184),0)</f>
        <v>0</v>
      </c>
      <c r="BV180" s="206">
        <f>IFERROR(MIN(MIN((BV184/SUM(BV$177:$CK177))*BV177,$G$171*(1-$G$85)),BV184),0)</f>
        <v>0</v>
      </c>
      <c r="BW180" s="206">
        <f>IFERROR(MIN(MIN((BW184/SUM(BW$177:$CK177))*BW177,$G$171*(1-$G$85)),BW184),0)</f>
        <v>0</v>
      </c>
      <c r="BX180" s="206">
        <f>IFERROR(MIN(MIN((BX184/SUM(BX$177:$CK177))*BX177,$G$171*(1-$G$85)),BX184),0)</f>
        <v>0</v>
      </c>
      <c r="BY180" s="206">
        <f>IFERROR(MIN(MIN((BY184/SUM(BY$177:$CK177))*BY177,$G$171*(1-$G$85)),BY184),0)</f>
        <v>0</v>
      </c>
      <c r="BZ180" s="206">
        <f>IFERROR(MIN(MIN((BZ184/SUM(BZ$177:$CK177))*BZ177,$G$171*(1-$G$85)),BZ184),0)</f>
        <v>0</v>
      </c>
      <c r="CA180" s="206">
        <f>IFERROR(MIN(MIN((CA184/SUM(CA$177:$CK177))*CA177,$G$171*(1-$G$85)),CA184),0)</f>
        <v>0</v>
      </c>
      <c r="CB180" s="206">
        <f>IFERROR(MIN(MIN((CB184/SUM(CB$177:$CK177))*CB177,$G$171*(1-$G$85)),CB184),0)</f>
        <v>0</v>
      </c>
      <c r="CC180" s="206">
        <f>IFERROR(MIN(MIN((CC184/SUM(CC$177:$CK177))*CC177,$G$171*(1-$G$85)),CC184),0)</f>
        <v>0</v>
      </c>
      <c r="CD180" s="206">
        <f>IFERROR(MIN(MIN((CD184/SUM(CD$177:$CK177))*CD177,$G$171*(1-$G$85)),CD184),0)</f>
        <v>0</v>
      </c>
      <c r="CE180" s="206">
        <f>IFERROR(MIN(MIN((CE184/SUM(CE$177:$CK177))*CE177,$G$171*(1-$G$85)),CE184),0)</f>
        <v>0</v>
      </c>
      <c r="CF180" s="206">
        <f>IFERROR(MIN(MIN((CF184/SUM(CF$177:$CK177))*CF177,$G$171*(1-$G$85)),CF184),0)</f>
        <v>0</v>
      </c>
      <c r="CG180" s="206">
        <f>IFERROR(MIN(MIN((CG184/SUM(CG$177:$CK177))*CG177,$G$171*(1-$G$85)),CG184),0)</f>
        <v>0</v>
      </c>
      <c r="CH180" s="206">
        <f>IFERROR(MIN(MIN((CH184/SUM(CH$177:$CK177))*CH177,$G$171*(1-$G$85)),CH184),0)</f>
        <v>0</v>
      </c>
      <c r="CI180" s="206">
        <f>IFERROR(MIN(MIN((CI184/SUM(CI$177:$CK177))*CI177,$G$171*(1-$G$85)),CI184),0)</f>
        <v>0</v>
      </c>
      <c r="CJ180" s="206">
        <f>IFERROR(MIN(MIN((CJ184/SUM(CJ$177:$CK177))*CJ177,$G$171*(1-$G$85)),CJ184),0)</f>
        <v>0</v>
      </c>
      <c r="CK180" s="206">
        <f>IFERROR(MIN(MIN((CK184/SUM(CK$177:$CK177))*CK177,$G$171*(1-$G$85)),CK184),0)</f>
        <v>0</v>
      </c>
    </row>
    <row r="181" spans="2:90" customFormat="1" ht="10.35" hidden="1" customHeight="1" outlineLevel="2">
      <c r="D181" s="10" t="s">
        <v>132</v>
      </c>
      <c r="E181" s="11"/>
      <c r="F181" s="12" t="s">
        <v>33</v>
      </c>
      <c r="G181" s="25">
        <f>SUM(J181:CK181)</f>
        <v>2000000</v>
      </c>
      <c r="I181" s="24"/>
      <c r="J181" s="36">
        <f>MIN(($G$171-J180)*J173,J185)</f>
        <v>0</v>
      </c>
      <c r="K181" s="36">
        <f>MIN(($G$171-K180)*K173,K185)</f>
        <v>0</v>
      </c>
      <c r="L181" s="36">
        <f t="shared" ref="L181:BV181" si="32">MIN(($G$171-L180)*L173,L185)</f>
        <v>0</v>
      </c>
      <c r="M181" s="36">
        <f t="shared" si="32"/>
        <v>0</v>
      </c>
      <c r="N181" s="36">
        <f t="shared" si="32"/>
        <v>3750</v>
      </c>
      <c r="O181" s="36">
        <f t="shared" si="32"/>
        <v>3750</v>
      </c>
      <c r="P181" s="36">
        <f>MIN(($G$171-P180)*P173,P185)</f>
        <v>3750</v>
      </c>
      <c r="Q181" s="36">
        <f t="shared" si="32"/>
        <v>13113.661514510452</v>
      </c>
      <c r="R181" s="36">
        <f t="shared" si="32"/>
        <v>25490.929211608367</v>
      </c>
      <c r="S181" s="36">
        <f t="shared" si="32"/>
        <v>33742.441009673632</v>
      </c>
      <c r="T181" s="36">
        <f t="shared" si="32"/>
        <v>39636.378008291678</v>
      </c>
      <c r="U181" s="36">
        <f t="shared" si="32"/>
        <v>44056.830757255215</v>
      </c>
      <c r="V181" s="36">
        <f t="shared" si="32"/>
        <v>47494.960673115755</v>
      </c>
      <c r="W181" s="36">
        <f t="shared" si="32"/>
        <v>50245.464605804176</v>
      </c>
      <c r="X181" s="36">
        <f t="shared" si="32"/>
        <v>52495.876914367429</v>
      </c>
      <c r="Y181" s="36">
        <f t="shared" si="32"/>
        <v>54371.220504836805</v>
      </c>
      <c r="Z181" s="36">
        <f t="shared" si="32"/>
        <v>55958.049696772447</v>
      </c>
      <c r="AA181" s="36">
        <f t="shared" si="32"/>
        <v>57318.189004145839</v>
      </c>
      <c r="AB181" s="36">
        <f t="shared" si="32"/>
        <v>58496.976403869456</v>
      </c>
      <c r="AC181" s="36">
        <f t="shared" si="32"/>
        <v>59528.415378627607</v>
      </c>
      <c r="AD181" s="36">
        <f t="shared" si="32"/>
        <v>60438.508591649515</v>
      </c>
      <c r="AE181" s="36">
        <f t="shared" si="32"/>
        <v>61247.480336557885</v>
      </c>
      <c r="AF181" s="36">
        <f t="shared" si="32"/>
        <v>61971.297160949573</v>
      </c>
      <c r="AG181" s="36">
        <f t="shared" si="32"/>
        <v>62622.732302902099</v>
      </c>
      <c r="AH181" s="36">
        <f t="shared" si="32"/>
        <v>63212.1260027639</v>
      </c>
      <c r="AI181" s="36">
        <f t="shared" si="32"/>
        <v>63747.938457183729</v>
      </c>
      <c r="AJ181" s="36">
        <f t="shared" si="32"/>
        <v>64237.15852426269</v>
      </c>
      <c r="AK181" s="36">
        <f t="shared" si="32"/>
        <v>64685.61025241841</v>
      </c>
      <c r="AL181" s="36">
        <f t="shared" si="32"/>
        <v>65098.185842321662</v>
      </c>
      <c r="AM181" s="36">
        <f t="shared" si="32"/>
        <v>65479.024848386209</v>
      </c>
      <c r="AN181" s="36">
        <f t="shared" si="32"/>
        <v>65831.653557705242</v>
      </c>
      <c r="AO181" s="36">
        <f t="shared" si="32"/>
        <v>66159.094502072912</v>
      </c>
      <c r="AP181" s="36">
        <f t="shared" si="32"/>
        <v>66463.953312346275</v>
      </c>
      <c r="AQ181" s="36">
        <f t="shared" si="32"/>
        <v>66748.488201934728</v>
      </c>
      <c r="AR181" s="36">
        <f t="shared" si="32"/>
        <v>67014.66600187232</v>
      </c>
      <c r="AS181" s="36">
        <f t="shared" si="32"/>
        <v>67264.207689313815</v>
      </c>
      <c r="AT181" s="36">
        <f t="shared" si="32"/>
        <v>67498.625638122496</v>
      </c>
      <c r="AU181" s="36">
        <f t="shared" si="32"/>
        <v>67719.25429582478</v>
      </c>
      <c r="AV181" s="36">
        <f t="shared" si="32"/>
        <v>67927.275601658359</v>
      </c>
      <c r="AW181" s="36">
        <f t="shared" si="32"/>
        <v>68123.74016827895</v>
      </c>
      <c r="AX181" s="36">
        <f t="shared" si="32"/>
        <v>68309.585028595757</v>
      </c>
      <c r="AY181" s="36">
        <f t="shared" si="32"/>
        <v>24999.999999999767</v>
      </c>
      <c r="AZ181" s="36">
        <f t="shared" si="32"/>
        <v>0</v>
      </c>
      <c r="BA181" s="36">
        <f t="shared" si="32"/>
        <v>0</v>
      </c>
      <c r="BB181" s="36">
        <f t="shared" si="32"/>
        <v>0</v>
      </c>
      <c r="BC181" s="36">
        <f t="shared" si="32"/>
        <v>0</v>
      </c>
      <c r="BD181" s="36">
        <f t="shared" si="32"/>
        <v>0</v>
      </c>
      <c r="BE181" s="36">
        <f t="shared" si="32"/>
        <v>0</v>
      </c>
      <c r="BF181" s="36">
        <f t="shared" si="32"/>
        <v>0</v>
      </c>
      <c r="BG181" s="36">
        <f t="shared" si="32"/>
        <v>0</v>
      </c>
      <c r="BH181" s="36">
        <f t="shared" si="32"/>
        <v>0</v>
      </c>
      <c r="BI181" s="36">
        <f t="shared" si="32"/>
        <v>0</v>
      </c>
      <c r="BJ181" s="36">
        <f t="shared" si="32"/>
        <v>0</v>
      </c>
      <c r="BK181" s="36">
        <f t="shared" si="32"/>
        <v>0</v>
      </c>
      <c r="BL181" s="36">
        <f t="shared" si="32"/>
        <v>0</v>
      </c>
      <c r="BM181" s="36">
        <f t="shared" si="32"/>
        <v>0</v>
      </c>
      <c r="BN181" s="36">
        <f t="shared" si="32"/>
        <v>0</v>
      </c>
      <c r="BO181" s="36">
        <f t="shared" si="32"/>
        <v>0</v>
      </c>
      <c r="BP181" s="36">
        <f t="shared" si="32"/>
        <v>0</v>
      </c>
      <c r="BQ181" s="36">
        <f t="shared" si="32"/>
        <v>0</v>
      </c>
      <c r="BR181" s="36">
        <f t="shared" si="32"/>
        <v>0</v>
      </c>
      <c r="BS181" s="36">
        <f t="shared" si="32"/>
        <v>0</v>
      </c>
      <c r="BT181" s="36">
        <f t="shared" si="32"/>
        <v>0</v>
      </c>
      <c r="BU181" s="36">
        <f t="shared" si="32"/>
        <v>0</v>
      </c>
      <c r="BV181" s="36">
        <f t="shared" si="32"/>
        <v>0</v>
      </c>
      <c r="BW181" s="36">
        <f t="shared" ref="BW181:CK181" si="33">MIN(($G$171-BW180)*BW173,BW185)</f>
        <v>0</v>
      </c>
      <c r="BX181" s="36">
        <f t="shared" si="33"/>
        <v>0</v>
      </c>
      <c r="BY181" s="36">
        <f>MIN(($G$171-BY180)*BY173,BY185)</f>
        <v>0</v>
      </c>
      <c r="BZ181" s="36">
        <f t="shared" si="33"/>
        <v>0</v>
      </c>
      <c r="CA181" s="36">
        <f t="shared" si="33"/>
        <v>0</v>
      </c>
      <c r="CB181" s="36">
        <f t="shared" si="33"/>
        <v>0</v>
      </c>
      <c r="CC181" s="36">
        <f t="shared" si="33"/>
        <v>0</v>
      </c>
      <c r="CD181" s="36">
        <f t="shared" si="33"/>
        <v>0</v>
      </c>
      <c r="CE181" s="36">
        <f t="shared" si="33"/>
        <v>0</v>
      </c>
      <c r="CF181" s="36">
        <f t="shared" si="33"/>
        <v>0</v>
      </c>
      <c r="CG181" s="36">
        <f t="shared" si="33"/>
        <v>0</v>
      </c>
      <c r="CH181" s="36">
        <f t="shared" si="33"/>
        <v>0</v>
      </c>
      <c r="CI181" s="36">
        <f t="shared" si="33"/>
        <v>0</v>
      </c>
      <c r="CJ181" s="36">
        <f t="shared" si="33"/>
        <v>0</v>
      </c>
      <c r="CK181" s="36">
        <f t="shared" si="33"/>
        <v>0</v>
      </c>
    </row>
    <row r="182" spans="2:90" customFormat="1" ht="10.35" hidden="1" customHeight="1" outlineLevel="2">
      <c r="D182" s="10"/>
      <c r="E182" s="11"/>
      <c r="F182" s="12"/>
    </row>
    <row r="183" spans="2:90" customFormat="1" ht="10.35" hidden="1" customHeight="1" outlineLevel="2">
      <c r="D183" s="63" t="s">
        <v>309</v>
      </c>
      <c r="E183" s="11"/>
      <c r="F183" s="12"/>
    </row>
    <row r="184" spans="2:90" customFormat="1" ht="10.35" hidden="1" customHeight="1" outlineLevel="2">
      <c r="D184" s="10" t="s">
        <v>136</v>
      </c>
      <c r="E184" s="11"/>
      <c r="F184" s="12" t="s">
        <v>33</v>
      </c>
      <c r="J184" s="36">
        <f>$G38 - SUM($I180:I180)</f>
        <v>800000</v>
      </c>
      <c r="K184" s="36">
        <f>$G38 - SUM($I180:J180)</f>
        <v>800000</v>
      </c>
      <c r="L184" s="36">
        <f>$G38 - SUM($I180:K180)</f>
        <v>800000</v>
      </c>
      <c r="M184" s="36">
        <f>$G38 - SUM($I180:L180)</f>
        <v>800000</v>
      </c>
      <c r="N184" s="36">
        <f>$G38 - SUM($I180:M180)</f>
        <v>800000</v>
      </c>
      <c r="O184" s="36">
        <f>$G38 - SUM($I180:N180)</f>
        <v>728750</v>
      </c>
      <c r="P184" s="36">
        <f>$G38 - SUM($I180:O180)</f>
        <v>657500</v>
      </c>
      <c r="Q184" s="36">
        <f>$G38 - SUM($I180:P180)</f>
        <v>586250</v>
      </c>
      <c r="R184" s="36">
        <f>$G38 - SUM($I180:Q180)</f>
        <v>524363.6615145104</v>
      </c>
      <c r="S184" s="36">
        <f>$G38 - SUM($I180:R180)</f>
        <v>474854.59072611883</v>
      </c>
      <c r="T184" s="36">
        <f>$G38 - SUM($I180:S180)</f>
        <v>433597.03173579247</v>
      </c>
      <c r="U184" s="36">
        <f>$G38 - SUM($I180:T180)</f>
        <v>398233.40974408411</v>
      </c>
      <c r="V184" s="36">
        <f>$G38 - SUM($I180:U180)</f>
        <v>367290.24050133931</v>
      </c>
      <c r="W184" s="36">
        <f>$G38 - SUM($I180:V180)</f>
        <v>339785.20117445505</v>
      </c>
      <c r="X184" s="36">
        <f>$G38 - SUM($I180:W180)</f>
        <v>315030.66578025924</v>
      </c>
      <c r="Y184" s="36">
        <f>$G38 - SUM($I180:X180)</f>
        <v>292526.54269462667</v>
      </c>
      <c r="Z184" s="36">
        <f>$G38 - SUM($I180:Y180)</f>
        <v>271897.76319946349</v>
      </c>
      <c r="AA184" s="36">
        <f>$G38 - SUM($I180:Z180)</f>
        <v>252855.81289623596</v>
      </c>
      <c r="AB184" s="36">
        <f>$G38 - SUM($I180:AA180)</f>
        <v>235174.00190038176</v>
      </c>
      <c r="AC184" s="36">
        <f>$G38 - SUM($I180:AB180)</f>
        <v>218670.97830425121</v>
      </c>
      <c r="AD184" s="36">
        <f>$G38 - SUM($I180:AC180)</f>
        <v>203199.39368287881</v>
      </c>
      <c r="AE184" s="36">
        <f>$G38 - SUM($I180:AD180)</f>
        <v>188637.90227452829</v>
      </c>
      <c r="AF184" s="36">
        <f>$G38 - SUM($I180:AE180)</f>
        <v>174885.38261108613</v>
      </c>
      <c r="AG184" s="36">
        <f>$G38 - SUM($I180:AF180)</f>
        <v>161856.67977203568</v>
      </c>
      <c r="AH184" s="36">
        <f>$G38 - SUM($I180:AG180)</f>
        <v>149479.41207493783</v>
      </c>
      <c r="AI184" s="36">
        <f>$G38 - SUM($I180:AH180)</f>
        <v>137691.5380777017</v>
      </c>
      <c r="AJ184" s="36">
        <f>$G38 - SUM($I180:AI180)</f>
        <v>126439.47653488547</v>
      </c>
      <c r="AK184" s="36">
        <f>$G38 - SUM($I180:AJ180)</f>
        <v>115676.63505914819</v>
      </c>
      <c r="AL184" s="36">
        <f>$G38 - SUM($I180:AK180)</f>
        <v>105362.24531156663</v>
      </c>
      <c r="AM184" s="36">
        <f>$G38 - SUM($I180:AL180)</f>
        <v>95460.431153888348</v>
      </c>
      <c r="AN184" s="36">
        <f>$G38 - SUM($I180:AM180)</f>
        <v>85939.456002274528</v>
      </c>
      <c r="AO184" s="36">
        <f>$G38 - SUM($I180:AN180)</f>
        <v>76771.109559979755</v>
      </c>
      <c r="AP184" s="36">
        <f>$G38 - SUM($I180:AO180)</f>
        <v>67930.204062052653</v>
      </c>
      <c r="AQ184" s="36">
        <f>$G38 - SUM($I180:AP180)</f>
        <v>59394.157374398899</v>
      </c>
      <c r="AR184" s="36">
        <f>$G38 - SUM($I180:AQ180)</f>
        <v>51142.645576333627</v>
      </c>
      <c r="AS184" s="36">
        <f>$G38 - SUM($I180:AR180)</f>
        <v>43157.311578205903</v>
      </c>
      <c r="AT184" s="36">
        <f>$G38 - SUM($I180:AS180)</f>
        <v>35421.519267519703</v>
      </c>
      <c r="AU184" s="36">
        <f>$G38 - SUM($I180:AT180)</f>
        <v>27920.144905642141</v>
      </c>
      <c r="AV184" s="36">
        <f>$G38 - SUM($I180:AU180)</f>
        <v>20639.399201466935</v>
      </c>
      <c r="AW184" s="36">
        <f>$G38 - SUM($I180:AV180)</f>
        <v>13566.674803125323</v>
      </c>
      <c r="AX184" s="36">
        <f>$G38 - SUM($I180:AW180)</f>
        <v>6690.4149714042433</v>
      </c>
      <c r="AY184" s="36">
        <f>$G38 - SUM($I180:AX180)</f>
        <v>0</v>
      </c>
      <c r="AZ184" s="36">
        <f>$G38 - SUM($I180:AY180)</f>
        <v>0</v>
      </c>
      <c r="BA184" s="36">
        <f>$G38 - SUM($I180:AZ180)</f>
        <v>0</v>
      </c>
      <c r="BB184" s="36">
        <f>$G38 - SUM($I180:BA180)</f>
        <v>0</v>
      </c>
      <c r="BC184" s="36">
        <f>$G38 - SUM($I180:BB180)</f>
        <v>0</v>
      </c>
      <c r="BD184" s="36">
        <f>$G38 - SUM($I180:BC180)</f>
        <v>0</v>
      </c>
      <c r="BE184" s="36">
        <f>$G38 - SUM($I180:BD180)</f>
        <v>0</v>
      </c>
      <c r="BF184" s="36">
        <f>$G38 - SUM($I180:BE180)</f>
        <v>0</v>
      </c>
      <c r="BG184" s="36">
        <f>$G38 - SUM($I180:BF180)</f>
        <v>0</v>
      </c>
      <c r="BH184" s="36">
        <f>$G38 - SUM($I180:BG180)</f>
        <v>0</v>
      </c>
      <c r="BI184" s="36">
        <f>$G38 - SUM($I180:BH180)</f>
        <v>0</v>
      </c>
      <c r="BJ184" s="36">
        <f>$G38 - SUM($I180:BI180)</f>
        <v>0</v>
      </c>
      <c r="BK184" s="36">
        <f>$G38 - SUM($I180:BJ180)</f>
        <v>0</v>
      </c>
      <c r="BL184" s="36">
        <f>$G38 - SUM($I180:BK180)</f>
        <v>0</v>
      </c>
      <c r="BM184" s="36">
        <f>$G38 - SUM($I180:BL180)</f>
        <v>0</v>
      </c>
      <c r="BN184" s="36">
        <f>$G38 - SUM($I180:BM180)</f>
        <v>0</v>
      </c>
      <c r="BO184" s="36">
        <f>$G38 - SUM($I180:BN180)</f>
        <v>0</v>
      </c>
      <c r="BP184" s="36">
        <f>$G38 - SUM($I180:BO180)</f>
        <v>0</v>
      </c>
      <c r="BQ184" s="36">
        <f>$G38 - SUM($I180:BP180)</f>
        <v>0</v>
      </c>
      <c r="BR184" s="36">
        <f>$G38 - SUM($I180:BQ180)</f>
        <v>0</v>
      </c>
      <c r="BS184" s="36">
        <f>$G38 - SUM($I180:BR180)</f>
        <v>0</v>
      </c>
      <c r="BT184" s="36">
        <f>$G38 - SUM($I180:BS180)</f>
        <v>0</v>
      </c>
      <c r="BU184" s="36">
        <f>$G38 - SUM($I180:BT180)</f>
        <v>0</v>
      </c>
      <c r="BV184" s="36">
        <f>$G38 - SUM($I180:BU180)</f>
        <v>0</v>
      </c>
      <c r="BW184" s="36">
        <f>$G38 - SUM($I180:BV180)</f>
        <v>0</v>
      </c>
      <c r="BX184" s="36">
        <f>$G38 - SUM($I180:BW180)</f>
        <v>0</v>
      </c>
      <c r="BY184" s="36">
        <f>$G38 - SUM($I180:BX180)</f>
        <v>0</v>
      </c>
      <c r="BZ184" s="36">
        <f>$G38 - SUM($I180:BY180)</f>
        <v>0</v>
      </c>
      <c r="CA184" s="36">
        <f>$G38 - SUM($I180:BZ180)</f>
        <v>0</v>
      </c>
      <c r="CB184" s="36">
        <f>$G38 - SUM($I180:CA180)</f>
        <v>0</v>
      </c>
      <c r="CC184" s="36">
        <f>$G38 - SUM($I180:CB180)</f>
        <v>0</v>
      </c>
      <c r="CD184" s="36">
        <f>$G38 - SUM($I180:CC180)</f>
        <v>0</v>
      </c>
      <c r="CE184" s="36">
        <f>$G38 - SUM($I180:CD180)</f>
        <v>0</v>
      </c>
      <c r="CF184" s="36">
        <f>$G38 - SUM($I180:CE180)</f>
        <v>0</v>
      </c>
      <c r="CG184" s="36">
        <f>$G38 - SUM($I180:CF180)</f>
        <v>0</v>
      </c>
      <c r="CH184" s="36">
        <f>$G38 - SUM($I180:CG180)</f>
        <v>0</v>
      </c>
      <c r="CI184" s="36">
        <f>$G38 - SUM($I180:CH180)</f>
        <v>0</v>
      </c>
      <c r="CJ184" s="36">
        <f>$G38 - SUM($I180:CI180)</f>
        <v>0</v>
      </c>
      <c r="CK184" s="36">
        <f>$G38 - SUM($I180:CJ180)</f>
        <v>0</v>
      </c>
    </row>
    <row r="185" spans="2:90" customFormat="1" ht="10.35" hidden="1" customHeight="1" outlineLevel="2">
      <c r="D185" s="10" t="s">
        <v>137</v>
      </c>
      <c r="E185" s="11"/>
      <c r="F185" s="12" t="s">
        <v>33</v>
      </c>
      <c r="J185" s="36">
        <f>$G39 - SUM($I181:I181)</f>
        <v>2000000</v>
      </c>
      <c r="K185" s="36">
        <f>$G39 - SUM($I181:J181)</f>
        <v>2000000</v>
      </c>
      <c r="L185" s="36">
        <f>$G39 - SUM($I181:K181)</f>
        <v>2000000</v>
      </c>
      <c r="M185" s="36">
        <f>$G39 - SUM($I181:L181)</f>
        <v>2000000</v>
      </c>
      <c r="N185" s="36">
        <f>$G39 - SUM($I181:M181)</f>
        <v>2000000</v>
      </c>
      <c r="O185" s="36">
        <f>$G39 - SUM($I181:N181)</f>
        <v>1996250</v>
      </c>
      <c r="P185" s="36">
        <f>$G39 - SUM($I181:O181)</f>
        <v>1992500</v>
      </c>
      <c r="Q185" s="36">
        <f>$G39 - SUM($I181:P181)</f>
        <v>1988750</v>
      </c>
      <c r="R185" s="36">
        <f>$G39 - SUM($I181:Q181)</f>
        <v>1975636.3384854896</v>
      </c>
      <c r="S185" s="36">
        <f>$G39 - SUM($I181:R181)</f>
        <v>1950145.4092738812</v>
      </c>
      <c r="T185" s="36">
        <f>$G39 - SUM($I181:S181)</f>
        <v>1916402.9682642075</v>
      </c>
      <c r="U185" s="36">
        <f>$G39 - SUM($I181:T181)</f>
        <v>1876766.5902559159</v>
      </c>
      <c r="V185" s="36">
        <f>$G39 - SUM($I181:U181)</f>
        <v>1832709.7594986607</v>
      </c>
      <c r="W185" s="36">
        <f>$G39 - SUM($I181:V181)</f>
        <v>1785214.7988255448</v>
      </c>
      <c r="X185" s="36">
        <f>$G39 - SUM($I181:W181)</f>
        <v>1734969.3342197407</v>
      </c>
      <c r="Y185" s="36">
        <f>$G39 - SUM($I181:X181)</f>
        <v>1682473.4573053732</v>
      </c>
      <c r="Z185" s="36">
        <f>$G39 - SUM($I181:Y181)</f>
        <v>1628102.2368005365</v>
      </c>
      <c r="AA185" s="36">
        <f>$G39 - SUM($I181:Z181)</f>
        <v>1572144.1871037642</v>
      </c>
      <c r="AB185" s="36">
        <f>$G39 - SUM($I181:AA181)</f>
        <v>1514825.9980996181</v>
      </c>
      <c r="AC185" s="36">
        <f>$G39 - SUM($I181:AB181)</f>
        <v>1456329.0216957487</v>
      </c>
      <c r="AD185" s="36">
        <f>$G39 - SUM($I181:AC181)</f>
        <v>1396800.6063171211</v>
      </c>
      <c r="AE185" s="36">
        <f>$G39 - SUM($I181:AD181)</f>
        <v>1336362.0977254715</v>
      </c>
      <c r="AF185" s="36">
        <f>$G39 - SUM($I181:AE181)</f>
        <v>1275114.6173889139</v>
      </c>
      <c r="AG185" s="36">
        <f>$G39 - SUM($I181:AF181)</f>
        <v>1213143.3202279643</v>
      </c>
      <c r="AH185" s="36">
        <f>$G39 - SUM($I181:AG181)</f>
        <v>1150520.587925062</v>
      </c>
      <c r="AI185" s="36">
        <f>$G39 - SUM($I181:AH181)</f>
        <v>1087308.4619222982</v>
      </c>
      <c r="AJ185" s="36">
        <f>$G39 - SUM($I181:AI181)</f>
        <v>1023560.5234651144</v>
      </c>
      <c r="AK185" s="36">
        <f>$G39 - SUM($I181:AJ181)</f>
        <v>959323.36494085169</v>
      </c>
      <c r="AL185" s="36">
        <f>$G39 - SUM($I181:AK181)</f>
        <v>894637.75468843337</v>
      </c>
      <c r="AM185" s="36">
        <f>$G39 - SUM($I181:AL181)</f>
        <v>829539.56884611165</v>
      </c>
      <c r="AN185" s="36">
        <f>$G39 - SUM($I181:AM181)</f>
        <v>764060.54399772547</v>
      </c>
      <c r="AO185" s="36">
        <f>$G39 - SUM($I181:AN181)</f>
        <v>698228.89044002024</v>
      </c>
      <c r="AP185" s="36">
        <f>$G39 - SUM($I181:AO181)</f>
        <v>632069.79593794723</v>
      </c>
      <c r="AQ185" s="36">
        <f>$G39 - SUM($I181:AP181)</f>
        <v>565605.84262560098</v>
      </c>
      <c r="AR185" s="36">
        <f>$G39 - SUM($I181:AQ181)</f>
        <v>498857.35442366637</v>
      </c>
      <c r="AS185" s="36">
        <f>$G39 - SUM($I181:AR181)</f>
        <v>431842.68842179398</v>
      </c>
      <c r="AT185" s="36">
        <f>$G39 - SUM($I181:AS181)</f>
        <v>364578.48073248006</v>
      </c>
      <c r="AU185" s="36">
        <f>$G39 - SUM($I181:AT181)</f>
        <v>297079.85509435763</v>
      </c>
      <c r="AV185" s="36">
        <f>$G39 - SUM($I181:AU181)</f>
        <v>229360.60079853283</v>
      </c>
      <c r="AW185" s="36">
        <f>$G39 - SUM($I181:AV181)</f>
        <v>161433.32519687456</v>
      </c>
      <c r="AX185" s="36">
        <f>$G39 - SUM($I181:AW181)</f>
        <v>93309.585028595524</v>
      </c>
      <c r="AY185" s="36">
        <f>$G39 - SUM($I181:AX181)</f>
        <v>24999.999999999767</v>
      </c>
      <c r="AZ185" s="36">
        <f>$G39 - SUM($I181:AY181)</f>
        <v>0</v>
      </c>
      <c r="BA185" s="36">
        <f>$G39 - SUM($I181:AZ181)</f>
        <v>0</v>
      </c>
      <c r="BB185" s="36">
        <f>$G39 - SUM($I181:BA181)</f>
        <v>0</v>
      </c>
      <c r="BC185" s="36">
        <f>$G39 - SUM($I181:BB181)</f>
        <v>0</v>
      </c>
      <c r="BD185" s="36">
        <f>$G39 - SUM($I181:BC181)</f>
        <v>0</v>
      </c>
      <c r="BE185" s="36">
        <f>$G39 - SUM($I181:BD181)</f>
        <v>0</v>
      </c>
      <c r="BF185" s="36">
        <f>$G39 - SUM($I181:BE181)</f>
        <v>0</v>
      </c>
      <c r="BG185" s="36">
        <f>$G39 - SUM($I181:BF181)</f>
        <v>0</v>
      </c>
      <c r="BH185" s="36">
        <f>$G39 - SUM($I181:BG181)</f>
        <v>0</v>
      </c>
      <c r="BI185" s="36">
        <f>$G39 - SUM($I181:BH181)</f>
        <v>0</v>
      </c>
      <c r="BJ185" s="36">
        <f>$G39 - SUM($I181:BI181)</f>
        <v>0</v>
      </c>
      <c r="BK185" s="36">
        <f>$G39 - SUM($I181:BJ181)</f>
        <v>0</v>
      </c>
      <c r="BL185" s="36">
        <f>$G39 - SUM($I181:BK181)</f>
        <v>0</v>
      </c>
      <c r="BM185" s="36">
        <f>$G39 - SUM($I181:BL181)</f>
        <v>0</v>
      </c>
      <c r="BN185" s="36">
        <f>$G39 - SUM($I181:BM181)</f>
        <v>0</v>
      </c>
      <c r="BO185" s="36">
        <f>$G39 - SUM($I181:BN181)</f>
        <v>0</v>
      </c>
      <c r="BP185" s="36">
        <f>$G39 - SUM($I181:BO181)</f>
        <v>0</v>
      </c>
      <c r="BQ185" s="36">
        <f>$G39 - SUM($I181:BP181)</f>
        <v>0</v>
      </c>
      <c r="BR185" s="36">
        <f>$G39 - SUM($I181:BQ181)</f>
        <v>0</v>
      </c>
      <c r="BS185" s="36">
        <f>$G39 - SUM($I181:BR181)</f>
        <v>0</v>
      </c>
      <c r="BT185" s="36">
        <f>$G39 - SUM($I181:BS181)</f>
        <v>0</v>
      </c>
      <c r="BU185" s="36">
        <f>$G39 - SUM($I181:BT181)</f>
        <v>0</v>
      </c>
      <c r="BV185" s="36">
        <f>$G39 - SUM($I181:BU181)</f>
        <v>0</v>
      </c>
      <c r="BW185" s="36">
        <f>$G39 - SUM($I181:BV181)</f>
        <v>0</v>
      </c>
      <c r="BX185" s="36">
        <f>$G39 - SUM($I181:BW181)</f>
        <v>0</v>
      </c>
      <c r="BY185" s="36">
        <f>$G39 - SUM($I181:BX181)</f>
        <v>0</v>
      </c>
      <c r="BZ185" s="36">
        <f>$G39 - SUM($I181:BY181)</f>
        <v>0</v>
      </c>
      <c r="CA185" s="36">
        <f>$G39 - SUM($I181:BZ181)</f>
        <v>0</v>
      </c>
      <c r="CB185" s="36">
        <f>$G39 - SUM($I181:CA181)</f>
        <v>0</v>
      </c>
      <c r="CC185" s="36">
        <f>$G39 - SUM($I181:CB181)</f>
        <v>0</v>
      </c>
      <c r="CD185" s="36">
        <f>$G39 - SUM($I181:CC181)</f>
        <v>0</v>
      </c>
      <c r="CE185" s="36">
        <f>$G39 - SUM($I181:CD181)</f>
        <v>0</v>
      </c>
      <c r="CF185" s="36">
        <f>$G39 - SUM($I181:CE181)</f>
        <v>0</v>
      </c>
      <c r="CG185" s="36">
        <f>$G39 - SUM($I181:CF181)</f>
        <v>0</v>
      </c>
      <c r="CH185" s="36">
        <f>$G39 - SUM($I181:CG181)</f>
        <v>0</v>
      </c>
      <c r="CI185" s="36">
        <f>$G39 - SUM($I181:CH181)</f>
        <v>0</v>
      </c>
      <c r="CJ185" s="36">
        <f>$G39 - SUM($I181:CI181)</f>
        <v>0</v>
      </c>
      <c r="CK185" s="36">
        <f>$G39 - SUM($I181:CJ181)</f>
        <v>0</v>
      </c>
    </row>
    <row r="186" spans="2:90" customFormat="1" ht="10.35" hidden="1" customHeight="1" outlineLevel="1" collapsed="1"/>
    <row r="187" spans="2:90" customFormat="1" ht="10.35" customHeight="1" collapsed="1"/>
    <row r="188" spans="2:90" s="13" customFormat="1" ht="10.35" customHeight="1" collapsed="1">
      <c r="B188" s="15">
        <v>3</v>
      </c>
      <c r="C188" s="13" t="s">
        <v>554</v>
      </c>
      <c r="E188" s="14"/>
      <c r="F188" s="15"/>
      <c r="G188" s="15"/>
    </row>
    <row r="189" spans="2:90" ht="10.35" hidden="1" customHeight="1" outlineLevel="1">
      <c r="B189" s="21"/>
      <c r="E189" s="10"/>
      <c r="F189" s="10"/>
      <c r="G189" s="10"/>
      <c r="K189"/>
      <c r="L189"/>
      <c r="M189"/>
      <c r="N189" s="71"/>
      <c r="O189" s="71"/>
      <c r="P189" s="71"/>
      <c r="Q189" s="71"/>
      <c r="R189" s="71"/>
      <c r="S189" s="71"/>
      <c r="T189" s="71"/>
      <c r="U189" s="71"/>
      <c r="V189" s="71"/>
      <c r="W189" s="71"/>
      <c r="X189" s="71"/>
      <c r="Y189" s="71"/>
      <c r="Z189" s="71"/>
      <c r="AA189" s="71"/>
      <c r="AB189" s="71"/>
      <c r="AC189" s="71"/>
      <c r="AD189" s="71"/>
      <c r="AE189" s="71"/>
      <c r="AF189" s="71"/>
      <c r="AG189" s="71"/>
      <c r="AH189" s="71"/>
      <c r="AI189" s="71"/>
      <c r="AJ189" s="71"/>
      <c r="AK189" s="71"/>
      <c r="AL189" s="71"/>
      <c r="AM189" s="71"/>
      <c r="AN189" s="71"/>
      <c r="AO189" s="71"/>
      <c r="AP189" s="71"/>
      <c r="AQ189" s="71"/>
      <c r="AR189" s="71"/>
      <c r="AS189" s="71"/>
      <c r="AT189" s="71"/>
      <c r="AU189" s="71"/>
      <c r="AV189" s="71"/>
      <c r="AW189" s="71"/>
      <c r="AX189" s="71"/>
      <c r="AY189" s="71"/>
      <c r="AZ189" s="71"/>
      <c r="BA189" s="71"/>
      <c r="BB189" s="71"/>
      <c r="BC189" s="71"/>
      <c r="BD189" s="71"/>
      <c r="BE189" s="71"/>
      <c r="BF189" s="71"/>
      <c r="BG189" s="71"/>
      <c r="BH189" s="71"/>
      <c r="BI189" s="71"/>
      <c r="BJ189" s="71"/>
      <c r="BK189" s="71"/>
      <c r="BL189" s="71"/>
      <c r="BM189" s="71"/>
      <c r="BN189" s="71"/>
      <c r="BO189" s="71"/>
      <c r="BP189" s="71"/>
      <c r="BQ189" s="71"/>
      <c r="BR189" s="71"/>
    </row>
    <row r="190" spans="2:90" s="16" customFormat="1" ht="10.15" hidden="1" customHeight="1" outlineLevel="1">
      <c r="B190" s="17"/>
      <c r="C190" s="207" t="s">
        <v>428</v>
      </c>
      <c r="D190" s="16" t="str">
        <f>"Teorētiskie ieguves apjomi un proporcijas no "&amp;G11&amp;". līdz "&amp;G15-1&amp;". gadam "</f>
        <v xml:space="preserve">Teorētiskie ieguves apjomi un proporcijas no 2004. līdz 2021. gadam </v>
      </c>
      <c r="E190" s="18"/>
      <c r="F190" s="19"/>
      <c r="G190" s="20"/>
    </row>
    <row r="191" spans="2:90" ht="10.35" hidden="1" customHeight="1" outlineLevel="2">
      <c r="B191" s="21"/>
      <c r="E191" s="10"/>
      <c r="F191" s="10"/>
      <c r="G191" s="10"/>
      <c r="K191"/>
      <c r="L191"/>
      <c r="M191"/>
      <c r="N191" s="71"/>
      <c r="O191" s="71"/>
      <c r="P191" s="71"/>
      <c r="Q191" s="71"/>
      <c r="R191" s="71"/>
      <c r="S191" s="71"/>
      <c r="T191" s="71"/>
      <c r="U191" s="71"/>
      <c r="V191" s="71"/>
      <c r="W191" s="71"/>
      <c r="X191" s="71"/>
      <c r="Y191" s="71"/>
      <c r="Z191" s="71"/>
      <c r="AA191" s="71"/>
      <c r="AB191" s="71"/>
      <c r="AC191" s="71"/>
      <c r="AD191" s="71"/>
      <c r="AE191" s="71"/>
      <c r="AF191" s="71"/>
      <c r="AG191" s="71"/>
      <c r="AH191" s="71"/>
      <c r="AI191" s="71"/>
      <c r="AJ191" s="71"/>
      <c r="AK191" s="71"/>
      <c r="AL191" s="71"/>
      <c r="AM191" s="71"/>
      <c r="AN191" s="71"/>
      <c r="AO191" s="71"/>
      <c r="AP191" s="71"/>
      <c r="AQ191" s="71"/>
      <c r="AR191" s="71"/>
      <c r="AS191" s="71"/>
      <c r="AT191" s="71"/>
      <c r="AU191" s="71"/>
      <c r="AV191" s="71"/>
      <c r="AW191" s="71"/>
      <c r="AX191" s="71"/>
      <c r="AY191" s="71"/>
      <c r="AZ191" s="71"/>
      <c r="BA191" s="71"/>
      <c r="BB191" s="71"/>
      <c r="BC191" s="71"/>
      <c r="BD191" s="71"/>
      <c r="BE191" s="71"/>
      <c r="BF191" s="71"/>
      <c r="BG191" s="71"/>
      <c r="BH191" s="71"/>
      <c r="BI191" s="71"/>
      <c r="BJ191" s="71"/>
      <c r="BK191" s="71"/>
      <c r="BL191" s="71"/>
      <c r="BM191" s="71"/>
      <c r="BN191" s="71"/>
      <c r="BO191" s="71"/>
      <c r="BP191" s="71"/>
      <c r="BQ191" s="71"/>
      <c r="BR191" s="71"/>
    </row>
    <row r="192" spans="2:90" customFormat="1" ht="10.15" hidden="1" customHeight="1" outlineLevel="2">
      <c r="C192" s="10"/>
      <c r="D192" s="10" t="s">
        <v>135</v>
      </c>
      <c r="E192" s="10"/>
      <c r="F192" s="12"/>
      <c r="G192" s="10"/>
      <c r="H192" s="10"/>
      <c r="I192" s="24"/>
      <c r="J192" s="32">
        <f>J109</f>
        <v>0</v>
      </c>
      <c r="K192" s="32">
        <f t="shared" ref="K192:BV192" si="34">K109</f>
        <v>0</v>
      </c>
      <c r="L192" s="32">
        <f t="shared" si="34"/>
        <v>0</v>
      </c>
      <c r="M192" s="32">
        <f t="shared" si="34"/>
        <v>0</v>
      </c>
      <c r="N192" s="32">
        <f t="shared" si="34"/>
        <v>1</v>
      </c>
      <c r="O192" s="32">
        <f t="shared" si="34"/>
        <v>1</v>
      </c>
      <c r="P192" s="32">
        <f t="shared" si="34"/>
        <v>1</v>
      </c>
      <c r="Q192" s="32">
        <f t="shared" si="34"/>
        <v>1</v>
      </c>
      <c r="R192" s="32">
        <f t="shared" si="34"/>
        <v>1</v>
      </c>
      <c r="S192" s="32">
        <f t="shared" si="34"/>
        <v>1</v>
      </c>
      <c r="T192" s="32">
        <f t="shared" si="34"/>
        <v>1</v>
      </c>
      <c r="U192" s="32">
        <f t="shared" si="34"/>
        <v>1</v>
      </c>
      <c r="V192" s="32">
        <f t="shared" si="34"/>
        <v>1</v>
      </c>
      <c r="W192" s="32">
        <f t="shared" si="34"/>
        <v>1</v>
      </c>
      <c r="X192" s="32">
        <f t="shared" si="34"/>
        <v>1</v>
      </c>
      <c r="Y192" s="32">
        <f t="shared" si="34"/>
        <v>1</v>
      </c>
      <c r="Z192" s="32">
        <f t="shared" si="34"/>
        <v>1</v>
      </c>
      <c r="AA192" s="32">
        <f t="shared" si="34"/>
        <v>1</v>
      </c>
      <c r="AB192" s="32">
        <f t="shared" si="34"/>
        <v>1</v>
      </c>
      <c r="AC192" s="32">
        <f t="shared" si="34"/>
        <v>1</v>
      </c>
      <c r="AD192" s="32">
        <f t="shared" si="34"/>
        <v>1</v>
      </c>
      <c r="AE192" s="32">
        <f t="shared" si="34"/>
        <v>1</v>
      </c>
      <c r="AF192" s="32">
        <f t="shared" si="34"/>
        <v>1</v>
      </c>
      <c r="AG192" s="32">
        <f t="shared" si="34"/>
        <v>1</v>
      </c>
      <c r="AH192" s="32">
        <f t="shared" si="34"/>
        <v>1</v>
      </c>
      <c r="AI192" s="32">
        <f t="shared" si="34"/>
        <v>1</v>
      </c>
      <c r="AJ192" s="32">
        <f t="shared" si="34"/>
        <v>1</v>
      </c>
      <c r="AK192" s="32">
        <f t="shared" si="34"/>
        <v>1</v>
      </c>
      <c r="AL192" s="32">
        <f t="shared" si="34"/>
        <v>1</v>
      </c>
      <c r="AM192" s="32">
        <f t="shared" si="34"/>
        <v>1</v>
      </c>
      <c r="AN192" s="32">
        <f t="shared" si="34"/>
        <v>1</v>
      </c>
      <c r="AO192" s="32">
        <f t="shared" si="34"/>
        <v>1</v>
      </c>
      <c r="AP192" s="32">
        <f t="shared" si="34"/>
        <v>1</v>
      </c>
      <c r="AQ192" s="32">
        <f t="shared" si="34"/>
        <v>1</v>
      </c>
      <c r="AR192" s="32">
        <f t="shared" si="34"/>
        <v>1</v>
      </c>
      <c r="AS192" s="32">
        <f t="shared" si="34"/>
        <v>1</v>
      </c>
      <c r="AT192" s="32">
        <f t="shared" si="34"/>
        <v>1</v>
      </c>
      <c r="AU192" s="32">
        <f t="shared" si="34"/>
        <v>1</v>
      </c>
      <c r="AV192" s="32">
        <f t="shared" si="34"/>
        <v>1</v>
      </c>
      <c r="AW192" s="32">
        <f t="shared" si="34"/>
        <v>1</v>
      </c>
      <c r="AX192" s="32">
        <f t="shared" si="34"/>
        <v>1</v>
      </c>
      <c r="AY192" s="32">
        <f t="shared" si="34"/>
        <v>1</v>
      </c>
      <c r="AZ192" s="32">
        <f t="shared" si="34"/>
        <v>0</v>
      </c>
      <c r="BA192" s="32">
        <f t="shared" si="34"/>
        <v>0</v>
      </c>
      <c r="BB192" s="32">
        <f t="shared" si="34"/>
        <v>0</v>
      </c>
      <c r="BC192" s="32">
        <f t="shared" si="34"/>
        <v>0</v>
      </c>
      <c r="BD192" s="32">
        <f t="shared" si="34"/>
        <v>0</v>
      </c>
      <c r="BE192" s="32">
        <f t="shared" si="34"/>
        <v>0</v>
      </c>
      <c r="BF192" s="32">
        <f t="shared" si="34"/>
        <v>0</v>
      </c>
      <c r="BG192" s="32">
        <f t="shared" si="34"/>
        <v>0</v>
      </c>
      <c r="BH192" s="32">
        <f t="shared" si="34"/>
        <v>0</v>
      </c>
      <c r="BI192" s="32">
        <f t="shared" si="34"/>
        <v>0</v>
      </c>
      <c r="BJ192" s="32">
        <f t="shared" si="34"/>
        <v>0</v>
      </c>
      <c r="BK192" s="32">
        <f t="shared" si="34"/>
        <v>0</v>
      </c>
      <c r="BL192" s="32">
        <f t="shared" si="34"/>
        <v>0</v>
      </c>
      <c r="BM192" s="32">
        <f t="shared" si="34"/>
        <v>0</v>
      </c>
      <c r="BN192" s="32">
        <f t="shared" si="34"/>
        <v>0</v>
      </c>
      <c r="BO192" s="32">
        <f t="shared" si="34"/>
        <v>0</v>
      </c>
      <c r="BP192" s="32">
        <f t="shared" si="34"/>
        <v>0</v>
      </c>
      <c r="BQ192" s="32">
        <f t="shared" si="34"/>
        <v>0</v>
      </c>
      <c r="BR192" s="32">
        <f t="shared" si="34"/>
        <v>0</v>
      </c>
      <c r="BS192" s="32">
        <f t="shared" si="34"/>
        <v>0</v>
      </c>
      <c r="BT192" s="32">
        <f t="shared" si="34"/>
        <v>0</v>
      </c>
      <c r="BU192" s="32">
        <f t="shared" si="34"/>
        <v>0</v>
      </c>
      <c r="BV192" s="32">
        <f t="shared" si="34"/>
        <v>0</v>
      </c>
      <c r="BW192" s="32">
        <f t="shared" ref="BW192:CK192" si="35">BW109</f>
        <v>0</v>
      </c>
      <c r="BX192" s="32">
        <f t="shared" si="35"/>
        <v>0</v>
      </c>
      <c r="BY192" s="32">
        <f t="shared" si="35"/>
        <v>0</v>
      </c>
      <c r="BZ192" s="32">
        <f t="shared" si="35"/>
        <v>0</v>
      </c>
      <c r="CA192" s="32">
        <f t="shared" si="35"/>
        <v>0</v>
      </c>
      <c r="CB192" s="32">
        <f t="shared" si="35"/>
        <v>0</v>
      </c>
      <c r="CC192" s="32">
        <f t="shared" si="35"/>
        <v>0</v>
      </c>
      <c r="CD192" s="32">
        <f t="shared" si="35"/>
        <v>0</v>
      </c>
      <c r="CE192" s="32">
        <f t="shared" si="35"/>
        <v>0</v>
      </c>
      <c r="CF192" s="32">
        <f t="shared" si="35"/>
        <v>0</v>
      </c>
      <c r="CG192" s="32">
        <f t="shared" si="35"/>
        <v>0</v>
      </c>
      <c r="CH192" s="32">
        <f t="shared" si="35"/>
        <v>0</v>
      </c>
      <c r="CI192" s="32">
        <f t="shared" si="35"/>
        <v>0</v>
      </c>
      <c r="CJ192" s="32">
        <f t="shared" si="35"/>
        <v>0</v>
      </c>
      <c r="CK192" s="32">
        <f t="shared" si="35"/>
        <v>0</v>
      </c>
      <c r="CL192" s="96"/>
    </row>
    <row r="193" spans="2:89" customFormat="1" ht="10.15" hidden="1" customHeight="1" outlineLevel="2"/>
    <row r="194" spans="2:89" customFormat="1" ht="10.15" hidden="1" customHeight="1" outlineLevel="2">
      <c r="C194" s="10"/>
      <c r="D194" s="10" t="s">
        <v>553</v>
      </c>
      <c r="E194" s="10"/>
      <c r="F194" s="12"/>
      <c r="G194" s="25">
        <f>SUM(J194:CK194)</f>
        <v>18</v>
      </c>
      <c r="H194" s="10"/>
      <c r="I194" s="10"/>
      <c r="J194" s="26">
        <f>IF(SUM($I192:J192)&lt;=$G$17,1,0)*J192</f>
        <v>0</v>
      </c>
      <c r="K194" s="26">
        <f>IF(SUM($I192:K192)&lt;=$G$17,1,0)*K192</f>
        <v>0</v>
      </c>
      <c r="L194" s="26">
        <f>IF(SUM($I192:L192)&lt;=$G$17,1,0)*L192</f>
        <v>0</v>
      </c>
      <c r="M194" s="26">
        <f>IF(SUM($I192:M192)&lt;=$G$17,1,0)*M192</f>
        <v>0</v>
      </c>
      <c r="N194" s="26">
        <f>IF(SUM($I192:N192)&lt;=$G$17,1,0)*N192</f>
        <v>1</v>
      </c>
      <c r="O194" s="26">
        <f>IF(SUM($I192:O192)&lt;=$G$17,1,0)*O192</f>
        <v>1</v>
      </c>
      <c r="P194" s="26">
        <f>IF(SUM($I192:P192)&lt;=$G$17,1,0)*P192</f>
        <v>1</v>
      </c>
      <c r="Q194" s="26">
        <f>IF(SUM($I192:Q192)&lt;=$G$17,1,0)*Q192</f>
        <v>1</v>
      </c>
      <c r="R194" s="26">
        <f>IF(SUM($I192:R192)&lt;=$G$17,1,0)*R192</f>
        <v>1</v>
      </c>
      <c r="S194" s="26">
        <f>IF(SUM($I192:S192)&lt;=$G$17,1,0)*S192</f>
        <v>1</v>
      </c>
      <c r="T194" s="26">
        <f>IF(SUM($I192:T192)&lt;=$G$17,1,0)*T192</f>
        <v>1</v>
      </c>
      <c r="U194" s="26">
        <f>IF(SUM($I192:U192)&lt;=$G$17,1,0)*U192</f>
        <v>1</v>
      </c>
      <c r="V194" s="26">
        <f>IF(SUM($I192:V192)&lt;=$G$17,1,0)*V192</f>
        <v>1</v>
      </c>
      <c r="W194" s="26">
        <f>IF(SUM($I192:W192)&lt;=$G$17,1,0)*W192</f>
        <v>1</v>
      </c>
      <c r="X194" s="26">
        <f>IF(SUM($I192:X192)&lt;=$G$17,1,0)*X192</f>
        <v>1</v>
      </c>
      <c r="Y194" s="26">
        <f>IF(SUM($I192:Y192)&lt;=$G$17,1,0)*Y192</f>
        <v>1</v>
      </c>
      <c r="Z194" s="26">
        <f>IF(SUM($I192:Z192)&lt;=$G$17,1,0)*Z192</f>
        <v>1</v>
      </c>
      <c r="AA194" s="26">
        <f>IF(SUM($I192:AA192)&lt;=$G$17,1,0)*AA192</f>
        <v>1</v>
      </c>
      <c r="AB194" s="26">
        <f>IF(SUM($I192:AB192)&lt;=$G$17,1,0)*AB192</f>
        <v>1</v>
      </c>
      <c r="AC194" s="26">
        <f>IF(SUM($I192:AC192)&lt;=$G$17,1,0)*AC192</f>
        <v>1</v>
      </c>
      <c r="AD194" s="26">
        <f>IF(SUM($I192:AD192)&lt;=$G$17,1,0)*AD192</f>
        <v>1</v>
      </c>
      <c r="AE194" s="26">
        <f>IF(SUM($I192:AE192)&lt;=$G$17,1,0)*AE192</f>
        <v>1</v>
      </c>
      <c r="AF194" s="26">
        <f>IF(SUM($I192:AF192)&lt;=$G$17,1,0)*AF192</f>
        <v>0</v>
      </c>
      <c r="AG194" s="26">
        <f>IF(SUM($I192:AG192)&lt;=$G$17,1,0)*AG192</f>
        <v>0</v>
      </c>
      <c r="AH194" s="26">
        <f>IF(SUM($I192:AH192)&lt;=$G$17,1,0)*AH192</f>
        <v>0</v>
      </c>
      <c r="AI194" s="26">
        <f>IF(SUM($I192:AI192)&lt;=$G$17,1,0)*AI192</f>
        <v>0</v>
      </c>
      <c r="AJ194" s="26">
        <f>IF(SUM($I192:AJ192)&lt;=$G$17,1,0)*AJ192</f>
        <v>0</v>
      </c>
      <c r="AK194" s="26">
        <f>IF(SUM($I192:AK192)&lt;=$G$17,1,0)*AK192</f>
        <v>0</v>
      </c>
      <c r="AL194" s="26">
        <f>IF(SUM($I192:AL192)&lt;=$G$17,1,0)*AL192</f>
        <v>0</v>
      </c>
      <c r="AM194" s="26">
        <f>IF(SUM($I192:AM192)&lt;=$G$17,1,0)*AM192</f>
        <v>0</v>
      </c>
      <c r="AN194" s="26">
        <f>IF(SUM($I192:AN192)&lt;=$G$17,1,0)*AN192</f>
        <v>0</v>
      </c>
      <c r="AO194" s="26">
        <f>IF(SUM($I192:AO192)&lt;=$G$17,1,0)*AO192</f>
        <v>0</v>
      </c>
      <c r="AP194" s="26">
        <f>IF(SUM($I192:AP192)&lt;=$G$17,1,0)*AP192</f>
        <v>0</v>
      </c>
      <c r="AQ194" s="26">
        <f>IF(SUM($I192:AQ192)&lt;=$G$17,1,0)*AQ192</f>
        <v>0</v>
      </c>
      <c r="AR194" s="26">
        <f>IF(SUM($I192:AR192)&lt;=$G$17,1,0)*AR192</f>
        <v>0</v>
      </c>
      <c r="AS194" s="26">
        <f>IF(SUM($I192:AS192)&lt;=$G$17,1,0)*AS192</f>
        <v>0</v>
      </c>
      <c r="AT194" s="26">
        <f>IF(SUM($I192:AT192)&lt;=$G$17,1,0)*AT192</f>
        <v>0</v>
      </c>
      <c r="AU194" s="26">
        <f>IF(SUM($I192:AU192)&lt;=$G$17,1,0)*AU192</f>
        <v>0</v>
      </c>
      <c r="AV194" s="26">
        <f>IF(SUM($I192:AV192)&lt;=$G$17,1,0)*AV192</f>
        <v>0</v>
      </c>
      <c r="AW194" s="26">
        <f>IF(SUM($I192:AW192)&lt;=$G$17,1,0)*AW192</f>
        <v>0</v>
      </c>
      <c r="AX194" s="26">
        <f>IF(SUM($I192:AX192)&lt;=$G$17,1,0)*AX192</f>
        <v>0</v>
      </c>
      <c r="AY194" s="26">
        <f>IF(SUM($I192:AY192)&lt;=$G$17,1,0)*AY192</f>
        <v>0</v>
      </c>
      <c r="AZ194" s="26">
        <f>IF(SUM($I192:AZ192)&lt;=$G$17,1,0)*AZ192</f>
        <v>0</v>
      </c>
      <c r="BA194" s="26">
        <f>IF(SUM($I192:BA192)&lt;=$G$17,1,0)*BA192</f>
        <v>0</v>
      </c>
      <c r="BB194" s="26">
        <f>IF(SUM($I192:BB192)&lt;=$G$17,1,0)*BB192</f>
        <v>0</v>
      </c>
      <c r="BC194" s="26">
        <f>IF(SUM($I192:BC192)&lt;=$G$17,1,0)*BC192</f>
        <v>0</v>
      </c>
      <c r="BD194" s="26">
        <f>IF(SUM($I192:BD192)&lt;=$G$17,1,0)*BD192</f>
        <v>0</v>
      </c>
      <c r="BE194" s="26">
        <f>IF(SUM($I192:BE192)&lt;=$G$17,1,0)*BE192</f>
        <v>0</v>
      </c>
      <c r="BF194" s="26">
        <f>IF(SUM($I192:BF192)&lt;=$G$17,1,0)*BF192</f>
        <v>0</v>
      </c>
      <c r="BG194" s="26">
        <f>IF(SUM($I192:BG192)&lt;=$G$17,1,0)*BG192</f>
        <v>0</v>
      </c>
      <c r="BH194" s="26">
        <f>IF(SUM($I192:BH192)&lt;=$G$17,1,0)*BH192</f>
        <v>0</v>
      </c>
      <c r="BI194" s="26">
        <f>IF(SUM($I192:BI192)&lt;=$G$17,1,0)*BI192</f>
        <v>0</v>
      </c>
      <c r="BJ194" s="26">
        <f>IF(SUM($I192:BJ192)&lt;=$G$17,1,0)*BJ192</f>
        <v>0</v>
      </c>
      <c r="BK194" s="26">
        <f>IF(SUM($I192:BK192)&lt;=$G$17,1,0)*BK192</f>
        <v>0</v>
      </c>
      <c r="BL194" s="26">
        <f>IF(SUM($I192:BL192)&lt;=$G$17,1,0)*BL192</f>
        <v>0</v>
      </c>
      <c r="BM194" s="26">
        <f>IF(SUM($I192:BM192)&lt;=$G$17,1,0)*BM192</f>
        <v>0</v>
      </c>
      <c r="BN194" s="26">
        <f>IF(SUM($I192:BN192)&lt;=$G$17,1,0)*BN192</f>
        <v>0</v>
      </c>
      <c r="BO194" s="26">
        <f>IF(SUM($I192:BO192)&lt;=$G$17,1,0)*BO192</f>
        <v>0</v>
      </c>
      <c r="BP194" s="26">
        <f>IF(SUM($I192:BP192)&lt;=$G$17,1,0)*BP192</f>
        <v>0</v>
      </c>
      <c r="BQ194" s="26">
        <f>IF(SUM($I192:BQ192)&lt;=$G$17,1,0)*BQ192</f>
        <v>0</v>
      </c>
      <c r="BR194" s="26">
        <f>IF(SUM($I192:BR192)&lt;=$G$17,1,0)*BR192</f>
        <v>0</v>
      </c>
      <c r="BS194" s="26">
        <f>IF(SUM($I192:BS192)&lt;=$G$17,1,0)*BS192</f>
        <v>0</v>
      </c>
      <c r="BT194" s="26">
        <f>IF(SUM($I192:BT192)&lt;=$G$17,1,0)*BT192</f>
        <v>0</v>
      </c>
      <c r="BU194" s="26">
        <f>IF(SUM($I192:BU192)&lt;=$G$17,1,0)*BU192</f>
        <v>0</v>
      </c>
      <c r="BV194" s="26">
        <f>IF(SUM($I192:BV192)&lt;=$G$17,1,0)*BV192</f>
        <v>0</v>
      </c>
      <c r="BW194" s="26">
        <f>IF(SUM($I192:BW192)&lt;=$G$17,1,0)*BW192</f>
        <v>0</v>
      </c>
      <c r="BX194" s="26">
        <f>IF(SUM($I192:BX192)&lt;=$G$17,1,0)*BX192</f>
        <v>0</v>
      </c>
      <c r="BY194" s="26">
        <f>IF(SUM($I192:BY192)&lt;=$G$17,1,0)*BY192</f>
        <v>0</v>
      </c>
      <c r="BZ194" s="26">
        <f>IF(SUM($I192:BZ192)&lt;=$G$17,1,0)*BZ192</f>
        <v>0</v>
      </c>
      <c r="CA194" s="26">
        <f>IF(SUM($I192:CA192)&lt;=$G$17,1,0)*CA192</f>
        <v>0</v>
      </c>
      <c r="CB194" s="26">
        <f>IF(SUM($I192:CB192)&lt;=$G$17,1,0)*CB192</f>
        <v>0</v>
      </c>
      <c r="CC194" s="26">
        <f>IF(SUM($I192:CC192)&lt;=$G$17,1,0)*CC192</f>
        <v>0</v>
      </c>
      <c r="CD194" s="26">
        <f>IF(SUM($I192:CD192)&lt;=$G$17,1,0)*CD192</f>
        <v>0</v>
      </c>
      <c r="CE194" s="26">
        <f>IF(SUM($I192:CE192)&lt;=$G$17,1,0)*CE192</f>
        <v>0</v>
      </c>
      <c r="CF194" s="26">
        <f>IF(SUM($I192:CF192)&lt;=$G$17,1,0)*CF192</f>
        <v>0</v>
      </c>
      <c r="CG194" s="26">
        <f>IF(SUM($I192:CG192)&lt;=$G$17,1,0)*CG192</f>
        <v>0</v>
      </c>
      <c r="CH194" s="26">
        <f>IF(SUM($I192:CH192)&lt;=$G$17,1,0)*CH192</f>
        <v>0</v>
      </c>
      <c r="CI194" s="26">
        <f>IF(SUM($I192:CI192)&lt;=$G$17,1,0)*CI192</f>
        <v>0</v>
      </c>
      <c r="CJ194" s="26">
        <f>IF(SUM($I192:CJ192)&lt;=$G$17,1,0)*CJ192</f>
        <v>0</v>
      </c>
      <c r="CK194" s="26">
        <f>IF(SUM($I192:CK192)&lt;=$G$17,1,0)*CK192</f>
        <v>0</v>
      </c>
    </row>
    <row r="195" spans="2:89" ht="10.35" hidden="1" customHeight="1" outlineLevel="2">
      <c r="B195" s="21"/>
      <c r="E195" s="10"/>
      <c r="F195" s="10"/>
      <c r="G195" s="10"/>
      <c r="K195"/>
      <c r="L195"/>
      <c r="M195"/>
      <c r="N195" s="71"/>
      <c r="O195" s="71"/>
      <c r="P195" s="71"/>
      <c r="Q195" s="71"/>
      <c r="R195" s="71"/>
      <c r="S195" s="71"/>
      <c r="T195" s="71"/>
      <c r="U195" s="71"/>
      <c r="V195" s="71"/>
      <c r="W195" s="71"/>
      <c r="X195" s="71"/>
      <c r="Y195" s="71"/>
      <c r="Z195" s="71"/>
      <c r="AA195" s="71"/>
      <c r="AB195" s="71"/>
      <c r="AC195" s="71"/>
      <c r="AD195" s="71"/>
      <c r="AE195" s="71"/>
      <c r="AF195" s="71"/>
      <c r="AG195" s="71"/>
      <c r="AH195" s="71"/>
      <c r="AI195" s="71"/>
      <c r="AJ195" s="71"/>
      <c r="AK195" s="71"/>
      <c r="AL195" s="71"/>
      <c r="AM195" s="71"/>
      <c r="AN195" s="71"/>
      <c r="AO195" s="71"/>
      <c r="AP195" s="71"/>
      <c r="AQ195" s="71"/>
      <c r="AR195" s="71"/>
      <c r="AS195" s="71"/>
      <c r="AT195" s="71"/>
      <c r="AU195" s="71"/>
      <c r="AV195" s="71"/>
      <c r="AW195" s="71"/>
      <c r="AX195" s="71"/>
      <c r="AY195" s="71"/>
      <c r="AZ195" s="71"/>
      <c r="BA195" s="71"/>
      <c r="BB195" s="71"/>
      <c r="BC195" s="71"/>
      <c r="BD195" s="71"/>
      <c r="BE195" s="71"/>
      <c r="BF195" s="71"/>
      <c r="BG195" s="71"/>
      <c r="BH195" s="71"/>
      <c r="BI195" s="71"/>
      <c r="BJ195" s="71"/>
      <c r="BK195" s="71"/>
      <c r="BL195" s="71"/>
      <c r="BM195" s="71"/>
      <c r="BN195" s="71"/>
      <c r="BO195" s="71"/>
      <c r="BP195" s="71"/>
      <c r="BQ195" s="71"/>
      <c r="BR195" s="71"/>
    </row>
    <row r="196" spans="2:89" ht="10.35" hidden="1" customHeight="1" outlineLevel="2">
      <c r="B196" s="21"/>
      <c r="D196" s="63" t="s">
        <v>134</v>
      </c>
      <c r="K196"/>
      <c r="L196"/>
      <c r="M196"/>
      <c r="N196" s="71"/>
      <c r="O196" s="71"/>
      <c r="P196" s="71"/>
      <c r="Q196" s="71"/>
      <c r="R196" s="71"/>
      <c r="S196" s="71"/>
      <c r="T196" s="71"/>
      <c r="U196" s="71"/>
      <c r="V196" s="71"/>
      <c r="W196" s="71"/>
      <c r="X196" s="71"/>
      <c r="Y196" s="71"/>
      <c r="Z196" s="71"/>
      <c r="AA196" s="71"/>
      <c r="AB196" s="71"/>
      <c r="AC196" s="71"/>
      <c r="AD196" s="71"/>
      <c r="AE196" s="71"/>
      <c r="AF196" s="71"/>
      <c r="AG196" s="71"/>
      <c r="AH196" s="71"/>
      <c r="AI196" s="71"/>
      <c r="AJ196" s="71"/>
      <c r="AK196" s="71"/>
      <c r="AL196" s="71"/>
      <c r="AM196" s="71"/>
      <c r="AN196" s="71"/>
      <c r="AO196" s="71"/>
      <c r="AP196" s="71"/>
      <c r="AQ196" s="71"/>
      <c r="AR196" s="71"/>
      <c r="AS196" s="71"/>
      <c r="AT196" s="71"/>
      <c r="AU196" s="71"/>
      <c r="AV196" s="71"/>
      <c r="AW196" s="71"/>
      <c r="AX196" s="71"/>
      <c r="AY196" s="71"/>
      <c r="AZ196" s="71"/>
      <c r="BA196" s="71"/>
      <c r="BB196" s="71"/>
      <c r="BC196" s="71"/>
      <c r="BD196" s="71"/>
      <c r="BE196" s="71"/>
      <c r="BF196" s="71"/>
      <c r="BG196" s="71"/>
      <c r="BH196" s="71"/>
      <c r="BI196" s="71"/>
      <c r="BJ196" s="71"/>
      <c r="BK196" s="71"/>
      <c r="BL196" s="71"/>
      <c r="BM196" s="71"/>
      <c r="BN196" s="71"/>
      <c r="BO196" s="71"/>
      <c r="BP196" s="71"/>
      <c r="BQ196" s="71"/>
      <c r="BR196" s="71"/>
    </row>
    <row r="197" spans="2:89" ht="10.35" hidden="1" customHeight="1" outlineLevel="2">
      <c r="B197" s="21"/>
      <c r="D197" s="10" t="s">
        <v>131</v>
      </c>
      <c r="F197" s="12" t="s">
        <v>33</v>
      </c>
      <c r="G197" s="25">
        <f>SUM(J197:CK197)</f>
        <v>800000</v>
      </c>
      <c r="I197" s="24"/>
      <c r="J197" s="31" cm="1">
        <f t="array" ref="J197">_xlfn.IFS($G$77=1,J127,$G$77=2,J142,$G$77=3,J161,$G$77=4,J180)</f>
        <v>0</v>
      </c>
      <c r="K197" s="31" cm="1">
        <f t="array" ref="K197">_xlfn.IFS($G$77=1,K127,$G$77=2,K142,$G$77=3,K161,$G$77=4,K180)</f>
        <v>0</v>
      </c>
      <c r="L197" s="31" cm="1">
        <f t="array" ref="L197">_xlfn.IFS($G$77=1,L127,$G$77=2,L142,$G$77=3,L161,$G$77=4,L180)</f>
        <v>0</v>
      </c>
      <c r="M197" s="31" cm="1">
        <f t="array" ref="M197">_xlfn.IFS($G$77=1,M127,$G$77=2,M142,$G$77=3,M161,$G$77=4,M180)</f>
        <v>0</v>
      </c>
      <c r="N197" s="31" cm="1">
        <f t="array" ref="N197">_xlfn.IFS($G$77=1,N127,$G$77=2,N142,$G$77=3,N161,$G$77=4,N180)</f>
        <v>71250</v>
      </c>
      <c r="O197" s="31" cm="1">
        <f t="array" ref="O197">_xlfn.IFS($G$77=1,O127,$G$77=2,O142,$G$77=3,O161,$G$77=4,O180)</f>
        <v>71250</v>
      </c>
      <c r="P197" s="31" cm="1">
        <f t="array" ref="P197">_xlfn.IFS($G$77=1,P127,$G$77=2,P142,$G$77=3,P161,$G$77=4,P180)</f>
        <v>71250</v>
      </c>
      <c r="Q197" s="31" cm="1">
        <f t="array" ref="Q197">_xlfn.IFS($G$77=1,Q127,$G$77=2,Q142,$G$77=3,Q161,$G$77=4,Q180)</f>
        <v>61886.338485489548</v>
      </c>
      <c r="R197" s="31" cm="1">
        <f t="array" ref="R197">_xlfn.IFS($G$77=1,R127,$G$77=2,R142,$G$77=3,R161,$G$77=4,R180)</f>
        <v>49509.070788391633</v>
      </c>
      <c r="S197" s="31" cm="1">
        <f t="array" ref="S197">_xlfn.IFS($G$77=1,S127,$G$77=2,S142,$G$77=3,S161,$G$77=4,S180)</f>
        <v>41257.558990326368</v>
      </c>
      <c r="T197" s="31" cm="1">
        <f t="array" ref="T197">_xlfn.IFS($G$77=1,T127,$G$77=2,T142,$G$77=3,T161,$G$77=4,T180)</f>
        <v>35363.621991708322</v>
      </c>
      <c r="U197" s="31" cm="1">
        <f t="array" ref="U197">_xlfn.IFS($G$77=1,U127,$G$77=2,U142,$G$77=3,U161,$G$77=4,U180)</f>
        <v>30943.169242744782</v>
      </c>
      <c r="V197" s="31" cm="1">
        <f t="array" ref="V197">_xlfn.IFS($G$77=1,V127,$G$77=2,V142,$G$77=3,V161,$G$77=4,V180)</f>
        <v>27505.039326884249</v>
      </c>
      <c r="W197" s="31" cm="1">
        <f t="array" ref="W197">_xlfn.IFS($G$77=1,W127,$G$77=2,W142,$G$77=3,W161,$G$77=4,W180)</f>
        <v>24754.535394195824</v>
      </c>
      <c r="X197" s="31" cm="1">
        <f t="array" ref="X197">_xlfn.IFS($G$77=1,X127,$G$77=2,X142,$G$77=3,X161,$G$77=4,X180)</f>
        <v>22504.123085632571</v>
      </c>
      <c r="Y197" s="31" cm="1">
        <f t="array" ref="Y197">_xlfn.IFS($G$77=1,Y127,$G$77=2,Y142,$G$77=3,Y161,$G$77=4,Y180)</f>
        <v>20628.779495163191</v>
      </c>
      <c r="Z197" s="31" cm="1">
        <f t="array" ref="Z197">_xlfn.IFS($G$77=1,Z127,$G$77=2,Z142,$G$77=3,Z161,$G$77=4,Z180)</f>
        <v>19041.950303227557</v>
      </c>
      <c r="AA197" s="31" cm="1">
        <f t="array" ref="AA197">_xlfn.IFS($G$77=1,AA127,$G$77=2,AA142,$G$77=3,AA161,$G$77=4,AA180)</f>
        <v>17681.810995854165</v>
      </c>
      <c r="AB197" s="31" cm="1">
        <f t="array" ref="AB197">_xlfn.IFS($G$77=1,AB127,$G$77=2,AB142,$G$77=3,AB161,$G$77=4,AB180)</f>
        <v>16503.023596130544</v>
      </c>
      <c r="AC197" s="31" cm="1">
        <f t="array" ref="AC197">_xlfn.IFS($G$77=1,AC127,$G$77=2,AC142,$G$77=3,AC161,$G$77=4,AC180)</f>
        <v>15471.584621372391</v>
      </c>
      <c r="AD197" s="31" cm="1">
        <f t="array" ref="AD197">_xlfn.IFS($G$77=1,AD127,$G$77=2,AD142,$G$77=3,AD161,$G$77=4,AD180)</f>
        <v>14561.491408350483</v>
      </c>
      <c r="AE197" s="31" cm="1">
        <f t="array" ref="AE197">_xlfn.IFS($G$77=1,AE127,$G$77=2,AE142,$G$77=3,AE161,$G$77=4,AE180)</f>
        <v>13752.519663442119</v>
      </c>
      <c r="AF197" s="31" cm="1">
        <f t="array" ref="AF197">_xlfn.IFS($G$77=1,AF127,$G$77=2,AF142,$G$77=3,AF161,$G$77=4,AF180)</f>
        <v>13028.702839050424</v>
      </c>
      <c r="AG197" s="31" cm="1">
        <f t="array" ref="AG197">_xlfn.IFS($G$77=1,AG127,$G$77=2,AG142,$G$77=3,AG161,$G$77=4,AG180)</f>
        <v>12377.267697097901</v>
      </c>
      <c r="AH197" s="31" cm="1">
        <f t="array" ref="AH197">_xlfn.IFS($G$77=1,AH127,$G$77=2,AH142,$G$77=3,AH161,$G$77=4,AH180)</f>
        <v>11787.873997236102</v>
      </c>
      <c r="AI197" s="31" cm="1">
        <f t="array" ref="AI197">_xlfn.IFS($G$77=1,AI127,$G$77=2,AI142,$G$77=3,AI161,$G$77=4,AI180)</f>
        <v>11252.061542816275</v>
      </c>
      <c r="AJ197" s="31" cm="1">
        <f t="array" ref="AJ197">_xlfn.IFS($G$77=1,AJ127,$G$77=2,AJ142,$G$77=3,AJ161,$G$77=4,AJ180)</f>
        <v>10762.841475737312</v>
      </c>
      <c r="AK197" s="31" cm="1">
        <f t="array" ref="AK197">_xlfn.IFS($G$77=1,AK127,$G$77=2,AK142,$G$77=3,AK161,$G$77=4,AK180)</f>
        <v>10314.38974758159</v>
      </c>
      <c r="AL197" s="31" cm="1">
        <f t="array" ref="AL197">_xlfn.IFS($G$77=1,AL127,$G$77=2,AL142,$G$77=3,AL161,$G$77=4,AL180)</f>
        <v>9901.8141576783346</v>
      </c>
      <c r="AM197" s="31" cm="1">
        <f t="array" ref="AM197">_xlfn.IFS($G$77=1,AM127,$G$77=2,AM142,$G$77=3,AM161,$G$77=4,AM180)</f>
        <v>9520.9751516137876</v>
      </c>
      <c r="AN197" s="31" cm="1">
        <f t="array" ref="AN197">_xlfn.IFS($G$77=1,AN127,$G$77=2,AN142,$G$77=3,AN161,$G$77=4,AN180)</f>
        <v>9168.3464422947563</v>
      </c>
      <c r="AO197" s="31" cm="1">
        <f t="array" ref="AO197">_xlfn.IFS($G$77=1,AO127,$G$77=2,AO142,$G$77=3,AO161,$G$77=4,AO180)</f>
        <v>8840.9054979270841</v>
      </c>
      <c r="AP197" s="31" cm="1">
        <f t="array" ref="AP197">_xlfn.IFS($G$77=1,AP127,$G$77=2,AP142,$G$77=3,AP161,$G$77=4,AP180)</f>
        <v>8536.0466876537321</v>
      </c>
      <c r="AQ197" s="31" cm="1">
        <f t="array" ref="AQ197">_xlfn.IFS($G$77=1,AQ127,$G$77=2,AQ142,$G$77=3,AQ161,$G$77=4,AQ180)</f>
        <v>8251.5117980652722</v>
      </c>
      <c r="AR197" s="31" cm="1">
        <f t="array" ref="AR197">_xlfn.IFS($G$77=1,AR127,$G$77=2,AR142,$G$77=3,AR161,$G$77=4,AR180)</f>
        <v>7985.333998127684</v>
      </c>
      <c r="AS197" s="31" cm="1">
        <f t="array" ref="AS197">_xlfn.IFS($G$77=1,AS127,$G$77=2,AS142,$G$77=3,AS161,$G$77=4,AS180)</f>
        <v>7735.7923106861845</v>
      </c>
      <c r="AT197" s="31" cm="1">
        <f t="array" ref="AT197">_xlfn.IFS($G$77=1,AT127,$G$77=2,AT142,$G$77=3,AT161,$G$77=4,AT180)</f>
        <v>7501.3743618775088</v>
      </c>
      <c r="AU197" s="31" cm="1">
        <f t="array" ref="AU197">_xlfn.IFS($G$77=1,AU127,$G$77=2,AU142,$G$77=3,AU161,$G$77=4,AU180)</f>
        <v>7280.745704175215</v>
      </c>
      <c r="AV197" s="31" cm="1">
        <f t="array" ref="AV197">_xlfn.IFS($G$77=1,AV127,$G$77=2,AV142,$G$77=3,AV161,$G$77=4,AV180)</f>
        <v>7072.7243983416411</v>
      </c>
      <c r="AW197" s="31" cm="1">
        <f t="array" ref="AW197">_xlfn.IFS($G$77=1,AW127,$G$77=2,AW142,$G$77=3,AW161,$G$77=4,AW180)</f>
        <v>6876.2598317210541</v>
      </c>
      <c r="AX197" s="31" cm="1">
        <f t="array" ref="AX197">_xlfn.IFS($G$77=1,AX127,$G$77=2,AX142,$G$77=3,AX161,$G$77=4,AX180)</f>
        <v>6690.4149714042433</v>
      </c>
      <c r="AY197" s="31" cm="1">
        <f t="array" ref="AY197">_xlfn.IFS($G$77=1,AY127,$G$77=2,AY142,$G$77=3,AY161,$G$77=4,AY180)</f>
        <v>0</v>
      </c>
      <c r="AZ197" s="31" cm="1">
        <f t="array" ref="AZ197">_xlfn.IFS($G$77=1,AZ127,$G$77=2,AZ142,$G$77=3,AZ161,$G$77=4,AZ180)</f>
        <v>0</v>
      </c>
      <c r="BA197" s="31" cm="1">
        <f t="array" ref="BA197">_xlfn.IFS($G$77=1,BA127,$G$77=2,BA142,$G$77=3,BA161,$G$77=4,BA180)</f>
        <v>0</v>
      </c>
      <c r="BB197" s="31" cm="1">
        <f t="array" ref="BB197">_xlfn.IFS($G$77=1,BB127,$G$77=2,BB142,$G$77=3,BB161,$G$77=4,BB180)</f>
        <v>0</v>
      </c>
      <c r="BC197" s="31" cm="1">
        <f t="array" ref="BC197">_xlfn.IFS($G$77=1,BC127,$G$77=2,BC142,$G$77=3,BC161,$G$77=4,BC180)</f>
        <v>0</v>
      </c>
      <c r="BD197" s="31" cm="1">
        <f t="array" ref="BD197">_xlfn.IFS($G$77=1,BD127,$G$77=2,BD142,$G$77=3,BD161,$G$77=4,BD180)</f>
        <v>0</v>
      </c>
      <c r="BE197" s="31" cm="1">
        <f t="array" ref="BE197">_xlfn.IFS($G$77=1,BE127,$G$77=2,BE142,$G$77=3,BE161,$G$77=4,BE180)</f>
        <v>0</v>
      </c>
      <c r="BF197" s="31" cm="1">
        <f t="array" ref="BF197">_xlfn.IFS($G$77=1,BF127,$G$77=2,BF142,$G$77=3,BF161,$G$77=4,BF180)</f>
        <v>0</v>
      </c>
      <c r="BG197" s="31" cm="1">
        <f t="array" ref="BG197">_xlfn.IFS($G$77=1,BG127,$G$77=2,BG142,$G$77=3,BG161,$G$77=4,BG180)</f>
        <v>0</v>
      </c>
      <c r="BH197" s="31" cm="1">
        <f t="array" ref="BH197">_xlfn.IFS($G$77=1,BH127,$G$77=2,BH142,$G$77=3,BH161,$G$77=4,BH180)</f>
        <v>0</v>
      </c>
      <c r="BI197" s="31" cm="1">
        <f t="array" ref="BI197">_xlfn.IFS($G$77=1,BI127,$G$77=2,BI142,$G$77=3,BI161,$G$77=4,BI180)</f>
        <v>0</v>
      </c>
      <c r="BJ197" s="31" cm="1">
        <f t="array" ref="BJ197">_xlfn.IFS($G$77=1,BJ127,$G$77=2,BJ142,$G$77=3,BJ161,$G$77=4,BJ180)</f>
        <v>0</v>
      </c>
      <c r="BK197" s="31" cm="1">
        <f t="array" ref="BK197">_xlfn.IFS($G$77=1,BK127,$G$77=2,BK142,$G$77=3,BK161,$G$77=4,BK180)</f>
        <v>0</v>
      </c>
      <c r="BL197" s="31" cm="1">
        <f t="array" ref="BL197">_xlfn.IFS($G$77=1,BL127,$G$77=2,BL142,$G$77=3,BL161,$G$77=4,BL180)</f>
        <v>0</v>
      </c>
      <c r="BM197" s="31" cm="1">
        <f t="array" ref="BM197">_xlfn.IFS($G$77=1,BM127,$G$77=2,BM142,$G$77=3,BM161,$G$77=4,BM180)</f>
        <v>0</v>
      </c>
      <c r="BN197" s="31" cm="1">
        <f t="array" ref="BN197">_xlfn.IFS($G$77=1,BN127,$G$77=2,BN142,$G$77=3,BN161,$G$77=4,BN180)</f>
        <v>0</v>
      </c>
      <c r="BO197" s="31" cm="1">
        <f t="array" ref="BO197">_xlfn.IFS($G$77=1,BO127,$G$77=2,BO142,$G$77=3,BO161,$G$77=4,BO180)</f>
        <v>0</v>
      </c>
      <c r="BP197" s="31" cm="1">
        <f t="array" ref="BP197">_xlfn.IFS($G$77=1,BP127,$G$77=2,BP142,$G$77=3,BP161,$G$77=4,BP180)</f>
        <v>0</v>
      </c>
      <c r="BQ197" s="31" cm="1">
        <f t="array" ref="BQ197">_xlfn.IFS($G$77=1,BQ127,$G$77=2,BQ142,$G$77=3,BQ161,$G$77=4,BQ180)</f>
        <v>0</v>
      </c>
      <c r="BR197" s="31" cm="1">
        <f t="array" ref="BR197">_xlfn.IFS($G$77=1,BR127,$G$77=2,BR142,$G$77=3,BR161,$G$77=4,BR180)</f>
        <v>0</v>
      </c>
      <c r="BS197" s="31" cm="1">
        <f t="array" ref="BS197">_xlfn.IFS($G$77=1,BS127,$G$77=2,BS142,$G$77=3,BS161,$G$77=4,BS180)</f>
        <v>0</v>
      </c>
      <c r="BT197" s="31" cm="1">
        <f t="array" ref="BT197">_xlfn.IFS($G$77=1,BT127,$G$77=2,BT142,$G$77=3,BT161,$G$77=4,BT180)</f>
        <v>0</v>
      </c>
      <c r="BU197" s="31" cm="1">
        <f t="array" ref="BU197">_xlfn.IFS($G$77=1,BU127,$G$77=2,BU142,$G$77=3,BU161,$G$77=4,BU180)</f>
        <v>0</v>
      </c>
      <c r="BV197" s="31" cm="1">
        <f t="array" ref="BV197">_xlfn.IFS($G$77=1,BV127,$G$77=2,BV142,$G$77=3,BV161,$G$77=4,BV180)</f>
        <v>0</v>
      </c>
      <c r="BW197" s="31" cm="1">
        <f t="array" ref="BW197">_xlfn.IFS($G$77=1,BW127,$G$77=2,BW142,$G$77=3,BW161,$G$77=4,BW180)</f>
        <v>0</v>
      </c>
      <c r="BX197" s="31" cm="1">
        <f t="array" ref="BX197">_xlfn.IFS($G$77=1,BX127,$G$77=2,BX142,$G$77=3,BX161,$G$77=4,BX180)</f>
        <v>0</v>
      </c>
      <c r="BY197" s="31" cm="1">
        <f t="array" ref="BY197">_xlfn.IFS($G$77=1,BY127,$G$77=2,BY142,$G$77=3,BY161,$G$77=4,BY180)</f>
        <v>0</v>
      </c>
      <c r="BZ197" s="31" cm="1">
        <f t="array" ref="BZ197">_xlfn.IFS($G$77=1,BZ127,$G$77=2,BZ142,$G$77=3,BZ161,$G$77=4,BZ180)</f>
        <v>0</v>
      </c>
      <c r="CA197" s="31" cm="1">
        <f t="array" ref="CA197">_xlfn.IFS($G$77=1,CA127,$G$77=2,CA142,$G$77=3,CA161,$G$77=4,CA180)</f>
        <v>0</v>
      </c>
      <c r="CB197" s="31" cm="1">
        <f t="array" ref="CB197">_xlfn.IFS($G$77=1,CB127,$G$77=2,CB142,$G$77=3,CB161,$G$77=4,CB180)</f>
        <v>0</v>
      </c>
      <c r="CC197" s="31" cm="1">
        <f t="array" ref="CC197">_xlfn.IFS($G$77=1,CC127,$G$77=2,CC142,$G$77=3,CC161,$G$77=4,CC180)</f>
        <v>0</v>
      </c>
      <c r="CD197" s="31" cm="1">
        <f t="array" ref="CD197">_xlfn.IFS($G$77=1,CD127,$G$77=2,CD142,$G$77=3,CD161,$G$77=4,CD180)</f>
        <v>0</v>
      </c>
      <c r="CE197" s="31" cm="1">
        <f t="array" ref="CE197">_xlfn.IFS($G$77=1,CE127,$G$77=2,CE142,$G$77=3,CE161,$G$77=4,CE180)</f>
        <v>0</v>
      </c>
      <c r="CF197" s="31" cm="1">
        <f t="array" ref="CF197">_xlfn.IFS($G$77=1,CF127,$G$77=2,CF142,$G$77=3,CF161,$G$77=4,CF180)</f>
        <v>0</v>
      </c>
      <c r="CG197" s="31" cm="1">
        <f t="array" ref="CG197">_xlfn.IFS($G$77=1,CG127,$G$77=2,CG142,$G$77=3,CG161,$G$77=4,CG180)</f>
        <v>0</v>
      </c>
      <c r="CH197" s="31" cm="1">
        <f t="array" ref="CH197">_xlfn.IFS($G$77=1,CH127,$G$77=2,CH142,$G$77=3,CH161,$G$77=4,CH180)</f>
        <v>0</v>
      </c>
      <c r="CI197" s="31" cm="1">
        <f t="array" ref="CI197">_xlfn.IFS($G$77=1,CI127,$G$77=2,CI142,$G$77=3,CI161,$G$77=4,CI180)</f>
        <v>0</v>
      </c>
      <c r="CJ197" s="31" cm="1">
        <f t="array" ref="CJ197">_xlfn.IFS($G$77=1,CJ127,$G$77=2,CJ142,$G$77=3,CJ161,$G$77=4,CJ180)</f>
        <v>0</v>
      </c>
      <c r="CK197" s="31" cm="1">
        <f t="array" ref="CK197">_xlfn.IFS($G$77=1,CK127,$G$77=2,CK142,$G$77=3,CK161,$G$77=4,CK180)</f>
        <v>0</v>
      </c>
    </row>
    <row r="198" spans="2:89" ht="10.35" hidden="1" customHeight="1" outlineLevel="2">
      <c r="B198" s="21"/>
      <c r="D198" s="40" t="s">
        <v>132</v>
      </c>
      <c r="E198" s="41"/>
      <c r="F198" s="42" t="s">
        <v>33</v>
      </c>
      <c r="G198" s="72">
        <f>SUM(J198:CK198)</f>
        <v>2000000</v>
      </c>
      <c r="I198" s="24"/>
      <c r="J198" s="73" cm="1">
        <f t="array" ref="J198">_xlfn.IFS($G$77=1,J128,$G$77=2,J143,$G$77=3,J162,$G$77=4,J181)</f>
        <v>0</v>
      </c>
      <c r="K198" s="73" cm="1">
        <f t="array" ref="K198">_xlfn.IFS($G$77=1,K128,$G$77=2,K143,$G$77=3,K162,$G$77=4,K181)</f>
        <v>0</v>
      </c>
      <c r="L198" s="73" cm="1">
        <f t="array" ref="L198">_xlfn.IFS($G$77=1,L128,$G$77=2,L143,$G$77=3,L162,$G$77=4,L181)</f>
        <v>0</v>
      </c>
      <c r="M198" s="73" cm="1">
        <f t="array" ref="M198">_xlfn.IFS($G$77=1,M128,$G$77=2,M143,$G$77=3,M162,$G$77=4,M181)</f>
        <v>0</v>
      </c>
      <c r="N198" s="73" cm="1">
        <f t="array" ref="N198">_xlfn.IFS($G$77=1,N128,$G$77=2,N143,$G$77=3,N162,$G$77=4,N181)</f>
        <v>3750</v>
      </c>
      <c r="O198" s="73" cm="1">
        <f t="array" ref="O198">_xlfn.IFS($G$77=1,O128,$G$77=2,O143,$G$77=3,O162,$G$77=4,O181)</f>
        <v>3750</v>
      </c>
      <c r="P198" s="73" cm="1">
        <f t="array" ref="P198">_xlfn.IFS($G$77=1,P128,$G$77=2,P143,$G$77=3,P162,$G$77=4,P181)</f>
        <v>3750</v>
      </c>
      <c r="Q198" s="73" cm="1">
        <f t="array" ref="Q198">_xlfn.IFS($G$77=1,Q128,$G$77=2,Q143,$G$77=3,Q162,$G$77=4,Q181)</f>
        <v>13113.661514510452</v>
      </c>
      <c r="R198" s="73" cm="1">
        <f t="array" ref="R198">_xlfn.IFS($G$77=1,R128,$G$77=2,R143,$G$77=3,R162,$G$77=4,R181)</f>
        <v>25490.929211608367</v>
      </c>
      <c r="S198" s="73" cm="1">
        <f t="array" ref="S198">_xlfn.IFS($G$77=1,S128,$G$77=2,S143,$G$77=3,S162,$G$77=4,S181)</f>
        <v>33742.441009673632</v>
      </c>
      <c r="T198" s="73" cm="1">
        <f t="array" ref="T198">_xlfn.IFS($G$77=1,T128,$G$77=2,T143,$G$77=3,T162,$G$77=4,T181)</f>
        <v>39636.378008291678</v>
      </c>
      <c r="U198" s="73" cm="1">
        <f t="array" ref="U198">_xlfn.IFS($G$77=1,U128,$G$77=2,U143,$G$77=3,U162,$G$77=4,U181)</f>
        <v>44056.830757255215</v>
      </c>
      <c r="V198" s="73" cm="1">
        <f t="array" ref="V198">_xlfn.IFS($G$77=1,V128,$G$77=2,V143,$G$77=3,V162,$G$77=4,V181)</f>
        <v>47494.960673115755</v>
      </c>
      <c r="W198" s="73" cm="1">
        <f t="array" ref="W198">_xlfn.IFS($G$77=1,W128,$G$77=2,W143,$G$77=3,W162,$G$77=4,W181)</f>
        <v>50245.464605804176</v>
      </c>
      <c r="X198" s="73" cm="1">
        <f t="array" ref="X198">_xlfn.IFS($G$77=1,X128,$G$77=2,X143,$G$77=3,X162,$G$77=4,X181)</f>
        <v>52495.876914367429</v>
      </c>
      <c r="Y198" s="73" cm="1">
        <f t="array" ref="Y198">_xlfn.IFS($G$77=1,Y128,$G$77=2,Y143,$G$77=3,Y162,$G$77=4,Y181)</f>
        <v>54371.220504836805</v>
      </c>
      <c r="Z198" s="73" cm="1">
        <f t="array" ref="Z198">_xlfn.IFS($G$77=1,Z128,$G$77=2,Z143,$G$77=3,Z162,$G$77=4,Z181)</f>
        <v>55958.049696772447</v>
      </c>
      <c r="AA198" s="73" cm="1">
        <f t="array" ref="AA198">_xlfn.IFS($G$77=1,AA128,$G$77=2,AA143,$G$77=3,AA162,$G$77=4,AA181)</f>
        <v>57318.189004145839</v>
      </c>
      <c r="AB198" s="73" cm="1">
        <f t="array" ref="AB198">_xlfn.IFS($G$77=1,AB128,$G$77=2,AB143,$G$77=3,AB162,$G$77=4,AB181)</f>
        <v>58496.976403869456</v>
      </c>
      <c r="AC198" s="73" cm="1">
        <f t="array" ref="AC198">_xlfn.IFS($G$77=1,AC128,$G$77=2,AC143,$G$77=3,AC162,$G$77=4,AC181)</f>
        <v>59528.415378627607</v>
      </c>
      <c r="AD198" s="73" cm="1">
        <f t="array" ref="AD198">_xlfn.IFS($G$77=1,AD128,$G$77=2,AD143,$G$77=3,AD162,$G$77=4,AD181)</f>
        <v>60438.508591649515</v>
      </c>
      <c r="AE198" s="73" cm="1">
        <f t="array" ref="AE198">_xlfn.IFS($G$77=1,AE128,$G$77=2,AE143,$G$77=3,AE162,$G$77=4,AE181)</f>
        <v>61247.480336557885</v>
      </c>
      <c r="AF198" s="73" cm="1">
        <f t="array" ref="AF198">_xlfn.IFS($G$77=1,AF128,$G$77=2,AF143,$G$77=3,AF162,$G$77=4,AF181)</f>
        <v>61971.297160949573</v>
      </c>
      <c r="AG198" s="73" cm="1">
        <f t="array" ref="AG198">_xlfn.IFS($G$77=1,AG128,$G$77=2,AG143,$G$77=3,AG162,$G$77=4,AG181)</f>
        <v>62622.732302902099</v>
      </c>
      <c r="AH198" s="73" cm="1">
        <f t="array" ref="AH198">_xlfn.IFS($G$77=1,AH128,$G$77=2,AH143,$G$77=3,AH162,$G$77=4,AH181)</f>
        <v>63212.1260027639</v>
      </c>
      <c r="AI198" s="73" cm="1">
        <f t="array" ref="AI198">_xlfn.IFS($G$77=1,AI128,$G$77=2,AI143,$G$77=3,AI162,$G$77=4,AI181)</f>
        <v>63747.938457183729</v>
      </c>
      <c r="AJ198" s="73" cm="1">
        <f t="array" ref="AJ198">_xlfn.IFS($G$77=1,AJ128,$G$77=2,AJ143,$G$77=3,AJ162,$G$77=4,AJ181)</f>
        <v>64237.15852426269</v>
      </c>
      <c r="AK198" s="73" cm="1">
        <f t="array" ref="AK198">_xlfn.IFS($G$77=1,AK128,$G$77=2,AK143,$G$77=3,AK162,$G$77=4,AK181)</f>
        <v>64685.61025241841</v>
      </c>
      <c r="AL198" s="73" cm="1">
        <f t="array" ref="AL198">_xlfn.IFS($G$77=1,AL128,$G$77=2,AL143,$G$77=3,AL162,$G$77=4,AL181)</f>
        <v>65098.185842321662</v>
      </c>
      <c r="AM198" s="73" cm="1">
        <f t="array" ref="AM198">_xlfn.IFS($G$77=1,AM128,$G$77=2,AM143,$G$77=3,AM162,$G$77=4,AM181)</f>
        <v>65479.024848386209</v>
      </c>
      <c r="AN198" s="73" cm="1">
        <f t="array" ref="AN198">_xlfn.IFS($G$77=1,AN128,$G$77=2,AN143,$G$77=3,AN162,$G$77=4,AN181)</f>
        <v>65831.653557705242</v>
      </c>
      <c r="AO198" s="73" cm="1">
        <f t="array" ref="AO198">_xlfn.IFS($G$77=1,AO128,$G$77=2,AO143,$G$77=3,AO162,$G$77=4,AO181)</f>
        <v>66159.094502072912</v>
      </c>
      <c r="AP198" s="73" cm="1">
        <f t="array" ref="AP198">_xlfn.IFS($G$77=1,AP128,$G$77=2,AP143,$G$77=3,AP162,$G$77=4,AP181)</f>
        <v>66463.953312346275</v>
      </c>
      <c r="AQ198" s="73" cm="1">
        <f t="array" ref="AQ198">_xlfn.IFS($G$77=1,AQ128,$G$77=2,AQ143,$G$77=3,AQ162,$G$77=4,AQ181)</f>
        <v>66748.488201934728</v>
      </c>
      <c r="AR198" s="73" cm="1">
        <f t="array" ref="AR198">_xlfn.IFS($G$77=1,AR128,$G$77=2,AR143,$G$77=3,AR162,$G$77=4,AR181)</f>
        <v>67014.66600187232</v>
      </c>
      <c r="AS198" s="73" cm="1">
        <f t="array" ref="AS198">_xlfn.IFS($G$77=1,AS128,$G$77=2,AS143,$G$77=3,AS162,$G$77=4,AS181)</f>
        <v>67264.207689313815</v>
      </c>
      <c r="AT198" s="73" cm="1">
        <f t="array" ref="AT198">_xlfn.IFS($G$77=1,AT128,$G$77=2,AT143,$G$77=3,AT162,$G$77=4,AT181)</f>
        <v>67498.625638122496</v>
      </c>
      <c r="AU198" s="73" cm="1">
        <f t="array" ref="AU198">_xlfn.IFS($G$77=1,AU128,$G$77=2,AU143,$G$77=3,AU162,$G$77=4,AU181)</f>
        <v>67719.25429582478</v>
      </c>
      <c r="AV198" s="73" cm="1">
        <f t="array" ref="AV198">_xlfn.IFS($G$77=1,AV128,$G$77=2,AV143,$G$77=3,AV162,$G$77=4,AV181)</f>
        <v>67927.275601658359</v>
      </c>
      <c r="AW198" s="73" cm="1">
        <f t="array" ref="AW198">_xlfn.IFS($G$77=1,AW128,$G$77=2,AW143,$G$77=3,AW162,$G$77=4,AW181)</f>
        <v>68123.74016827895</v>
      </c>
      <c r="AX198" s="73" cm="1">
        <f t="array" ref="AX198">_xlfn.IFS($G$77=1,AX128,$G$77=2,AX143,$G$77=3,AX162,$G$77=4,AX181)</f>
        <v>68309.585028595757</v>
      </c>
      <c r="AY198" s="73" cm="1">
        <f t="array" ref="AY198">_xlfn.IFS($G$77=1,AY128,$G$77=2,AY143,$G$77=3,AY162,$G$77=4,AY181)</f>
        <v>24999.999999999767</v>
      </c>
      <c r="AZ198" s="73" cm="1">
        <f t="array" ref="AZ198">_xlfn.IFS($G$77=1,AZ128,$G$77=2,AZ143,$G$77=3,AZ162,$G$77=4,AZ181)</f>
        <v>0</v>
      </c>
      <c r="BA198" s="73" cm="1">
        <f t="array" ref="BA198">_xlfn.IFS($G$77=1,BA128,$G$77=2,BA143,$G$77=3,BA162,$G$77=4,BA181)</f>
        <v>0</v>
      </c>
      <c r="BB198" s="73" cm="1">
        <f t="array" ref="BB198">_xlfn.IFS($G$77=1,BB128,$G$77=2,BB143,$G$77=3,BB162,$G$77=4,BB181)</f>
        <v>0</v>
      </c>
      <c r="BC198" s="73" cm="1">
        <f t="array" ref="BC198">_xlfn.IFS($G$77=1,BC128,$G$77=2,BC143,$G$77=3,BC162,$G$77=4,BC181)</f>
        <v>0</v>
      </c>
      <c r="BD198" s="73" cm="1">
        <f t="array" ref="BD198">_xlfn.IFS($G$77=1,BD128,$G$77=2,BD143,$G$77=3,BD162,$G$77=4,BD181)</f>
        <v>0</v>
      </c>
      <c r="BE198" s="73" cm="1">
        <f t="array" ref="BE198">_xlfn.IFS($G$77=1,BE128,$G$77=2,BE143,$G$77=3,BE162,$G$77=4,BE181)</f>
        <v>0</v>
      </c>
      <c r="BF198" s="73" cm="1">
        <f t="array" ref="BF198">_xlfn.IFS($G$77=1,BF128,$G$77=2,BF143,$G$77=3,BF162,$G$77=4,BF181)</f>
        <v>0</v>
      </c>
      <c r="BG198" s="73" cm="1">
        <f t="array" ref="BG198">_xlfn.IFS($G$77=1,BG128,$G$77=2,BG143,$G$77=3,BG162,$G$77=4,BG181)</f>
        <v>0</v>
      </c>
      <c r="BH198" s="73" cm="1">
        <f t="array" ref="BH198">_xlfn.IFS($G$77=1,BH128,$G$77=2,BH143,$G$77=3,BH162,$G$77=4,BH181)</f>
        <v>0</v>
      </c>
      <c r="BI198" s="73" cm="1">
        <f t="array" ref="BI198">_xlfn.IFS($G$77=1,BI128,$G$77=2,BI143,$G$77=3,BI162,$G$77=4,BI181)</f>
        <v>0</v>
      </c>
      <c r="BJ198" s="73" cm="1">
        <f t="array" ref="BJ198">_xlfn.IFS($G$77=1,BJ128,$G$77=2,BJ143,$G$77=3,BJ162,$G$77=4,BJ181)</f>
        <v>0</v>
      </c>
      <c r="BK198" s="73" cm="1">
        <f t="array" ref="BK198">_xlfn.IFS($G$77=1,BK128,$G$77=2,BK143,$G$77=3,BK162,$G$77=4,BK181)</f>
        <v>0</v>
      </c>
      <c r="BL198" s="73" cm="1">
        <f t="array" ref="BL198">_xlfn.IFS($G$77=1,BL128,$G$77=2,BL143,$G$77=3,BL162,$G$77=4,BL181)</f>
        <v>0</v>
      </c>
      <c r="BM198" s="73" cm="1">
        <f t="array" ref="BM198">_xlfn.IFS($G$77=1,BM128,$G$77=2,BM143,$G$77=3,BM162,$G$77=4,BM181)</f>
        <v>0</v>
      </c>
      <c r="BN198" s="73" cm="1">
        <f t="array" ref="BN198">_xlfn.IFS($G$77=1,BN128,$G$77=2,BN143,$G$77=3,BN162,$G$77=4,BN181)</f>
        <v>0</v>
      </c>
      <c r="BO198" s="73" cm="1">
        <f t="array" ref="BO198">_xlfn.IFS($G$77=1,BO128,$G$77=2,BO143,$G$77=3,BO162,$G$77=4,BO181)</f>
        <v>0</v>
      </c>
      <c r="BP198" s="73" cm="1">
        <f t="array" ref="BP198">_xlfn.IFS($G$77=1,BP128,$G$77=2,BP143,$G$77=3,BP162,$G$77=4,BP181)</f>
        <v>0</v>
      </c>
      <c r="BQ198" s="73" cm="1">
        <f t="array" ref="BQ198">_xlfn.IFS($G$77=1,BQ128,$G$77=2,BQ143,$G$77=3,BQ162,$G$77=4,BQ181)</f>
        <v>0</v>
      </c>
      <c r="BR198" s="73" cm="1">
        <f t="array" ref="BR198">_xlfn.IFS($G$77=1,BR128,$G$77=2,BR143,$G$77=3,BR162,$G$77=4,BR181)</f>
        <v>0</v>
      </c>
      <c r="BS198" s="73" cm="1">
        <f t="array" ref="BS198">_xlfn.IFS($G$77=1,BS128,$G$77=2,BS143,$G$77=3,BS162,$G$77=4,BS181)</f>
        <v>0</v>
      </c>
      <c r="BT198" s="73" cm="1">
        <f t="array" ref="BT198">_xlfn.IFS($G$77=1,BT128,$G$77=2,BT143,$G$77=3,BT162,$G$77=4,BT181)</f>
        <v>0</v>
      </c>
      <c r="BU198" s="73" cm="1">
        <f t="array" ref="BU198">_xlfn.IFS($G$77=1,BU128,$G$77=2,BU143,$G$77=3,BU162,$G$77=4,BU181)</f>
        <v>0</v>
      </c>
      <c r="BV198" s="73" cm="1">
        <f t="array" ref="BV198">_xlfn.IFS($G$77=1,BV128,$G$77=2,BV143,$G$77=3,BV162,$G$77=4,BV181)</f>
        <v>0</v>
      </c>
      <c r="BW198" s="73" cm="1">
        <f t="array" ref="BW198">_xlfn.IFS($G$77=1,BW128,$G$77=2,BW143,$G$77=3,BW162,$G$77=4,BW181)</f>
        <v>0</v>
      </c>
      <c r="BX198" s="73" cm="1">
        <f t="array" ref="BX198">_xlfn.IFS($G$77=1,BX128,$G$77=2,BX143,$G$77=3,BX162,$G$77=4,BX181)</f>
        <v>0</v>
      </c>
      <c r="BY198" s="73" cm="1">
        <f t="array" ref="BY198">_xlfn.IFS($G$77=1,BY128,$G$77=2,BY143,$G$77=3,BY162,$G$77=4,BY181)</f>
        <v>0</v>
      </c>
      <c r="BZ198" s="73" cm="1">
        <f t="array" ref="BZ198">_xlfn.IFS($G$77=1,BZ128,$G$77=2,BZ143,$G$77=3,BZ162,$G$77=4,BZ181)</f>
        <v>0</v>
      </c>
      <c r="CA198" s="73" cm="1">
        <f t="array" ref="CA198">_xlfn.IFS($G$77=1,CA128,$G$77=2,CA143,$G$77=3,CA162,$G$77=4,CA181)</f>
        <v>0</v>
      </c>
      <c r="CB198" s="73" cm="1">
        <f t="array" ref="CB198">_xlfn.IFS($G$77=1,CB128,$G$77=2,CB143,$G$77=3,CB162,$G$77=4,CB181)</f>
        <v>0</v>
      </c>
      <c r="CC198" s="73" cm="1">
        <f t="array" ref="CC198">_xlfn.IFS($G$77=1,CC128,$G$77=2,CC143,$G$77=3,CC162,$G$77=4,CC181)</f>
        <v>0</v>
      </c>
      <c r="CD198" s="73" cm="1">
        <f t="array" ref="CD198">_xlfn.IFS($G$77=1,CD128,$G$77=2,CD143,$G$77=3,CD162,$G$77=4,CD181)</f>
        <v>0</v>
      </c>
      <c r="CE198" s="73" cm="1">
        <f t="array" ref="CE198">_xlfn.IFS($G$77=1,CE128,$G$77=2,CE143,$G$77=3,CE162,$G$77=4,CE181)</f>
        <v>0</v>
      </c>
      <c r="CF198" s="73" cm="1">
        <f t="array" ref="CF198">_xlfn.IFS($G$77=1,CF128,$G$77=2,CF143,$G$77=3,CF162,$G$77=4,CF181)</f>
        <v>0</v>
      </c>
      <c r="CG198" s="73" cm="1">
        <f t="array" ref="CG198">_xlfn.IFS($G$77=1,CG128,$G$77=2,CG143,$G$77=3,CG162,$G$77=4,CG181)</f>
        <v>0</v>
      </c>
      <c r="CH198" s="73" cm="1">
        <f t="array" ref="CH198">_xlfn.IFS($G$77=1,CH128,$G$77=2,CH143,$G$77=3,CH162,$G$77=4,CH181)</f>
        <v>0</v>
      </c>
      <c r="CI198" s="73" cm="1">
        <f t="array" ref="CI198">_xlfn.IFS($G$77=1,CI128,$G$77=2,CI143,$G$77=3,CI162,$G$77=4,CI181)</f>
        <v>0</v>
      </c>
      <c r="CJ198" s="73" cm="1">
        <f t="array" ref="CJ198">_xlfn.IFS($G$77=1,CJ128,$G$77=2,CJ143,$G$77=3,CJ162,$G$77=4,CJ181)</f>
        <v>0</v>
      </c>
      <c r="CK198" s="73" cm="1">
        <f t="array" ref="CK198">_xlfn.IFS($G$77=1,CK128,$G$77=2,CK143,$G$77=3,CK162,$G$77=4,CK181)</f>
        <v>0</v>
      </c>
    </row>
    <row r="199" spans="2:89" s="44" customFormat="1" ht="10.35" hidden="1" customHeight="1" outlineLevel="2">
      <c r="B199" s="74"/>
      <c r="D199" s="44" t="s">
        <v>302</v>
      </c>
      <c r="F199" s="46" t="s">
        <v>33</v>
      </c>
      <c r="G199" s="60">
        <f>SUM(J199:CK199)</f>
        <v>2800000</v>
      </c>
      <c r="J199" s="79">
        <f>SUM(J197:J198)</f>
        <v>0</v>
      </c>
      <c r="K199" s="79">
        <f>SUM(K197:K198)</f>
        <v>0</v>
      </c>
      <c r="L199" s="79">
        <f t="shared" ref="L199:BV199" si="36">SUM(L197:L198)</f>
        <v>0</v>
      </c>
      <c r="M199" s="79">
        <f t="shared" si="36"/>
        <v>0</v>
      </c>
      <c r="N199" s="79">
        <f t="shared" si="36"/>
        <v>75000</v>
      </c>
      <c r="O199" s="79">
        <f t="shared" si="36"/>
        <v>75000</v>
      </c>
      <c r="P199" s="79">
        <f t="shared" si="36"/>
        <v>75000</v>
      </c>
      <c r="Q199" s="79">
        <f t="shared" si="36"/>
        <v>75000</v>
      </c>
      <c r="R199" s="79">
        <f t="shared" si="36"/>
        <v>75000</v>
      </c>
      <c r="S199" s="79">
        <f t="shared" si="36"/>
        <v>75000</v>
      </c>
      <c r="T199" s="79">
        <f t="shared" si="36"/>
        <v>75000</v>
      </c>
      <c r="U199" s="79">
        <f t="shared" si="36"/>
        <v>75000</v>
      </c>
      <c r="V199" s="79">
        <f t="shared" si="36"/>
        <v>75000</v>
      </c>
      <c r="W199" s="79">
        <f t="shared" si="36"/>
        <v>75000</v>
      </c>
      <c r="X199" s="79">
        <f t="shared" si="36"/>
        <v>75000</v>
      </c>
      <c r="Y199" s="79">
        <f t="shared" si="36"/>
        <v>75000</v>
      </c>
      <c r="Z199" s="79">
        <f t="shared" si="36"/>
        <v>75000</v>
      </c>
      <c r="AA199" s="79">
        <f t="shared" si="36"/>
        <v>75000</v>
      </c>
      <c r="AB199" s="79">
        <f t="shared" si="36"/>
        <v>75000</v>
      </c>
      <c r="AC199" s="79">
        <f t="shared" si="36"/>
        <v>75000</v>
      </c>
      <c r="AD199" s="79">
        <f t="shared" si="36"/>
        <v>75000</v>
      </c>
      <c r="AE199" s="79">
        <f t="shared" si="36"/>
        <v>75000</v>
      </c>
      <c r="AF199" s="79">
        <f t="shared" si="36"/>
        <v>75000</v>
      </c>
      <c r="AG199" s="79">
        <f t="shared" si="36"/>
        <v>75000</v>
      </c>
      <c r="AH199" s="79">
        <f t="shared" si="36"/>
        <v>75000</v>
      </c>
      <c r="AI199" s="79">
        <f t="shared" si="36"/>
        <v>75000</v>
      </c>
      <c r="AJ199" s="79">
        <f t="shared" si="36"/>
        <v>75000</v>
      </c>
      <c r="AK199" s="79">
        <f t="shared" si="36"/>
        <v>75000</v>
      </c>
      <c r="AL199" s="79">
        <f t="shared" si="36"/>
        <v>75000</v>
      </c>
      <c r="AM199" s="79">
        <f t="shared" si="36"/>
        <v>75000</v>
      </c>
      <c r="AN199" s="79">
        <f t="shared" si="36"/>
        <v>75000</v>
      </c>
      <c r="AO199" s="79">
        <f t="shared" si="36"/>
        <v>75000</v>
      </c>
      <c r="AP199" s="79">
        <f t="shared" si="36"/>
        <v>75000</v>
      </c>
      <c r="AQ199" s="79">
        <f t="shared" si="36"/>
        <v>75000</v>
      </c>
      <c r="AR199" s="79">
        <f t="shared" si="36"/>
        <v>75000</v>
      </c>
      <c r="AS199" s="79">
        <f t="shared" si="36"/>
        <v>75000</v>
      </c>
      <c r="AT199" s="79">
        <f t="shared" si="36"/>
        <v>75000</v>
      </c>
      <c r="AU199" s="79">
        <f t="shared" si="36"/>
        <v>75000</v>
      </c>
      <c r="AV199" s="79">
        <f t="shared" si="36"/>
        <v>75000</v>
      </c>
      <c r="AW199" s="79">
        <f t="shared" si="36"/>
        <v>75000</v>
      </c>
      <c r="AX199" s="79">
        <f t="shared" si="36"/>
        <v>75000</v>
      </c>
      <c r="AY199" s="79">
        <f t="shared" si="36"/>
        <v>24999.999999999767</v>
      </c>
      <c r="AZ199" s="79">
        <f t="shared" si="36"/>
        <v>0</v>
      </c>
      <c r="BA199" s="79">
        <f t="shared" si="36"/>
        <v>0</v>
      </c>
      <c r="BB199" s="79">
        <f t="shared" si="36"/>
        <v>0</v>
      </c>
      <c r="BC199" s="79">
        <f t="shared" si="36"/>
        <v>0</v>
      </c>
      <c r="BD199" s="79">
        <f t="shared" si="36"/>
        <v>0</v>
      </c>
      <c r="BE199" s="79">
        <f t="shared" si="36"/>
        <v>0</v>
      </c>
      <c r="BF199" s="79">
        <f t="shared" si="36"/>
        <v>0</v>
      </c>
      <c r="BG199" s="79">
        <f t="shared" si="36"/>
        <v>0</v>
      </c>
      <c r="BH199" s="79">
        <f t="shared" si="36"/>
        <v>0</v>
      </c>
      <c r="BI199" s="79">
        <f t="shared" si="36"/>
        <v>0</v>
      </c>
      <c r="BJ199" s="79">
        <f t="shared" si="36"/>
        <v>0</v>
      </c>
      <c r="BK199" s="79">
        <f t="shared" si="36"/>
        <v>0</v>
      </c>
      <c r="BL199" s="79">
        <f t="shared" si="36"/>
        <v>0</v>
      </c>
      <c r="BM199" s="79">
        <f t="shared" si="36"/>
        <v>0</v>
      </c>
      <c r="BN199" s="79">
        <f t="shared" si="36"/>
        <v>0</v>
      </c>
      <c r="BO199" s="79">
        <f t="shared" si="36"/>
        <v>0</v>
      </c>
      <c r="BP199" s="79">
        <f t="shared" si="36"/>
        <v>0</v>
      </c>
      <c r="BQ199" s="79">
        <f t="shared" si="36"/>
        <v>0</v>
      </c>
      <c r="BR199" s="79">
        <f t="shared" si="36"/>
        <v>0</v>
      </c>
      <c r="BS199" s="79">
        <f t="shared" si="36"/>
        <v>0</v>
      </c>
      <c r="BT199" s="79">
        <f t="shared" si="36"/>
        <v>0</v>
      </c>
      <c r="BU199" s="79">
        <f t="shared" si="36"/>
        <v>0</v>
      </c>
      <c r="BV199" s="79">
        <f t="shared" si="36"/>
        <v>0</v>
      </c>
      <c r="BW199" s="79">
        <f t="shared" ref="BW199:CK199" si="37">SUM(BW197:BW198)</f>
        <v>0</v>
      </c>
      <c r="BX199" s="79">
        <f t="shared" si="37"/>
        <v>0</v>
      </c>
      <c r="BY199" s="79">
        <f t="shared" si="37"/>
        <v>0</v>
      </c>
      <c r="BZ199" s="79">
        <f t="shared" si="37"/>
        <v>0</v>
      </c>
      <c r="CA199" s="79">
        <f t="shared" si="37"/>
        <v>0</v>
      </c>
      <c r="CB199" s="79">
        <f t="shared" si="37"/>
        <v>0</v>
      </c>
      <c r="CC199" s="79">
        <f t="shared" si="37"/>
        <v>0</v>
      </c>
      <c r="CD199" s="79">
        <f t="shared" si="37"/>
        <v>0</v>
      </c>
      <c r="CE199" s="79">
        <f t="shared" si="37"/>
        <v>0</v>
      </c>
      <c r="CF199" s="79">
        <f t="shared" si="37"/>
        <v>0</v>
      </c>
      <c r="CG199" s="79">
        <f t="shared" si="37"/>
        <v>0</v>
      </c>
      <c r="CH199" s="79">
        <f t="shared" si="37"/>
        <v>0</v>
      </c>
      <c r="CI199" s="79">
        <f t="shared" si="37"/>
        <v>0</v>
      </c>
      <c r="CJ199" s="79">
        <f t="shared" si="37"/>
        <v>0</v>
      </c>
      <c r="CK199" s="79">
        <f t="shared" si="37"/>
        <v>0</v>
      </c>
    </row>
    <row r="200" spans="2:89" s="44" customFormat="1" ht="10.35" hidden="1" customHeight="1" outlineLevel="2">
      <c r="B200" s="74"/>
      <c r="E200" s="45"/>
      <c r="F200" s="46"/>
      <c r="G200" s="78"/>
      <c r="H200" s="75"/>
      <c r="I200" s="75"/>
      <c r="J200" s="75"/>
      <c r="K200" s="75"/>
      <c r="L200" s="75"/>
      <c r="M200" s="75"/>
      <c r="N200" s="76"/>
      <c r="O200" s="76"/>
      <c r="P200" s="76"/>
      <c r="Q200" s="76"/>
      <c r="R200" s="76"/>
      <c r="S200" s="76"/>
      <c r="T200" s="76"/>
      <c r="U200" s="76"/>
      <c r="V200" s="76"/>
      <c r="W200" s="76"/>
      <c r="X200" s="76"/>
      <c r="Y200" s="76"/>
      <c r="Z200" s="76"/>
      <c r="AA200" s="76"/>
      <c r="AB200" s="76"/>
      <c r="AC200" s="76"/>
      <c r="AD200" s="76"/>
      <c r="AE200" s="76"/>
      <c r="AF200" s="76"/>
      <c r="AG200" s="76"/>
      <c r="AH200" s="76"/>
      <c r="AI200" s="76"/>
      <c r="AJ200" s="76"/>
      <c r="AK200" s="76"/>
      <c r="AL200" s="76"/>
      <c r="AM200" s="76"/>
      <c r="AN200" s="76"/>
      <c r="AO200" s="76"/>
      <c r="AP200" s="76"/>
      <c r="AQ200" s="76"/>
      <c r="AR200" s="76"/>
      <c r="AS200" s="76"/>
      <c r="AT200" s="76"/>
      <c r="AU200" s="76"/>
      <c r="AV200" s="76"/>
      <c r="AW200" s="76"/>
      <c r="AX200" s="76"/>
      <c r="AY200" s="76"/>
      <c r="AZ200" s="76"/>
      <c r="BA200" s="76"/>
      <c r="BB200" s="76"/>
      <c r="BC200" s="76"/>
      <c r="BD200" s="76"/>
      <c r="BE200" s="76"/>
      <c r="BF200" s="76"/>
      <c r="BG200" s="76"/>
      <c r="BH200" s="76"/>
      <c r="BI200" s="76"/>
      <c r="BJ200" s="76"/>
      <c r="BK200" s="76"/>
      <c r="BL200" s="76"/>
      <c r="BM200" s="76"/>
      <c r="BN200" s="76"/>
      <c r="BO200" s="76"/>
      <c r="BP200" s="76"/>
      <c r="BQ200" s="76"/>
      <c r="BR200" s="76"/>
    </row>
    <row r="201" spans="2:89" ht="10.35" hidden="1" customHeight="1" outlineLevel="1" collapsed="1">
      <c r="B201" s="21"/>
      <c r="G201"/>
      <c r="H201"/>
      <c r="I201"/>
      <c r="J201"/>
      <c r="K201"/>
      <c r="L201"/>
      <c r="M201"/>
      <c r="N201" s="71"/>
      <c r="O201" s="71"/>
      <c r="P201" s="71"/>
      <c r="Q201" s="71"/>
      <c r="R201" s="71"/>
      <c r="S201" s="71"/>
      <c r="T201" s="71"/>
      <c r="U201" s="71"/>
      <c r="V201" s="71"/>
      <c r="W201" s="71"/>
      <c r="X201" s="71"/>
      <c r="Y201" s="71"/>
      <c r="Z201" s="71"/>
      <c r="AA201" s="71"/>
      <c r="AB201" s="71"/>
      <c r="AC201" s="71"/>
      <c r="AD201" s="71"/>
      <c r="AE201" s="71"/>
      <c r="AF201" s="71"/>
      <c r="AG201" s="71"/>
      <c r="AH201" s="71"/>
      <c r="AI201" s="71"/>
      <c r="AJ201" s="71"/>
      <c r="AK201" s="71"/>
      <c r="AL201" s="71"/>
      <c r="AM201" s="71"/>
      <c r="AN201" s="71"/>
      <c r="AO201" s="71"/>
      <c r="AP201" s="71"/>
      <c r="AQ201" s="71"/>
      <c r="AR201" s="71"/>
      <c r="AS201" s="71"/>
      <c r="AT201" s="71"/>
      <c r="AU201" s="71"/>
      <c r="AV201" s="71"/>
      <c r="AW201" s="71"/>
      <c r="AX201" s="71"/>
      <c r="AY201" s="71"/>
      <c r="AZ201" s="71"/>
      <c r="BA201" s="71"/>
      <c r="BB201" s="71"/>
      <c r="BC201" s="71"/>
      <c r="BD201" s="71"/>
      <c r="BE201" s="71"/>
      <c r="BF201" s="71"/>
      <c r="BG201" s="71"/>
      <c r="BH201" s="71"/>
      <c r="BI201" s="71"/>
      <c r="BJ201" s="71"/>
      <c r="BK201" s="71"/>
      <c r="BL201" s="71"/>
      <c r="BM201" s="71"/>
      <c r="BN201" s="71"/>
      <c r="BO201" s="71"/>
      <c r="BP201" s="71"/>
      <c r="BQ201" s="71"/>
      <c r="BR201" s="71"/>
    </row>
    <row r="202" spans="2:89" s="16" customFormat="1" ht="10.15" hidden="1" customHeight="1" outlineLevel="1">
      <c r="B202" s="17"/>
      <c r="C202" s="207" t="s">
        <v>429</v>
      </c>
      <c r="D202" s="16" t="str">
        <f>"Teorētiskie ieguves apjomi un proporcijas no "&amp;G11&amp;". līdz "&amp;G15-1&amp;". gadam kopā"</f>
        <v>Teorētiskie ieguves apjomi un proporcijas no 2004. līdz 2021. gadam kopā</v>
      </c>
      <c r="E202" s="18"/>
      <c r="F202" s="19"/>
      <c r="G202" s="20"/>
    </row>
    <row r="203" spans="2:89" customFormat="1" ht="10.15" hidden="1" customHeight="1" outlineLevel="2">
      <c r="C203" s="10"/>
      <c r="D203" s="10"/>
      <c r="E203" s="10"/>
      <c r="F203" s="12"/>
      <c r="G203" s="10"/>
      <c r="H203" s="10"/>
      <c r="I203" s="10"/>
      <c r="J203" s="10"/>
      <c r="K203" s="10"/>
      <c r="L203" s="10"/>
      <c r="M203" s="10"/>
      <c r="N203" s="10"/>
      <c r="O203" s="10"/>
    </row>
    <row r="204" spans="2:89" customFormat="1" ht="10.15" hidden="1" customHeight="1" outlineLevel="2">
      <c r="C204" s="10"/>
      <c r="D204" s="63" t="s">
        <v>478</v>
      </c>
      <c r="E204" s="10"/>
      <c r="F204" s="12"/>
      <c r="G204" s="10"/>
      <c r="H204" s="10"/>
      <c r="I204" s="10"/>
      <c r="J204" s="10"/>
      <c r="K204" s="10"/>
      <c r="L204" s="10"/>
      <c r="M204" s="10"/>
      <c r="N204" s="10"/>
      <c r="O204" s="10"/>
    </row>
    <row r="205" spans="2:89" customFormat="1" ht="10.15" hidden="1" customHeight="1" outlineLevel="2">
      <c r="C205" s="10"/>
      <c r="D205" s="10" t="s">
        <v>131</v>
      </c>
      <c r="E205" s="10"/>
      <c r="F205" s="12" t="s">
        <v>33</v>
      </c>
      <c r="G205" s="25">
        <f>SUMIF(J194:CK194,1,J197:CK197)</f>
        <v>625114.61738891387</v>
      </c>
      <c r="H205" s="10"/>
      <c r="I205" s="10"/>
      <c r="J205" s="10"/>
      <c r="K205" s="10"/>
      <c r="L205" s="10"/>
      <c r="M205" s="10"/>
      <c r="N205" s="10"/>
      <c r="O205" s="10"/>
    </row>
    <row r="206" spans="2:89" customFormat="1" ht="10.15" hidden="1" customHeight="1" outlineLevel="2">
      <c r="C206" s="10"/>
      <c r="D206" s="40" t="s">
        <v>132</v>
      </c>
      <c r="E206" s="40"/>
      <c r="F206" s="42" t="s">
        <v>33</v>
      </c>
      <c r="G206" s="72">
        <f>SUMIF(J194:CK194,1,J198:CK198)</f>
        <v>724885.38261108624</v>
      </c>
      <c r="H206" s="10"/>
      <c r="I206" s="10"/>
      <c r="J206" s="10"/>
      <c r="K206" s="10"/>
      <c r="L206" s="10"/>
      <c r="M206" s="10"/>
      <c r="N206" s="10"/>
      <c r="O206" s="10"/>
    </row>
    <row r="207" spans="2:89" customFormat="1" ht="10.15" hidden="1" customHeight="1" outlineLevel="2">
      <c r="C207" s="10"/>
      <c r="D207" s="10"/>
      <c r="E207" s="10"/>
      <c r="F207" s="46" t="s">
        <v>33</v>
      </c>
      <c r="G207" s="82">
        <f>SUM(G205:G206)</f>
        <v>1350000</v>
      </c>
      <c r="H207" s="10"/>
      <c r="I207" s="10"/>
      <c r="J207" s="10"/>
      <c r="K207" s="10"/>
      <c r="L207" s="10"/>
      <c r="M207" s="10"/>
      <c r="N207" s="10"/>
      <c r="O207" s="10"/>
    </row>
    <row r="208" spans="2:89" customFormat="1" ht="10.15" hidden="1" customHeight="1" outlineLevel="2">
      <c r="C208" s="10"/>
      <c r="D208" s="10"/>
      <c r="E208" s="10"/>
      <c r="F208" s="12"/>
      <c r="G208" s="10"/>
      <c r="H208" s="10"/>
      <c r="I208" s="10"/>
      <c r="J208" s="10"/>
      <c r="K208" s="10"/>
      <c r="L208" s="10"/>
      <c r="M208" s="10"/>
      <c r="N208" s="10"/>
      <c r="O208" s="10"/>
    </row>
    <row r="209" spans="2:15" customFormat="1" ht="10.15" hidden="1" customHeight="1" outlineLevel="2">
      <c r="C209" s="10"/>
      <c r="D209" s="63" t="s">
        <v>479</v>
      </c>
      <c r="E209" s="10"/>
      <c r="F209" s="12"/>
      <c r="G209" s="10"/>
      <c r="H209" s="10"/>
      <c r="I209" s="10"/>
      <c r="J209" s="10"/>
      <c r="K209" s="10"/>
      <c r="L209" s="10"/>
      <c r="M209" s="10"/>
      <c r="N209" s="10"/>
      <c r="O209" s="10"/>
    </row>
    <row r="210" spans="2:15" customFormat="1" ht="10.15" hidden="1" customHeight="1" outlineLevel="2">
      <c r="C210" s="10"/>
      <c r="D210" s="10" t="s">
        <v>131</v>
      </c>
      <c r="E210" s="10"/>
      <c r="F210" s="12" t="s">
        <v>9</v>
      </c>
      <c r="G210" s="212">
        <f>G205/$G$207</f>
        <v>0.46304786473252879</v>
      </c>
      <c r="H210" s="10"/>
      <c r="I210" s="10"/>
      <c r="J210" s="10"/>
      <c r="K210" s="10"/>
      <c r="L210" s="10"/>
      <c r="M210" s="10"/>
      <c r="N210" s="10"/>
      <c r="O210" s="10"/>
    </row>
    <row r="211" spans="2:15" customFormat="1" ht="10.15" hidden="1" customHeight="1" outlineLevel="2">
      <c r="C211" s="10"/>
      <c r="D211" s="40" t="s">
        <v>132</v>
      </c>
      <c r="E211" s="40"/>
      <c r="F211" s="42" t="s">
        <v>9</v>
      </c>
      <c r="G211" s="224">
        <f>G206/$G$207</f>
        <v>0.53695213526747132</v>
      </c>
      <c r="H211" s="10"/>
      <c r="I211" s="10"/>
      <c r="J211" s="10"/>
      <c r="K211" s="10"/>
      <c r="L211" s="10"/>
      <c r="M211" s="10"/>
      <c r="N211" s="10"/>
      <c r="O211" s="10"/>
    </row>
    <row r="212" spans="2:15" customFormat="1" ht="10.15" hidden="1" customHeight="1" outlineLevel="2">
      <c r="C212" s="10"/>
      <c r="D212" s="10"/>
      <c r="E212" s="10"/>
      <c r="F212" s="46" t="s">
        <v>9</v>
      </c>
      <c r="G212" s="225">
        <f>SUM(G210:G211)</f>
        <v>1</v>
      </c>
      <c r="H212" s="10"/>
      <c r="I212" s="10"/>
      <c r="J212" s="10"/>
      <c r="K212" s="10"/>
      <c r="L212" s="10"/>
      <c r="M212" s="10"/>
      <c r="N212" s="10"/>
      <c r="O212" s="10"/>
    </row>
    <row r="213" spans="2:15" customFormat="1" ht="10.15" hidden="1" customHeight="1" outlineLevel="1" collapsed="1">
      <c r="C213" s="10"/>
      <c r="D213" s="10"/>
      <c r="E213" s="10"/>
      <c r="F213" s="12"/>
      <c r="G213" s="10"/>
      <c r="H213" s="10"/>
      <c r="I213" s="10"/>
      <c r="J213" s="10"/>
      <c r="K213" s="10"/>
      <c r="L213" s="10"/>
      <c r="M213" s="10"/>
      <c r="N213" s="10"/>
      <c r="O213" s="10"/>
    </row>
    <row r="214" spans="2:15" customFormat="1" ht="10.15" customHeight="1" collapsed="1"/>
    <row r="215" spans="2:15" s="13" customFormat="1" ht="10.35" customHeight="1" collapsed="1">
      <c r="B215" s="15">
        <v>4</v>
      </c>
      <c r="C215" s="13" t="s">
        <v>482</v>
      </c>
      <c r="E215" s="14"/>
      <c r="F215" s="15"/>
      <c r="G215" s="15"/>
    </row>
    <row r="216" spans="2:15" customFormat="1" ht="10.15" hidden="1" customHeight="1" outlineLevel="1"/>
    <row r="217" spans="2:15" s="16" customFormat="1" ht="10.15" hidden="1" customHeight="1" outlineLevel="1">
      <c r="B217" s="17"/>
      <c r="C217" s="207" t="s">
        <v>433</v>
      </c>
      <c r="D217" s="16" t="str">
        <f>"Pieņemtie ieguves apjomi no "&amp;G11&amp;". līdz "&amp;G15-1&amp;". gadam "</f>
        <v xml:space="preserve">Pieņemtie ieguves apjomi no 2004. līdz 2021. gadam </v>
      </c>
      <c r="E217" s="18"/>
      <c r="F217" s="19"/>
      <c r="G217" s="20"/>
    </row>
    <row r="218" spans="2:15" customFormat="1" ht="10.15" hidden="1" customHeight="1" outlineLevel="2"/>
    <row r="219" spans="2:15" customFormat="1" ht="10.15" hidden="1" customHeight="1" outlineLevel="2">
      <c r="D219" s="10" t="s">
        <v>54</v>
      </c>
      <c r="F219" s="12" t="s">
        <v>34</v>
      </c>
      <c r="G219" s="25">
        <f>$G$33*G210</f>
        <v>116654.98706511635</v>
      </c>
    </row>
    <row r="220" spans="2:15" customFormat="1" ht="10.15" hidden="1" customHeight="1" outlineLevel="2">
      <c r="D220" s="40" t="s">
        <v>53</v>
      </c>
      <c r="E220" s="94"/>
      <c r="F220" s="226" t="s">
        <v>34</v>
      </c>
      <c r="G220" s="72">
        <f>$G$33*G211</f>
        <v>135273.5843634551</v>
      </c>
    </row>
    <row r="221" spans="2:15" customFormat="1" ht="10.15" hidden="1" customHeight="1" outlineLevel="2">
      <c r="D221" s="44" t="s">
        <v>55</v>
      </c>
      <c r="F221" s="46" t="s">
        <v>34</v>
      </c>
      <c r="G221" s="82">
        <f>SUM(G219:G220)</f>
        <v>251928.57142857145</v>
      </c>
    </row>
    <row r="222" spans="2:15" customFormat="1" ht="10.15" hidden="1" customHeight="1" outlineLevel="2">
      <c r="F222" s="12"/>
    </row>
    <row r="223" spans="2:15" customFormat="1" ht="10.15" hidden="1" customHeight="1" outlineLevel="1" collapsed="1"/>
    <row r="224" spans="2:15" s="16" customFormat="1" ht="10.15" hidden="1" customHeight="1" outlineLevel="1">
      <c r="B224" s="17"/>
      <c r="C224" s="207" t="s">
        <v>434</v>
      </c>
      <c r="D224" s="16" t="str">
        <f>"Krājumi "&amp;G11&amp;". gadā"</f>
        <v>Krājumi 2004. gadā</v>
      </c>
      <c r="E224" s="18"/>
      <c r="F224" s="19"/>
      <c r="G224" s="20"/>
    </row>
    <row r="225" spans="2:7" customFormat="1" ht="10.15" hidden="1" customHeight="1" outlineLevel="2"/>
    <row r="226" spans="2:7" customFormat="1" ht="10.15" hidden="1" customHeight="1" outlineLevel="2">
      <c r="D226" s="10" t="s">
        <v>54</v>
      </c>
      <c r="F226" s="12" t="s">
        <v>34</v>
      </c>
      <c r="G226" s="25">
        <f>G55+G219</f>
        <v>301270.37168050098</v>
      </c>
    </row>
    <row r="227" spans="2:7" customFormat="1" ht="10.15" hidden="1" customHeight="1" outlineLevel="2">
      <c r="D227" s="40" t="s">
        <v>53</v>
      </c>
      <c r="E227" s="94"/>
      <c r="F227" s="226" t="s">
        <v>34</v>
      </c>
      <c r="G227" s="72">
        <f>G56+G220</f>
        <v>472115.68962661305</v>
      </c>
    </row>
    <row r="228" spans="2:7" customFormat="1" ht="10.15" hidden="1" customHeight="1" outlineLevel="2">
      <c r="D228" s="44" t="s">
        <v>55</v>
      </c>
      <c r="F228" s="46" t="s">
        <v>34</v>
      </c>
      <c r="G228" s="82">
        <f>SUM(G226:G227)</f>
        <v>773386.06130711408</v>
      </c>
    </row>
    <row r="229" spans="2:7" customFormat="1" ht="10.15" hidden="1" customHeight="1" outlineLevel="2"/>
    <row r="230" spans="2:7" customFormat="1" ht="10.15" hidden="1" customHeight="1" outlineLevel="2">
      <c r="D230" s="10" t="s">
        <v>54</v>
      </c>
      <c r="F230" s="12" t="s">
        <v>33</v>
      </c>
      <c r="G230" s="25">
        <f>G226*G60</f>
        <v>1958257.4159232564</v>
      </c>
    </row>
    <row r="231" spans="2:7" customFormat="1" ht="10.15" hidden="1" customHeight="1" outlineLevel="2">
      <c r="D231" s="40" t="s">
        <v>53</v>
      </c>
      <c r="E231" s="94"/>
      <c r="F231" s="42" t="s">
        <v>33</v>
      </c>
      <c r="G231" s="72">
        <f>G227*G61</f>
        <v>2242549.525726412</v>
      </c>
    </row>
    <row r="232" spans="2:7" customFormat="1" ht="10.15" hidden="1" customHeight="1" outlineLevel="2">
      <c r="D232" s="44" t="s">
        <v>55</v>
      </c>
      <c r="F232" s="46" t="s">
        <v>33</v>
      </c>
      <c r="G232" s="82">
        <f>SUM(G230:G231)</f>
        <v>4200806.9416496679</v>
      </c>
    </row>
    <row r="233" spans="2:7" customFormat="1" ht="10.15" hidden="1" customHeight="1" outlineLevel="1" collapsed="1">
      <c r="D233" s="44"/>
      <c r="F233" s="46"/>
      <c r="G233" s="227"/>
    </row>
    <row r="234" spans="2:7" customFormat="1" ht="10.15" customHeight="1" collapsed="1">
      <c r="D234" s="44"/>
      <c r="F234" s="46"/>
      <c r="G234" s="227"/>
    </row>
    <row r="235" spans="2:7" s="13" customFormat="1" ht="10.35" customHeight="1" collapsed="1">
      <c r="B235" s="15">
        <v>5</v>
      </c>
      <c r="C235" s="13" t="s">
        <v>11</v>
      </c>
      <c r="E235" s="14"/>
      <c r="F235" s="15"/>
      <c r="G235" s="15"/>
    </row>
    <row r="236" spans="2:7" customFormat="1" ht="10.15" customHeight="1" outlineLevel="1">
      <c r="D236" s="44"/>
      <c r="F236" s="46"/>
      <c r="G236" s="227"/>
    </row>
    <row r="237" spans="2:7" s="16" customFormat="1" ht="10.15" customHeight="1" outlineLevel="1">
      <c r="B237" s="17"/>
      <c r="C237" s="207" t="s">
        <v>439</v>
      </c>
      <c r="D237" s="16" t="str">
        <f>"Krājumi "&amp;G11&amp;". gadā"</f>
        <v>Krājumi 2004. gadā</v>
      </c>
      <c r="E237" s="18"/>
      <c r="F237" s="19"/>
      <c r="G237" s="20"/>
    </row>
    <row r="238" spans="2:7" customFormat="1" ht="10.15" customHeight="1" outlineLevel="2"/>
    <row r="239" spans="2:7" customFormat="1" ht="10.15" customHeight="1" outlineLevel="2">
      <c r="D239" s="10" t="s">
        <v>54</v>
      </c>
      <c r="F239" s="12" t="s">
        <v>34</v>
      </c>
      <c r="G239" s="22">
        <f>G226</f>
        <v>301270.37168050098</v>
      </c>
    </row>
    <row r="240" spans="2:7" customFormat="1" ht="10.15" customHeight="1" outlineLevel="2">
      <c r="D240" s="40" t="s">
        <v>53</v>
      </c>
      <c r="E240" s="94"/>
      <c r="F240" s="226" t="s">
        <v>34</v>
      </c>
      <c r="G240" s="68">
        <f>G227</f>
        <v>472115.68962661305</v>
      </c>
    </row>
    <row r="241" spans="3:7" customFormat="1" ht="10.15" customHeight="1" outlineLevel="2">
      <c r="D241" s="44" t="s">
        <v>55</v>
      </c>
      <c r="F241" s="46" t="s">
        <v>34</v>
      </c>
      <c r="G241" s="82">
        <f>SUM(G239:G240)</f>
        <v>773386.06130711408</v>
      </c>
    </row>
    <row r="242" spans="3:7" customFormat="1" ht="10.15" customHeight="1" outlineLevel="2"/>
    <row r="243" spans="3:7" customFormat="1" ht="10.15" customHeight="1" outlineLevel="2">
      <c r="D243" s="10" t="s">
        <v>54</v>
      </c>
      <c r="F243" s="12" t="s">
        <v>33</v>
      </c>
      <c r="G243" s="22">
        <f>G230</f>
        <v>1958257.4159232564</v>
      </c>
    </row>
    <row r="244" spans="3:7" customFormat="1" ht="10.15" customHeight="1" outlineLevel="2">
      <c r="D244" s="40" t="s">
        <v>53</v>
      </c>
      <c r="E244" s="94"/>
      <c r="F244" s="42" t="s">
        <v>33</v>
      </c>
      <c r="G244" s="68">
        <f>G231</f>
        <v>2242549.525726412</v>
      </c>
    </row>
    <row r="245" spans="3:7" customFormat="1" ht="10.15" customHeight="1" outlineLevel="2">
      <c r="D245" s="44" t="s">
        <v>55</v>
      </c>
      <c r="F245" s="46" t="s">
        <v>33</v>
      </c>
      <c r="G245" s="82">
        <f>SUM(G243:G244)</f>
        <v>4200806.9416496679</v>
      </c>
    </row>
    <row r="246" spans="3:7" ht="10.15" customHeight="1" outlineLevel="1"/>
    <row r="247" spans="3:7" ht="10.15" customHeight="1"/>
    <row r="248" spans="3:7" s="27" customFormat="1" ht="10.35" customHeight="1">
      <c r="C248" s="27" t="s">
        <v>3</v>
      </c>
      <c r="E248" s="28"/>
      <c r="F248" s="29"/>
      <c r="G248" s="29"/>
    </row>
  </sheetData>
  <phoneticPr fontId="14" type="noConversion"/>
  <conditionalFormatting sqref="A4">
    <cfRule type="cellIs" dxfId="71" priority="3" operator="equal">
      <formula>0</formula>
    </cfRule>
    <cfRule type="cellIs" dxfId="70" priority="4" operator="greaterThan">
      <formula>0</formula>
    </cfRule>
  </conditionalFormatting>
  <dataValidations count="2">
    <dataValidation type="list" allowBlank="1" showInputMessage="1" showErrorMessage="1" sqref="G77" xr:uid="{82EC93D0-CC6D-48D5-9821-4652BA7D21C6}">
      <formula1>$G$80:$G$83</formula1>
    </dataValidation>
    <dataValidation type="custom" allowBlank="1" showInputMessage="1" showErrorMessage="1" errorTitle="Kļūda" error="Ievades vērtībai ir jābūt diapazonā no 0% līdz 100%" sqref="G85" xr:uid="{8214DDEC-258C-439B-A2CD-831BAACBCE7B}">
      <formula1>AND(G85&gt;=0,G85&lt;=1)</formula1>
    </dataValidation>
  </dataValidations>
  <pageMargins left="0.7" right="0.7" top="0.75" bottom="0.75" header="0.3" footer="0.3"/>
  <pageSetup paperSize="9" orientation="portrait" r:id="rId1"/>
  <headerFooter>
    <oddFooter>&amp;C&amp;7&amp;B&amp;"Arial"Document Classification: KPMG Confidential</oddFooter>
  </headerFooter>
  <ignoredErrors>
    <ignoredError sqref="C26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301CD-09F4-4084-9A3B-1B2DF4922BC8}">
  <sheetPr codeName="Sheet2">
    <tabColor rgb="FF0070C0"/>
  </sheetPr>
  <dimension ref="A1"/>
  <sheetViews>
    <sheetView showGridLines="0" zoomScale="85" zoomScaleNormal="85"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08DB3-C45A-4A13-8335-F15621751605}">
  <sheetPr codeName="Sheet3">
    <tabColor theme="4" tint="0.79998168889431442"/>
  </sheetPr>
  <dimension ref="A1:GE176"/>
  <sheetViews>
    <sheetView showGridLines="0" zoomScale="85" zoomScaleNormal="85" workbookViewId="0">
      <pane xSplit="9" ySplit="4" topLeftCell="J5" activePane="bottomRight" state="frozen"/>
      <selection pane="topRight" activeCell="J1" sqref="J1"/>
      <selection pane="bottomLeft" activeCell="A5" sqref="A5"/>
      <selection pane="bottomRight"/>
    </sheetView>
  </sheetViews>
  <sheetFormatPr defaultColWidth="0" defaultRowHeight="11.25" zeroHeight="1" outlineLevelRow="2"/>
  <cols>
    <col min="1" max="1" width="3.5703125" style="10" customWidth="1"/>
    <col min="2" max="2" width="4.5703125" style="10" customWidth="1"/>
    <col min="3" max="3" width="4.7109375" style="10" customWidth="1"/>
    <col min="4" max="4" width="40.7109375" style="10" customWidth="1"/>
    <col min="5" max="5" width="11.7109375" style="11" customWidth="1"/>
    <col min="6" max="6" width="11.7109375" style="12" customWidth="1"/>
    <col min="7" max="7" width="15.5703125" style="12" customWidth="1"/>
    <col min="8" max="9" width="5.5703125" style="10" customWidth="1"/>
    <col min="10" max="90" width="11.7109375" style="10" customWidth="1"/>
    <col min="91" max="16384" width="11.7109375" style="10" hidden="1"/>
  </cols>
  <sheetData>
    <row r="1" spans="1:187" s="3" customFormat="1">
      <c r="A1" s="2"/>
      <c r="E1" s="4"/>
      <c r="F1" s="5"/>
      <c r="G1" s="5"/>
    </row>
    <row r="2" spans="1:187" s="3" customFormat="1">
      <c r="A2" s="6" t="s">
        <v>16</v>
      </c>
      <c r="E2" s="4"/>
      <c r="F2" s="5"/>
      <c r="G2" s="5"/>
      <c r="I2" s="7" t="s">
        <v>5</v>
      </c>
      <c r="J2" s="30">
        <f>'Laika grafiks'!J16</f>
        <v>1</v>
      </c>
      <c r="K2" s="30">
        <f>'Laika grafiks'!K16</f>
        <v>2</v>
      </c>
      <c r="L2" s="30">
        <f>'Laika grafiks'!L16</f>
        <v>3</v>
      </c>
      <c r="M2" s="30">
        <f>'Laika grafiks'!M16</f>
        <v>4</v>
      </c>
      <c r="N2" s="30">
        <f>'Laika grafiks'!N16</f>
        <v>5</v>
      </c>
      <c r="O2" s="30">
        <f>'Laika grafiks'!O16</f>
        <v>6</v>
      </c>
      <c r="P2" s="30">
        <f>'Laika grafiks'!P16</f>
        <v>7</v>
      </c>
      <c r="Q2" s="30">
        <f>'Laika grafiks'!Q16</f>
        <v>8</v>
      </c>
      <c r="R2" s="30">
        <f>'Laika grafiks'!R16</f>
        <v>9</v>
      </c>
      <c r="S2" s="30">
        <f>'Laika grafiks'!S16</f>
        <v>10</v>
      </c>
      <c r="T2" s="30">
        <f>'Laika grafiks'!T16</f>
        <v>11</v>
      </c>
      <c r="U2" s="30">
        <f>'Laika grafiks'!U16</f>
        <v>12</v>
      </c>
      <c r="V2" s="30">
        <f>'Laika grafiks'!V16</f>
        <v>13</v>
      </c>
      <c r="W2" s="30">
        <f>'Laika grafiks'!W16</f>
        <v>14</v>
      </c>
      <c r="X2" s="30">
        <f>'Laika grafiks'!X16</f>
        <v>15</v>
      </c>
      <c r="Y2" s="30">
        <f>'Laika grafiks'!Y16</f>
        <v>16</v>
      </c>
      <c r="Z2" s="30">
        <f>'Laika grafiks'!Z16</f>
        <v>17</v>
      </c>
      <c r="AA2" s="30">
        <f>'Laika grafiks'!AA16</f>
        <v>18</v>
      </c>
      <c r="AB2" s="30">
        <f>'Laika grafiks'!AB16</f>
        <v>19</v>
      </c>
      <c r="AC2" s="30">
        <f>'Laika grafiks'!AC16</f>
        <v>20</v>
      </c>
      <c r="AD2" s="30">
        <f>'Laika grafiks'!AD16</f>
        <v>21</v>
      </c>
      <c r="AE2" s="30">
        <f>'Laika grafiks'!AE16</f>
        <v>22</v>
      </c>
      <c r="AF2" s="30">
        <f>'Laika grafiks'!AF16</f>
        <v>23</v>
      </c>
      <c r="AG2" s="30">
        <f>'Laika grafiks'!AG16</f>
        <v>24</v>
      </c>
      <c r="AH2" s="30">
        <f>'Laika grafiks'!AH16</f>
        <v>25</v>
      </c>
      <c r="AI2" s="30">
        <f>'Laika grafiks'!AI16</f>
        <v>26</v>
      </c>
      <c r="AJ2" s="30">
        <f>'Laika grafiks'!AJ16</f>
        <v>27</v>
      </c>
      <c r="AK2" s="30">
        <f>'Laika grafiks'!AK16</f>
        <v>28</v>
      </c>
      <c r="AL2" s="30">
        <f>'Laika grafiks'!AL16</f>
        <v>29</v>
      </c>
      <c r="AM2" s="30">
        <f>'Laika grafiks'!AM16</f>
        <v>30</v>
      </c>
      <c r="AN2" s="30">
        <f>'Laika grafiks'!AN16</f>
        <v>31</v>
      </c>
      <c r="AO2" s="30">
        <f>'Laika grafiks'!AO16</f>
        <v>32</v>
      </c>
      <c r="AP2" s="30">
        <f>'Laika grafiks'!AP16</f>
        <v>33</v>
      </c>
      <c r="AQ2" s="30">
        <f>'Laika grafiks'!AQ16</f>
        <v>34</v>
      </c>
      <c r="AR2" s="30">
        <f>'Laika grafiks'!AR16</f>
        <v>35</v>
      </c>
      <c r="AS2" s="30">
        <f>'Laika grafiks'!AS16</f>
        <v>36</v>
      </c>
      <c r="AT2" s="30">
        <f>'Laika grafiks'!AT16</f>
        <v>37</v>
      </c>
      <c r="AU2" s="30">
        <f>'Laika grafiks'!AU16</f>
        <v>38</v>
      </c>
      <c r="AV2" s="30">
        <f>'Laika grafiks'!AV16</f>
        <v>39</v>
      </c>
      <c r="AW2" s="30">
        <f>'Laika grafiks'!AW16</f>
        <v>40</v>
      </c>
      <c r="AX2" s="30">
        <f>'Laika grafiks'!AX16</f>
        <v>41</v>
      </c>
      <c r="AY2" s="30">
        <f>'Laika grafiks'!AY16</f>
        <v>42</v>
      </c>
      <c r="AZ2" s="30">
        <f>'Laika grafiks'!AZ16</f>
        <v>43</v>
      </c>
      <c r="BA2" s="30">
        <f>'Laika grafiks'!BA16</f>
        <v>44</v>
      </c>
      <c r="BB2" s="30">
        <f>'Laika grafiks'!BB16</f>
        <v>45</v>
      </c>
      <c r="BC2" s="30">
        <f>'Laika grafiks'!BC16</f>
        <v>46</v>
      </c>
      <c r="BD2" s="30">
        <f>'Laika grafiks'!BD16</f>
        <v>47</v>
      </c>
      <c r="BE2" s="30">
        <f>'Laika grafiks'!BE16</f>
        <v>48</v>
      </c>
      <c r="BF2" s="30">
        <f>'Laika grafiks'!BF16</f>
        <v>49</v>
      </c>
      <c r="BG2" s="30">
        <f>'Laika grafiks'!BG16</f>
        <v>50</v>
      </c>
      <c r="BH2" s="30">
        <f>'Laika grafiks'!BH16</f>
        <v>51</v>
      </c>
      <c r="BI2" s="30">
        <f>'Laika grafiks'!BI16</f>
        <v>52</v>
      </c>
      <c r="BJ2" s="30">
        <f>'Laika grafiks'!BJ16</f>
        <v>53</v>
      </c>
      <c r="BK2" s="30">
        <f>'Laika grafiks'!BK16</f>
        <v>54</v>
      </c>
      <c r="BL2" s="30">
        <f>'Laika grafiks'!BL16</f>
        <v>55</v>
      </c>
      <c r="BM2" s="30">
        <f>'Laika grafiks'!BM16</f>
        <v>56</v>
      </c>
      <c r="BN2" s="30">
        <f>'Laika grafiks'!BN16</f>
        <v>57</v>
      </c>
      <c r="BO2" s="30">
        <f>'Laika grafiks'!BO16</f>
        <v>58</v>
      </c>
      <c r="BP2" s="30">
        <f>'Laika grafiks'!BP16</f>
        <v>59</v>
      </c>
      <c r="BQ2" s="30">
        <f>'Laika grafiks'!BQ16</f>
        <v>60</v>
      </c>
      <c r="BR2" s="30">
        <f>'Laika grafiks'!BR16</f>
        <v>61</v>
      </c>
      <c r="BS2" s="30">
        <f>'Laika grafiks'!BS16</f>
        <v>62</v>
      </c>
      <c r="BT2" s="30">
        <f>'Laika grafiks'!BT16</f>
        <v>63</v>
      </c>
      <c r="BU2" s="30">
        <f>'Laika grafiks'!BU16</f>
        <v>64</v>
      </c>
      <c r="BV2" s="30">
        <f>'Laika grafiks'!BV16</f>
        <v>65</v>
      </c>
      <c r="BW2" s="30">
        <f>'Laika grafiks'!BW16</f>
        <v>66</v>
      </c>
      <c r="BX2" s="30">
        <f>'Laika grafiks'!BX16</f>
        <v>67</v>
      </c>
      <c r="BY2" s="30">
        <f>'Laika grafiks'!BY16</f>
        <v>68</v>
      </c>
      <c r="BZ2" s="30">
        <f>'Laika grafiks'!BZ16</f>
        <v>69</v>
      </c>
      <c r="CA2" s="30">
        <f>'Laika grafiks'!CA16</f>
        <v>70</v>
      </c>
      <c r="CB2" s="30">
        <f>'Laika grafiks'!CB16</f>
        <v>71</v>
      </c>
      <c r="CC2" s="30">
        <f>'Laika grafiks'!CC16</f>
        <v>72</v>
      </c>
      <c r="CD2" s="30">
        <f>'Laika grafiks'!CD16</f>
        <v>73</v>
      </c>
      <c r="CE2" s="30">
        <f>'Laika grafiks'!CE16</f>
        <v>74</v>
      </c>
      <c r="CF2" s="30">
        <f>'Laika grafiks'!CF16</f>
        <v>75</v>
      </c>
      <c r="CG2" s="30">
        <f>'Laika grafiks'!CG16</f>
        <v>76</v>
      </c>
      <c r="CH2" s="30">
        <f>'Laika grafiks'!CH16</f>
        <v>77</v>
      </c>
      <c r="CI2" s="30">
        <f>'Laika grafiks'!CI16</f>
        <v>78</v>
      </c>
      <c r="CJ2" s="30">
        <f>'Laika grafiks'!CJ16</f>
        <v>79</v>
      </c>
      <c r="CK2" s="30">
        <f>'Laika grafiks'!CK16</f>
        <v>80</v>
      </c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</row>
    <row r="3" spans="1:187" s="3" customFormat="1">
      <c r="A3" s="6" t="s">
        <v>354</v>
      </c>
      <c r="E3" s="4"/>
      <c r="F3" s="5"/>
      <c r="G3" s="5"/>
      <c r="I3" s="7" t="s">
        <v>6</v>
      </c>
      <c r="J3" s="6">
        <f>'Laika grafiks'!J17</f>
        <v>2000</v>
      </c>
      <c r="K3" s="6">
        <f>'Laika grafiks'!K17</f>
        <v>2001</v>
      </c>
      <c r="L3" s="6">
        <f>'Laika grafiks'!L17</f>
        <v>2002</v>
      </c>
      <c r="M3" s="6">
        <f>'Laika grafiks'!M17</f>
        <v>2003</v>
      </c>
      <c r="N3" s="6">
        <f>'Laika grafiks'!N17</f>
        <v>2004</v>
      </c>
      <c r="O3" s="6">
        <f>'Laika grafiks'!O17</f>
        <v>2005</v>
      </c>
      <c r="P3" s="6">
        <f>'Laika grafiks'!P17</f>
        <v>2006</v>
      </c>
      <c r="Q3" s="6">
        <f>'Laika grafiks'!Q17</f>
        <v>2007</v>
      </c>
      <c r="R3" s="6">
        <f>'Laika grafiks'!R17</f>
        <v>2008</v>
      </c>
      <c r="S3" s="6">
        <f>'Laika grafiks'!S17</f>
        <v>2009</v>
      </c>
      <c r="T3" s="6">
        <f>'Laika grafiks'!T17</f>
        <v>2010</v>
      </c>
      <c r="U3" s="6">
        <f>'Laika grafiks'!U17</f>
        <v>2011</v>
      </c>
      <c r="V3" s="6">
        <f>'Laika grafiks'!V17</f>
        <v>2012</v>
      </c>
      <c r="W3" s="6">
        <f>'Laika grafiks'!W17</f>
        <v>2013</v>
      </c>
      <c r="X3" s="6">
        <f>'Laika grafiks'!X17</f>
        <v>2014</v>
      </c>
      <c r="Y3" s="6">
        <f>'Laika grafiks'!Y17</f>
        <v>2015</v>
      </c>
      <c r="Z3" s="6">
        <f>'Laika grafiks'!Z17</f>
        <v>2016</v>
      </c>
      <c r="AA3" s="6">
        <f>'Laika grafiks'!AA17</f>
        <v>2017</v>
      </c>
      <c r="AB3" s="6">
        <f>'Laika grafiks'!AB17</f>
        <v>2018</v>
      </c>
      <c r="AC3" s="6">
        <f>'Laika grafiks'!AC17</f>
        <v>2019</v>
      </c>
      <c r="AD3" s="6">
        <f>'Laika grafiks'!AD17</f>
        <v>2020</v>
      </c>
      <c r="AE3" s="6">
        <f>'Laika grafiks'!AE17</f>
        <v>2021</v>
      </c>
      <c r="AF3" s="6">
        <f>'Laika grafiks'!AF17</f>
        <v>2022</v>
      </c>
      <c r="AG3" s="6">
        <f>'Laika grafiks'!AG17</f>
        <v>2023</v>
      </c>
      <c r="AH3" s="6">
        <f>'Laika grafiks'!AH17</f>
        <v>2024</v>
      </c>
      <c r="AI3" s="6">
        <f>'Laika grafiks'!AI17</f>
        <v>2025</v>
      </c>
      <c r="AJ3" s="6">
        <f>'Laika grafiks'!AJ17</f>
        <v>2026</v>
      </c>
      <c r="AK3" s="6">
        <f>'Laika grafiks'!AK17</f>
        <v>2027</v>
      </c>
      <c r="AL3" s="6">
        <f>'Laika grafiks'!AL17</f>
        <v>2028</v>
      </c>
      <c r="AM3" s="6">
        <f>'Laika grafiks'!AM17</f>
        <v>2029</v>
      </c>
      <c r="AN3" s="6">
        <f>'Laika grafiks'!AN17</f>
        <v>2030</v>
      </c>
      <c r="AO3" s="6">
        <f>'Laika grafiks'!AO17</f>
        <v>2031</v>
      </c>
      <c r="AP3" s="6">
        <f>'Laika grafiks'!AP17</f>
        <v>2032</v>
      </c>
      <c r="AQ3" s="6">
        <f>'Laika grafiks'!AQ17</f>
        <v>2033</v>
      </c>
      <c r="AR3" s="6">
        <f>'Laika grafiks'!AR17</f>
        <v>2034</v>
      </c>
      <c r="AS3" s="6">
        <f>'Laika grafiks'!AS17</f>
        <v>2035</v>
      </c>
      <c r="AT3" s="6">
        <f>'Laika grafiks'!AT17</f>
        <v>2036</v>
      </c>
      <c r="AU3" s="6">
        <f>'Laika grafiks'!AU17</f>
        <v>2037</v>
      </c>
      <c r="AV3" s="6">
        <f>'Laika grafiks'!AV17</f>
        <v>2038</v>
      </c>
      <c r="AW3" s="6">
        <f>'Laika grafiks'!AW17</f>
        <v>2039</v>
      </c>
      <c r="AX3" s="6">
        <f>'Laika grafiks'!AX17</f>
        <v>2040</v>
      </c>
      <c r="AY3" s="6">
        <f>'Laika grafiks'!AY17</f>
        <v>2041</v>
      </c>
      <c r="AZ3" s="6">
        <f>'Laika grafiks'!AZ17</f>
        <v>2042</v>
      </c>
      <c r="BA3" s="6">
        <f>'Laika grafiks'!BA17</f>
        <v>2043</v>
      </c>
      <c r="BB3" s="6">
        <f>'Laika grafiks'!BB17</f>
        <v>2044</v>
      </c>
      <c r="BC3" s="6">
        <f>'Laika grafiks'!BC17</f>
        <v>2045</v>
      </c>
      <c r="BD3" s="6">
        <f>'Laika grafiks'!BD17</f>
        <v>2046</v>
      </c>
      <c r="BE3" s="6">
        <f>'Laika grafiks'!BE17</f>
        <v>2047</v>
      </c>
      <c r="BF3" s="6">
        <f>'Laika grafiks'!BF17</f>
        <v>2048</v>
      </c>
      <c r="BG3" s="6">
        <f>'Laika grafiks'!BG17</f>
        <v>2049</v>
      </c>
      <c r="BH3" s="6">
        <f>'Laika grafiks'!BH17</f>
        <v>2050</v>
      </c>
      <c r="BI3" s="6">
        <f>'Laika grafiks'!BI17</f>
        <v>2051</v>
      </c>
      <c r="BJ3" s="6">
        <f>'Laika grafiks'!BJ17</f>
        <v>2052</v>
      </c>
      <c r="BK3" s="6">
        <f>'Laika grafiks'!BK17</f>
        <v>2053</v>
      </c>
      <c r="BL3" s="6">
        <f>'Laika grafiks'!BL17</f>
        <v>2054</v>
      </c>
      <c r="BM3" s="6">
        <f>'Laika grafiks'!BM17</f>
        <v>2055</v>
      </c>
      <c r="BN3" s="6">
        <f>'Laika grafiks'!BN17</f>
        <v>2056</v>
      </c>
      <c r="BO3" s="6">
        <f>'Laika grafiks'!BO17</f>
        <v>2057</v>
      </c>
      <c r="BP3" s="6">
        <f>'Laika grafiks'!BP17</f>
        <v>2058</v>
      </c>
      <c r="BQ3" s="6">
        <f>'Laika grafiks'!BQ17</f>
        <v>2059</v>
      </c>
      <c r="BR3" s="6">
        <f>'Laika grafiks'!BR17</f>
        <v>2060</v>
      </c>
      <c r="BS3" s="6">
        <f>'Laika grafiks'!BS17</f>
        <v>2061</v>
      </c>
      <c r="BT3" s="6">
        <f>'Laika grafiks'!BT17</f>
        <v>2062</v>
      </c>
      <c r="BU3" s="6">
        <f>'Laika grafiks'!BU17</f>
        <v>2063</v>
      </c>
      <c r="BV3" s="6">
        <f>'Laika grafiks'!BV17</f>
        <v>2064</v>
      </c>
      <c r="BW3" s="6">
        <f>'Laika grafiks'!BW17</f>
        <v>2065</v>
      </c>
      <c r="BX3" s="6">
        <f>'Laika grafiks'!BX17</f>
        <v>2066</v>
      </c>
      <c r="BY3" s="6">
        <f>'Laika grafiks'!BY17</f>
        <v>2067</v>
      </c>
      <c r="BZ3" s="6">
        <f>'Laika grafiks'!BZ17</f>
        <v>2068</v>
      </c>
      <c r="CA3" s="6">
        <f>'Laika grafiks'!CA17</f>
        <v>2069</v>
      </c>
      <c r="CB3" s="6">
        <f>'Laika grafiks'!CB17</f>
        <v>2070</v>
      </c>
      <c r="CC3" s="6">
        <f>'Laika grafiks'!CC17</f>
        <v>2071</v>
      </c>
      <c r="CD3" s="6">
        <f>'Laika grafiks'!CD17</f>
        <v>2072</v>
      </c>
      <c r="CE3" s="6">
        <f>'Laika grafiks'!CE17</f>
        <v>2073</v>
      </c>
      <c r="CF3" s="6">
        <f>'Laika grafiks'!CF17</f>
        <v>2074</v>
      </c>
      <c r="CG3" s="6">
        <f>'Laika grafiks'!CG17</f>
        <v>2075</v>
      </c>
      <c r="CH3" s="6">
        <f>'Laika grafiks'!CH17</f>
        <v>2076</v>
      </c>
      <c r="CI3" s="6">
        <f>'Laika grafiks'!CI17</f>
        <v>2077</v>
      </c>
      <c r="CJ3" s="6">
        <f>'Laika grafiks'!CJ17</f>
        <v>2078</v>
      </c>
      <c r="CK3" s="6">
        <f>'Laika grafiks'!CK17</f>
        <v>2079</v>
      </c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</row>
    <row r="4" spans="1:187" s="3" customFormat="1">
      <c r="A4" s="178">
        <f>SUM(A5:A169)</f>
        <v>0</v>
      </c>
      <c r="E4" s="4"/>
      <c r="F4" s="5"/>
      <c r="G4" s="5"/>
      <c r="I4" s="7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</row>
    <row r="5" spans="1:187" ht="10.35" customHeight="1"/>
    <row r="6" spans="1:187" s="13" customFormat="1" ht="10.35" customHeight="1">
      <c r="B6" s="15">
        <v>1</v>
      </c>
      <c r="C6" s="13" t="s">
        <v>1</v>
      </c>
      <c r="E6" s="14"/>
      <c r="F6" s="15"/>
      <c r="G6" s="15"/>
    </row>
    <row r="7" spans="1:187" ht="10.35" hidden="1" customHeight="1" outlineLevel="1"/>
    <row r="8" spans="1:187" s="16" customFormat="1" ht="10.35" hidden="1" customHeight="1" outlineLevel="1">
      <c r="B8" s="17"/>
      <c r="C8" s="207" t="s">
        <v>406</v>
      </c>
      <c r="D8" s="16" t="s">
        <v>124</v>
      </c>
      <c r="E8" s="18"/>
      <c r="F8" s="19"/>
      <c r="G8" s="20"/>
    </row>
    <row r="9" spans="1:187" ht="10.35" hidden="1" customHeight="1" outlineLevel="2">
      <c r="B9" s="21"/>
      <c r="CL9" s="83"/>
    </row>
    <row r="10" spans="1:187" ht="10.35" hidden="1" customHeight="1" outlineLevel="2">
      <c r="B10" s="21"/>
      <c r="D10" s="10" t="s">
        <v>50</v>
      </c>
      <c r="F10" s="12" t="s">
        <v>504</v>
      </c>
      <c r="G10" s="67">
        <f>'Ievades dati'!G85</f>
        <v>11.203621469663222</v>
      </c>
      <c r="CL10" s="83"/>
    </row>
    <row r="11" spans="1:187" ht="10.35" hidden="1" customHeight="1" outlineLevel="2">
      <c r="B11" s="21"/>
      <c r="D11" s="10" t="s">
        <v>51</v>
      </c>
      <c r="F11" s="12" t="s">
        <v>504</v>
      </c>
      <c r="G11" s="67">
        <f>'Ievades dati'!G86</f>
        <v>4.2013580511237087</v>
      </c>
      <c r="CL11" s="83"/>
    </row>
    <row r="12" spans="1:187" ht="10.35" hidden="1" customHeight="1" outlineLevel="2">
      <c r="B12" s="21"/>
      <c r="CL12" s="83"/>
    </row>
    <row r="13" spans="1:187" ht="10.35" hidden="1" customHeight="1" outlineLevel="1" collapsed="1">
      <c r="B13" s="21"/>
      <c r="C13" s="208"/>
    </row>
    <row r="14" spans="1:187" s="16" customFormat="1" ht="10.35" hidden="1" customHeight="1" outlineLevel="1">
      <c r="B14" s="17"/>
      <c r="C14" s="207" t="s">
        <v>407</v>
      </c>
      <c r="D14" s="16" t="s">
        <v>125</v>
      </c>
      <c r="E14" s="18"/>
      <c r="F14" s="19"/>
      <c r="G14" s="20"/>
    </row>
    <row r="15" spans="1:187" ht="10.35" hidden="1" customHeight="1" outlineLevel="2">
      <c r="B15" s="21"/>
    </row>
    <row r="16" spans="1:187" ht="10.35" hidden="1" customHeight="1" outlineLevel="2">
      <c r="B16" s="21"/>
      <c r="D16" s="10" t="s">
        <v>566</v>
      </c>
      <c r="F16" s="12" t="s">
        <v>122</v>
      </c>
      <c r="G16" s="67">
        <f>'Ievades dati'!G142</f>
        <v>56.010759221995571</v>
      </c>
    </row>
    <row r="17" spans="2:89" ht="10.35" hidden="1" customHeight="1" outlineLevel="2">
      <c r="B17" s="21"/>
    </row>
    <row r="18" spans="2:89" ht="10.35" hidden="1" customHeight="1" outlineLevel="2">
      <c r="B18" s="21"/>
      <c r="D18" s="10" t="s">
        <v>123</v>
      </c>
      <c r="F18" s="12" t="s">
        <v>122</v>
      </c>
      <c r="G18" s="67">
        <f>'Ievades dati'!G152</f>
        <v>57</v>
      </c>
    </row>
    <row r="19" spans="2:89" ht="10.35" hidden="1" customHeight="1" outlineLevel="2">
      <c r="B19" s="21"/>
      <c r="D19" s="10" t="s">
        <v>14</v>
      </c>
      <c r="F19" s="12" t="s">
        <v>7</v>
      </c>
      <c r="G19" s="25">
        <f>SUM(J19:CK19)</f>
        <v>61</v>
      </c>
      <c r="J19" s="32">
        <f>'Laika grafiks'!J19</f>
        <v>1</v>
      </c>
      <c r="K19" s="32">
        <f>'Laika grafiks'!K19</f>
        <v>1</v>
      </c>
      <c r="L19" s="32">
        <f>'Laika grafiks'!L19</f>
        <v>1</v>
      </c>
      <c r="M19" s="32">
        <f>'Laika grafiks'!M19</f>
        <v>1</v>
      </c>
      <c r="N19" s="32">
        <f>'Laika grafiks'!N19</f>
        <v>1</v>
      </c>
      <c r="O19" s="32">
        <f>'Laika grafiks'!O19</f>
        <v>1</v>
      </c>
      <c r="P19" s="32">
        <f>'Laika grafiks'!P19</f>
        <v>1</v>
      </c>
      <c r="Q19" s="32">
        <f>'Laika grafiks'!Q19</f>
        <v>1</v>
      </c>
      <c r="R19" s="32">
        <f>'Laika grafiks'!R19</f>
        <v>1</v>
      </c>
      <c r="S19" s="32">
        <f>'Laika grafiks'!S19</f>
        <v>1</v>
      </c>
      <c r="T19" s="32">
        <f>'Laika grafiks'!T19</f>
        <v>1</v>
      </c>
      <c r="U19" s="32">
        <f>'Laika grafiks'!U19</f>
        <v>1</v>
      </c>
      <c r="V19" s="32">
        <f>'Laika grafiks'!V19</f>
        <v>1</v>
      </c>
      <c r="W19" s="32">
        <f>'Laika grafiks'!W19</f>
        <v>1</v>
      </c>
      <c r="X19" s="32">
        <f>'Laika grafiks'!X19</f>
        <v>1</v>
      </c>
      <c r="Y19" s="32">
        <f>'Laika grafiks'!Y19</f>
        <v>1</v>
      </c>
      <c r="Z19" s="32">
        <f>'Laika grafiks'!Z19</f>
        <v>1</v>
      </c>
      <c r="AA19" s="32">
        <f>'Laika grafiks'!AA19</f>
        <v>1</v>
      </c>
      <c r="AB19" s="32">
        <f>'Laika grafiks'!AB19</f>
        <v>1</v>
      </c>
      <c r="AC19" s="32">
        <f>'Laika grafiks'!AC19</f>
        <v>1</v>
      </c>
      <c r="AD19" s="32">
        <f>'Laika grafiks'!AD19</f>
        <v>1</v>
      </c>
      <c r="AE19" s="32">
        <f>'Laika grafiks'!AE19</f>
        <v>1</v>
      </c>
      <c r="AF19" s="32">
        <f>'Laika grafiks'!AF19</f>
        <v>1</v>
      </c>
      <c r="AG19" s="32">
        <f>'Laika grafiks'!AG19</f>
        <v>1</v>
      </c>
      <c r="AH19" s="32">
        <f>'Laika grafiks'!AH19</f>
        <v>1</v>
      </c>
      <c r="AI19" s="32">
        <f>'Laika grafiks'!AI19</f>
        <v>1</v>
      </c>
      <c r="AJ19" s="32">
        <f>'Laika grafiks'!AJ19</f>
        <v>1</v>
      </c>
      <c r="AK19" s="32">
        <f>'Laika grafiks'!AK19</f>
        <v>1</v>
      </c>
      <c r="AL19" s="32">
        <f>'Laika grafiks'!AL19</f>
        <v>1</v>
      </c>
      <c r="AM19" s="32">
        <f>'Laika grafiks'!AM19</f>
        <v>1</v>
      </c>
      <c r="AN19" s="32">
        <f>'Laika grafiks'!AN19</f>
        <v>1</v>
      </c>
      <c r="AO19" s="32">
        <f>'Laika grafiks'!AO19</f>
        <v>1</v>
      </c>
      <c r="AP19" s="32">
        <f>'Laika grafiks'!AP19</f>
        <v>1</v>
      </c>
      <c r="AQ19" s="32">
        <f>'Laika grafiks'!AQ19</f>
        <v>1</v>
      </c>
      <c r="AR19" s="32">
        <f>'Laika grafiks'!AR19</f>
        <v>1</v>
      </c>
      <c r="AS19" s="32">
        <f>'Laika grafiks'!AS19</f>
        <v>1</v>
      </c>
      <c r="AT19" s="32">
        <f>'Laika grafiks'!AT19</f>
        <v>1</v>
      </c>
      <c r="AU19" s="32">
        <f>'Laika grafiks'!AU19</f>
        <v>1</v>
      </c>
      <c r="AV19" s="32">
        <f>'Laika grafiks'!AV19</f>
        <v>1</v>
      </c>
      <c r="AW19" s="32">
        <f>'Laika grafiks'!AW19</f>
        <v>1</v>
      </c>
      <c r="AX19" s="32">
        <f>'Laika grafiks'!AX19</f>
        <v>1</v>
      </c>
      <c r="AY19" s="32">
        <f>'Laika grafiks'!AY19</f>
        <v>1</v>
      </c>
      <c r="AZ19" s="32">
        <f>'Laika grafiks'!AZ19</f>
        <v>1</v>
      </c>
      <c r="BA19" s="32">
        <f>'Laika grafiks'!BA19</f>
        <v>1</v>
      </c>
      <c r="BB19" s="32">
        <f>'Laika grafiks'!BB19</f>
        <v>1</v>
      </c>
      <c r="BC19" s="32">
        <f>'Laika grafiks'!BC19</f>
        <v>1</v>
      </c>
      <c r="BD19" s="32">
        <f>'Laika grafiks'!BD19</f>
        <v>1</v>
      </c>
      <c r="BE19" s="32">
        <f>'Laika grafiks'!BE19</f>
        <v>1</v>
      </c>
      <c r="BF19" s="32">
        <f>'Laika grafiks'!BF19</f>
        <v>1</v>
      </c>
      <c r="BG19" s="32">
        <f>'Laika grafiks'!BG19</f>
        <v>1</v>
      </c>
      <c r="BH19" s="32">
        <f>'Laika grafiks'!BH19</f>
        <v>1</v>
      </c>
      <c r="BI19" s="32">
        <f>'Laika grafiks'!BI19</f>
        <v>1</v>
      </c>
      <c r="BJ19" s="32">
        <f>'Laika grafiks'!BJ19</f>
        <v>1</v>
      </c>
      <c r="BK19" s="32">
        <f>'Laika grafiks'!BK19</f>
        <v>1</v>
      </c>
      <c r="BL19" s="32">
        <f>'Laika grafiks'!BL19</f>
        <v>1</v>
      </c>
      <c r="BM19" s="32">
        <f>'Laika grafiks'!BM19</f>
        <v>1</v>
      </c>
      <c r="BN19" s="32">
        <f>'Laika grafiks'!BN19</f>
        <v>1</v>
      </c>
      <c r="BO19" s="32">
        <f>'Laika grafiks'!BO19</f>
        <v>1</v>
      </c>
      <c r="BP19" s="32">
        <f>'Laika grafiks'!BP19</f>
        <v>1</v>
      </c>
      <c r="BQ19" s="32">
        <f>'Laika grafiks'!BQ19</f>
        <v>1</v>
      </c>
      <c r="BR19" s="32">
        <f>'Laika grafiks'!BR19</f>
        <v>1</v>
      </c>
      <c r="BS19" s="32">
        <f>'Laika grafiks'!BS19</f>
        <v>0</v>
      </c>
      <c r="BT19" s="32">
        <f>'Laika grafiks'!BT19</f>
        <v>0</v>
      </c>
      <c r="BU19" s="32">
        <f>'Laika grafiks'!BU19</f>
        <v>0</v>
      </c>
      <c r="BV19" s="32">
        <f>'Laika grafiks'!BV19</f>
        <v>0</v>
      </c>
      <c r="BW19" s="32">
        <f>'Laika grafiks'!BW19</f>
        <v>0</v>
      </c>
      <c r="BX19" s="32">
        <f>'Laika grafiks'!BX19</f>
        <v>0</v>
      </c>
      <c r="BY19" s="32">
        <f>'Laika grafiks'!BY19</f>
        <v>0</v>
      </c>
      <c r="BZ19" s="32">
        <f>'Laika grafiks'!BZ19</f>
        <v>0</v>
      </c>
      <c r="CA19" s="32">
        <f>'Laika grafiks'!CA19</f>
        <v>0</v>
      </c>
      <c r="CB19" s="32">
        <f>'Laika grafiks'!CB19</f>
        <v>0</v>
      </c>
      <c r="CC19" s="32">
        <f>'Laika grafiks'!CC19</f>
        <v>0</v>
      </c>
      <c r="CD19" s="32">
        <f>'Laika grafiks'!CD19</f>
        <v>0</v>
      </c>
      <c r="CE19" s="32">
        <f>'Laika grafiks'!CE19</f>
        <v>0</v>
      </c>
      <c r="CF19" s="32">
        <f>'Laika grafiks'!CF19</f>
        <v>0</v>
      </c>
      <c r="CG19" s="32">
        <f>'Laika grafiks'!CG19</f>
        <v>0</v>
      </c>
      <c r="CH19" s="32">
        <f>'Laika grafiks'!CH19</f>
        <v>0</v>
      </c>
      <c r="CI19" s="32">
        <f>'Laika grafiks'!CI19</f>
        <v>0</v>
      </c>
      <c r="CJ19" s="32">
        <f>'Laika grafiks'!CJ19</f>
        <v>0</v>
      </c>
      <c r="CK19" s="32">
        <f>'Laika grafiks'!CK19</f>
        <v>0</v>
      </c>
    </row>
    <row r="20" spans="2:89" ht="10.35" hidden="1" customHeight="1" outlineLevel="2">
      <c r="B20" s="21"/>
      <c r="D20" s="10" t="s">
        <v>135</v>
      </c>
      <c r="F20" s="12" t="s">
        <v>7</v>
      </c>
      <c r="G20" s="26">
        <f>SUM(J20:CK20)</f>
        <v>57</v>
      </c>
      <c r="J20" s="32">
        <f>'Laika grafiks'!J25</f>
        <v>0</v>
      </c>
      <c r="K20" s="32">
        <f>'Laika grafiks'!K25</f>
        <v>0</v>
      </c>
      <c r="L20" s="32">
        <f>'Laika grafiks'!L25</f>
        <v>0</v>
      </c>
      <c r="M20" s="32">
        <f>'Laika grafiks'!M25</f>
        <v>0</v>
      </c>
      <c r="N20" s="32">
        <f>'Laika grafiks'!N25</f>
        <v>1</v>
      </c>
      <c r="O20" s="32">
        <f>'Laika grafiks'!O25</f>
        <v>1</v>
      </c>
      <c r="P20" s="32">
        <f>'Laika grafiks'!P25</f>
        <v>1</v>
      </c>
      <c r="Q20" s="32">
        <f>'Laika grafiks'!Q25</f>
        <v>1</v>
      </c>
      <c r="R20" s="32">
        <f>'Laika grafiks'!R25</f>
        <v>1</v>
      </c>
      <c r="S20" s="32">
        <f>'Laika grafiks'!S25</f>
        <v>1</v>
      </c>
      <c r="T20" s="32">
        <f>'Laika grafiks'!T25</f>
        <v>1</v>
      </c>
      <c r="U20" s="32">
        <f>'Laika grafiks'!U25</f>
        <v>1</v>
      </c>
      <c r="V20" s="32">
        <f>'Laika grafiks'!V25</f>
        <v>1</v>
      </c>
      <c r="W20" s="32">
        <f>'Laika grafiks'!W25</f>
        <v>1</v>
      </c>
      <c r="X20" s="32">
        <f>'Laika grafiks'!X25</f>
        <v>1</v>
      </c>
      <c r="Y20" s="32">
        <f>'Laika grafiks'!Y25</f>
        <v>1</v>
      </c>
      <c r="Z20" s="32">
        <f>'Laika grafiks'!Z25</f>
        <v>1</v>
      </c>
      <c r="AA20" s="32">
        <f>'Laika grafiks'!AA25</f>
        <v>1</v>
      </c>
      <c r="AB20" s="32">
        <f>'Laika grafiks'!AB25</f>
        <v>1</v>
      </c>
      <c r="AC20" s="32">
        <f>'Laika grafiks'!AC25</f>
        <v>1</v>
      </c>
      <c r="AD20" s="32">
        <f>'Laika grafiks'!AD25</f>
        <v>1</v>
      </c>
      <c r="AE20" s="32">
        <f>'Laika grafiks'!AE25</f>
        <v>1</v>
      </c>
      <c r="AF20" s="32">
        <f>'Laika grafiks'!AF25</f>
        <v>1</v>
      </c>
      <c r="AG20" s="32">
        <f>'Laika grafiks'!AG25</f>
        <v>1</v>
      </c>
      <c r="AH20" s="32">
        <f>'Laika grafiks'!AH25</f>
        <v>1</v>
      </c>
      <c r="AI20" s="32">
        <f>'Laika grafiks'!AI25</f>
        <v>1</v>
      </c>
      <c r="AJ20" s="32">
        <f>'Laika grafiks'!AJ25</f>
        <v>1</v>
      </c>
      <c r="AK20" s="32">
        <f>'Laika grafiks'!AK25</f>
        <v>1</v>
      </c>
      <c r="AL20" s="32">
        <f>'Laika grafiks'!AL25</f>
        <v>1</v>
      </c>
      <c r="AM20" s="32">
        <f>'Laika grafiks'!AM25</f>
        <v>1</v>
      </c>
      <c r="AN20" s="32">
        <f>'Laika grafiks'!AN25</f>
        <v>1</v>
      </c>
      <c r="AO20" s="32">
        <f>'Laika grafiks'!AO25</f>
        <v>1</v>
      </c>
      <c r="AP20" s="32">
        <f>'Laika grafiks'!AP25</f>
        <v>1</v>
      </c>
      <c r="AQ20" s="32">
        <f>'Laika grafiks'!AQ25</f>
        <v>1</v>
      </c>
      <c r="AR20" s="32">
        <f>'Laika grafiks'!AR25</f>
        <v>1</v>
      </c>
      <c r="AS20" s="32">
        <f>'Laika grafiks'!AS25</f>
        <v>1</v>
      </c>
      <c r="AT20" s="32">
        <f>'Laika grafiks'!AT25</f>
        <v>1</v>
      </c>
      <c r="AU20" s="32">
        <f>'Laika grafiks'!AU25</f>
        <v>1</v>
      </c>
      <c r="AV20" s="32">
        <f>'Laika grafiks'!AV25</f>
        <v>1</v>
      </c>
      <c r="AW20" s="32">
        <f>'Laika grafiks'!AW25</f>
        <v>1</v>
      </c>
      <c r="AX20" s="32">
        <f>'Laika grafiks'!AX25</f>
        <v>1</v>
      </c>
      <c r="AY20" s="32">
        <f>'Laika grafiks'!AY25</f>
        <v>1</v>
      </c>
      <c r="AZ20" s="32">
        <f>'Laika grafiks'!AZ25</f>
        <v>1</v>
      </c>
      <c r="BA20" s="32">
        <f>'Laika grafiks'!BA25</f>
        <v>1</v>
      </c>
      <c r="BB20" s="32">
        <f>'Laika grafiks'!BB25</f>
        <v>1</v>
      </c>
      <c r="BC20" s="32">
        <f>'Laika grafiks'!BC25</f>
        <v>1</v>
      </c>
      <c r="BD20" s="32">
        <f>'Laika grafiks'!BD25</f>
        <v>1</v>
      </c>
      <c r="BE20" s="32">
        <f>'Laika grafiks'!BE25</f>
        <v>1</v>
      </c>
      <c r="BF20" s="32">
        <f>'Laika grafiks'!BF25</f>
        <v>1</v>
      </c>
      <c r="BG20" s="32">
        <f>'Laika grafiks'!BG25</f>
        <v>1</v>
      </c>
      <c r="BH20" s="32">
        <f>'Laika grafiks'!BH25</f>
        <v>1</v>
      </c>
      <c r="BI20" s="32">
        <f>'Laika grafiks'!BI25</f>
        <v>1</v>
      </c>
      <c r="BJ20" s="32">
        <f>'Laika grafiks'!BJ25</f>
        <v>1</v>
      </c>
      <c r="BK20" s="32">
        <f>'Laika grafiks'!BK25</f>
        <v>1</v>
      </c>
      <c r="BL20" s="32">
        <f>'Laika grafiks'!BL25</f>
        <v>1</v>
      </c>
      <c r="BM20" s="32">
        <f>'Laika grafiks'!BM25</f>
        <v>1</v>
      </c>
      <c r="BN20" s="32">
        <f>'Laika grafiks'!BN25</f>
        <v>1</v>
      </c>
      <c r="BO20" s="32">
        <f>'Laika grafiks'!BO25</f>
        <v>1</v>
      </c>
      <c r="BP20" s="32">
        <f>'Laika grafiks'!BP25</f>
        <v>1</v>
      </c>
      <c r="BQ20" s="32">
        <f>'Laika grafiks'!BQ25</f>
        <v>1</v>
      </c>
      <c r="BR20" s="32">
        <f>'Laika grafiks'!BR25</f>
        <v>1</v>
      </c>
      <c r="BS20" s="32">
        <f>'Laika grafiks'!BS25</f>
        <v>0</v>
      </c>
      <c r="BT20" s="32">
        <f>'Laika grafiks'!BT25</f>
        <v>0</v>
      </c>
      <c r="BU20" s="32">
        <f>'Laika grafiks'!BU25</f>
        <v>0</v>
      </c>
      <c r="BV20" s="32">
        <f>'Laika grafiks'!BV25</f>
        <v>0</v>
      </c>
      <c r="BW20" s="32">
        <f>'Laika grafiks'!BW25</f>
        <v>0</v>
      </c>
      <c r="BX20" s="32">
        <f>'Laika grafiks'!BX25</f>
        <v>0</v>
      </c>
      <c r="BY20" s="32">
        <f>'Laika grafiks'!BY25</f>
        <v>0</v>
      </c>
      <c r="BZ20" s="32">
        <f>'Laika grafiks'!BZ25</f>
        <v>0</v>
      </c>
      <c r="CA20" s="32">
        <f>'Laika grafiks'!CA25</f>
        <v>0</v>
      </c>
      <c r="CB20" s="32">
        <f>'Laika grafiks'!CB25</f>
        <v>0</v>
      </c>
      <c r="CC20" s="32">
        <f>'Laika grafiks'!CC25</f>
        <v>0</v>
      </c>
      <c r="CD20" s="32">
        <f>'Laika grafiks'!CD25</f>
        <v>0</v>
      </c>
      <c r="CE20" s="32">
        <f>'Laika grafiks'!CE25</f>
        <v>0</v>
      </c>
      <c r="CF20" s="32">
        <f>'Laika grafiks'!CF25</f>
        <v>0</v>
      </c>
      <c r="CG20" s="32">
        <f>'Laika grafiks'!CG25</f>
        <v>0</v>
      </c>
      <c r="CH20" s="32">
        <f>'Laika grafiks'!CH25</f>
        <v>0</v>
      </c>
      <c r="CI20" s="32">
        <f>'Laika grafiks'!CI25</f>
        <v>0</v>
      </c>
      <c r="CJ20" s="32">
        <f>'Laika grafiks'!CJ25</f>
        <v>0</v>
      </c>
      <c r="CK20" s="32">
        <f>'Laika grafiks'!CK25</f>
        <v>0</v>
      </c>
    </row>
    <row r="21" spans="2:89" ht="10.35" hidden="1" customHeight="1" outlineLevel="2">
      <c r="B21" s="21"/>
      <c r="D21" s="10" t="s">
        <v>299</v>
      </c>
      <c r="F21" s="12" t="s">
        <v>2</v>
      </c>
      <c r="G21" s="26">
        <f>MAX(J21:CK21)</f>
        <v>57</v>
      </c>
      <c r="J21" s="32">
        <f>'Laika grafiks'!J27</f>
        <v>0</v>
      </c>
      <c r="K21" s="32">
        <f>'Laika grafiks'!K27</f>
        <v>0</v>
      </c>
      <c r="L21" s="32">
        <f>'Laika grafiks'!L27</f>
        <v>0</v>
      </c>
      <c r="M21" s="32">
        <f>'Laika grafiks'!M27</f>
        <v>0</v>
      </c>
      <c r="N21" s="32">
        <f>'Laika grafiks'!N27</f>
        <v>1</v>
      </c>
      <c r="O21" s="32">
        <f>'Laika grafiks'!O27</f>
        <v>2</v>
      </c>
      <c r="P21" s="32">
        <f>'Laika grafiks'!P27</f>
        <v>3</v>
      </c>
      <c r="Q21" s="32">
        <f>'Laika grafiks'!Q27</f>
        <v>4</v>
      </c>
      <c r="R21" s="32">
        <f>'Laika grafiks'!R27</f>
        <v>5</v>
      </c>
      <c r="S21" s="32">
        <f>'Laika grafiks'!S27</f>
        <v>6</v>
      </c>
      <c r="T21" s="32">
        <f>'Laika grafiks'!T27</f>
        <v>7</v>
      </c>
      <c r="U21" s="32">
        <f>'Laika grafiks'!U27</f>
        <v>8</v>
      </c>
      <c r="V21" s="32">
        <f>'Laika grafiks'!V27</f>
        <v>9</v>
      </c>
      <c r="W21" s="32">
        <f>'Laika grafiks'!W27</f>
        <v>10</v>
      </c>
      <c r="X21" s="32">
        <f>'Laika grafiks'!X27</f>
        <v>11</v>
      </c>
      <c r="Y21" s="32">
        <f>'Laika grafiks'!Y27</f>
        <v>12</v>
      </c>
      <c r="Z21" s="32">
        <f>'Laika grafiks'!Z27</f>
        <v>13</v>
      </c>
      <c r="AA21" s="32">
        <f>'Laika grafiks'!AA27</f>
        <v>14</v>
      </c>
      <c r="AB21" s="32">
        <f>'Laika grafiks'!AB27</f>
        <v>15</v>
      </c>
      <c r="AC21" s="32">
        <f>'Laika grafiks'!AC27</f>
        <v>16</v>
      </c>
      <c r="AD21" s="32">
        <f>'Laika grafiks'!AD27</f>
        <v>17</v>
      </c>
      <c r="AE21" s="32">
        <f>'Laika grafiks'!AE27</f>
        <v>18</v>
      </c>
      <c r="AF21" s="32">
        <f>'Laika grafiks'!AF27</f>
        <v>19</v>
      </c>
      <c r="AG21" s="32">
        <f>'Laika grafiks'!AG27</f>
        <v>20</v>
      </c>
      <c r="AH21" s="32">
        <f>'Laika grafiks'!AH27</f>
        <v>21</v>
      </c>
      <c r="AI21" s="32">
        <f>'Laika grafiks'!AI27</f>
        <v>22</v>
      </c>
      <c r="AJ21" s="32">
        <f>'Laika grafiks'!AJ27</f>
        <v>23</v>
      </c>
      <c r="AK21" s="32">
        <f>'Laika grafiks'!AK27</f>
        <v>24</v>
      </c>
      <c r="AL21" s="32">
        <f>'Laika grafiks'!AL27</f>
        <v>25</v>
      </c>
      <c r="AM21" s="32">
        <f>'Laika grafiks'!AM27</f>
        <v>26</v>
      </c>
      <c r="AN21" s="32">
        <f>'Laika grafiks'!AN27</f>
        <v>27</v>
      </c>
      <c r="AO21" s="32">
        <f>'Laika grafiks'!AO27</f>
        <v>28</v>
      </c>
      <c r="AP21" s="32">
        <f>'Laika grafiks'!AP27</f>
        <v>29</v>
      </c>
      <c r="AQ21" s="32">
        <f>'Laika grafiks'!AQ27</f>
        <v>30</v>
      </c>
      <c r="AR21" s="32">
        <f>'Laika grafiks'!AR27</f>
        <v>31</v>
      </c>
      <c r="AS21" s="32">
        <f>'Laika grafiks'!AS27</f>
        <v>32</v>
      </c>
      <c r="AT21" s="32">
        <f>'Laika grafiks'!AT27</f>
        <v>33</v>
      </c>
      <c r="AU21" s="32">
        <f>'Laika grafiks'!AU27</f>
        <v>34</v>
      </c>
      <c r="AV21" s="32">
        <f>'Laika grafiks'!AV27</f>
        <v>35</v>
      </c>
      <c r="AW21" s="32">
        <f>'Laika grafiks'!AW27</f>
        <v>36</v>
      </c>
      <c r="AX21" s="32">
        <f>'Laika grafiks'!AX27</f>
        <v>37</v>
      </c>
      <c r="AY21" s="32">
        <f>'Laika grafiks'!AY27</f>
        <v>38</v>
      </c>
      <c r="AZ21" s="32">
        <f>'Laika grafiks'!AZ27</f>
        <v>39</v>
      </c>
      <c r="BA21" s="32">
        <f>'Laika grafiks'!BA27</f>
        <v>40</v>
      </c>
      <c r="BB21" s="32">
        <f>'Laika grafiks'!BB27</f>
        <v>41</v>
      </c>
      <c r="BC21" s="32">
        <f>'Laika grafiks'!BC27</f>
        <v>42</v>
      </c>
      <c r="BD21" s="32">
        <f>'Laika grafiks'!BD27</f>
        <v>43</v>
      </c>
      <c r="BE21" s="32">
        <f>'Laika grafiks'!BE27</f>
        <v>44</v>
      </c>
      <c r="BF21" s="32">
        <f>'Laika grafiks'!BF27</f>
        <v>45</v>
      </c>
      <c r="BG21" s="32">
        <f>'Laika grafiks'!BG27</f>
        <v>46</v>
      </c>
      <c r="BH21" s="32">
        <f>'Laika grafiks'!BH27</f>
        <v>47</v>
      </c>
      <c r="BI21" s="32">
        <f>'Laika grafiks'!BI27</f>
        <v>48</v>
      </c>
      <c r="BJ21" s="32">
        <f>'Laika grafiks'!BJ27</f>
        <v>49</v>
      </c>
      <c r="BK21" s="32">
        <f>'Laika grafiks'!BK27</f>
        <v>50</v>
      </c>
      <c r="BL21" s="32">
        <f>'Laika grafiks'!BL27</f>
        <v>51</v>
      </c>
      <c r="BM21" s="32">
        <f>'Laika grafiks'!BM27</f>
        <v>52</v>
      </c>
      <c r="BN21" s="32">
        <f>'Laika grafiks'!BN27</f>
        <v>53</v>
      </c>
      <c r="BO21" s="32">
        <f>'Laika grafiks'!BO27</f>
        <v>54</v>
      </c>
      <c r="BP21" s="32">
        <f>'Laika grafiks'!BP27</f>
        <v>55</v>
      </c>
      <c r="BQ21" s="32">
        <f>'Laika grafiks'!BQ27</f>
        <v>56</v>
      </c>
      <c r="BR21" s="32">
        <f>'Laika grafiks'!BR27</f>
        <v>57</v>
      </c>
      <c r="BS21" s="32">
        <f>'Laika grafiks'!BS27</f>
        <v>0</v>
      </c>
      <c r="BT21" s="32">
        <f>'Laika grafiks'!BT27</f>
        <v>0</v>
      </c>
      <c r="BU21" s="32">
        <f>'Laika grafiks'!BU27</f>
        <v>0</v>
      </c>
      <c r="BV21" s="32">
        <f>'Laika grafiks'!BV27</f>
        <v>0</v>
      </c>
      <c r="BW21" s="32">
        <f>'Laika grafiks'!BW27</f>
        <v>0</v>
      </c>
      <c r="BX21" s="32">
        <f>'Laika grafiks'!BX27</f>
        <v>0</v>
      </c>
      <c r="BY21" s="32">
        <f>'Laika grafiks'!BY27</f>
        <v>0</v>
      </c>
      <c r="BZ21" s="32">
        <f>'Laika grafiks'!BZ27</f>
        <v>0</v>
      </c>
      <c r="CA21" s="32">
        <f>'Laika grafiks'!CA27</f>
        <v>0</v>
      </c>
      <c r="CB21" s="32">
        <f>'Laika grafiks'!CB27</f>
        <v>0</v>
      </c>
      <c r="CC21" s="32">
        <f>'Laika grafiks'!CC27</f>
        <v>0</v>
      </c>
      <c r="CD21" s="32">
        <f>'Laika grafiks'!CD27</f>
        <v>0</v>
      </c>
      <c r="CE21" s="32">
        <f>'Laika grafiks'!CE27</f>
        <v>0</v>
      </c>
      <c r="CF21" s="32">
        <f>'Laika grafiks'!CF27</f>
        <v>0</v>
      </c>
      <c r="CG21" s="32">
        <f>'Laika grafiks'!CG27</f>
        <v>0</v>
      </c>
      <c r="CH21" s="32">
        <f>'Laika grafiks'!CH27</f>
        <v>0</v>
      </c>
      <c r="CI21" s="32">
        <f>'Laika grafiks'!CI27</f>
        <v>0</v>
      </c>
      <c r="CJ21" s="32">
        <f>'Laika grafiks'!CJ27</f>
        <v>0</v>
      </c>
      <c r="CK21" s="32">
        <f>'Laika grafiks'!CK27</f>
        <v>0</v>
      </c>
    </row>
    <row r="22" spans="2:89" ht="10.35" hidden="1" customHeight="1" outlineLevel="2">
      <c r="B22" s="21"/>
    </row>
    <row r="23" spans="2:89" ht="10.35" hidden="1" customHeight="1" outlineLevel="1" collapsed="1">
      <c r="B23" s="21"/>
    </row>
    <row r="24" spans="2:89" s="16" customFormat="1" ht="10.35" hidden="1" customHeight="1" outlineLevel="1">
      <c r="B24" s="17"/>
      <c r="C24" s="207" t="s">
        <v>408</v>
      </c>
      <c r="D24" s="16" t="s">
        <v>126</v>
      </c>
      <c r="E24" s="18"/>
      <c r="F24" s="19"/>
      <c r="G24" s="20"/>
    </row>
    <row r="25" spans="2:89" ht="10.35" hidden="1" customHeight="1" outlineLevel="2">
      <c r="B25" s="21"/>
    </row>
    <row r="26" spans="2:89" ht="10.35" hidden="1" customHeight="1" outlineLevel="2">
      <c r="B26" s="21"/>
      <c r="D26" s="10" t="s">
        <v>54</v>
      </c>
      <c r="F26" s="12" t="s">
        <v>33</v>
      </c>
      <c r="G26" s="22">
        <f>'Ievades dati'!G93</f>
        <v>1958257.4159232564</v>
      </c>
    </row>
    <row r="27" spans="2:89" ht="10.35" hidden="1" customHeight="1" outlineLevel="2">
      <c r="B27" s="21"/>
      <c r="D27" s="40" t="s">
        <v>53</v>
      </c>
      <c r="E27" s="41"/>
      <c r="F27" s="42" t="s">
        <v>33</v>
      </c>
      <c r="G27" s="68">
        <f>'Ievades dati'!G94</f>
        <v>2242549.525726412</v>
      </c>
    </row>
    <row r="28" spans="2:89" ht="10.35" hidden="1" customHeight="1" outlineLevel="2">
      <c r="B28" s="21"/>
      <c r="D28" s="10" t="s">
        <v>55</v>
      </c>
      <c r="F28" s="12" t="s">
        <v>33</v>
      </c>
      <c r="G28" s="69">
        <f>SUM(G26:G27)</f>
        <v>4200806.9416496679</v>
      </c>
    </row>
    <row r="29" spans="2:89" ht="10.35" hidden="1" customHeight="1" outlineLevel="2">
      <c r="B29" s="21"/>
    </row>
    <row r="30" spans="2:89" ht="10.35" hidden="1" customHeight="1" outlineLevel="1" collapsed="1">
      <c r="B30" s="21"/>
    </row>
    <row r="31" spans="2:89" s="16" customFormat="1" ht="10.35" hidden="1" customHeight="1" outlineLevel="1">
      <c r="B31" s="17"/>
      <c r="C31" s="207" t="s">
        <v>409</v>
      </c>
      <c r="D31" s="16" t="s">
        <v>127</v>
      </c>
      <c r="E31" s="18"/>
      <c r="F31" s="19"/>
      <c r="G31" s="20"/>
    </row>
    <row r="32" spans="2:89" ht="10.35" hidden="1" customHeight="1" outlineLevel="2">
      <c r="B32" s="21"/>
    </row>
    <row r="33" spans="1:7" ht="10.35" hidden="1" customHeight="1" outlineLevel="2">
      <c r="B33" s="21"/>
      <c r="D33" s="10" t="s">
        <v>56</v>
      </c>
      <c r="F33" s="12" t="s">
        <v>8</v>
      </c>
      <c r="G33" s="32">
        <f>'Ievades dati'!G118</f>
        <v>4</v>
      </c>
    </row>
    <row r="34" spans="1:7" ht="10.35" hidden="1" customHeight="1" outlineLevel="2">
      <c r="B34" s="21"/>
      <c r="D34" s="10" t="s">
        <v>556</v>
      </c>
      <c r="F34" s="12" t="s">
        <v>505</v>
      </c>
      <c r="G34" s="22">
        <f>'Ievades dati'!G113</f>
        <v>500</v>
      </c>
    </row>
    <row r="35" spans="1:7" ht="10.35" hidden="1" customHeight="1" outlineLevel="2">
      <c r="B35" s="21"/>
      <c r="D35" s="10" t="s">
        <v>128</v>
      </c>
      <c r="F35" s="12" t="s">
        <v>63</v>
      </c>
      <c r="G35" s="22">
        <f>'Ievades dati'!G133</f>
        <v>150</v>
      </c>
    </row>
    <row r="36" spans="1:7" ht="10.35" hidden="1" customHeight="1" outlineLevel="2">
      <c r="B36" s="21"/>
      <c r="G36" s="253"/>
    </row>
    <row r="37" spans="1:7" ht="10.35" hidden="1" customHeight="1" outlineLevel="2">
      <c r="A37" s="89"/>
      <c r="B37" s="90"/>
      <c r="D37" s="10" t="s">
        <v>615</v>
      </c>
      <c r="F37" s="12" t="s">
        <v>9</v>
      </c>
      <c r="G37" s="34">
        <f>'Ievades dati'!G120</f>
        <v>0.05</v>
      </c>
    </row>
    <row r="38" spans="1:7" ht="10.35" hidden="1" customHeight="1" outlineLevel="1" collapsed="1">
      <c r="B38" s="21"/>
    </row>
    <row r="39" spans="1:7" ht="10.35" customHeight="1" collapsed="1">
      <c r="B39" s="21"/>
    </row>
    <row r="40" spans="1:7" s="13" customFormat="1" ht="10.35" customHeight="1">
      <c r="B40" s="15">
        <v>2</v>
      </c>
      <c r="C40" s="13" t="s">
        <v>10</v>
      </c>
      <c r="E40" s="14"/>
      <c r="F40" s="15"/>
      <c r="G40" s="15"/>
    </row>
    <row r="41" spans="1:7" ht="10.35" hidden="1" customHeight="1" outlineLevel="1">
      <c r="B41" s="21"/>
    </row>
    <row r="42" spans="1:7" s="16" customFormat="1" ht="10.35" hidden="1" customHeight="1" outlineLevel="1">
      <c r="B42" s="17"/>
      <c r="C42" s="207" t="s">
        <v>410</v>
      </c>
      <c r="D42" s="16" t="s">
        <v>129</v>
      </c>
      <c r="E42" s="18"/>
      <c r="F42" s="19"/>
      <c r="G42" s="20"/>
    </row>
    <row r="43" spans="1:7" ht="10.35" hidden="1" customHeight="1" outlineLevel="2">
      <c r="B43" s="21"/>
    </row>
    <row r="44" spans="1:7" ht="10.35" hidden="1" customHeight="1" outlineLevel="2">
      <c r="B44" s="21"/>
      <c r="D44" s="63" t="s">
        <v>130</v>
      </c>
    </row>
    <row r="45" spans="1:7" ht="10.35" hidden="1" customHeight="1" outlineLevel="2">
      <c r="B45" s="21"/>
      <c r="D45" s="10" t="s">
        <v>131</v>
      </c>
      <c r="F45" s="12" t="s">
        <v>9</v>
      </c>
      <c r="G45" s="70">
        <f>G26/G28</f>
        <v>0.4661622024349073</v>
      </c>
    </row>
    <row r="46" spans="1:7" ht="10.35" hidden="1" customHeight="1" outlineLevel="2">
      <c r="B46" s="21"/>
      <c r="D46" s="10" t="s">
        <v>132</v>
      </c>
      <c r="F46" s="12" t="s">
        <v>9</v>
      </c>
      <c r="G46" s="70">
        <f>G27/G28</f>
        <v>0.53383779756509275</v>
      </c>
    </row>
    <row r="47" spans="1:7" ht="10.35" hidden="1" customHeight="1" outlineLevel="2">
      <c r="B47" s="21"/>
    </row>
    <row r="48" spans="1:7" ht="10.35" hidden="1" customHeight="1" outlineLevel="2">
      <c r="B48" s="21"/>
      <c r="D48" s="63" t="s">
        <v>133</v>
      </c>
    </row>
    <row r="49" spans="1:89" ht="10.35" hidden="1" customHeight="1" outlineLevel="2">
      <c r="B49" s="21"/>
      <c r="D49" s="10" t="s">
        <v>131</v>
      </c>
      <c r="F49" s="12" t="s">
        <v>505</v>
      </c>
      <c r="G49" s="57">
        <f>$G$34*G45</f>
        <v>233.08110121745366</v>
      </c>
    </row>
    <row r="50" spans="1:89" ht="10.35" hidden="1" customHeight="1" outlineLevel="2">
      <c r="A50" s="89"/>
      <c r="B50" s="90"/>
      <c r="D50" s="10" t="s">
        <v>132</v>
      </c>
      <c r="F50" s="12" t="s">
        <v>505</v>
      </c>
      <c r="G50" s="57">
        <f>$G$34*G46</f>
        <v>266.91889878254636</v>
      </c>
    </row>
    <row r="51" spans="1:89" ht="10.35" hidden="1" customHeight="1" outlineLevel="2">
      <c r="A51" s="89"/>
      <c r="B51" s="90"/>
    </row>
    <row r="52" spans="1:89" ht="10.35" hidden="1" customHeight="1" outlineLevel="2">
      <c r="A52" s="89"/>
      <c r="B52" s="90"/>
      <c r="D52" s="10" t="s">
        <v>135</v>
      </c>
      <c r="F52" s="12" t="s">
        <v>7</v>
      </c>
      <c r="G52" s="26">
        <f>SUM(J52:CK52)</f>
        <v>57</v>
      </c>
      <c r="J52" s="32">
        <f>J20</f>
        <v>0</v>
      </c>
      <c r="K52" s="32">
        <f t="shared" ref="K52:BV52" si="0">K20</f>
        <v>0</v>
      </c>
      <c r="L52" s="32">
        <f t="shared" si="0"/>
        <v>0</v>
      </c>
      <c r="M52" s="32">
        <f t="shared" si="0"/>
        <v>0</v>
      </c>
      <c r="N52" s="32">
        <f t="shared" si="0"/>
        <v>1</v>
      </c>
      <c r="O52" s="32">
        <f t="shared" si="0"/>
        <v>1</v>
      </c>
      <c r="P52" s="32">
        <f t="shared" si="0"/>
        <v>1</v>
      </c>
      <c r="Q52" s="32">
        <f t="shared" si="0"/>
        <v>1</v>
      </c>
      <c r="R52" s="32">
        <f t="shared" si="0"/>
        <v>1</v>
      </c>
      <c r="S52" s="32">
        <f t="shared" si="0"/>
        <v>1</v>
      </c>
      <c r="T52" s="32">
        <f t="shared" si="0"/>
        <v>1</v>
      </c>
      <c r="U52" s="32">
        <f t="shared" si="0"/>
        <v>1</v>
      </c>
      <c r="V52" s="32">
        <f t="shared" si="0"/>
        <v>1</v>
      </c>
      <c r="W52" s="32">
        <f t="shared" si="0"/>
        <v>1</v>
      </c>
      <c r="X52" s="32">
        <f t="shared" si="0"/>
        <v>1</v>
      </c>
      <c r="Y52" s="32">
        <f t="shared" si="0"/>
        <v>1</v>
      </c>
      <c r="Z52" s="32">
        <f t="shared" si="0"/>
        <v>1</v>
      </c>
      <c r="AA52" s="32">
        <f t="shared" si="0"/>
        <v>1</v>
      </c>
      <c r="AB52" s="32">
        <f t="shared" si="0"/>
        <v>1</v>
      </c>
      <c r="AC52" s="32">
        <f t="shared" si="0"/>
        <v>1</v>
      </c>
      <c r="AD52" s="32">
        <f t="shared" si="0"/>
        <v>1</v>
      </c>
      <c r="AE52" s="32">
        <f t="shared" si="0"/>
        <v>1</v>
      </c>
      <c r="AF52" s="32">
        <f t="shared" si="0"/>
        <v>1</v>
      </c>
      <c r="AG52" s="32">
        <f t="shared" si="0"/>
        <v>1</v>
      </c>
      <c r="AH52" s="32">
        <f t="shared" si="0"/>
        <v>1</v>
      </c>
      <c r="AI52" s="32">
        <f t="shared" si="0"/>
        <v>1</v>
      </c>
      <c r="AJ52" s="32">
        <f t="shared" si="0"/>
        <v>1</v>
      </c>
      <c r="AK52" s="32">
        <f t="shared" si="0"/>
        <v>1</v>
      </c>
      <c r="AL52" s="32">
        <f t="shared" si="0"/>
        <v>1</v>
      </c>
      <c r="AM52" s="32">
        <f t="shared" si="0"/>
        <v>1</v>
      </c>
      <c r="AN52" s="32">
        <f t="shared" si="0"/>
        <v>1</v>
      </c>
      <c r="AO52" s="32">
        <f t="shared" si="0"/>
        <v>1</v>
      </c>
      <c r="AP52" s="32">
        <f t="shared" si="0"/>
        <v>1</v>
      </c>
      <c r="AQ52" s="32">
        <f t="shared" si="0"/>
        <v>1</v>
      </c>
      <c r="AR52" s="32">
        <f t="shared" si="0"/>
        <v>1</v>
      </c>
      <c r="AS52" s="32">
        <f t="shared" si="0"/>
        <v>1</v>
      </c>
      <c r="AT52" s="32">
        <f t="shared" si="0"/>
        <v>1</v>
      </c>
      <c r="AU52" s="32">
        <f t="shared" si="0"/>
        <v>1</v>
      </c>
      <c r="AV52" s="32">
        <f t="shared" si="0"/>
        <v>1</v>
      </c>
      <c r="AW52" s="32">
        <f t="shared" si="0"/>
        <v>1</v>
      </c>
      <c r="AX52" s="32">
        <f t="shared" si="0"/>
        <v>1</v>
      </c>
      <c r="AY52" s="32">
        <f t="shared" si="0"/>
        <v>1</v>
      </c>
      <c r="AZ52" s="32">
        <f t="shared" si="0"/>
        <v>1</v>
      </c>
      <c r="BA52" s="32">
        <f t="shared" si="0"/>
        <v>1</v>
      </c>
      <c r="BB52" s="32">
        <f t="shared" si="0"/>
        <v>1</v>
      </c>
      <c r="BC52" s="32">
        <f t="shared" si="0"/>
        <v>1</v>
      </c>
      <c r="BD52" s="32">
        <f t="shared" si="0"/>
        <v>1</v>
      </c>
      <c r="BE52" s="32">
        <f t="shared" si="0"/>
        <v>1</v>
      </c>
      <c r="BF52" s="32">
        <f t="shared" si="0"/>
        <v>1</v>
      </c>
      <c r="BG52" s="32">
        <f t="shared" si="0"/>
        <v>1</v>
      </c>
      <c r="BH52" s="32">
        <f t="shared" si="0"/>
        <v>1</v>
      </c>
      <c r="BI52" s="32">
        <f t="shared" si="0"/>
        <v>1</v>
      </c>
      <c r="BJ52" s="32">
        <f t="shared" si="0"/>
        <v>1</v>
      </c>
      <c r="BK52" s="32">
        <f t="shared" si="0"/>
        <v>1</v>
      </c>
      <c r="BL52" s="32">
        <f t="shared" si="0"/>
        <v>1</v>
      </c>
      <c r="BM52" s="32">
        <f t="shared" si="0"/>
        <v>1</v>
      </c>
      <c r="BN52" s="32">
        <f t="shared" si="0"/>
        <v>1</v>
      </c>
      <c r="BO52" s="32">
        <f t="shared" si="0"/>
        <v>1</v>
      </c>
      <c r="BP52" s="32">
        <f t="shared" si="0"/>
        <v>1</v>
      </c>
      <c r="BQ52" s="32">
        <f t="shared" si="0"/>
        <v>1</v>
      </c>
      <c r="BR52" s="32">
        <f t="shared" si="0"/>
        <v>1</v>
      </c>
      <c r="BS52" s="32">
        <f t="shared" si="0"/>
        <v>0</v>
      </c>
      <c r="BT52" s="32">
        <f t="shared" si="0"/>
        <v>0</v>
      </c>
      <c r="BU52" s="32">
        <f t="shared" si="0"/>
        <v>0</v>
      </c>
      <c r="BV52" s="32">
        <f t="shared" si="0"/>
        <v>0</v>
      </c>
      <c r="BW52" s="32">
        <f t="shared" ref="BW52:CK52" si="1">BW20</f>
        <v>0</v>
      </c>
      <c r="BX52" s="32">
        <f t="shared" si="1"/>
        <v>0</v>
      </c>
      <c r="BY52" s="32">
        <f t="shared" si="1"/>
        <v>0</v>
      </c>
      <c r="BZ52" s="32">
        <f t="shared" si="1"/>
        <v>0</v>
      </c>
      <c r="CA52" s="32">
        <f t="shared" si="1"/>
        <v>0</v>
      </c>
      <c r="CB52" s="32">
        <f t="shared" si="1"/>
        <v>0</v>
      </c>
      <c r="CC52" s="32">
        <f t="shared" si="1"/>
        <v>0</v>
      </c>
      <c r="CD52" s="32">
        <f t="shared" si="1"/>
        <v>0</v>
      </c>
      <c r="CE52" s="32">
        <f t="shared" si="1"/>
        <v>0</v>
      </c>
      <c r="CF52" s="32">
        <f t="shared" si="1"/>
        <v>0</v>
      </c>
      <c r="CG52" s="32">
        <f t="shared" si="1"/>
        <v>0</v>
      </c>
      <c r="CH52" s="32">
        <f t="shared" si="1"/>
        <v>0</v>
      </c>
      <c r="CI52" s="32">
        <f t="shared" si="1"/>
        <v>0</v>
      </c>
      <c r="CJ52" s="32">
        <f t="shared" si="1"/>
        <v>0</v>
      </c>
      <c r="CK52" s="32">
        <f t="shared" si="1"/>
        <v>0</v>
      </c>
    </row>
    <row r="53" spans="1:89" ht="10.35" hidden="1" customHeight="1" outlineLevel="2">
      <c r="A53" s="89"/>
      <c r="B53" s="90"/>
    </row>
    <row r="54" spans="1:89" ht="10.35" hidden="1" customHeight="1" outlineLevel="2">
      <c r="A54" s="89"/>
      <c r="B54" s="90"/>
      <c r="D54" s="63" t="s">
        <v>134</v>
      </c>
    </row>
    <row r="55" spans="1:89" ht="10.35" hidden="1" customHeight="1" outlineLevel="2">
      <c r="A55" s="89"/>
      <c r="B55" s="90"/>
      <c r="D55" s="10" t="s">
        <v>131</v>
      </c>
      <c r="F55" s="12" t="s">
        <v>33</v>
      </c>
      <c r="G55" s="25">
        <f>SUM(J55:CK55)</f>
        <v>1958257.4159232564</v>
      </c>
      <c r="I55" s="24"/>
      <c r="J55" s="36">
        <f>MIN($G$35*$G49*J$52, J59)</f>
        <v>0</v>
      </c>
      <c r="K55" s="36">
        <f>MIN($G$35*$G49*K$52, K59)</f>
        <v>0</v>
      </c>
      <c r="L55" s="36">
        <f t="shared" ref="L55:AO55" si="2">MIN($G$35*$G49*L$52, L59)</f>
        <v>0</v>
      </c>
      <c r="M55" s="36">
        <f t="shared" si="2"/>
        <v>0</v>
      </c>
      <c r="N55" s="36">
        <f t="shared" si="2"/>
        <v>34962.165182618053</v>
      </c>
      <c r="O55" s="36">
        <f t="shared" si="2"/>
        <v>34962.165182618053</v>
      </c>
      <c r="P55" s="36">
        <f t="shared" si="2"/>
        <v>34962.165182618053</v>
      </c>
      <c r="Q55" s="36">
        <f t="shared" si="2"/>
        <v>34962.165182618053</v>
      </c>
      <c r="R55" s="36">
        <f t="shared" si="2"/>
        <v>34962.165182618053</v>
      </c>
      <c r="S55" s="36">
        <f t="shared" si="2"/>
        <v>34962.165182618053</v>
      </c>
      <c r="T55" s="36">
        <f t="shared" si="2"/>
        <v>34962.165182618053</v>
      </c>
      <c r="U55" s="36">
        <f t="shared" si="2"/>
        <v>34962.165182618053</v>
      </c>
      <c r="V55" s="36">
        <f t="shared" si="2"/>
        <v>34962.165182618053</v>
      </c>
      <c r="W55" s="36">
        <f t="shared" si="2"/>
        <v>34962.165182618053</v>
      </c>
      <c r="X55" s="36">
        <f t="shared" si="2"/>
        <v>34962.165182618053</v>
      </c>
      <c r="Y55" s="36">
        <f t="shared" si="2"/>
        <v>34962.165182618053</v>
      </c>
      <c r="Z55" s="36">
        <f t="shared" si="2"/>
        <v>34962.165182618053</v>
      </c>
      <c r="AA55" s="36">
        <f t="shared" si="2"/>
        <v>34962.165182618053</v>
      </c>
      <c r="AB55" s="36">
        <f t="shared" si="2"/>
        <v>34962.165182618053</v>
      </c>
      <c r="AC55" s="36">
        <f t="shared" si="2"/>
        <v>34962.165182618053</v>
      </c>
      <c r="AD55" s="36">
        <f t="shared" si="2"/>
        <v>34962.165182618053</v>
      </c>
      <c r="AE55" s="36">
        <f t="shared" si="2"/>
        <v>34962.165182618053</v>
      </c>
      <c r="AF55" s="36">
        <f t="shared" si="2"/>
        <v>34962.165182618053</v>
      </c>
      <c r="AG55" s="36">
        <f t="shared" si="2"/>
        <v>34962.165182618053</v>
      </c>
      <c r="AH55" s="36">
        <f t="shared" si="2"/>
        <v>34962.165182618053</v>
      </c>
      <c r="AI55" s="36">
        <f t="shared" si="2"/>
        <v>34962.165182618053</v>
      </c>
      <c r="AJ55" s="36">
        <f t="shared" si="2"/>
        <v>34962.165182618053</v>
      </c>
      <c r="AK55" s="36">
        <f t="shared" si="2"/>
        <v>34962.165182618053</v>
      </c>
      <c r="AL55" s="36">
        <f t="shared" si="2"/>
        <v>34962.165182618053</v>
      </c>
      <c r="AM55" s="36">
        <f t="shared" si="2"/>
        <v>34962.165182618053</v>
      </c>
      <c r="AN55" s="36">
        <f t="shared" si="2"/>
        <v>34962.165182618053</v>
      </c>
      <c r="AO55" s="36">
        <f t="shared" si="2"/>
        <v>34962.165182618053</v>
      </c>
      <c r="AP55" s="36">
        <f t="shared" ref="AP55:BU55" si="3">MIN($G$35*$G49*AP$52, AP59)</f>
        <v>34962.165182618053</v>
      </c>
      <c r="AQ55" s="36">
        <f t="shared" si="3"/>
        <v>34962.165182618053</v>
      </c>
      <c r="AR55" s="36">
        <f t="shared" si="3"/>
        <v>34962.165182618053</v>
      </c>
      <c r="AS55" s="36">
        <f t="shared" si="3"/>
        <v>34962.165182618053</v>
      </c>
      <c r="AT55" s="36">
        <f t="shared" si="3"/>
        <v>34962.165182618053</v>
      </c>
      <c r="AU55" s="36">
        <f t="shared" si="3"/>
        <v>34962.165182618053</v>
      </c>
      <c r="AV55" s="36">
        <f t="shared" si="3"/>
        <v>34962.165182618053</v>
      </c>
      <c r="AW55" s="36">
        <f t="shared" si="3"/>
        <v>34962.165182618053</v>
      </c>
      <c r="AX55" s="36">
        <f t="shared" si="3"/>
        <v>34962.165182618053</v>
      </c>
      <c r="AY55" s="36">
        <f t="shared" si="3"/>
        <v>34962.165182618053</v>
      </c>
      <c r="AZ55" s="36">
        <f t="shared" si="3"/>
        <v>34962.165182618053</v>
      </c>
      <c r="BA55" s="36">
        <f t="shared" si="3"/>
        <v>34962.165182618053</v>
      </c>
      <c r="BB55" s="36">
        <f t="shared" si="3"/>
        <v>34962.165182618053</v>
      </c>
      <c r="BC55" s="36">
        <f t="shared" si="3"/>
        <v>34962.165182618053</v>
      </c>
      <c r="BD55" s="36">
        <f t="shared" si="3"/>
        <v>34962.165182618053</v>
      </c>
      <c r="BE55" s="36">
        <f t="shared" si="3"/>
        <v>34962.165182618053</v>
      </c>
      <c r="BF55" s="36">
        <f t="shared" si="3"/>
        <v>34962.165182618053</v>
      </c>
      <c r="BG55" s="36">
        <f t="shared" si="3"/>
        <v>34962.165182618053</v>
      </c>
      <c r="BH55" s="36">
        <f t="shared" si="3"/>
        <v>34962.165182618053</v>
      </c>
      <c r="BI55" s="36">
        <f t="shared" si="3"/>
        <v>34962.165182618053</v>
      </c>
      <c r="BJ55" s="36">
        <f t="shared" si="3"/>
        <v>34962.165182618053</v>
      </c>
      <c r="BK55" s="36">
        <f t="shared" si="3"/>
        <v>34962.165182618053</v>
      </c>
      <c r="BL55" s="36">
        <f t="shared" si="3"/>
        <v>34962.165182618053</v>
      </c>
      <c r="BM55" s="36">
        <f t="shared" si="3"/>
        <v>34962.165182618053</v>
      </c>
      <c r="BN55" s="36">
        <f t="shared" si="3"/>
        <v>34962.165182618053</v>
      </c>
      <c r="BO55" s="36">
        <f t="shared" si="3"/>
        <v>34962.165182618053</v>
      </c>
      <c r="BP55" s="36">
        <f t="shared" si="3"/>
        <v>34962.165182618053</v>
      </c>
      <c r="BQ55" s="36">
        <f t="shared" si="3"/>
        <v>34962.165182618053</v>
      </c>
      <c r="BR55" s="36">
        <f t="shared" si="3"/>
        <v>376.16569664748386</v>
      </c>
      <c r="BS55" s="36">
        <f t="shared" si="3"/>
        <v>0</v>
      </c>
      <c r="BT55" s="36">
        <f t="shared" si="3"/>
        <v>0</v>
      </c>
      <c r="BU55" s="36">
        <f t="shared" si="3"/>
        <v>0</v>
      </c>
      <c r="BV55" s="36">
        <f t="shared" ref="BV55:CK55" si="4">MIN($G$35*$G49*BV$52, BV59)</f>
        <v>0</v>
      </c>
      <c r="BW55" s="36">
        <f t="shared" si="4"/>
        <v>0</v>
      </c>
      <c r="BX55" s="36">
        <f t="shared" si="4"/>
        <v>0</v>
      </c>
      <c r="BY55" s="36">
        <f t="shared" si="4"/>
        <v>0</v>
      </c>
      <c r="BZ55" s="36">
        <f t="shared" si="4"/>
        <v>0</v>
      </c>
      <c r="CA55" s="36">
        <f t="shared" si="4"/>
        <v>0</v>
      </c>
      <c r="CB55" s="36">
        <f t="shared" si="4"/>
        <v>0</v>
      </c>
      <c r="CC55" s="36">
        <f t="shared" si="4"/>
        <v>0</v>
      </c>
      <c r="CD55" s="36">
        <f t="shared" si="4"/>
        <v>0</v>
      </c>
      <c r="CE55" s="36">
        <f t="shared" si="4"/>
        <v>0</v>
      </c>
      <c r="CF55" s="36">
        <f t="shared" si="4"/>
        <v>0</v>
      </c>
      <c r="CG55" s="36">
        <f t="shared" si="4"/>
        <v>0</v>
      </c>
      <c r="CH55" s="36">
        <f t="shared" si="4"/>
        <v>0</v>
      </c>
      <c r="CI55" s="36">
        <f t="shared" si="4"/>
        <v>0</v>
      </c>
      <c r="CJ55" s="36">
        <f t="shared" si="4"/>
        <v>0</v>
      </c>
      <c r="CK55" s="36">
        <f t="shared" si="4"/>
        <v>0</v>
      </c>
    </row>
    <row r="56" spans="1:89" ht="10.35" hidden="1" customHeight="1" outlineLevel="2">
      <c r="B56" s="21"/>
      <c r="D56" s="10" t="s">
        <v>132</v>
      </c>
      <c r="F56" s="12" t="s">
        <v>33</v>
      </c>
      <c r="G56" s="25">
        <f>SUM(J56:CK56)</f>
        <v>2242549.525726412</v>
      </c>
      <c r="I56" s="24"/>
      <c r="J56" s="36">
        <f>MIN($G$35*$G50*J$52, J60)</f>
        <v>0</v>
      </c>
      <c r="K56" s="36">
        <f>MIN($G$35*$G50*K$52, K60)</f>
        <v>0</v>
      </c>
      <c r="L56" s="36">
        <f t="shared" ref="L56:AO56" si="5">MIN($G$35*$G50*L$52, L60)</f>
        <v>0</v>
      </c>
      <c r="M56" s="36">
        <f t="shared" si="5"/>
        <v>0</v>
      </c>
      <c r="N56" s="36">
        <f t="shared" si="5"/>
        <v>40037.834817381954</v>
      </c>
      <c r="O56" s="36">
        <f t="shared" si="5"/>
        <v>40037.834817381954</v>
      </c>
      <c r="P56" s="36">
        <f t="shared" si="5"/>
        <v>40037.834817381954</v>
      </c>
      <c r="Q56" s="36">
        <f t="shared" si="5"/>
        <v>40037.834817381954</v>
      </c>
      <c r="R56" s="36">
        <f t="shared" si="5"/>
        <v>40037.834817381954</v>
      </c>
      <c r="S56" s="36">
        <f t="shared" si="5"/>
        <v>40037.834817381954</v>
      </c>
      <c r="T56" s="36">
        <f t="shared" si="5"/>
        <v>40037.834817381954</v>
      </c>
      <c r="U56" s="36">
        <f t="shared" si="5"/>
        <v>40037.834817381954</v>
      </c>
      <c r="V56" s="36">
        <f t="shared" si="5"/>
        <v>40037.834817381954</v>
      </c>
      <c r="W56" s="36">
        <f t="shared" si="5"/>
        <v>40037.834817381954</v>
      </c>
      <c r="X56" s="36">
        <f t="shared" si="5"/>
        <v>40037.834817381954</v>
      </c>
      <c r="Y56" s="36">
        <f t="shared" si="5"/>
        <v>40037.834817381954</v>
      </c>
      <c r="Z56" s="36">
        <f t="shared" si="5"/>
        <v>40037.834817381954</v>
      </c>
      <c r="AA56" s="36">
        <f t="shared" si="5"/>
        <v>40037.834817381954</v>
      </c>
      <c r="AB56" s="36">
        <f t="shared" si="5"/>
        <v>40037.834817381954</v>
      </c>
      <c r="AC56" s="36">
        <f t="shared" si="5"/>
        <v>40037.834817381954</v>
      </c>
      <c r="AD56" s="36">
        <f t="shared" si="5"/>
        <v>40037.834817381954</v>
      </c>
      <c r="AE56" s="36">
        <f t="shared" si="5"/>
        <v>40037.834817381954</v>
      </c>
      <c r="AF56" s="36">
        <f t="shared" si="5"/>
        <v>40037.834817381954</v>
      </c>
      <c r="AG56" s="36">
        <f t="shared" si="5"/>
        <v>40037.834817381954</v>
      </c>
      <c r="AH56" s="36">
        <f t="shared" si="5"/>
        <v>40037.834817381954</v>
      </c>
      <c r="AI56" s="36">
        <f t="shared" si="5"/>
        <v>40037.834817381954</v>
      </c>
      <c r="AJ56" s="36">
        <f t="shared" si="5"/>
        <v>40037.834817381954</v>
      </c>
      <c r="AK56" s="36">
        <f t="shared" si="5"/>
        <v>40037.834817381954</v>
      </c>
      <c r="AL56" s="36">
        <f t="shared" si="5"/>
        <v>40037.834817381954</v>
      </c>
      <c r="AM56" s="36">
        <f t="shared" si="5"/>
        <v>40037.834817381954</v>
      </c>
      <c r="AN56" s="36">
        <f t="shared" si="5"/>
        <v>40037.834817381954</v>
      </c>
      <c r="AO56" s="36">
        <f t="shared" si="5"/>
        <v>40037.834817381954</v>
      </c>
      <c r="AP56" s="36">
        <f t="shared" ref="AP56:BU56" si="6">MIN($G$35*$G50*AP$52, AP60)</f>
        <v>40037.834817381954</v>
      </c>
      <c r="AQ56" s="36">
        <f t="shared" si="6"/>
        <v>40037.834817381954</v>
      </c>
      <c r="AR56" s="36">
        <f t="shared" si="6"/>
        <v>40037.834817381954</v>
      </c>
      <c r="AS56" s="36">
        <f t="shared" si="6"/>
        <v>40037.834817381954</v>
      </c>
      <c r="AT56" s="36">
        <f t="shared" si="6"/>
        <v>40037.834817381954</v>
      </c>
      <c r="AU56" s="36">
        <f t="shared" si="6"/>
        <v>40037.834817381954</v>
      </c>
      <c r="AV56" s="36">
        <f t="shared" si="6"/>
        <v>40037.834817381954</v>
      </c>
      <c r="AW56" s="36">
        <f t="shared" si="6"/>
        <v>40037.834817381954</v>
      </c>
      <c r="AX56" s="36">
        <f t="shared" si="6"/>
        <v>40037.834817381954</v>
      </c>
      <c r="AY56" s="36">
        <f t="shared" si="6"/>
        <v>40037.834817381954</v>
      </c>
      <c r="AZ56" s="36">
        <f t="shared" si="6"/>
        <v>40037.834817381954</v>
      </c>
      <c r="BA56" s="36">
        <f t="shared" si="6"/>
        <v>40037.834817381954</v>
      </c>
      <c r="BB56" s="36">
        <f t="shared" si="6"/>
        <v>40037.834817381954</v>
      </c>
      <c r="BC56" s="36">
        <f t="shared" si="6"/>
        <v>40037.834817381954</v>
      </c>
      <c r="BD56" s="36">
        <f t="shared" si="6"/>
        <v>40037.834817381954</v>
      </c>
      <c r="BE56" s="36">
        <f t="shared" si="6"/>
        <v>40037.834817381954</v>
      </c>
      <c r="BF56" s="36">
        <f t="shared" si="6"/>
        <v>40037.834817381954</v>
      </c>
      <c r="BG56" s="36">
        <f t="shared" si="6"/>
        <v>40037.834817381954</v>
      </c>
      <c r="BH56" s="36">
        <f t="shared" si="6"/>
        <v>40037.834817381954</v>
      </c>
      <c r="BI56" s="36">
        <f t="shared" si="6"/>
        <v>40037.834817381954</v>
      </c>
      <c r="BJ56" s="36">
        <f t="shared" si="6"/>
        <v>40037.834817381954</v>
      </c>
      <c r="BK56" s="36">
        <f t="shared" si="6"/>
        <v>40037.834817381954</v>
      </c>
      <c r="BL56" s="36">
        <f t="shared" si="6"/>
        <v>40037.834817381954</v>
      </c>
      <c r="BM56" s="36">
        <f t="shared" si="6"/>
        <v>40037.834817381954</v>
      </c>
      <c r="BN56" s="36">
        <f t="shared" si="6"/>
        <v>40037.834817381954</v>
      </c>
      <c r="BO56" s="36">
        <f t="shared" si="6"/>
        <v>40037.834817381954</v>
      </c>
      <c r="BP56" s="36">
        <f t="shared" si="6"/>
        <v>40037.834817381954</v>
      </c>
      <c r="BQ56" s="36">
        <f t="shared" si="6"/>
        <v>40037.834817381954</v>
      </c>
      <c r="BR56" s="36">
        <f t="shared" si="6"/>
        <v>430.77595302043483</v>
      </c>
      <c r="BS56" s="36">
        <f t="shared" si="6"/>
        <v>0</v>
      </c>
      <c r="BT56" s="36">
        <f t="shared" si="6"/>
        <v>0</v>
      </c>
      <c r="BU56" s="36">
        <f t="shared" si="6"/>
        <v>0</v>
      </c>
      <c r="BV56" s="36">
        <f t="shared" ref="BV56:CK56" si="7">MIN($G$35*$G50*BV$52, BV60)</f>
        <v>0</v>
      </c>
      <c r="BW56" s="36">
        <f t="shared" si="7"/>
        <v>0</v>
      </c>
      <c r="BX56" s="36">
        <f t="shared" si="7"/>
        <v>0</v>
      </c>
      <c r="BY56" s="36">
        <f t="shared" si="7"/>
        <v>0</v>
      </c>
      <c r="BZ56" s="36">
        <f t="shared" si="7"/>
        <v>0</v>
      </c>
      <c r="CA56" s="36">
        <f t="shared" si="7"/>
        <v>0</v>
      </c>
      <c r="CB56" s="36">
        <f t="shared" si="7"/>
        <v>0</v>
      </c>
      <c r="CC56" s="36">
        <f t="shared" si="7"/>
        <v>0</v>
      </c>
      <c r="CD56" s="36">
        <f t="shared" si="7"/>
        <v>0</v>
      </c>
      <c r="CE56" s="36">
        <f t="shared" si="7"/>
        <v>0</v>
      </c>
      <c r="CF56" s="36">
        <f t="shared" si="7"/>
        <v>0</v>
      </c>
      <c r="CG56" s="36">
        <f t="shared" si="7"/>
        <v>0</v>
      </c>
      <c r="CH56" s="36">
        <f t="shared" si="7"/>
        <v>0</v>
      </c>
      <c r="CI56" s="36">
        <f t="shared" si="7"/>
        <v>0</v>
      </c>
      <c r="CJ56" s="36">
        <f t="shared" si="7"/>
        <v>0</v>
      </c>
      <c r="CK56" s="36">
        <f t="shared" si="7"/>
        <v>0</v>
      </c>
    </row>
    <row r="57" spans="1:89" ht="10.35" hidden="1" customHeight="1" outlineLevel="2">
      <c r="B57" s="21"/>
    </row>
    <row r="58" spans="1:89" ht="10.35" hidden="1" customHeight="1" outlineLevel="2">
      <c r="B58" s="21"/>
      <c r="D58" s="63" t="s">
        <v>309</v>
      </c>
    </row>
    <row r="59" spans="1:89" ht="10.35" hidden="1" customHeight="1" outlineLevel="2">
      <c r="B59" s="21"/>
      <c r="D59" s="10" t="s">
        <v>136</v>
      </c>
      <c r="F59" s="12" t="s">
        <v>33</v>
      </c>
      <c r="J59" s="36">
        <f>$G26 - SUM($I55:I55)</f>
        <v>1958257.4159232564</v>
      </c>
      <c r="K59" s="36">
        <f>$G26 - SUM($I55:J55)</f>
        <v>1958257.4159232564</v>
      </c>
      <c r="L59" s="36">
        <f>$G26 - SUM($I55:K55)</f>
        <v>1958257.4159232564</v>
      </c>
      <c r="M59" s="36">
        <f>$G26 - SUM($I55:L55)</f>
        <v>1958257.4159232564</v>
      </c>
      <c r="N59" s="36">
        <f>$G26 - SUM($I55:M55)</f>
        <v>1958257.4159232564</v>
      </c>
      <c r="O59" s="36">
        <f>$G26 - SUM($I55:N55)</f>
        <v>1923295.2507406385</v>
      </c>
      <c r="P59" s="36">
        <f>$G26 - SUM($I55:O55)</f>
        <v>1888333.0855580203</v>
      </c>
      <c r="Q59" s="36">
        <f>$G26 - SUM($I55:P55)</f>
        <v>1853370.9203754023</v>
      </c>
      <c r="R59" s="36">
        <f>$G26 - SUM($I55:Q55)</f>
        <v>1818408.7551927841</v>
      </c>
      <c r="S59" s="36">
        <f>$G26 - SUM($I55:R55)</f>
        <v>1783446.5900101662</v>
      </c>
      <c r="T59" s="36">
        <f>$G26 - SUM($I55:S55)</f>
        <v>1748484.4248275482</v>
      </c>
      <c r="U59" s="36">
        <f>$G26 - SUM($I55:T55)</f>
        <v>1713522.25964493</v>
      </c>
      <c r="V59" s="36">
        <f>$G26 - SUM($I55:U55)</f>
        <v>1678560.0944623121</v>
      </c>
      <c r="W59" s="36">
        <f>$G26 - SUM($I55:V55)</f>
        <v>1643597.9292796939</v>
      </c>
      <c r="X59" s="36">
        <f>$G26 - SUM($I55:W55)</f>
        <v>1608635.7640970759</v>
      </c>
      <c r="Y59" s="36">
        <f>$G26 - SUM($I55:X55)</f>
        <v>1573673.5989144577</v>
      </c>
      <c r="Z59" s="36">
        <f>$G26 - SUM($I55:Y55)</f>
        <v>1538711.4337318398</v>
      </c>
      <c r="AA59" s="36">
        <f>$G26 - SUM($I55:Z55)</f>
        <v>1503749.2685492216</v>
      </c>
      <c r="AB59" s="36">
        <f>$G26 - SUM($I55:AA55)</f>
        <v>1468787.1033666036</v>
      </c>
      <c r="AC59" s="36">
        <f>$G26 - SUM($I55:AB55)</f>
        <v>1433824.9381839857</v>
      </c>
      <c r="AD59" s="36">
        <f>$G26 - SUM($I55:AC55)</f>
        <v>1398862.7730013675</v>
      </c>
      <c r="AE59" s="36">
        <f>$G26 - SUM($I55:AD55)</f>
        <v>1363900.6078187493</v>
      </c>
      <c r="AF59" s="36">
        <f>$G26 - SUM($I55:AE55)</f>
        <v>1328938.4426361313</v>
      </c>
      <c r="AG59" s="36">
        <f>$G26 - SUM($I55:AF55)</f>
        <v>1293976.2774535134</v>
      </c>
      <c r="AH59" s="36">
        <f>$G26 - SUM($I55:AG55)</f>
        <v>1259014.1122708952</v>
      </c>
      <c r="AI59" s="36">
        <f>$G26 - SUM($I55:AH55)</f>
        <v>1224051.947088277</v>
      </c>
      <c r="AJ59" s="36">
        <f>$G26 - SUM($I55:AI55)</f>
        <v>1189089.781905659</v>
      </c>
      <c r="AK59" s="36">
        <f>$G26 - SUM($I55:AJ55)</f>
        <v>1154127.6167230411</v>
      </c>
      <c r="AL59" s="36">
        <f>$G26 - SUM($I55:AK55)</f>
        <v>1119165.4515404229</v>
      </c>
      <c r="AM59" s="36">
        <f>$G26 - SUM($I55:AL55)</f>
        <v>1084203.2863578047</v>
      </c>
      <c r="AN59" s="36">
        <f>$G26 - SUM($I55:AM55)</f>
        <v>1049241.1211751867</v>
      </c>
      <c r="AO59" s="36">
        <f>$G26 - SUM($I55:AN55)</f>
        <v>1014278.9559925686</v>
      </c>
      <c r="AP59" s="36">
        <f>$G26 - SUM($I55:AO55)</f>
        <v>979316.79080995056</v>
      </c>
      <c r="AQ59" s="36">
        <f>$G26 - SUM($I55:AP55)</f>
        <v>944354.62562733248</v>
      </c>
      <c r="AR59" s="36">
        <f>$G26 - SUM($I55:AQ55)</f>
        <v>909392.46044471441</v>
      </c>
      <c r="AS59" s="36">
        <f>$G26 - SUM($I55:AR55)</f>
        <v>874430.29526209645</v>
      </c>
      <c r="AT59" s="36">
        <f>$G26 - SUM($I55:AS55)</f>
        <v>839468.13007947849</v>
      </c>
      <c r="AU59" s="36">
        <f>$G26 - SUM($I55:AT55)</f>
        <v>804505.96489686053</v>
      </c>
      <c r="AV59" s="36">
        <f>$G26 - SUM($I55:AU55)</f>
        <v>769543.79971424257</v>
      </c>
      <c r="AW59" s="36">
        <f>$G26 - SUM($I55:AV55)</f>
        <v>734581.63453162462</v>
      </c>
      <c r="AX59" s="36">
        <f>$G26 - SUM($I55:AW55)</f>
        <v>699619.46934900666</v>
      </c>
      <c r="AY59" s="36">
        <f>$G26 - SUM($I55:AX55)</f>
        <v>664657.3041663887</v>
      </c>
      <c r="AZ59" s="36">
        <f>$G26 - SUM($I55:AY55)</f>
        <v>629695.13898377074</v>
      </c>
      <c r="BA59" s="36">
        <f>$G26 - SUM($I55:AZ55)</f>
        <v>594732.97380115278</v>
      </c>
      <c r="BB59" s="36">
        <f>$G26 - SUM($I55:BA55)</f>
        <v>559770.80861853482</v>
      </c>
      <c r="BC59" s="36">
        <f>$G26 - SUM($I55:BB55)</f>
        <v>524808.64343591686</v>
      </c>
      <c r="BD59" s="36">
        <f>$G26 - SUM($I55:BC55)</f>
        <v>489846.4782532989</v>
      </c>
      <c r="BE59" s="36">
        <f>$G26 - SUM($I55:BD55)</f>
        <v>454884.31307068095</v>
      </c>
      <c r="BF59" s="36">
        <f>$G26 - SUM($I55:BE55)</f>
        <v>419922.14788806299</v>
      </c>
      <c r="BG59" s="36">
        <f>$G26 - SUM($I55:BF55)</f>
        <v>384959.98270544503</v>
      </c>
      <c r="BH59" s="36">
        <f>$G26 - SUM($I55:BG55)</f>
        <v>349997.81752282707</v>
      </c>
      <c r="BI59" s="36">
        <f>$G26 - SUM($I55:BH55)</f>
        <v>315035.65234020911</v>
      </c>
      <c r="BJ59" s="36">
        <f>$G26 - SUM($I55:BI55)</f>
        <v>280073.48715759115</v>
      </c>
      <c r="BK59" s="36">
        <f>$G26 - SUM($I55:BJ55)</f>
        <v>245111.32197497319</v>
      </c>
      <c r="BL59" s="36">
        <f>$G26 - SUM($I55:BK55)</f>
        <v>210149.15679235524</v>
      </c>
      <c r="BM59" s="36">
        <f>$G26 - SUM($I55:BL55)</f>
        <v>175186.99160973728</v>
      </c>
      <c r="BN59" s="36">
        <f>$G26 - SUM($I55:BM55)</f>
        <v>140224.82642711932</v>
      </c>
      <c r="BO59" s="36">
        <f>$G26 - SUM($I55:BN55)</f>
        <v>105262.66124450136</v>
      </c>
      <c r="BP59" s="36">
        <f>$G26 - SUM($I55:BO55)</f>
        <v>70300.496061883401</v>
      </c>
      <c r="BQ59" s="36">
        <f>$G26 - SUM($I55:BP55)</f>
        <v>35338.330879265442</v>
      </c>
      <c r="BR59" s="36">
        <f>$G26 - SUM($I55:BQ55)</f>
        <v>376.16569664748386</v>
      </c>
      <c r="BS59" s="36">
        <f>$G26 - SUM($I55:BR55)</f>
        <v>0</v>
      </c>
      <c r="BT59" s="36">
        <f>$G26 - SUM($I55:BS55)</f>
        <v>0</v>
      </c>
      <c r="BU59" s="36">
        <f>$G26 - SUM($I55:BT55)</f>
        <v>0</v>
      </c>
      <c r="BV59" s="36">
        <f>$G26 - SUM($I55:BU55)</f>
        <v>0</v>
      </c>
      <c r="BW59" s="36">
        <f>$G26 - SUM($I55:BV55)</f>
        <v>0</v>
      </c>
      <c r="BX59" s="36">
        <f>$G26 - SUM($I55:BW55)</f>
        <v>0</v>
      </c>
      <c r="BY59" s="36">
        <f>$G26 - SUM($I55:BX55)</f>
        <v>0</v>
      </c>
      <c r="BZ59" s="36">
        <f>$G26 - SUM($I55:BY55)</f>
        <v>0</v>
      </c>
      <c r="CA59" s="36">
        <f>$G26 - SUM($I55:BZ55)</f>
        <v>0</v>
      </c>
      <c r="CB59" s="36">
        <f>$G26 - SUM($I55:CA55)</f>
        <v>0</v>
      </c>
      <c r="CC59" s="36">
        <f>$G26 - SUM($I55:CB55)</f>
        <v>0</v>
      </c>
      <c r="CD59" s="36">
        <f>$G26 - SUM($I55:CC55)</f>
        <v>0</v>
      </c>
      <c r="CE59" s="36">
        <f>$G26 - SUM($I55:CD55)</f>
        <v>0</v>
      </c>
      <c r="CF59" s="36">
        <f>$G26 - SUM($I55:CE55)</f>
        <v>0</v>
      </c>
      <c r="CG59" s="36">
        <f>$G26 - SUM($I55:CF55)</f>
        <v>0</v>
      </c>
      <c r="CH59" s="36">
        <f>$G26 - SUM($I55:CG55)</f>
        <v>0</v>
      </c>
      <c r="CI59" s="36">
        <f>$G26 - SUM($I55:CH55)</f>
        <v>0</v>
      </c>
      <c r="CJ59" s="36">
        <f>$G26 - SUM($I55:CI55)</f>
        <v>0</v>
      </c>
      <c r="CK59" s="36">
        <f>$G26 - SUM($I55:CJ55)</f>
        <v>0</v>
      </c>
    </row>
    <row r="60" spans="1:89" ht="10.35" hidden="1" customHeight="1" outlineLevel="2">
      <c r="B60" s="21"/>
      <c r="D60" s="10" t="s">
        <v>137</v>
      </c>
      <c r="F60" s="12" t="s">
        <v>33</v>
      </c>
      <c r="J60" s="36">
        <f>$G27 - SUM($I56:I56)</f>
        <v>2242549.525726412</v>
      </c>
      <c r="K60" s="36">
        <f>$G27 - SUM($I56:J56)</f>
        <v>2242549.525726412</v>
      </c>
      <c r="L60" s="36">
        <f>$G27 - SUM($I56:K56)</f>
        <v>2242549.525726412</v>
      </c>
      <c r="M60" s="36">
        <f>$G27 - SUM($I56:L56)</f>
        <v>2242549.525726412</v>
      </c>
      <c r="N60" s="36">
        <f>$G27 - SUM($I56:M56)</f>
        <v>2242549.525726412</v>
      </c>
      <c r="O60" s="36">
        <f>$G27 - SUM($I56:N56)</f>
        <v>2202511.6909090299</v>
      </c>
      <c r="P60" s="36">
        <f>$G27 - SUM($I56:O56)</f>
        <v>2162473.8560916479</v>
      </c>
      <c r="Q60" s="36">
        <f>$G27 - SUM($I56:P56)</f>
        <v>2122436.0212742663</v>
      </c>
      <c r="R60" s="36">
        <f>$G27 - SUM($I56:Q56)</f>
        <v>2082398.1864568843</v>
      </c>
      <c r="S60" s="36">
        <f>$G27 - SUM($I56:R56)</f>
        <v>2042360.3516395022</v>
      </c>
      <c r="T60" s="36">
        <f>$G27 - SUM($I56:S56)</f>
        <v>2002322.5168221202</v>
      </c>
      <c r="U60" s="36">
        <f>$G27 - SUM($I56:T56)</f>
        <v>1962284.6820047381</v>
      </c>
      <c r="V60" s="36">
        <f>$G27 - SUM($I56:U56)</f>
        <v>1922246.8471873563</v>
      </c>
      <c r="W60" s="36">
        <f>$G27 - SUM($I56:V56)</f>
        <v>1882209.0123699745</v>
      </c>
      <c r="X60" s="36">
        <f>$G27 - SUM($I56:W56)</f>
        <v>1842171.1775525925</v>
      </c>
      <c r="Y60" s="36">
        <f>$G27 - SUM($I56:X56)</f>
        <v>1802133.3427352104</v>
      </c>
      <c r="Z60" s="36">
        <f>$G27 - SUM($I56:Y56)</f>
        <v>1762095.5079178286</v>
      </c>
      <c r="AA60" s="36">
        <f>$G27 - SUM($I56:Z56)</f>
        <v>1722057.6731004468</v>
      </c>
      <c r="AB60" s="36">
        <f>$G27 - SUM($I56:AA56)</f>
        <v>1682019.8382830648</v>
      </c>
      <c r="AC60" s="36">
        <f>$G27 - SUM($I56:AB56)</f>
        <v>1641982.0034656827</v>
      </c>
      <c r="AD60" s="36">
        <f>$G27 - SUM($I56:AC56)</f>
        <v>1601944.1686483009</v>
      </c>
      <c r="AE60" s="36">
        <f>$G27 - SUM($I56:AD56)</f>
        <v>1561906.3338309191</v>
      </c>
      <c r="AF60" s="36">
        <f>$G27 - SUM($I56:AE56)</f>
        <v>1521868.4990135371</v>
      </c>
      <c r="AG60" s="36">
        <f>$G27 - SUM($I56:AF56)</f>
        <v>1481830.664196155</v>
      </c>
      <c r="AH60" s="36">
        <f>$G27 - SUM($I56:AG56)</f>
        <v>1441792.8293787732</v>
      </c>
      <c r="AI60" s="36">
        <f>$G27 - SUM($I56:AH56)</f>
        <v>1401754.9945613914</v>
      </c>
      <c r="AJ60" s="36">
        <f>$G27 - SUM($I56:AI56)</f>
        <v>1361717.1597440094</v>
      </c>
      <c r="AK60" s="36">
        <f>$G27 - SUM($I56:AJ56)</f>
        <v>1321679.3249266273</v>
      </c>
      <c r="AL60" s="36">
        <f>$G27 - SUM($I56:AK56)</f>
        <v>1281641.4901092455</v>
      </c>
      <c r="AM60" s="36">
        <f>$G27 - SUM($I56:AL56)</f>
        <v>1241603.6552918637</v>
      </c>
      <c r="AN60" s="36">
        <f>$G27 - SUM($I56:AM56)</f>
        <v>1201565.8204744817</v>
      </c>
      <c r="AO60" s="36">
        <f>$G27 - SUM($I56:AN56)</f>
        <v>1161527.9856570996</v>
      </c>
      <c r="AP60" s="36">
        <f>$G27 - SUM($I56:AO56)</f>
        <v>1121490.1508397176</v>
      </c>
      <c r="AQ60" s="36">
        <f>$G27 - SUM($I56:AP56)</f>
        <v>1081452.3160223356</v>
      </c>
      <c r="AR60" s="36">
        <f>$G27 - SUM($I56:AQ56)</f>
        <v>1041414.4812049535</v>
      </c>
      <c r="AS60" s="36">
        <f>$G27 - SUM($I56:AR56)</f>
        <v>1001376.6463875715</v>
      </c>
      <c r="AT60" s="36">
        <f>$G27 - SUM($I56:AS56)</f>
        <v>961338.81157018943</v>
      </c>
      <c r="AU60" s="36">
        <f>$G27 - SUM($I56:AT56)</f>
        <v>921300.97675280739</v>
      </c>
      <c r="AV60" s="36">
        <f>$G27 - SUM($I56:AU56)</f>
        <v>881263.14193542534</v>
      </c>
      <c r="AW60" s="36">
        <f>$G27 - SUM($I56:AV56)</f>
        <v>841225.3071180433</v>
      </c>
      <c r="AX60" s="36">
        <f>$G27 - SUM($I56:AW56)</f>
        <v>801187.47230066126</v>
      </c>
      <c r="AY60" s="36">
        <f>$G27 - SUM($I56:AX56)</f>
        <v>761149.63748327922</v>
      </c>
      <c r="AZ60" s="36">
        <f>$G27 - SUM($I56:AY56)</f>
        <v>721111.80266589718</v>
      </c>
      <c r="BA60" s="36">
        <f>$G27 - SUM($I56:AZ56)</f>
        <v>681073.96784851514</v>
      </c>
      <c r="BB60" s="36">
        <f>$G27 - SUM($I56:BA56)</f>
        <v>641036.1330311331</v>
      </c>
      <c r="BC60" s="36">
        <f>$G27 - SUM($I56:BB56)</f>
        <v>600998.29821375106</v>
      </c>
      <c r="BD60" s="36">
        <f>$G27 - SUM($I56:BC56)</f>
        <v>560960.46339636901</v>
      </c>
      <c r="BE60" s="36">
        <f>$G27 - SUM($I56:BD56)</f>
        <v>520922.62857898697</v>
      </c>
      <c r="BF60" s="36">
        <f>$G27 - SUM($I56:BE56)</f>
        <v>480884.79376160493</v>
      </c>
      <c r="BG60" s="36">
        <f>$G27 - SUM($I56:BF56)</f>
        <v>440846.95894422289</v>
      </c>
      <c r="BH60" s="36">
        <f>$G27 - SUM($I56:BG56)</f>
        <v>400809.12412684085</v>
      </c>
      <c r="BI60" s="36">
        <f>$G27 - SUM($I56:BH56)</f>
        <v>360771.28930945881</v>
      </c>
      <c r="BJ60" s="36">
        <f>$G27 - SUM($I56:BI56)</f>
        <v>320733.45449207677</v>
      </c>
      <c r="BK60" s="36">
        <f>$G27 - SUM($I56:BJ56)</f>
        <v>280695.61967469472</v>
      </c>
      <c r="BL60" s="36">
        <f>$G27 - SUM($I56:BK56)</f>
        <v>240657.78485731268</v>
      </c>
      <c r="BM60" s="36">
        <f>$G27 - SUM($I56:BL56)</f>
        <v>200619.95003993064</v>
      </c>
      <c r="BN60" s="36">
        <f>$G27 - SUM($I56:BM56)</f>
        <v>160582.1152225486</v>
      </c>
      <c r="BO60" s="36">
        <f>$G27 - SUM($I56:BN56)</f>
        <v>120544.28040516656</v>
      </c>
      <c r="BP60" s="36">
        <f>$G27 - SUM($I56:BO56)</f>
        <v>80506.445587784518</v>
      </c>
      <c r="BQ60" s="36">
        <f>$G27 - SUM($I56:BP56)</f>
        <v>40468.610770402476</v>
      </c>
      <c r="BR60" s="36">
        <f>$G27 - SUM($I56:BQ56)</f>
        <v>430.77595302043483</v>
      </c>
      <c r="BS60" s="36">
        <f>$G27 - SUM($I56:BR56)</f>
        <v>0</v>
      </c>
      <c r="BT60" s="36">
        <f>$G27 - SUM($I56:BS56)</f>
        <v>0</v>
      </c>
      <c r="BU60" s="36">
        <f>$G27 - SUM($I56:BT56)</f>
        <v>0</v>
      </c>
      <c r="BV60" s="36">
        <f>$G27 - SUM($I56:BU56)</f>
        <v>0</v>
      </c>
      <c r="BW60" s="36">
        <f>$G27 - SUM($I56:BV56)</f>
        <v>0</v>
      </c>
      <c r="BX60" s="36">
        <f>$G27 - SUM($I56:BW56)</f>
        <v>0</v>
      </c>
      <c r="BY60" s="36">
        <f>$G27 - SUM($I56:BX56)</f>
        <v>0</v>
      </c>
      <c r="BZ60" s="36">
        <f>$G27 - SUM($I56:BY56)</f>
        <v>0</v>
      </c>
      <c r="CA60" s="36">
        <f>$G27 - SUM($I56:BZ56)</f>
        <v>0</v>
      </c>
      <c r="CB60" s="36">
        <f>$G27 - SUM($I56:CA56)</f>
        <v>0</v>
      </c>
      <c r="CC60" s="36">
        <f>$G27 - SUM($I56:CB56)</f>
        <v>0</v>
      </c>
      <c r="CD60" s="36">
        <f>$G27 - SUM($I56:CC56)</f>
        <v>0</v>
      </c>
      <c r="CE60" s="36">
        <f>$G27 - SUM($I56:CD56)</f>
        <v>0</v>
      </c>
      <c r="CF60" s="36">
        <f>$G27 - SUM($I56:CE56)</f>
        <v>0</v>
      </c>
      <c r="CG60" s="36">
        <f>$G27 - SUM($I56:CF56)</f>
        <v>0</v>
      </c>
      <c r="CH60" s="36">
        <f>$G27 - SUM($I56:CG56)</f>
        <v>0</v>
      </c>
      <c r="CI60" s="36">
        <f>$G27 - SUM($I56:CH56)</f>
        <v>0</v>
      </c>
      <c r="CJ60" s="36">
        <f>$G27 - SUM($I56:CI56)</f>
        <v>0</v>
      </c>
      <c r="CK60" s="36">
        <f>$G27 - SUM($I56:CJ56)</f>
        <v>0</v>
      </c>
    </row>
    <row r="61" spans="1:89" customFormat="1" ht="10.35" hidden="1" customHeight="1" outlineLevel="2"/>
    <row r="62" spans="1:89" customFormat="1" ht="10.35" hidden="1" customHeight="1" outlineLevel="2">
      <c r="D62" s="63" t="s">
        <v>336</v>
      </c>
    </row>
    <row r="63" spans="1:89" customFormat="1" ht="10.35" hidden="1" customHeight="1" outlineLevel="2">
      <c r="D63" s="10" t="s">
        <v>337</v>
      </c>
      <c r="F63" s="12" t="s">
        <v>33</v>
      </c>
      <c r="J63" s="36">
        <f>J59-J55</f>
        <v>1958257.4159232564</v>
      </c>
      <c r="K63" s="36">
        <f>K59-K55</f>
        <v>1958257.4159232564</v>
      </c>
      <c r="L63" s="36">
        <f t="shared" ref="L63:BW63" si="8">L59-L55</f>
        <v>1958257.4159232564</v>
      </c>
      <c r="M63" s="36">
        <f>M59-M55</f>
        <v>1958257.4159232564</v>
      </c>
      <c r="N63" s="36">
        <f t="shared" si="8"/>
        <v>1923295.2507406385</v>
      </c>
      <c r="O63" s="36">
        <f t="shared" si="8"/>
        <v>1888333.0855580205</v>
      </c>
      <c r="P63" s="36">
        <f t="shared" si="8"/>
        <v>1853370.9203754023</v>
      </c>
      <c r="Q63" s="36">
        <f t="shared" si="8"/>
        <v>1818408.7551927844</v>
      </c>
      <c r="R63" s="36">
        <f t="shared" si="8"/>
        <v>1783446.5900101662</v>
      </c>
      <c r="S63" s="36">
        <f t="shared" si="8"/>
        <v>1748484.4248275482</v>
      </c>
      <c r="T63" s="36">
        <f t="shared" si="8"/>
        <v>1713522.2596449303</v>
      </c>
      <c r="U63" s="36">
        <f t="shared" si="8"/>
        <v>1678560.0944623121</v>
      </c>
      <c r="V63" s="36">
        <f t="shared" si="8"/>
        <v>1643597.9292796941</v>
      </c>
      <c r="W63" s="36">
        <f t="shared" si="8"/>
        <v>1608635.7640970759</v>
      </c>
      <c r="X63" s="36">
        <f t="shared" si="8"/>
        <v>1573673.598914458</v>
      </c>
      <c r="Y63" s="36">
        <f t="shared" si="8"/>
        <v>1538711.4337318398</v>
      </c>
      <c r="Z63" s="36">
        <f t="shared" si="8"/>
        <v>1503749.2685492218</v>
      </c>
      <c r="AA63" s="36">
        <f t="shared" si="8"/>
        <v>1468787.1033666036</v>
      </c>
      <c r="AB63" s="36">
        <f t="shared" si="8"/>
        <v>1433824.9381839857</v>
      </c>
      <c r="AC63" s="36">
        <f t="shared" si="8"/>
        <v>1398862.7730013677</v>
      </c>
      <c r="AD63" s="36">
        <f t="shared" si="8"/>
        <v>1363900.6078187495</v>
      </c>
      <c r="AE63" s="36">
        <f t="shared" si="8"/>
        <v>1328938.4426361313</v>
      </c>
      <c r="AF63" s="36">
        <f t="shared" si="8"/>
        <v>1293976.2774535134</v>
      </c>
      <c r="AG63" s="36">
        <f t="shared" si="8"/>
        <v>1259014.1122708954</v>
      </c>
      <c r="AH63" s="36">
        <f t="shared" si="8"/>
        <v>1224051.9470882772</v>
      </c>
      <c r="AI63" s="36">
        <f t="shared" si="8"/>
        <v>1189089.781905659</v>
      </c>
      <c r="AJ63" s="36">
        <f t="shared" si="8"/>
        <v>1154127.6167230411</v>
      </c>
      <c r="AK63" s="36">
        <f t="shared" si="8"/>
        <v>1119165.4515404231</v>
      </c>
      <c r="AL63" s="36">
        <f t="shared" si="8"/>
        <v>1084203.2863578049</v>
      </c>
      <c r="AM63" s="36">
        <f t="shared" si="8"/>
        <v>1049241.1211751867</v>
      </c>
      <c r="AN63" s="36">
        <f t="shared" si="8"/>
        <v>1014278.9559925686</v>
      </c>
      <c r="AO63" s="36">
        <f t="shared" si="8"/>
        <v>979316.79080995056</v>
      </c>
      <c r="AP63" s="36">
        <f t="shared" si="8"/>
        <v>944354.62562733248</v>
      </c>
      <c r="AQ63" s="36">
        <f t="shared" si="8"/>
        <v>909392.46044471441</v>
      </c>
      <c r="AR63" s="36">
        <f t="shared" si="8"/>
        <v>874430.29526209633</v>
      </c>
      <c r="AS63" s="36">
        <f t="shared" si="8"/>
        <v>839468.13007947837</v>
      </c>
      <c r="AT63" s="36">
        <f t="shared" si="8"/>
        <v>804505.96489686042</v>
      </c>
      <c r="AU63" s="36">
        <f t="shared" si="8"/>
        <v>769543.79971424246</v>
      </c>
      <c r="AV63" s="36">
        <f t="shared" si="8"/>
        <v>734581.6345316245</v>
      </c>
      <c r="AW63" s="36">
        <f t="shared" si="8"/>
        <v>699619.46934900654</v>
      </c>
      <c r="AX63" s="36">
        <f t="shared" si="8"/>
        <v>664657.30416638858</v>
      </c>
      <c r="AY63" s="36">
        <f t="shared" si="8"/>
        <v>629695.13898377062</v>
      </c>
      <c r="AZ63" s="36">
        <f t="shared" si="8"/>
        <v>594732.97380115266</v>
      </c>
      <c r="BA63" s="36">
        <f t="shared" si="8"/>
        <v>559770.80861853471</v>
      </c>
      <c r="BB63" s="36">
        <f t="shared" si="8"/>
        <v>524808.64343591675</v>
      </c>
      <c r="BC63" s="36">
        <f t="shared" si="8"/>
        <v>489846.47825329879</v>
      </c>
      <c r="BD63" s="36">
        <f t="shared" si="8"/>
        <v>454884.31307068083</v>
      </c>
      <c r="BE63" s="36">
        <f t="shared" si="8"/>
        <v>419922.14788806287</v>
      </c>
      <c r="BF63" s="36">
        <f t="shared" si="8"/>
        <v>384959.98270544491</v>
      </c>
      <c r="BG63" s="36">
        <f t="shared" si="8"/>
        <v>349997.81752282695</v>
      </c>
      <c r="BH63" s="36">
        <f t="shared" si="8"/>
        <v>315035.652340209</v>
      </c>
      <c r="BI63" s="36">
        <f t="shared" si="8"/>
        <v>280073.48715759104</v>
      </c>
      <c r="BJ63" s="36">
        <f t="shared" si="8"/>
        <v>245111.32197497311</v>
      </c>
      <c r="BK63" s="36">
        <f t="shared" si="8"/>
        <v>210149.15679235515</v>
      </c>
      <c r="BL63" s="36">
        <f t="shared" si="8"/>
        <v>175186.99160973719</v>
      </c>
      <c r="BM63" s="36">
        <f t="shared" si="8"/>
        <v>140224.82642711923</v>
      </c>
      <c r="BN63" s="36">
        <f t="shared" si="8"/>
        <v>105262.66124450127</v>
      </c>
      <c r="BO63" s="36">
        <f t="shared" si="8"/>
        <v>70300.496061883314</v>
      </c>
      <c r="BP63" s="36">
        <f t="shared" si="8"/>
        <v>35338.330879265348</v>
      </c>
      <c r="BQ63" s="36">
        <f t="shared" si="8"/>
        <v>376.16569664738927</v>
      </c>
      <c r="BR63" s="36">
        <f t="shared" si="8"/>
        <v>0</v>
      </c>
      <c r="BS63" s="36">
        <f t="shared" si="8"/>
        <v>0</v>
      </c>
      <c r="BT63" s="36">
        <f t="shared" si="8"/>
        <v>0</v>
      </c>
      <c r="BU63" s="36">
        <f t="shared" si="8"/>
        <v>0</v>
      </c>
      <c r="BV63" s="36">
        <f t="shared" si="8"/>
        <v>0</v>
      </c>
      <c r="BW63" s="36">
        <f t="shared" si="8"/>
        <v>0</v>
      </c>
      <c r="BX63" s="36">
        <f t="shared" ref="BX63:CC63" si="9">BX59-BX55</f>
        <v>0</v>
      </c>
      <c r="BY63" s="36">
        <f t="shared" si="9"/>
        <v>0</v>
      </c>
      <c r="BZ63" s="36">
        <f t="shared" si="9"/>
        <v>0</v>
      </c>
      <c r="CA63" s="36">
        <f t="shared" si="9"/>
        <v>0</v>
      </c>
      <c r="CB63" s="36">
        <f t="shared" si="9"/>
        <v>0</v>
      </c>
      <c r="CC63" s="36">
        <f t="shared" si="9"/>
        <v>0</v>
      </c>
      <c r="CD63" s="36">
        <f>CD59-CD55</f>
        <v>0</v>
      </c>
      <c r="CE63" s="36">
        <f t="shared" ref="CE63:CK63" si="10">CE59-CE55</f>
        <v>0</v>
      </c>
      <c r="CF63" s="36">
        <f t="shared" si="10"/>
        <v>0</v>
      </c>
      <c r="CG63" s="36">
        <f t="shared" si="10"/>
        <v>0</v>
      </c>
      <c r="CH63" s="36">
        <f t="shared" si="10"/>
        <v>0</v>
      </c>
      <c r="CI63" s="36">
        <f t="shared" si="10"/>
        <v>0</v>
      </c>
      <c r="CJ63" s="36">
        <f t="shared" si="10"/>
        <v>0</v>
      </c>
      <c r="CK63" s="36">
        <f t="shared" si="10"/>
        <v>0</v>
      </c>
    </row>
    <row r="64" spans="1:89" customFormat="1" ht="10.35" hidden="1" customHeight="1" outlineLevel="2">
      <c r="D64" s="10" t="s">
        <v>338</v>
      </c>
      <c r="F64" s="12" t="s">
        <v>33</v>
      </c>
      <c r="J64" s="36">
        <f>J60-J56</f>
        <v>2242549.525726412</v>
      </c>
      <c r="K64" s="36">
        <f>K60-K56</f>
        <v>2242549.525726412</v>
      </c>
      <c r="L64" s="36">
        <f t="shared" ref="L64:BW64" si="11">L60-L56</f>
        <v>2242549.525726412</v>
      </c>
      <c r="M64" s="36">
        <f t="shared" si="11"/>
        <v>2242549.525726412</v>
      </c>
      <c r="N64" s="36">
        <f t="shared" si="11"/>
        <v>2202511.6909090299</v>
      </c>
      <c r="O64" s="36">
        <f t="shared" si="11"/>
        <v>2162473.8560916479</v>
      </c>
      <c r="P64" s="36">
        <f t="shared" si="11"/>
        <v>2122436.0212742658</v>
      </c>
      <c r="Q64" s="36">
        <f t="shared" si="11"/>
        <v>2082398.1864568843</v>
      </c>
      <c r="R64" s="36">
        <f t="shared" si="11"/>
        <v>2042360.3516395022</v>
      </c>
      <c r="S64" s="36">
        <f t="shared" si="11"/>
        <v>2002322.5168221202</v>
      </c>
      <c r="T64" s="36">
        <f t="shared" si="11"/>
        <v>1962284.6820047381</v>
      </c>
      <c r="U64" s="36">
        <f t="shared" si="11"/>
        <v>1922246.8471873561</v>
      </c>
      <c r="V64" s="36">
        <f t="shared" si="11"/>
        <v>1882209.0123699743</v>
      </c>
      <c r="W64" s="36">
        <f t="shared" si="11"/>
        <v>1842171.1775525925</v>
      </c>
      <c r="X64" s="36">
        <f t="shared" si="11"/>
        <v>1802133.3427352104</v>
      </c>
      <c r="Y64" s="36">
        <f t="shared" si="11"/>
        <v>1762095.5079178284</v>
      </c>
      <c r="Z64" s="36">
        <f t="shared" si="11"/>
        <v>1722057.6731004466</v>
      </c>
      <c r="AA64" s="36">
        <f t="shared" si="11"/>
        <v>1682019.8382830648</v>
      </c>
      <c r="AB64" s="36">
        <f t="shared" si="11"/>
        <v>1641982.0034656827</v>
      </c>
      <c r="AC64" s="36">
        <f t="shared" si="11"/>
        <v>1601944.1686483007</v>
      </c>
      <c r="AD64" s="36">
        <f t="shared" si="11"/>
        <v>1561906.3338309189</v>
      </c>
      <c r="AE64" s="36">
        <f t="shared" si="11"/>
        <v>1521868.4990135371</v>
      </c>
      <c r="AF64" s="36">
        <f t="shared" si="11"/>
        <v>1481830.664196155</v>
      </c>
      <c r="AG64" s="36">
        <f t="shared" si="11"/>
        <v>1441792.829378773</v>
      </c>
      <c r="AH64" s="36">
        <f t="shared" si="11"/>
        <v>1401754.9945613912</v>
      </c>
      <c r="AI64" s="36">
        <f t="shared" si="11"/>
        <v>1361717.1597440094</v>
      </c>
      <c r="AJ64" s="36">
        <f t="shared" si="11"/>
        <v>1321679.3249266273</v>
      </c>
      <c r="AK64" s="36">
        <f t="shared" si="11"/>
        <v>1281641.4901092453</v>
      </c>
      <c r="AL64" s="36">
        <f t="shared" si="11"/>
        <v>1241603.6552918635</v>
      </c>
      <c r="AM64" s="36">
        <f t="shared" si="11"/>
        <v>1201565.8204744817</v>
      </c>
      <c r="AN64" s="36">
        <f t="shared" si="11"/>
        <v>1161527.9856570996</v>
      </c>
      <c r="AO64" s="36">
        <f t="shared" si="11"/>
        <v>1121490.1508397176</v>
      </c>
      <c r="AP64" s="36">
        <f t="shared" si="11"/>
        <v>1081452.3160223356</v>
      </c>
      <c r="AQ64" s="36">
        <f t="shared" si="11"/>
        <v>1041414.4812049536</v>
      </c>
      <c r="AR64" s="36">
        <f t="shared" si="11"/>
        <v>1001376.6463875716</v>
      </c>
      <c r="AS64" s="36">
        <f t="shared" si="11"/>
        <v>961338.81157018954</v>
      </c>
      <c r="AT64" s="36">
        <f t="shared" si="11"/>
        <v>921300.9767528075</v>
      </c>
      <c r="AU64" s="36">
        <f t="shared" si="11"/>
        <v>881263.14193542546</v>
      </c>
      <c r="AV64" s="36">
        <f t="shared" si="11"/>
        <v>841225.30711804342</v>
      </c>
      <c r="AW64" s="36">
        <f t="shared" si="11"/>
        <v>801187.47230066138</v>
      </c>
      <c r="AX64" s="36">
        <f t="shared" si="11"/>
        <v>761149.63748327934</v>
      </c>
      <c r="AY64" s="36">
        <f t="shared" si="11"/>
        <v>721111.8026658973</v>
      </c>
      <c r="AZ64" s="36">
        <f t="shared" si="11"/>
        <v>681073.96784851525</v>
      </c>
      <c r="BA64" s="36">
        <f t="shared" si="11"/>
        <v>641036.13303113321</v>
      </c>
      <c r="BB64" s="36">
        <f t="shared" si="11"/>
        <v>600998.29821375117</v>
      </c>
      <c r="BC64" s="36">
        <f t="shared" si="11"/>
        <v>560960.46339636913</v>
      </c>
      <c r="BD64" s="36">
        <f t="shared" si="11"/>
        <v>520922.62857898709</v>
      </c>
      <c r="BE64" s="36">
        <f t="shared" si="11"/>
        <v>480884.79376160505</v>
      </c>
      <c r="BF64" s="36">
        <f t="shared" si="11"/>
        <v>440846.95894422301</v>
      </c>
      <c r="BG64" s="36">
        <f t="shared" si="11"/>
        <v>400809.12412684096</v>
      </c>
      <c r="BH64" s="36">
        <f t="shared" si="11"/>
        <v>360771.28930945892</v>
      </c>
      <c r="BI64" s="36">
        <f t="shared" si="11"/>
        <v>320733.45449207688</v>
      </c>
      <c r="BJ64" s="36">
        <f t="shared" si="11"/>
        <v>280695.61967469484</v>
      </c>
      <c r="BK64" s="36">
        <f t="shared" si="11"/>
        <v>240657.78485731277</v>
      </c>
      <c r="BL64" s="36">
        <f t="shared" si="11"/>
        <v>200619.95003993073</v>
      </c>
      <c r="BM64" s="36">
        <f t="shared" si="11"/>
        <v>160582.11522254869</v>
      </c>
      <c r="BN64" s="36">
        <f t="shared" si="11"/>
        <v>120544.28040516665</v>
      </c>
      <c r="BO64" s="36">
        <f t="shared" si="11"/>
        <v>80506.445587784605</v>
      </c>
      <c r="BP64" s="36">
        <f t="shared" si="11"/>
        <v>40468.610770402564</v>
      </c>
      <c r="BQ64" s="36">
        <f t="shared" si="11"/>
        <v>430.77595302052214</v>
      </c>
      <c r="BR64" s="36">
        <f t="shared" si="11"/>
        <v>0</v>
      </c>
      <c r="BS64" s="36">
        <f t="shared" si="11"/>
        <v>0</v>
      </c>
      <c r="BT64" s="36">
        <f t="shared" si="11"/>
        <v>0</v>
      </c>
      <c r="BU64" s="36">
        <f t="shared" si="11"/>
        <v>0</v>
      </c>
      <c r="BV64" s="36">
        <f t="shared" si="11"/>
        <v>0</v>
      </c>
      <c r="BW64" s="36">
        <f t="shared" si="11"/>
        <v>0</v>
      </c>
      <c r="BX64" s="36">
        <f t="shared" ref="BX64:CC64" si="12">BX60-BX56</f>
        <v>0</v>
      </c>
      <c r="BY64" s="36">
        <f t="shared" si="12"/>
        <v>0</v>
      </c>
      <c r="BZ64" s="36">
        <f t="shared" si="12"/>
        <v>0</v>
      </c>
      <c r="CA64" s="36">
        <f t="shared" si="12"/>
        <v>0</v>
      </c>
      <c r="CB64" s="36">
        <f t="shared" si="12"/>
        <v>0</v>
      </c>
      <c r="CC64" s="36">
        <f t="shared" si="12"/>
        <v>0</v>
      </c>
      <c r="CD64" s="36">
        <f>CD60-CD56</f>
        <v>0</v>
      </c>
      <c r="CE64" s="36">
        <f t="shared" ref="CE64:CK64" si="13">CE60-CE56</f>
        <v>0</v>
      </c>
      <c r="CF64" s="36">
        <f t="shared" si="13"/>
        <v>0</v>
      </c>
      <c r="CG64" s="36">
        <f t="shared" si="13"/>
        <v>0</v>
      </c>
      <c r="CH64" s="36">
        <f t="shared" si="13"/>
        <v>0</v>
      </c>
      <c r="CI64" s="36">
        <f t="shared" si="13"/>
        <v>0</v>
      </c>
      <c r="CJ64" s="36">
        <f t="shared" si="13"/>
        <v>0</v>
      </c>
      <c r="CK64" s="36">
        <f t="shared" si="13"/>
        <v>0</v>
      </c>
    </row>
    <row r="65" spans="1:89" ht="10.35" hidden="1" customHeight="1" outlineLevel="2">
      <c r="B65" s="21"/>
    </row>
    <row r="66" spans="1:89" ht="10.35" hidden="1" customHeight="1" outlineLevel="2">
      <c r="B66" s="21"/>
      <c r="D66" s="63" t="s">
        <v>138</v>
      </c>
    </row>
    <row r="67" spans="1:89" ht="10.35" hidden="1" customHeight="1" outlineLevel="2">
      <c r="B67" s="21"/>
      <c r="D67" s="10" t="s">
        <v>131</v>
      </c>
      <c r="F67" s="12" t="s">
        <v>4</v>
      </c>
      <c r="G67" s="25">
        <f>SUM(J67:CK67)</f>
        <v>21939574.828165062</v>
      </c>
      <c r="J67" s="36">
        <f t="shared" ref="J67:AO67" si="14">J55*$G10</f>
        <v>0</v>
      </c>
      <c r="K67" s="36">
        <f t="shared" si="14"/>
        <v>0</v>
      </c>
      <c r="L67" s="36">
        <f t="shared" si="14"/>
        <v>0</v>
      </c>
      <c r="M67" s="36">
        <f t="shared" si="14"/>
        <v>0</v>
      </c>
      <c r="N67" s="36">
        <f t="shared" si="14"/>
        <v>391702.86446589162</v>
      </c>
      <c r="O67" s="36">
        <f t="shared" si="14"/>
        <v>391702.86446589162</v>
      </c>
      <c r="P67" s="36">
        <f t="shared" si="14"/>
        <v>391702.86446589162</v>
      </c>
      <c r="Q67" s="36">
        <f t="shared" si="14"/>
        <v>391702.86446589162</v>
      </c>
      <c r="R67" s="36">
        <f t="shared" si="14"/>
        <v>391702.86446589162</v>
      </c>
      <c r="S67" s="36">
        <f t="shared" si="14"/>
        <v>391702.86446589162</v>
      </c>
      <c r="T67" s="36">
        <f t="shared" si="14"/>
        <v>391702.86446589162</v>
      </c>
      <c r="U67" s="36">
        <f t="shared" si="14"/>
        <v>391702.86446589162</v>
      </c>
      <c r="V67" s="36">
        <f t="shared" si="14"/>
        <v>391702.86446589162</v>
      </c>
      <c r="W67" s="36">
        <f t="shared" si="14"/>
        <v>391702.86446589162</v>
      </c>
      <c r="X67" s="36">
        <f t="shared" si="14"/>
        <v>391702.86446589162</v>
      </c>
      <c r="Y67" s="36">
        <f t="shared" si="14"/>
        <v>391702.86446589162</v>
      </c>
      <c r="Z67" s="36">
        <f t="shared" si="14"/>
        <v>391702.86446589162</v>
      </c>
      <c r="AA67" s="36">
        <f t="shared" si="14"/>
        <v>391702.86446589162</v>
      </c>
      <c r="AB67" s="36">
        <f t="shared" si="14"/>
        <v>391702.86446589162</v>
      </c>
      <c r="AC67" s="36">
        <f t="shared" si="14"/>
        <v>391702.86446589162</v>
      </c>
      <c r="AD67" s="36">
        <f t="shared" si="14"/>
        <v>391702.86446589162</v>
      </c>
      <c r="AE67" s="36">
        <f t="shared" si="14"/>
        <v>391702.86446589162</v>
      </c>
      <c r="AF67" s="36">
        <f t="shared" si="14"/>
        <v>391702.86446589162</v>
      </c>
      <c r="AG67" s="36">
        <f t="shared" si="14"/>
        <v>391702.86446589162</v>
      </c>
      <c r="AH67" s="36">
        <f t="shared" si="14"/>
        <v>391702.86446589162</v>
      </c>
      <c r="AI67" s="36">
        <f t="shared" si="14"/>
        <v>391702.86446589162</v>
      </c>
      <c r="AJ67" s="36">
        <f t="shared" si="14"/>
        <v>391702.86446589162</v>
      </c>
      <c r="AK67" s="36">
        <f t="shared" si="14"/>
        <v>391702.86446589162</v>
      </c>
      <c r="AL67" s="36">
        <f t="shared" si="14"/>
        <v>391702.86446589162</v>
      </c>
      <c r="AM67" s="36">
        <f t="shared" si="14"/>
        <v>391702.86446589162</v>
      </c>
      <c r="AN67" s="36">
        <f t="shared" si="14"/>
        <v>391702.86446589162</v>
      </c>
      <c r="AO67" s="36">
        <f t="shared" si="14"/>
        <v>391702.86446589162</v>
      </c>
      <c r="AP67" s="36">
        <f t="shared" ref="AP67:BU67" si="15">AP55*$G10</f>
        <v>391702.86446589162</v>
      </c>
      <c r="AQ67" s="36">
        <f t="shared" si="15"/>
        <v>391702.86446589162</v>
      </c>
      <c r="AR67" s="36">
        <f t="shared" si="15"/>
        <v>391702.86446589162</v>
      </c>
      <c r="AS67" s="36">
        <f t="shared" si="15"/>
        <v>391702.86446589162</v>
      </c>
      <c r="AT67" s="36">
        <f t="shared" si="15"/>
        <v>391702.86446589162</v>
      </c>
      <c r="AU67" s="36">
        <f t="shared" si="15"/>
        <v>391702.86446589162</v>
      </c>
      <c r="AV67" s="36">
        <f t="shared" si="15"/>
        <v>391702.86446589162</v>
      </c>
      <c r="AW67" s="36">
        <f t="shared" si="15"/>
        <v>391702.86446589162</v>
      </c>
      <c r="AX67" s="36">
        <f t="shared" si="15"/>
        <v>391702.86446589162</v>
      </c>
      <c r="AY67" s="36">
        <f t="shared" si="15"/>
        <v>391702.86446589162</v>
      </c>
      <c r="AZ67" s="36">
        <f t="shared" si="15"/>
        <v>391702.86446589162</v>
      </c>
      <c r="BA67" s="36">
        <f t="shared" si="15"/>
        <v>391702.86446589162</v>
      </c>
      <c r="BB67" s="36">
        <f t="shared" si="15"/>
        <v>391702.86446589162</v>
      </c>
      <c r="BC67" s="36">
        <f t="shared" si="15"/>
        <v>391702.86446589162</v>
      </c>
      <c r="BD67" s="36">
        <f t="shared" si="15"/>
        <v>391702.86446589162</v>
      </c>
      <c r="BE67" s="36">
        <f t="shared" si="15"/>
        <v>391702.86446589162</v>
      </c>
      <c r="BF67" s="36">
        <f t="shared" si="15"/>
        <v>391702.86446589162</v>
      </c>
      <c r="BG67" s="36">
        <f t="shared" si="15"/>
        <v>391702.86446589162</v>
      </c>
      <c r="BH67" s="36">
        <f t="shared" si="15"/>
        <v>391702.86446589162</v>
      </c>
      <c r="BI67" s="36">
        <f t="shared" si="15"/>
        <v>391702.86446589162</v>
      </c>
      <c r="BJ67" s="36">
        <f t="shared" si="15"/>
        <v>391702.86446589162</v>
      </c>
      <c r="BK67" s="36">
        <f t="shared" si="15"/>
        <v>391702.86446589162</v>
      </c>
      <c r="BL67" s="36">
        <f t="shared" si="15"/>
        <v>391702.86446589162</v>
      </c>
      <c r="BM67" s="36">
        <f t="shared" si="15"/>
        <v>391702.86446589162</v>
      </c>
      <c r="BN67" s="36">
        <f t="shared" si="15"/>
        <v>391702.86446589162</v>
      </c>
      <c r="BO67" s="36">
        <f t="shared" si="15"/>
        <v>391702.86446589162</v>
      </c>
      <c r="BP67" s="36">
        <f t="shared" si="15"/>
        <v>391702.86446589162</v>
      </c>
      <c r="BQ67" s="36">
        <f t="shared" si="15"/>
        <v>391702.86446589162</v>
      </c>
      <c r="BR67" s="36">
        <f t="shared" si="15"/>
        <v>4214.4180751105732</v>
      </c>
      <c r="BS67" s="36">
        <f t="shared" si="15"/>
        <v>0</v>
      </c>
      <c r="BT67" s="36">
        <f t="shared" si="15"/>
        <v>0</v>
      </c>
      <c r="BU67" s="36">
        <f t="shared" si="15"/>
        <v>0</v>
      </c>
      <c r="BV67" s="36">
        <f t="shared" ref="BV67:CK67" si="16">BV55*$G10</f>
        <v>0</v>
      </c>
      <c r="BW67" s="36">
        <f t="shared" si="16"/>
        <v>0</v>
      </c>
      <c r="BX67" s="36">
        <f t="shared" si="16"/>
        <v>0</v>
      </c>
      <c r="BY67" s="36">
        <f t="shared" si="16"/>
        <v>0</v>
      </c>
      <c r="BZ67" s="36">
        <f t="shared" si="16"/>
        <v>0</v>
      </c>
      <c r="CA67" s="36">
        <f t="shared" si="16"/>
        <v>0</v>
      </c>
      <c r="CB67" s="36">
        <f t="shared" si="16"/>
        <v>0</v>
      </c>
      <c r="CC67" s="36">
        <f t="shared" si="16"/>
        <v>0</v>
      </c>
      <c r="CD67" s="36">
        <f t="shared" si="16"/>
        <v>0</v>
      </c>
      <c r="CE67" s="36">
        <f t="shared" si="16"/>
        <v>0</v>
      </c>
      <c r="CF67" s="36">
        <f t="shared" si="16"/>
        <v>0</v>
      </c>
      <c r="CG67" s="36">
        <f t="shared" si="16"/>
        <v>0</v>
      </c>
      <c r="CH67" s="36">
        <f t="shared" si="16"/>
        <v>0</v>
      </c>
      <c r="CI67" s="36">
        <f t="shared" si="16"/>
        <v>0</v>
      </c>
      <c r="CJ67" s="36">
        <f t="shared" si="16"/>
        <v>0</v>
      </c>
      <c r="CK67" s="36">
        <f t="shared" si="16"/>
        <v>0</v>
      </c>
    </row>
    <row r="68" spans="1:89" ht="10.35" hidden="1" customHeight="1" outlineLevel="2">
      <c r="B68" s="21"/>
      <c r="D68" s="10" t="s">
        <v>132</v>
      </c>
      <c r="F68" s="12" t="s">
        <v>4</v>
      </c>
      <c r="G68" s="25">
        <f>SUM(J68:CK68)</f>
        <v>9421753.5049543213</v>
      </c>
      <c r="J68" s="36">
        <f t="shared" ref="J68:AO68" si="17">J56*$G11</f>
        <v>0</v>
      </c>
      <c r="K68" s="36">
        <f t="shared" si="17"/>
        <v>0</v>
      </c>
      <c r="L68" s="36">
        <f t="shared" si="17"/>
        <v>0</v>
      </c>
      <c r="M68" s="36">
        <f t="shared" si="17"/>
        <v>0</v>
      </c>
      <c r="N68" s="36">
        <f t="shared" si="17"/>
        <v>168213.27965956883</v>
      </c>
      <c r="O68" s="36">
        <f t="shared" si="17"/>
        <v>168213.27965956883</v>
      </c>
      <c r="P68" s="36">
        <f t="shared" si="17"/>
        <v>168213.27965956883</v>
      </c>
      <c r="Q68" s="36">
        <f t="shared" si="17"/>
        <v>168213.27965956883</v>
      </c>
      <c r="R68" s="36">
        <f t="shared" si="17"/>
        <v>168213.27965956883</v>
      </c>
      <c r="S68" s="36">
        <f t="shared" si="17"/>
        <v>168213.27965956883</v>
      </c>
      <c r="T68" s="36">
        <f t="shared" si="17"/>
        <v>168213.27965956883</v>
      </c>
      <c r="U68" s="36">
        <f t="shared" si="17"/>
        <v>168213.27965956883</v>
      </c>
      <c r="V68" s="36">
        <f t="shared" si="17"/>
        <v>168213.27965956883</v>
      </c>
      <c r="W68" s="36">
        <f t="shared" si="17"/>
        <v>168213.27965956883</v>
      </c>
      <c r="X68" s="36">
        <f t="shared" si="17"/>
        <v>168213.27965956883</v>
      </c>
      <c r="Y68" s="36">
        <f t="shared" si="17"/>
        <v>168213.27965956883</v>
      </c>
      <c r="Z68" s="36">
        <f t="shared" si="17"/>
        <v>168213.27965956883</v>
      </c>
      <c r="AA68" s="36">
        <f t="shared" si="17"/>
        <v>168213.27965956883</v>
      </c>
      <c r="AB68" s="36">
        <f t="shared" si="17"/>
        <v>168213.27965956883</v>
      </c>
      <c r="AC68" s="36">
        <f t="shared" si="17"/>
        <v>168213.27965956883</v>
      </c>
      <c r="AD68" s="36">
        <f t="shared" si="17"/>
        <v>168213.27965956883</v>
      </c>
      <c r="AE68" s="36">
        <f t="shared" si="17"/>
        <v>168213.27965956883</v>
      </c>
      <c r="AF68" s="36">
        <f t="shared" si="17"/>
        <v>168213.27965956883</v>
      </c>
      <c r="AG68" s="36">
        <f t="shared" si="17"/>
        <v>168213.27965956883</v>
      </c>
      <c r="AH68" s="36">
        <f t="shared" si="17"/>
        <v>168213.27965956883</v>
      </c>
      <c r="AI68" s="36">
        <f t="shared" si="17"/>
        <v>168213.27965956883</v>
      </c>
      <c r="AJ68" s="36">
        <f t="shared" si="17"/>
        <v>168213.27965956883</v>
      </c>
      <c r="AK68" s="36">
        <f t="shared" si="17"/>
        <v>168213.27965956883</v>
      </c>
      <c r="AL68" s="36">
        <f t="shared" si="17"/>
        <v>168213.27965956883</v>
      </c>
      <c r="AM68" s="36">
        <f t="shared" si="17"/>
        <v>168213.27965956883</v>
      </c>
      <c r="AN68" s="36">
        <f t="shared" si="17"/>
        <v>168213.27965956883</v>
      </c>
      <c r="AO68" s="36">
        <f t="shared" si="17"/>
        <v>168213.27965956883</v>
      </c>
      <c r="AP68" s="36">
        <f t="shared" ref="AP68:BU68" si="18">AP56*$G11</f>
        <v>168213.27965956883</v>
      </c>
      <c r="AQ68" s="36">
        <f t="shared" si="18"/>
        <v>168213.27965956883</v>
      </c>
      <c r="AR68" s="36">
        <f t="shared" si="18"/>
        <v>168213.27965956883</v>
      </c>
      <c r="AS68" s="36">
        <f t="shared" si="18"/>
        <v>168213.27965956883</v>
      </c>
      <c r="AT68" s="36">
        <f t="shared" si="18"/>
        <v>168213.27965956883</v>
      </c>
      <c r="AU68" s="36">
        <f t="shared" si="18"/>
        <v>168213.27965956883</v>
      </c>
      <c r="AV68" s="36">
        <f t="shared" si="18"/>
        <v>168213.27965956883</v>
      </c>
      <c r="AW68" s="36">
        <f t="shared" si="18"/>
        <v>168213.27965956883</v>
      </c>
      <c r="AX68" s="36">
        <f t="shared" si="18"/>
        <v>168213.27965956883</v>
      </c>
      <c r="AY68" s="36">
        <f t="shared" si="18"/>
        <v>168213.27965956883</v>
      </c>
      <c r="AZ68" s="36">
        <f t="shared" si="18"/>
        <v>168213.27965956883</v>
      </c>
      <c r="BA68" s="36">
        <f t="shared" si="18"/>
        <v>168213.27965956883</v>
      </c>
      <c r="BB68" s="36">
        <f t="shared" si="18"/>
        <v>168213.27965956883</v>
      </c>
      <c r="BC68" s="36">
        <f t="shared" si="18"/>
        <v>168213.27965956883</v>
      </c>
      <c r="BD68" s="36">
        <f t="shared" si="18"/>
        <v>168213.27965956883</v>
      </c>
      <c r="BE68" s="36">
        <f t="shared" si="18"/>
        <v>168213.27965956883</v>
      </c>
      <c r="BF68" s="36">
        <f t="shared" si="18"/>
        <v>168213.27965956883</v>
      </c>
      <c r="BG68" s="36">
        <f t="shared" si="18"/>
        <v>168213.27965956883</v>
      </c>
      <c r="BH68" s="36">
        <f t="shared" si="18"/>
        <v>168213.27965956883</v>
      </c>
      <c r="BI68" s="36">
        <f t="shared" si="18"/>
        <v>168213.27965956883</v>
      </c>
      <c r="BJ68" s="36">
        <f t="shared" si="18"/>
        <v>168213.27965956883</v>
      </c>
      <c r="BK68" s="36">
        <f t="shared" si="18"/>
        <v>168213.27965956883</v>
      </c>
      <c r="BL68" s="36">
        <f t="shared" si="18"/>
        <v>168213.27965956883</v>
      </c>
      <c r="BM68" s="36">
        <f t="shared" si="18"/>
        <v>168213.27965956883</v>
      </c>
      <c r="BN68" s="36">
        <f t="shared" si="18"/>
        <v>168213.27965956883</v>
      </c>
      <c r="BO68" s="36">
        <f t="shared" si="18"/>
        <v>168213.27965956883</v>
      </c>
      <c r="BP68" s="36">
        <f t="shared" si="18"/>
        <v>168213.27965956883</v>
      </c>
      <c r="BQ68" s="36">
        <f t="shared" si="18"/>
        <v>168213.27965956883</v>
      </c>
      <c r="BR68" s="36">
        <f t="shared" si="18"/>
        <v>1809.8440184528924</v>
      </c>
      <c r="BS68" s="36">
        <f t="shared" si="18"/>
        <v>0</v>
      </c>
      <c r="BT68" s="36">
        <f t="shared" si="18"/>
        <v>0</v>
      </c>
      <c r="BU68" s="36">
        <f t="shared" si="18"/>
        <v>0</v>
      </c>
      <c r="BV68" s="36">
        <f t="shared" ref="BV68:CK68" si="19">BV56*$G11</f>
        <v>0</v>
      </c>
      <c r="BW68" s="36">
        <f t="shared" si="19"/>
        <v>0</v>
      </c>
      <c r="BX68" s="36">
        <f t="shared" si="19"/>
        <v>0</v>
      </c>
      <c r="BY68" s="36">
        <f t="shared" si="19"/>
        <v>0</v>
      </c>
      <c r="BZ68" s="36">
        <f t="shared" si="19"/>
        <v>0</v>
      </c>
      <c r="CA68" s="36">
        <f t="shared" si="19"/>
        <v>0</v>
      </c>
      <c r="CB68" s="36">
        <f t="shared" si="19"/>
        <v>0</v>
      </c>
      <c r="CC68" s="36">
        <f t="shared" si="19"/>
        <v>0</v>
      </c>
      <c r="CD68" s="36">
        <f t="shared" si="19"/>
        <v>0</v>
      </c>
      <c r="CE68" s="36">
        <f t="shared" si="19"/>
        <v>0</v>
      </c>
      <c r="CF68" s="36">
        <f t="shared" si="19"/>
        <v>0</v>
      </c>
      <c r="CG68" s="36">
        <f t="shared" si="19"/>
        <v>0</v>
      </c>
      <c r="CH68" s="36">
        <f t="shared" si="19"/>
        <v>0</v>
      </c>
      <c r="CI68" s="36">
        <f t="shared" si="19"/>
        <v>0</v>
      </c>
      <c r="CJ68" s="36">
        <f t="shared" si="19"/>
        <v>0</v>
      </c>
      <c r="CK68" s="36">
        <f t="shared" si="19"/>
        <v>0</v>
      </c>
    </row>
    <row r="69" spans="1:89" ht="10.35" hidden="1" customHeight="1" outlineLevel="2">
      <c r="B69" s="21"/>
    </row>
    <row r="70" spans="1:89" ht="10.35" hidden="1" customHeight="1" outlineLevel="1" collapsed="1">
      <c r="B70" s="21"/>
    </row>
    <row r="71" spans="1:89" s="16" customFormat="1" ht="10.35" hidden="1" customHeight="1" outlineLevel="1">
      <c r="B71" s="17"/>
      <c r="C71" s="207" t="s">
        <v>411</v>
      </c>
      <c r="D71" s="16" t="s">
        <v>139</v>
      </c>
      <c r="E71" s="18"/>
      <c r="F71" s="19"/>
      <c r="G71" s="20"/>
    </row>
    <row r="72" spans="1:89" ht="10.35" hidden="1" customHeight="1" outlineLevel="2">
      <c r="B72" s="21"/>
    </row>
    <row r="73" spans="1:89" ht="10.35" hidden="1" customHeight="1" outlineLevel="2">
      <c r="B73" s="21"/>
      <c r="D73" s="10" t="s">
        <v>331</v>
      </c>
      <c r="F73" s="12" t="s">
        <v>33</v>
      </c>
      <c r="G73" s="25">
        <f>G34*G35</f>
        <v>75000</v>
      </c>
    </row>
    <row r="74" spans="1:89" ht="10.35" hidden="1" customHeight="1" outlineLevel="2">
      <c r="A74" s="89"/>
      <c r="B74" s="90"/>
    </row>
    <row r="75" spans="1:89" ht="10.35" hidden="1" customHeight="1" outlineLevel="2">
      <c r="A75" s="89"/>
      <c r="B75" s="90"/>
      <c r="D75" s="10" t="s">
        <v>135</v>
      </c>
      <c r="F75" s="12" t="s">
        <v>7</v>
      </c>
      <c r="G75" s="26">
        <f>SUM(J75:CK75)</f>
        <v>57</v>
      </c>
      <c r="J75" s="32">
        <f>J20</f>
        <v>0</v>
      </c>
      <c r="K75" s="32">
        <f t="shared" ref="K75:BV75" si="20">K20</f>
        <v>0</v>
      </c>
      <c r="L75" s="32">
        <f t="shared" si="20"/>
        <v>0</v>
      </c>
      <c r="M75" s="32">
        <f t="shared" si="20"/>
        <v>0</v>
      </c>
      <c r="N75" s="32">
        <f t="shared" si="20"/>
        <v>1</v>
      </c>
      <c r="O75" s="32">
        <f t="shared" si="20"/>
        <v>1</v>
      </c>
      <c r="P75" s="32">
        <f t="shared" si="20"/>
        <v>1</v>
      </c>
      <c r="Q75" s="32">
        <f t="shared" si="20"/>
        <v>1</v>
      </c>
      <c r="R75" s="32">
        <f t="shared" si="20"/>
        <v>1</v>
      </c>
      <c r="S75" s="32">
        <f t="shared" si="20"/>
        <v>1</v>
      </c>
      <c r="T75" s="32">
        <f t="shared" si="20"/>
        <v>1</v>
      </c>
      <c r="U75" s="32">
        <f t="shared" si="20"/>
        <v>1</v>
      </c>
      <c r="V75" s="32">
        <f t="shared" si="20"/>
        <v>1</v>
      </c>
      <c r="W75" s="32">
        <f t="shared" si="20"/>
        <v>1</v>
      </c>
      <c r="X75" s="32">
        <f t="shared" si="20"/>
        <v>1</v>
      </c>
      <c r="Y75" s="32">
        <f t="shared" si="20"/>
        <v>1</v>
      </c>
      <c r="Z75" s="32">
        <f t="shared" si="20"/>
        <v>1</v>
      </c>
      <c r="AA75" s="32">
        <f t="shared" si="20"/>
        <v>1</v>
      </c>
      <c r="AB75" s="32">
        <f t="shared" si="20"/>
        <v>1</v>
      </c>
      <c r="AC75" s="32">
        <f t="shared" si="20"/>
        <v>1</v>
      </c>
      <c r="AD75" s="32">
        <f t="shared" si="20"/>
        <v>1</v>
      </c>
      <c r="AE75" s="32">
        <f t="shared" si="20"/>
        <v>1</v>
      </c>
      <c r="AF75" s="32">
        <f t="shared" si="20"/>
        <v>1</v>
      </c>
      <c r="AG75" s="32">
        <f t="shared" si="20"/>
        <v>1</v>
      </c>
      <c r="AH75" s="32">
        <f t="shared" si="20"/>
        <v>1</v>
      </c>
      <c r="AI75" s="32">
        <f t="shared" si="20"/>
        <v>1</v>
      </c>
      <c r="AJ75" s="32">
        <f t="shared" si="20"/>
        <v>1</v>
      </c>
      <c r="AK75" s="32">
        <f t="shared" si="20"/>
        <v>1</v>
      </c>
      <c r="AL75" s="32">
        <f t="shared" si="20"/>
        <v>1</v>
      </c>
      <c r="AM75" s="32">
        <f t="shared" si="20"/>
        <v>1</v>
      </c>
      <c r="AN75" s="32">
        <f t="shared" si="20"/>
        <v>1</v>
      </c>
      <c r="AO75" s="32">
        <f t="shared" si="20"/>
        <v>1</v>
      </c>
      <c r="AP75" s="32">
        <f t="shared" si="20"/>
        <v>1</v>
      </c>
      <c r="AQ75" s="32">
        <f t="shared" si="20"/>
        <v>1</v>
      </c>
      <c r="AR75" s="32">
        <f t="shared" si="20"/>
        <v>1</v>
      </c>
      <c r="AS75" s="32">
        <f t="shared" si="20"/>
        <v>1</v>
      </c>
      <c r="AT75" s="32">
        <f t="shared" si="20"/>
        <v>1</v>
      </c>
      <c r="AU75" s="32">
        <f t="shared" si="20"/>
        <v>1</v>
      </c>
      <c r="AV75" s="32">
        <f t="shared" si="20"/>
        <v>1</v>
      </c>
      <c r="AW75" s="32">
        <f t="shared" si="20"/>
        <v>1</v>
      </c>
      <c r="AX75" s="32">
        <f t="shared" si="20"/>
        <v>1</v>
      </c>
      <c r="AY75" s="32">
        <f t="shared" si="20"/>
        <v>1</v>
      </c>
      <c r="AZ75" s="32">
        <f t="shared" si="20"/>
        <v>1</v>
      </c>
      <c r="BA75" s="32">
        <f t="shared" si="20"/>
        <v>1</v>
      </c>
      <c r="BB75" s="32">
        <f t="shared" si="20"/>
        <v>1</v>
      </c>
      <c r="BC75" s="32">
        <f t="shared" si="20"/>
        <v>1</v>
      </c>
      <c r="BD75" s="32">
        <f t="shared" si="20"/>
        <v>1</v>
      </c>
      <c r="BE75" s="32">
        <f t="shared" si="20"/>
        <v>1</v>
      </c>
      <c r="BF75" s="32">
        <f t="shared" si="20"/>
        <v>1</v>
      </c>
      <c r="BG75" s="32">
        <f t="shared" si="20"/>
        <v>1</v>
      </c>
      <c r="BH75" s="32">
        <f t="shared" si="20"/>
        <v>1</v>
      </c>
      <c r="BI75" s="32">
        <f t="shared" si="20"/>
        <v>1</v>
      </c>
      <c r="BJ75" s="32">
        <f t="shared" si="20"/>
        <v>1</v>
      </c>
      <c r="BK75" s="32">
        <f t="shared" si="20"/>
        <v>1</v>
      </c>
      <c r="BL75" s="32">
        <f t="shared" si="20"/>
        <v>1</v>
      </c>
      <c r="BM75" s="32">
        <f t="shared" si="20"/>
        <v>1</v>
      </c>
      <c r="BN75" s="32">
        <f t="shared" si="20"/>
        <v>1</v>
      </c>
      <c r="BO75" s="32">
        <f t="shared" si="20"/>
        <v>1</v>
      </c>
      <c r="BP75" s="32">
        <f t="shared" si="20"/>
        <v>1</v>
      </c>
      <c r="BQ75" s="32">
        <f t="shared" si="20"/>
        <v>1</v>
      </c>
      <c r="BR75" s="32">
        <f t="shared" si="20"/>
        <v>1</v>
      </c>
      <c r="BS75" s="32">
        <f t="shared" si="20"/>
        <v>0</v>
      </c>
      <c r="BT75" s="32">
        <f t="shared" si="20"/>
        <v>0</v>
      </c>
      <c r="BU75" s="32">
        <f t="shared" si="20"/>
        <v>0</v>
      </c>
      <c r="BV75" s="32">
        <f t="shared" si="20"/>
        <v>0</v>
      </c>
      <c r="BW75" s="32">
        <f t="shared" ref="BW75:CK75" si="21">BW20</f>
        <v>0</v>
      </c>
      <c r="BX75" s="32">
        <f t="shared" si="21"/>
        <v>0</v>
      </c>
      <c r="BY75" s="32">
        <f t="shared" si="21"/>
        <v>0</v>
      </c>
      <c r="BZ75" s="32">
        <f t="shared" si="21"/>
        <v>0</v>
      </c>
      <c r="CA75" s="32">
        <f t="shared" si="21"/>
        <v>0</v>
      </c>
      <c r="CB75" s="32">
        <f t="shared" si="21"/>
        <v>0</v>
      </c>
      <c r="CC75" s="32">
        <f t="shared" si="21"/>
        <v>0</v>
      </c>
      <c r="CD75" s="32">
        <f t="shared" si="21"/>
        <v>0</v>
      </c>
      <c r="CE75" s="32">
        <f t="shared" si="21"/>
        <v>0</v>
      </c>
      <c r="CF75" s="32">
        <f t="shared" si="21"/>
        <v>0</v>
      </c>
      <c r="CG75" s="32">
        <f t="shared" si="21"/>
        <v>0</v>
      </c>
      <c r="CH75" s="32">
        <f t="shared" si="21"/>
        <v>0</v>
      </c>
      <c r="CI75" s="32">
        <f t="shared" si="21"/>
        <v>0</v>
      </c>
      <c r="CJ75" s="32">
        <f t="shared" si="21"/>
        <v>0</v>
      </c>
      <c r="CK75" s="32">
        <f t="shared" si="21"/>
        <v>0</v>
      </c>
    </row>
    <row r="76" spans="1:89" ht="10.35" hidden="1" customHeight="1" outlineLevel="2">
      <c r="A76" s="89"/>
      <c r="B76" s="90"/>
    </row>
    <row r="77" spans="1:89" ht="10.35" hidden="1" customHeight="1" outlineLevel="2">
      <c r="B77" s="21"/>
      <c r="D77" s="63" t="s">
        <v>134</v>
      </c>
    </row>
    <row r="78" spans="1:89" ht="10.35" hidden="1" customHeight="1" outlineLevel="2">
      <c r="B78" s="21"/>
      <c r="D78" s="10" t="s">
        <v>131</v>
      </c>
      <c r="F78" s="12" t="s">
        <v>33</v>
      </c>
      <c r="G78" s="25">
        <f>SUM(J78:CK78)</f>
        <v>1958257.4159232564</v>
      </c>
      <c r="I78" s="24"/>
      <c r="J78" s="36">
        <f>MIN($G$73*J75,J82)</f>
        <v>0</v>
      </c>
      <c r="K78" s="36">
        <f>MIN($G$73*K75,K82)</f>
        <v>0</v>
      </c>
      <c r="L78" s="36">
        <f t="shared" ref="L78:BV78" si="22">MIN($G$73*L75,L82)</f>
        <v>0</v>
      </c>
      <c r="M78" s="36">
        <f t="shared" si="22"/>
        <v>0</v>
      </c>
      <c r="N78" s="36">
        <f t="shared" si="22"/>
        <v>75000</v>
      </c>
      <c r="O78" s="36">
        <f t="shared" si="22"/>
        <v>75000</v>
      </c>
      <c r="P78" s="36">
        <f t="shared" si="22"/>
        <v>75000</v>
      </c>
      <c r="Q78" s="36">
        <f t="shared" si="22"/>
        <v>75000</v>
      </c>
      <c r="R78" s="36">
        <f t="shared" si="22"/>
        <v>75000</v>
      </c>
      <c r="S78" s="36">
        <f t="shared" si="22"/>
        <v>75000</v>
      </c>
      <c r="T78" s="36">
        <f t="shared" si="22"/>
        <v>75000</v>
      </c>
      <c r="U78" s="36">
        <f t="shared" si="22"/>
        <v>75000</v>
      </c>
      <c r="V78" s="36">
        <f t="shared" si="22"/>
        <v>75000</v>
      </c>
      <c r="W78" s="36">
        <f t="shared" si="22"/>
        <v>75000</v>
      </c>
      <c r="X78" s="36">
        <f t="shared" si="22"/>
        <v>75000</v>
      </c>
      <c r="Y78" s="36">
        <f t="shared" si="22"/>
        <v>75000</v>
      </c>
      <c r="Z78" s="36">
        <f t="shared" si="22"/>
        <v>75000</v>
      </c>
      <c r="AA78" s="36">
        <f t="shared" si="22"/>
        <v>75000</v>
      </c>
      <c r="AB78" s="36">
        <f t="shared" si="22"/>
        <v>75000</v>
      </c>
      <c r="AC78" s="36">
        <f t="shared" si="22"/>
        <v>75000</v>
      </c>
      <c r="AD78" s="36">
        <f t="shared" si="22"/>
        <v>75000</v>
      </c>
      <c r="AE78" s="36">
        <f t="shared" si="22"/>
        <v>75000</v>
      </c>
      <c r="AF78" s="36">
        <f t="shared" si="22"/>
        <v>75000</v>
      </c>
      <c r="AG78" s="36">
        <f t="shared" si="22"/>
        <v>75000</v>
      </c>
      <c r="AH78" s="36">
        <f t="shared" si="22"/>
        <v>75000</v>
      </c>
      <c r="AI78" s="36">
        <f t="shared" si="22"/>
        <v>75000</v>
      </c>
      <c r="AJ78" s="36">
        <f t="shared" si="22"/>
        <v>75000</v>
      </c>
      <c r="AK78" s="36">
        <f t="shared" si="22"/>
        <v>75000</v>
      </c>
      <c r="AL78" s="36">
        <f t="shared" si="22"/>
        <v>75000</v>
      </c>
      <c r="AM78" s="36">
        <f t="shared" si="22"/>
        <v>75000</v>
      </c>
      <c r="AN78" s="36">
        <f t="shared" si="22"/>
        <v>8257.415923256427</v>
      </c>
      <c r="AO78" s="36">
        <f t="shared" si="22"/>
        <v>0</v>
      </c>
      <c r="AP78" s="36">
        <f t="shared" si="22"/>
        <v>0</v>
      </c>
      <c r="AQ78" s="36">
        <f t="shared" si="22"/>
        <v>0</v>
      </c>
      <c r="AR78" s="36">
        <f t="shared" si="22"/>
        <v>0</v>
      </c>
      <c r="AS78" s="36">
        <f t="shared" si="22"/>
        <v>0</v>
      </c>
      <c r="AT78" s="36">
        <f t="shared" si="22"/>
        <v>0</v>
      </c>
      <c r="AU78" s="36">
        <f t="shared" si="22"/>
        <v>0</v>
      </c>
      <c r="AV78" s="36">
        <f t="shared" si="22"/>
        <v>0</v>
      </c>
      <c r="AW78" s="36">
        <f t="shared" si="22"/>
        <v>0</v>
      </c>
      <c r="AX78" s="36">
        <f t="shared" si="22"/>
        <v>0</v>
      </c>
      <c r="AY78" s="36">
        <f t="shared" si="22"/>
        <v>0</v>
      </c>
      <c r="AZ78" s="36">
        <f t="shared" si="22"/>
        <v>0</v>
      </c>
      <c r="BA78" s="36">
        <f t="shared" si="22"/>
        <v>0</v>
      </c>
      <c r="BB78" s="36">
        <f t="shared" si="22"/>
        <v>0</v>
      </c>
      <c r="BC78" s="36">
        <f t="shared" si="22"/>
        <v>0</v>
      </c>
      <c r="BD78" s="36">
        <f t="shared" si="22"/>
        <v>0</v>
      </c>
      <c r="BE78" s="36">
        <f>MIN($G$73*BE75,BE82)</f>
        <v>0</v>
      </c>
      <c r="BF78" s="36">
        <f t="shared" si="22"/>
        <v>0</v>
      </c>
      <c r="BG78" s="36">
        <f t="shared" si="22"/>
        <v>0</v>
      </c>
      <c r="BH78" s="36">
        <f t="shared" si="22"/>
        <v>0</v>
      </c>
      <c r="BI78" s="36">
        <f t="shared" si="22"/>
        <v>0</v>
      </c>
      <c r="BJ78" s="36">
        <f t="shared" si="22"/>
        <v>0</v>
      </c>
      <c r="BK78" s="36">
        <f t="shared" si="22"/>
        <v>0</v>
      </c>
      <c r="BL78" s="36">
        <f t="shared" si="22"/>
        <v>0</v>
      </c>
      <c r="BM78" s="36">
        <f t="shared" si="22"/>
        <v>0</v>
      </c>
      <c r="BN78" s="36">
        <f t="shared" si="22"/>
        <v>0</v>
      </c>
      <c r="BO78" s="36">
        <f t="shared" si="22"/>
        <v>0</v>
      </c>
      <c r="BP78" s="36">
        <f t="shared" si="22"/>
        <v>0</v>
      </c>
      <c r="BQ78" s="36">
        <f>MIN($G$73*BQ75,BQ82)</f>
        <v>0</v>
      </c>
      <c r="BR78" s="36">
        <f t="shared" si="22"/>
        <v>0</v>
      </c>
      <c r="BS78" s="36">
        <f t="shared" si="22"/>
        <v>0</v>
      </c>
      <c r="BT78" s="36">
        <f t="shared" si="22"/>
        <v>0</v>
      </c>
      <c r="BU78" s="36">
        <f t="shared" si="22"/>
        <v>0</v>
      </c>
      <c r="BV78" s="36">
        <f t="shared" si="22"/>
        <v>0</v>
      </c>
      <c r="BW78" s="36">
        <f t="shared" ref="BW78:CK78" si="23">MIN($G$73*BW75,BW82)</f>
        <v>0</v>
      </c>
      <c r="BX78" s="36">
        <f t="shared" si="23"/>
        <v>0</v>
      </c>
      <c r="BY78" s="36">
        <f t="shared" si="23"/>
        <v>0</v>
      </c>
      <c r="BZ78" s="36">
        <f t="shared" si="23"/>
        <v>0</v>
      </c>
      <c r="CA78" s="36">
        <f t="shared" si="23"/>
        <v>0</v>
      </c>
      <c r="CB78" s="36">
        <f t="shared" si="23"/>
        <v>0</v>
      </c>
      <c r="CC78" s="36">
        <f t="shared" si="23"/>
        <v>0</v>
      </c>
      <c r="CD78" s="36">
        <f t="shared" si="23"/>
        <v>0</v>
      </c>
      <c r="CE78" s="36">
        <f t="shared" si="23"/>
        <v>0</v>
      </c>
      <c r="CF78" s="36">
        <f t="shared" si="23"/>
        <v>0</v>
      </c>
      <c r="CG78" s="36">
        <f t="shared" si="23"/>
        <v>0</v>
      </c>
      <c r="CH78" s="36">
        <f t="shared" si="23"/>
        <v>0</v>
      </c>
      <c r="CI78" s="36">
        <f t="shared" si="23"/>
        <v>0</v>
      </c>
      <c r="CJ78" s="36">
        <f t="shared" si="23"/>
        <v>0</v>
      </c>
      <c r="CK78" s="36">
        <f t="shared" si="23"/>
        <v>0</v>
      </c>
    </row>
    <row r="79" spans="1:89" ht="10.35" hidden="1" customHeight="1" outlineLevel="2">
      <c r="B79" s="21"/>
      <c r="D79" s="10" t="s">
        <v>132</v>
      </c>
      <c r="F79" s="12" t="s">
        <v>33</v>
      </c>
      <c r="G79" s="25">
        <f>SUM(J79:CK79)</f>
        <v>2242549.525726412</v>
      </c>
      <c r="I79" s="24"/>
      <c r="J79" s="36">
        <f>MIN(($G$73-J78)*J75,J83)</f>
        <v>0</v>
      </c>
      <c r="K79" s="36">
        <f t="shared" ref="K79:W79" si="24">MIN(($G$73-K78)*K75,K83)</f>
        <v>0</v>
      </c>
      <c r="L79" s="36">
        <f t="shared" si="24"/>
        <v>0</v>
      </c>
      <c r="M79" s="36">
        <f t="shared" si="24"/>
        <v>0</v>
      </c>
      <c r="N79" s="36">
        <f t="shared" si="24"/>
        <v>0</v>
      </c>
      <c r="O79" s="36">
        <f t="shared" si="24"/>
        <v>0</v>
      </c>
      <c r="P79" s="36">
        <f t="shared" si="24"/>
        <v>0</v>
      </c>
      <c r="Q79" s="36">
        <f t="shared" si="24"/>
        <v>0</v>
      </c>
      <c r="R79" s="36">
        <f t="shared" si="24"/>
        <v>0</v>
      </c>
      <c r="S79" s="36">
        <f t="shared" si="24"/>
        <v>0</v>
      </c>
      <c r="T79" s="36">
        <f t="shared" si="24"/>
        <v>0</v>
      </c>
      <c r="U79" s="36">
        <f t="shared" si="24"/>
        <v>0</v>
      </c>
      <c r="V79" s="36">
        <f t="shared" si="24"/>
        <v>0</v>
      </c>
      <c r="W79" s="36">
        <f t="shared" si="24"/>
        <v>0</v>
      </c>
      <c r="X79" s="36">
        <f t="shared" ref="X79:BC79" si="25">MIN(($G$73-X78)*X75,X83)</f>
        <v>0</v>
      </c>
      <c r="Y79" s="36">
        <f t="shared" si="25"/>
        <v>0</v>
      </c>
      <c r="Z79" s="36">
        <f t="shared" si="25"/>
        <v>0</v>
      </c>
      <c r="AA79" s="36">
        <f t="shared" si="25"/>
        <v>0</v>
      </c>
      <c r="AB79" s="36">
        <f t="shared" si="25"/>
        <v>0</v>
      </c>
      <c r="AC79" s="36">
        <f t="shared" si="25"/>
        <v>0</v>
      </c>
      <c r="AD79" s="36">
        <f t="shared" si="25"/>
        <v>0</v>
      </c>
      <c r="AE79" s="36">
        <f t="shared" si="25"/>
        <v>0</v>
      </c>
      <c r="AF79" s="36">
        <f t="shared" si="25"/>
        <v>0</v>
      </c>
      <c r="AG79" s="36">
        <f t="shared" si="25"/>
        <v>0</v>
      </c>
      <c r="AH79" s="36">
        <f t="shared" si="25"/>
        <v>0</v>
      </c>
      <c r="AI79" s="36">
        <f t="shared" si="25"/>
        <v>0</v>
      </c>
      <c r="AJ79" s="36">
        <f t="shared" si="25"/>
        <v>0</v>
      </c>
      <c r="AK79" s="36">
        <f t="shared" si="25"/>
        <v>0</v>
      </c>
      <c r="AL79" s="36">
        <f t="shared" si="25"/>
        <v>0</v>
      </c>
      <c r="AM79" s="36">
        <f t="shared" si="25"/>
        <v>0</v>
      </c>
      <c r="AN79" s="36">
        <f t="shared" si="25"/>
        <v>66742.584076743573</v>
      </c>
      <c r="AO79" s="36">
        <f t="shared" si="25"/>
        <v>75000</v>
      </c>
      <c r="AP79" s="36">
        <f t="shared" si="25"/>
        <v>75000</v>
      </c>
      <c r="AQ79" s="36">
        <f t="shared" si="25"/>
        <v>75000</v>
      </c>
      <c r="AR79" s="36">
        <f t="shared" si="25"/>
        <v>75000</v>
      </c>
      <c r="AS79" s="36">
        <f t="shared" si="25"/>
        <v>75000</v>
      </c>
      <c r="AT79" s="36">
        <f t="shared" si="25"/>
        <v>75000</v>
      </c>
      <c r="AU79" s="36">
        <f t="shared" si="25"/>
        <v>75000</v>
      </c>
      <c r="AV79" s="36">
        <f t="shared" si="25"/>
        <v>75000</v>
      </c>
      <c r="AW79" s="36">
        <f t="shared" si="25"/>
        <v>75000</v>
      </c>
      <c r="AX79" s="36">
        <f t="shared" si="25"/>
        <v>75000</v>
      </c>
      <c r="AY79" s="36">
        <f t="shared" si="25"/>
        <v>75000</v>
      </c>
      <c r="AZ79" s="36">
        <f t="shared" si="25"/>
        <v>75000</v>
      </c>
      <c r="BA79" s="36">
        <f t="shared" si="25"/>
        <v>75000</v>
      </c>
      <c r="BB79" s="36">
        <f t="shared" si="25"/>
        <v>75000</v>
      </c>
      <c r="BC79" s="36">
        <f t="shared" si="25"/>
        <v>75000</v>
      </c>
      <c r="BD79" s="36">
        <f t="shared" ref="BD79:CK79" si="26">MIN(($G$73-BD78)*BD75,BD83)</f>
        <v>75000</v>
      </c>
      <c r="BE79" s="36">
        <f t="shared" si="26"/>
        <v>75000</v>
      </c>
      <c r="BF79" s="36">
        <f t="shared" si="26"/>
        <v>75000</v>
      </c>
      <c r="BG79" s="36">
        <f t="shared" si="26"/>
        <v>75000</v>
      </c>
      <c r="BH79" s="36">
        <f t="shared" si="26"/>
        <v>75000</v>
      </c>
      <c r="BI79" s="36">
        <f t="shared" si="26"/>
        <v>75000</v>
      </c>
      <c r="BJ79" s="36">
        <f t="shared" si="26"/>
        <v>75000</v>
      </c>
      <c r="BK79" s="36">
        <f t="shared" si="26"/>
        <v>75000</v>
      </c>
      <c r="BL79" s="36">
        <f t="shared" si="26"/>
        <v>75000</v>
      </c>
      <c r="BM79" s="36">
        <f t="shared" si="26"/>
        <v>75000</v>
      </c>
      <c r="BN79" s="36">
        <f t="shared" si="26"/>
        <v>75000</v>
      </c>
      <c r="BO79" s="36">
        <f t="shared" si="26"/>
        <v>75000</v>
      </c>
      <c r="BP79" s="36">
        <f t="shared" si="26"/>
        <v>75000</v>
      </c>
      <c r="BQ79" s="36">
        <f t="shared" si="26"/>
        <v>75000</v>
      </c>
      <c r="BR79" s="36">
        <f t="shared" si="26"/>
        <v>806.94164966838434</v>
      </c>
      <c r="BS79" s="36">
        <f t="shared" si="26"/>
        <v>0</v>
      </c>
      <c r="BT79" s="36">
        <f t="shared" si="26"/>
        <v>0</v>
      </c>
      <c r="BU79" s="36">
        <f t="shared" si="26"/>
        <v>0</v>
      </c>
      <c r="BV79" s="36">
        <f t="shared" si="26"/>
        <v>0</v>
      </c>
      <c r="BW79" s="36">
        <f t="shared" si="26"/>
        <v>0</v>
      </c>
      <c r="BX79" s="36">
        <f t="shared" si="26"/>
        <v>0</v>
      </c>
      <c r="BY79" s="36">
        <f t="shared" si="26"/>
        <v>0</v>
      </c>
      <c r="BZ79" s="36">
        <f t="shared" si="26"/>
        <v>0</v>
      </c>
      <c r="CA79" s="36">
        <f t="shared" si="26"/>
        <v>0</v>
      </c>
      <c r="CB79" s="36">
        <f t="shared" si="26"/>
        <v>0</v>
      </c>
      <c r="CC79" s="36">
        <f t="shared" si="26"/>
        <v>0</v>
      </c>
      <c r="CD79" s="36">
        <f t="shared" si="26"/>
        <v>0</v>
      </c>
      <c r="CE79" s="36">
        <f t="shared" si="26"/>
        <v>0</v>
      </c>
      <c r="CF79" s="36">
        <f t="shared" si="26"/>
        <v>0</v>
      </c>
      <c r="CG79" s="36">
        <f t="shared" si="26"/>
        <v>0</v>
      </c>
      <c r="CH79" s="36">
        <f t="shared" si="26"/>
        <v>0</v>
      </c>
      <c r="CI79" s="36">
        <f t="shared" si="26"/>
        <v>0</v>
      </c>
      <c r="CJ79" s="36">
        <f t="shared" si="26"/>
        <v>0</v>
      </c>
      <c r="CK79" s="36">
        <f t="shared" si="26"/>
        <v>0</v>
      </c>
    </row>
    <row r="80" spans="1:89" ht="10.35" hidden="1" customHeight="1" outlineLevel="2">
      <c r="B80" s="21"/>
    </row>
    <row r="81" spans="2:89" ht="10.35" hidden="1" customHeight="1" outlineLevel="2">
      <c r="B81" s="21"/>
      <c r="D81" s="63" t="s">
        <v>309</v>
      </c>
    </row>
    <row r="82" spans="2:89" ht="10.35" hidden="1" customHeight="1" outlineLevel="2">
      <c r="B82" s="21"/>
      <c r="D82" s="10" t="s">
        <v>136</v>
      </c>
      <c r="F82" s="12" t="s">
        <v>33</v>
      </c>
      <c r="J82" s="36">
        <f>$G26 - SUM($I78:I78)</f>
        <v>1958257.4159232564</v>
      </c>
      <c r="K82" s="36">
        <f>$G26 - SUM($I78:J78)</f>
        <v>1958257.4159232564</v>
      </c>
      <c r="L82" s="36">
        <f>$G26 - SUM($I78:K78)</f>
        <v>1958257.4159232564</v>
      </c>
      <c r="M82" s="36">
        <f>$G26 - SUM($I78:L78)</f>
        <v>1958257.4159232564</v>
      </c>
      <c r="N82" s="36">
        <f>$G26 - SUM($I78:M78)</f>
        <v>1958257.4159232564</v>
      </c>
      <c r="O82" s="36">
        <f>$G26 - SUM($I78:N78)</f>
        <v>1883257.4159232564</v>
      </c>
      <c r="P82" s="36">
        <f>$G26 - SUM($I78:O78)</f>
        <v>1808257.4159232564</v>
      </c>
      <c r="Q82" s="36">
        <f>$G26 - SUM($I78:P78)</f>
        <v>1733257.4159232564</v>
      </c>
      <c r="R82" s="36">
        <f>$G26 - SUM($I78:Q78)</f>
        <v>1658257.4159232564</v>
      </c>
      <c r="S82" s="36">
        <f>$G26 - SUM($I78:R78)</f>
        <v>1583257.4159232564</v>
      </c>
      <c r="T82" s="36">
        <f>$G26 - SUM($I78:S78)</f>
        <v>1508257.4159232564</v>
      </c>
      <c r="U82" s="36">
        <f>$G26 - SUM($I78:T78)</f>
        <v>1433257.4159232564</v>
      </c>
      <c r="V82" s="36">
        <f>$G26 - SUM($I78:U78)</f>
        <v>1358257.4159232564</v>
      </c>
      <c r="W82" s="36">
        <f>$G26 - SUM($I78:V78)</f>
        <v>1283257.4159232564</v>
      </c>
      <c r="X82" s="36">
        <f>$G26 - SUM($I78:W78)</f>
        <v>1208257.4159232564</v>
      </c>
      <c r="Y82" s="36">
        <f>$G26 - SUM($I78:X78)</f>
        <v>1133257.4159232564</v>
      </c>
      <c r="Z82" s="36">
        <f>$G26 - SUM($I78:Y78)</f>
        <v>1058257.4159232564</v>
      </c>
      <c r="AA82" s="36">
        <f>$G26 - SUM($I78:Z78)</f>
        <v>983257.41592325643</v>
      </c>
      <c r="AB82" s="36">
        <f>$G26 - SUM($I78:AA78)</f>
        <v>908257.41592325643</v>
      </c>
      <c r="AC82" s="36">
        <f>$G26 - SUM($I78:AB78)</f>
        <v>833257.41592325643</v>
      </c>
      <c r="AD82" s="36">
        <f>$G26 - SUM($I78:AC78)</f>
        <v>758257.41592325643</v>
      </c>
      <c r="AE82" s="36">
        <f>$G26 - SUM($I78:AD78)</f>
        <v>683257.41592325643</v>
      </c>
      <c r="AF82" s="36">
        <f>$G26 - SUM($I78:AE78)</f>
        <v>608257.41592325643</v>
      </c>
      <c r="AG82" s="36">
        <f>$G26 - SUM($I78:AF78)</f>
        <v>533257.41592325643</v>
      </c>
      <c r="AH82" s="36">
        <f>$G26 - SUM($I78:AG78)</f>
        <v>458257.41592325643</v>
      </c>
      <c r="AI82" s="36">
        <f>$G26 - SUM($I78:AH78)</f>
        <v>383257.41592325643</v>
      </c>
      <c r="AJ82" s="36">
        <f>$G26 - SUM($I78:AI78)</f>
        <v>308257.41592325643</v>
      </c>
      <c r="AK82" s="36">
        <f>$G26 - SUM($I78:AJ78)</f>
        <v>233257.41592325643</v>
      </c>
      <c r="AL82" s="36">
        <f>$G26 - SUM($I78:AK78)</f>
        <v>158257.41592325643</v>
      </c>
      <c r="AM82" s="36">
        <f>$G26 - SUM($I78:AL78)</f>
        <v>83257.415923256427</v>
      </c>
      <c r="AN82" s="36">
        <f>$G26 - SUM($I78:AM78)</f>
        <v>8257.415923256427</v>
      </c>
      <c r="AO82" s="36">
        <f>$G26 - SUM($I78:AN78)</f>
        <v>0</v>
      </c>
      <c r="AP82" s="36">
        <f>$G26 - SUM($I78:AO78)</f>
        <v>0</v>
      </c>
      <c r="AQ82" s="36">
        <f>$G26 - SUM($I78:AP78)</f>
        <v>0</v>
      </c>
      <c r="AR82" s="36">
        <f>$G26 - SUM($I78:AQ78)</f>
        <v>0</v>
      </c>
      <c r="AS82" s="36">
        <f>$G26 - SUM($I78:AR78)</f>
        <v>0</v>
      </c>
      <c r="AT82" s="36">
        <f>$G26 - SUM($I78:AS78)</f>
        <v>0</v>
      </c>
      <c r="AU82" s="36">
        <f>$G26 - SUM($I78:AT78)</f>
        <v>0</v>
      </c>
      <c r="AV82" s="36">
        <f>$G26 - SUM($I78:AU78)</f>
        <v>0</v>
      </c>
      <c r="AW82" s="36">
        <f>$G26 - SUM($I78:AV78)</f>
        <v>0</v>
      </c>
      <c r="AX82" s="36">
        <f>$G26 - SUM($I78:AW78)</f>
        <v>0</v>
      </c>
      <c r="AY82" s="36">
        <f>$G26 - SUM($I78:AX78)</f>
        <v>0</v>
      </c>
      <c r="AZ82" s="36">
        <f>$G26 - SUM($I78:AY78)</f>
        <v>0</v>
      </c>
      <c r="BA82" s="36">
        <f>$G26 - SUM($I78:AZ78)</f>
        <v>0</v>
      </c>
      <c r="BB82" s="36">
        <f>$G26 - SUM($I78:BA78)</f>
        <v>0</v>
      </c>
      <c r="BC82" s="36">
        <f>$G26 - SUM($I78:BB78)</f>
        <v>0</v>
      </c>
      <c r="BD82" s="36">
        <f>$G26 - SUM($I78:BC78)</f>
        <v>0</v>
      </c>
      <c r="BE82" s="36">
        <f>$G26 - SUM($I78:BD78)</f>
        <v>0</v>
      </c>
      <c r="BF82" s="36">
        <f>$G26 - SUM($I78:BE78)</f>
        <v>0</v>
      </c>
      <c r="BG82" s="36">
        <f>$G26 - SUM($I78:BF78)</f>
        <v>0</v>
      </c>
      <c r="BH82" s="36">
        <f>$G26 - SUM($I78:BG78)</f>
        <v>0</v>
      </c>
      <c r="BI82" s="36">
        <f>$G26 - SUM($I78:BH78)</f>
        <v>0</v>
      </c>
      <c r="BJ82" s="36">
        <f>$G26 - SUM($I78:BI78)</f>
        <v>0</v>
      </c>
      <c r="BK82" s="36">
        <f>$G26 - SUM($I78:BJ78)</f>
        <v>0</v>
      </c>
      <c r="BL82" s="36">
        <f>$G26 - SUM($I78:BK78)</f>
        <v>0</v>
      </c>
      <c r="BM82" s="36">
        <f>$G26 - SUM($I78:BL78)</f>
        <v>0</v>
      </c>
      <c r="BN82" s="36">
        <f>$G26 - SUM($I78:BM78)</f>
        <v>0</v>
      </c>
      <c r="BO82" s="36">
        <f>$G26 - SUM($I78:BN78)</f>
        <v>0</v>
      </c>
      <c r="BP82" s="36">
        <f>$G26 - SUM($I78:BO78)</f>
        <v>0</v>
      </c>
      <c r="BQ82" s="36">
        <f>$G26 - SUM($I78:BP78)</f>
        <v>0</v>
      </c>
      <c r="BR82" s="36">
        <f>$G26 - SUM($I78:BQ78)</f>
        <v>0</v>
      </c>
      <c r="BS82" s="36">
        <f>$G26 - SUM($I78:BR78)</f>
        <v>0</v>
      </c>
      <c r="BT82" s="36">
        <f>$G26 - SUM($I78:BS78)</f>
        <v>0</v>
      </c>
      <c r="BU82" s="36">
        <f>$G26 - SUM($I78:BT78)</f>
        <v>0</v>
      </c>
      <c r="BV82" s="36">
        <f>$G26 - SUM($I78:BU78)</f>
        <v>0</v>
      </c>
      <c r="BW82" s="36">
        <f>$G26 - SUM($I78:BV78)</f>
        <v>0</v>
      </c>
      <c r="BX82" s="36">
        <f>$G26 - SUM($I78:BW78)</f>
        <v>0</v>
      </c>
      <c r="BY82" s="36">
        <f>$G26 - SUM($I78:BX78)</f>
        <v>0</v>
      </c>
      <c r="BZ82" s="36">
        <f>$G26 - SUM($I78:BY78)</f>
        <v>0</v>
      </c>
      <c r="CA82" s="36">
        <f>$G26 - SUM($I78:BZ78)</f>
        <v>0</v>
      </c>
      <c r="CB82" s="36">
        <f>$G26 - SUM($I78:CA78)</f>
        <v>0</v>
      </c>
      <c r="CC82" s="36">
        <f>$G26 - SUM($I78:CB78)</f>
        <v>0</v>
      </c>
      <c r="CD82" s="36">
        <f>$G26 - SUM($I78:CC78)</f>
        <v>0</v>
      </c>
      <c r="CE82" s="36">
        <f>$G26 - SUM($I78:CD78)</f>
        <v>0</v>
      </c>
      <c r="CF82" s="36">
        <f>$G26 - SUM($I78:CE78)</f>
        <v>0</v>
      </c>
      <c r="CG82" s="36">
        <f>$G26 - SUM($I78:CF78)</f>
        <v>0</v>
      </c>
      <c r="CH82" s="36">
        <f>$G26 - SUM($I78:CG78)</f>
        <v>0</v>
      </c>
      <c r="CI82" s="36">
        <f>$G26 - SUM($I78:CH78)</f>
        <v>0</v>
      </c>
      <c r="CJ82" s="36">
        <f>$G26 - SUM($I78:CI78)</f>
        <v>0</v>
      </c>
      <c r="CK82" s="36">
        <f>$G26 - SUM($I78:CJ78)</f>
        <v>0</v>
      </c>
    </row>
    <row r="83" spans="2:89" ht="10.35" hidden="1" customHeight="1" outlineLevel="2">
      <c r="B83" s="21"/>
      <c r="D83" s="10" t="s">
        <v>137</v>
      </c>
      <c r="F83" s="12" t="s">
        <v>33</v>
      </c>
      <c r="J83" s="36">
        <f>$G27 - SUM($I79:I79)</f>
        <v>2242549.525726412</v>
      </c>
      <c r="K83" s="36">
        <f>$G27 - SUM($I79:J79)</f>
        <v>2242549.525726412</v>
      </c>
      <c r="L83" s="36">
        <f>$G27 - SUM($I79:K79)</f>
        <v>2242549.525726412</v>
      </c>
      <c r="M83" s="36">
        <f>$G27 - SUM($I79:L79)</f>
        <v>2242549.525726412</v>
      </c>
      <c r="N83" s="36">
        <f>$G27 - SUM($I79:M79)</f>
        <v>2242549.525726412</v>
      </c>
      <c r="O83" s="36">
        <f>$G27 - SUM($I79:N79)</f>
        <v>2242549.525726412</v>
      </c>
      <c r="P83" s="36">
        <f>$G27 - SUM($I79:O79)</f>
        <v>2242549.525726412</v>
      </c>
      <c r="Q83" s="36">
        <f>$G27 - SUM($I79:P79)</f>
        <v>2242549.525726412</v>
      </c>
      <c r="R83" s="36">
        <f>$G27 - SUM($I79:Q79)</f>
        <v>2242549.525726412</v>
      </c>
      <c r="S83" s="36">
        <f>$G27 - SUM($I79:R79)</f>
        <v>2242549.525726412</v>
      </c>
      <c r="T83" s="36">
        <f>$G27 - SUM($I79:S79)</f>
        <v>2242549.525726412</v>
      </c>
      <c r="U83" s="36">
        <f>$G27 - SUM($I79:T79)</f>
        <v>2242549.525726412</v>
      </c>
      <c r="V83" s="36">
        <f>$G27 - SUM($I79:U79)</f>
        <v>2242549.525726412</v>
      </c>
      <c r="W83" s="36">
        <f>$G27 - SUM($I79:V79)</f>
        <v>2242549.525726412</v>
      </c>
      <c r="X83" s="36">
        <f>$G27 - SUM($I79:W79)</f>
        <v>2242549.525726412</v>
      </c>
      <c r="Y83" s="36">
        <f>$G27 - SUM($I79:X79)</f>
        <v>2242549.525726412</v>
      </c>
      <c r="Z83" s="36">
        <f>$G27 - SUM($I79:Y79)</f>
        <v>2242549.525726412</v>
      </c>
      <c r="AA83" s="36">
        <f>$G27 - SUM($I79:Z79)</f>
        <v>2242549.525726412</v>
      </c>
      <c r="AB83" s="36">
        <f>$G27 - SUM($I79:AA79)</f>
        <v>2242549.525726412</v>
      </c>
      <c r="AC83" s="36">
        <f>$G27 - SUM($I79:AB79)</f>
        <v>2242549.525726412</v>
      </c>
      <c r="AD83" s="36">
        <f>$G27 - SUM($I79:AC79)</f>
        <v>2242549.525726412</v>
      </c>
      <c r="AE83" s="36">
        <f>$G27 - SUM($I79:AD79)</f>
        <v>2242549.525726412</v>
      </c>
      <c r="AF83" s="36">
        <f>$G27 - SUM($I79:AE79)</f>
        <v>2242549.525726412</v>
      </c>
      <c r="AG83" s="36">
        <f>$G27 - SUM($I79:AF79)</f>
        <v>2242549.525726412</v>
      </c>
      <c r="AH83" s="36">
        <f>$G27 - SUM($I79:AG79)</f>
        <v>2242549.525726412</v>
      </c>
      <c r="AI83" s="36">
        <f>$G27 - SUM($I79:AH79)</f>
        <v>2242549.525726412</v>
      </c>
      <c r="AJ83" s="36">
        <f>$G27 - SUM($I79:AI79)</f>
        <v>2242549.525726412</v>
      </c>
      <c r="AK83" s="36">
        <f>$G27 - SUM($I79:AJ79)</f>
        <v>2242549.525726412</v>
      </c>
      <c r="AL83" s="36">
        <f>$G27 - SUM($I79:AK79)</f>
        <v>2242549.525726412</v>
      </c>
      <c r="AM83" s="36">
        <f>$G27 - SUM($I79:AL79)</f>
        <v>2242549.525726412</v>
      </c>
      <c r="AN83" s="36">
        <f>$G27 - SUM($I79:AM79)</f>
        <v>2242549.525726412</v>
      </c>
      <c r="AO83" s="36">
        <f>$G27 - SUM($I79:AN79)</f>
        <v>2175806.9416496684</v>
      </c>
      <c r="AP83" s="36">
        <f>$G27 - SUM($I79:AO79)</f>
        <v>2100806.9416496684</v>
      </c>
      <c r="AQ83" s="36">
        <f>$G27 - SUM($I79:AP79)</f>
        <v>2025806.9416496684</v>
      </c>
      <c r="AR83" s="36">
        <f>$G27 - SUM($I79:AQ79)</f>
        <v>1950806.9416496684</v>
      </c>
      <c r="AS83" s="36">
        <f>$G27 - SUM($I79:AR79)</f>
        <v>1875806.9416496684</v>
      </c>
      <c r="AT83" s="36">
        <f>$G27 - SUM($I79:AS79)</f>
        <v>1800806.9416496684</v>
      </c>
      <c r="AU83" s="36">
        <f>$G27 - SUM($I79:AT79)</f>
        <v>1725806.9416496684</v>
      </c>
      <c r="AV83" s="36">
        <f>$G27 - SUM($I79:AU79)</f>
        <v>1650806.9416496684</v>
      </c>
      <c r="AW83" s="36">
        <f>$G27 - SUM($I79:AV79)</f>
        <v>1575806.9416496684</v>
      </c>
      <c r="AX83" s="36">
        <f>$G27 - SUM($I79:AW79)</f>
        <v>1500806.9416496684</v>
      </c>
      <c r="AY83" s="36">
        <f>$G27 - SUM($I79:AX79)</f>
        <v>1425806.9416496684</v>
      </c>
      <c r="AZ83" s="36">
        <f>$G27 - SUM($I79:AY79)</f>
        <v>1350806.9416496684</v>
      </c>
      <c r="BA83" s="36">
        <f>$G27 - SUM($I79:AZ79)</f>
        <v>1275806.9416496684</v>
      </c>
      <c r="BB83" s="36">
        <f>$G27 - SUM($I79:BA79)</f>
        <v>1200806.9416496684</v>
      </c>
      <c r="BC83" s="36">
        <f>$G27 - SUM($I79:BB79)</f>
        <v>1125806.9416496684</v>
      </c>
      <c r="BD83" s="36">
        <f>$G27 - SUM($I79:BC79)</f>
        <v>1050806.9416496684</v>
      </c>
      <c r="BE83" s="36">
        <f>$G27 - SUM($I79:BD79)</f>
        <v>975806.94164966838</v>
      </c>
      <c r="BF83" s="36">
        <f>$G27 - SUM($I79:BE79)</f>
        <v>900806.94164966838</v>
      </c>
      <c r="BG83" s="36">
        <f>$G27 - SUM($I79:BF79)</f>
        <v>825806.94164966838</v>
      </c>
      <c r="BH83" s="36">
        <f>$G27 - SUM($I79:BG79)</f>
        <v>750806.94164966838</v>
      </c>
      <c r="BI83" s="36">
        <f>$G27 - SUM($I79:BH79)</f>
        <v>675806.94164966838</v>
      </c>
      <c r="BJ83" s="36">
        <f>$G27 - SUM($I79:BI79)</f>
        <v>600806.94164966838</v>
      </c>
      <c r="BK83" s="36">
        <f>$G27 - SUM($I79:BJ79)</f>
        <v>525806.94164966838</v>
      </c>
      <c r="BL83" s="36">
        <f>$G27 - SUM($I79:BK79)</f>
        <v>450806.94164966838</v>
      </c>
      <c r="BM83" s="36">
        <f>$G27 - SUM($I79:BL79)</f>
        <v>375806.94164966838</v>
      </c>
      <c r="BN83" s="36">
        <f>$G27 - SUM($I79:BM79)</f>
        <v>300806.94164966838</v>
      </c>
      <c r="BO83" s="36">
        <f>$G27 - SUM($I79:BN79)</f>
        <v>225806.94164966838</v>
      </c>
      <c r="BP83" s="36">
        <f>$G27 - SUM($I79:BO79)</f>
        <v>150806.94164966838</v>
      </c>
      <c r="BQ83" s="36">
        <f>$G27 - SUM($I79:BP79)</f>
        <v>75806.941649668384</v>
      </c>
      <c r="BR83" s="36">
        <f>$G27 - SUM($I79:BQ79)</f>
        <v>806.94164966838434</v>
      </c>
      <c r="BS83" s="36">
        <f>$G27 - SUM($I79:BR79)</f>
        <v>0</v>
      </c>
      <c r="BT83" s="36">
        <f>$G27 - SUM($I79:BS79)</f>
        <v>0</v>
      </c>
      <c r="BU83" s="36">
        <f>$G27 - SUM($I79:BT79)</f>
        <v>0</v>
      </c>
      <c r="BV83" s="36">
        <f>$G27 - SUM($I79:BU79)</f>
        <v>0</v>
      </c>
      <c r="BW83" s="36">
        <f>$G27 - SUM($I79:BV79)</f>
        <v>0</v>
      </c>
      <c r="BX83" s="36">
        <f>$G27 - SUM($I79:BW79)</f>
        <v>0</v>
      </c>
      <c r="BY83" s="36">
        <f>$G27 - SUM($I79:BX79)</f>
        <v>0</v>
      </c>
      <c r="BZ83" s="36">
        <f>$G27 - SUM($I79:BY79)</f>
        <v>0</v>
      </c>
      <c r="CA83" s="36">
        <f>$G27 - SUM($I79:BZ79)</f>
        <v>0</v>
      </c>
      <c r="CB83" s="36">
        <f>$G27 - SUM($I79:CA79)</f>
        <v>0</v>
      </c>
      <c r="CC83" s="36">
        <f>$G27 - SUM($I79:CB79)</f>
        <v>0</v>
      </c>
      <c r="CD83" s="36">
        <f>$G27 - SUM($I79:CC79)</f>
        <v>0</v>
      </c>
      <c r="CE83" s="36">
        <f>$G27 - SUM($I79:CD79)</f>
        <v>0</v>
      </c>
      <c r="CF83" s="36">
        <f>$G27 - SUM($I79:CE79)</f>
        <v>0</v>
      </c>
      <c r="CG83" s="36">
        <f>$G27 - SUM($I79:CF79)</f>
        <v>0</v>
      </c>
      <c r="CH83" s="36">
        <f>$G27 - SUM($I79:CG79)</f>
        <v>0</v>
      </c>
      <c r="CI83" s="36">
        <f>$G27 - SUM($I79:CH79)</f>
        <v>0</v>
      </c>
      <c r="CJ83" s="36">
        <f>$G27 - SUM($I79:CI79)</f>
        <v>0</v>
      </c>
      <c r="CK83" s="36">
        <f>$G27 - SUM($I79:CJ79)</f>
        <v>0</v>
      </c>
    </row>
    <row r="84" spans="2:89" ht="10.35" hidden="1" customHeight="1" outlineLevel="2">
      <c r="B84" s="21"/>
    </row>
    <row r="85" spans="2:89" ht="10.35" hidden="1" customHeight="1" outlineLevel="2">
      <c r="B85" s="21"/>
      <c r="D85" s="63" t="s">
        <v>336</v>
      </c>
    </row>
    <row r="86" spans="2:89" ht="10.35" hidden="1" customHeight="1" outlineLevel="2">
      <c r="B86" s="21"/>
      <c r="D86" s="10" t="s">
        <v>337</v>
      </c>
      <c r="F86" s="12" t="s">
        <v>33</v>
      </c>
      <c r="J86" s="36">
        <f>J82-J78</f>
        <v>1958257.4159232564</v>
      </c>
      <c r="K86" s="36">
        <f t="shared" ref="K86:BT86" si="27">K82-K78</f>
        <v>1958257.4159232564</v>
      </c>
      <c r="L86" s="36">
        <f t="shared" si="27"/>
        <v>1958257.4159232564</v>
      </c>
      <c r="M86" s="36">
        <f t="shared" si="27"/>
        <v>1958257.4159232564</v>
      </c>
      <c r="N86" s="36">
        <f t="shared" si="27"/>
        <v>1883257.4159232564</v>
      </c>
      <c r="O86" s="36">
        <f t="shared" si="27"/>
        <v>1808257.4159232564</v>
      </c>
      <c r="P86" s="36">
        <f t="shared" si="27"/>
        <v>1733257.4159232564</v>
      </c>
      <c r="Q86" s="36">
        <f t="shared" si="27"/>
        <v>1658257.4159232564</v>
      </c>
      <c r="R86" s="36">
        <f t="shared" si="27"/>
        <v>1583257.4159232564</v>
      </c>
      <c r="S86" s="36">
        <f t="shared" si="27"/>
        <v>1508257.4159232564</v>
      </c>
      <c r="T86" s="36">
        <f t="shared" si="27"/>
        <v>1433257.4159232564</v>
      </c>
      <c r="U86" s="36">
        <f t="shared" si="27"/>
        <v>1358257.4159232564</v>
      </c>
      <c r="V86" s="36">
        <f t="shared" si="27"/>
        <v>1283257.4159232564</v>
      </c>
      <c r="W86" s="36">
        <f t="shared" si="27"/>
        <v>1208257.4159232564</v>
      </c>
      <c r="X86" s="36">
        <f t="shared" si="27"/>
        <v>1133257.4159232564</v>
      </c>
      <c r="Y86" s="36">
        <f t="shared" si="27"/>
        <v>1058257.4159232564</v>
      </c>
      <c r="Z86" s="36">
        <f t="shared" si="27"/>
        <v>983257.41592325643</v>
      </c>
      <c r="AA86" s="36">
        <f t="shared" si="27"/>
        <v>908257.41592325643</v>
      </c>
      <c r="AB86" s="36">
        <f t="shared" si="27"/>
        <v>833257.41592325643</v>
      </c>
      <c r="AC86" s="36">
        <f t="shared" si="27"/>
        <v>758257.41592325643</v>
      </c>
      <c r="AD86" s="36">
        <f t="shared" si="27"/>
        <v>683257.41592325643</v>
      </c>
      <c r="AE86" s="36">
        <f t="shared" si="27"/>
        <v>608257.41592325643</v>
      </c>
      <c r="AF86" s="36">
        <f t="shared" si="27"/>
        <v>533257.41592325643</v>
      </c>
      <c r="AG86" s="36">
        <f t="shared" si="27"/>
        <v>458257.41592325643</v>
      </c>
      <c r="AH86" s="36">
        <f t="shared" si="27"/>
        <v>383257.41592325643</v>
      </c>
      <c r="AI86" s="36">
        <f t="shared" si="27"/>
        <v>308257.41592325643</v>
      </c>
      <c r="AJ86" s="36">
        <f t="shared" si="27"/>
        <v>233257.41592325643</v>
      </c>
      <c r="AK86" s="36">
        <f t="shared" si="27"/>
        <v>158257.41592325643</v>
      </c>
      <c r="AL86" s="36">
        <f t="shared" si="27"/>
        <v>83257.415923256427</v>
      </c>
      <c r="AM86" s="36">
        <f t="shared" si="27"/>
        <v>8257.415923256427</v>
      </c>
      <c r="AN86" s="36">
        <f t="shared" si="27"/>
        <v>0</v>
      </c>
      <c r="AO86" s="36">
        <f t="shared" si="27"/>
        <v>0</v>
      </c>
      <c r="AP86" s="36">
        <f t="shared" si="27"/>
        <v>0</v>
      </c>
      <c r="AQ86" s="36">
        <f t="shared" si="27"/>
        <v>0</v>
      </c>
      <c r="AR86" s="36">
        <f t="shared" si="27"/>
        <v>0</v>
      </c>
      <c r="AS86" s="36">
        <f t="shared" si="27"/>
        <v>0</v>
      </c>
      <c r="AT86" s="36">
        <f t="shared" si="27"/>
        <v>0</v>
      </c>
      <c r="AU86" s="36">
        <f t="shared" si="27"/>
        <v>0</v>
      </c>
      <c r="AV86" s="36">
        <f t="shared" si="27"/>
        <v>0</v>
      </c>
      <c r="AW86" s="36">
        <f t="shared" si="27"/>
        <v>0</v>
      </c>
      <c r="AX86" s="36">
        <f t="shared" si="27"/>
        <v>0</v>
      </c>
      <c r="AY86" s="36">
        <f t="shared" si="27"/>
        <v>0</v>
      </c>
      <c r="AZ86" s="36">
        <f t="shared" si="27"/>
        <v>0</v>
      </c>
      <c r="BA86" s="36">
        <f t="shared" si="27"/>
        <v>0</v>
      </c>
      <c r="BB86" s="36">
        <f t="shared" si="27"/>
        <v>0</v>
      </c>
      <c r="BC86" s="36">
        <f t="shared" si="27"/>
        <v>0</v>
      </c>
      <c r="BD86" s="36">
        <f t="shared" si="27"/>
        <v>0</v>
      </c>
      <c r="BE86" s="36">
        <f t="shared" si="27"/>
        <v>0</v>
      </c>
      <c r="BF86" s="36">
        <f t="shared" si="27"/>
        <v>0</v>
      </c>
      <c r="BG86" s="36">
        <f t="shared" si="27"/>
        <v>0</v>
      </c>
      <c r="BH86" s="36">
        <f t="shared" si="27"/>
        <v>0</v>
      </c>
      <c r="BI86" s="36">
        <f t="shared" si="27"/>
        <v>0</v>
      </c>
      <c r="BJ86" s="36">
        <f t="shared" si="27"/>
        <v>0</v>
      </c>
      <c r="BK86" s="36">
        <f t="shared" si="27"/>
        <v>0</v>
      </c>
      <c r="BL86" s="36">
        <f t="shared" si="27"/>
        <v>0</v>
      </c>
      <c r="BM86" s="36">
        <f t="shared" si="27"/>
        <v>0</v>
      </c>
      <c r="BN86" s="36">
        <f t="shared" si="27"/>
        <v>0</v>
      </c>
      <c r="BO86" s="36">
        <f t="shared" si="27"/>
        <v>0</v>
      </c>
      <c r="BP86" s="36">
        <f t="shared" si="27"/>
        <v>0</v>
      </c>
      <c r="BQ86" s="36">
        <f t="shared" si="27"/>
        <v>0</v>
      </c>
      <c r="BR86" s="36">
        <f t="shared" si="27"/>
        <v>0</v>
      </c>
      <c r="BS86" s="36">
        <f t="shared" si="27"/>
        <v>0</v>
      </c>
      <c r="BT86" s="36">
        <f t="shared" si="27"/>
        <v>0</v>
      </c>
      <c r="BU86" s="36">
        <f>BU82-BU78</f>
        <v>0</v>
      </c>
      <c r="BV86" s="36">
        <f t="shared" ref="BV86:CK86" si="28">BV82-BV78</f>
        <v>0</v>
      </c>
      <c r="BW86" s="36">
        <f t="shared" si="28"/>
        <v>0</v>
      </c>
      <c r="BX86" s="36">
        <f t="shared" si="28"/>
        <v>0</v>
      </c>
      <c r="BY86" s="36">
        <f t="shared" si="28"/>
        <v>0</v>
      </c>
      <c r="BZ86" s="36">
        <f t="shared" si="28"/>
        <v>0</v>
      </c>
      <c r="CA86" s="36">
        <f t="shared" si="28"/>
        <v>0</v>
      </c>
      <c r="CB86" s="36">
        <f t="shared" si="28"/>
        <v>0</v>
      </c>
      <c r="CC86" s="36">
        <f t="shared" si="28"/>
        <v>0</v>
      </c>
      <c r="CD86" s="36">
        <f t="shared" si="28"/>
        <v>0</v>
      </c>
      <c r="CE86" s="36">
        <f t="shared" si="28"/>
        <v>0</v>
      </c>
      <c r="CF86" s="36">
        <f t="shared" si="28"/>
        <v>0</v>
      </c>
      <c r="CG86" s="36">
        <f t="shared" si="28"/>
        <v>0</v>
      </c>
      <c r="CH86" s="36">
        <f t="shared" si="28"/>
        <v>0</v>
      </c>
      <c r="CI86" s="36">
        <f t="shared" si="28"/>
        <v>0</v>
      </c>
      <c r="CJ86" s="36">
        <f t="shared" si="28"/>
        <v>0</v>
      </c>
      <c r="CK86" s="36">
        <f t="shared" si="28"/>
        <v>0</v>
      </c>
    </row>
    <row r="87" spans="2:89" ht="10.35" hidden="1" customHeight="1" outlineLevel="2">
      <c r="B87" s="21"/>
      <c r="D87" s="10" t="s">
        <v>338</v>
      </c>
      <c r="F87" s="12" t="s">
        <v>33</v>
      </c>
      <c r="J87" s="36">
        <f>J83-J79</f>
        <v>2242549.525726412</v>
      </c>
      <c r="K87" s="36">
        <f t="shared" ref="K87:BT87" si="29">K83-K79</f>
        <v>2242549.525726412</v>
      </c>
      <c r="L87" s="36">
        <f t="shared" si="29"/>
        <v>2242549.525726412</v>
      </c>
      <c r="M87" s="36">
        <f t="shared" si="29"/>
        <v>2242549.525726412</v>
      </c>
      <c r="N87" s="36">
        <f t="shared" si="29"/>
        <v>2242549.525726412</v>
      </c>
      <c r="O87" s="36">
        <f t="shared" si="29"/>
        <v>2242549.525726412</v>
      </c>
      <c r="P87" s="36">
        <f t="shared" si="29"/>
        <v>2242549.525726412</v>
      </c>
      <c r="Q87" s="36">
        <f t="shared" si="29"/>
        <v>2242549.525726412</v>
      </c>
      <c r="R87" s="36">
        <f t="shared" si="29"/>
        <v>2242549.525726412</v>
      </c>
      <c r="S87" s="36">
        <f t="shared" si="29"/>
        <v>2242549.525726412</v>
      </c>
      <c r="T87" s="36">
        <f t="shared" si="29"/>
        <v>2242549.525726412</v>
      </c>
      <c r="U87" s="36">
        <f t="shared" si="29"/>
        <v>2242549.525726412</v>
      </c>
      <c r="V87" s="36">
        <f t="shared" si="29"/>
        <v>2242549.525726412</v>
      </c>
      <c r="W87" s="36">
        <f t="shared" si="29"/>
        <v>2242549.525726412</v>
      </c>
      <c r="X87" s="36">
        <f t="shared" si="29"/>
        <v>2242549.525726412</v>
      </c>
      <c r="Y87" s="36">
        <f t="shared" si="29"/>
        <v>2242549.525726412</v>
      </c>
      <c r="Z87" s="36">
        <f t="shared" si="29"/>
        <v>2242549.525726412</v>
      </c>
      <c r="AA87" s="36">
        <f t="shared" si="29"/>
        <v>2242549.525726412</v>
      </c>
      <c r="AB87" s="36">
        <f t="shared" si="29"/>
        <v>2242549.525726412</v>
      </c>
      <c r="AC87" s="36">
        <f t="shared" si="29"/>
        <v>2242549.525726412</v>
      </c>
      <c r="AD87" s="36">
        <f t="shared" si="29"/>
        <v>2242549.525726412</v>
      </c>
      <c r="AE87" s="36">
        <f t="shared" si="29"/>
        <v>2242549.525726412</v>
      </c>
      <c r="AF87" s="36">
        <f t="shared" si="29"/>
        <v>2242549.525726412</v>
      </c>
      <c r="AG87" s="36">
        <f t="shared" si="29"/>
        <v>2242549.525726412</v>
      </c>
      <c r="AH87" s="36">
        <f t="shared" si="29"/>
        <v>2242549.525726412</v>
      </c>
      <c r="AI87" s="36">
        <f t="shared" si="29"/>
        <v>2242549.525726412</v>
      </c>
      <c r="AJ87" s="36">
        <f t="shared" si="29"/>
        <v>2242549.525726412</v>
      </c>
      <c r="AK87" s="36">
        <f t="shared" si="29"/>
        <v>2242549.525726412</v>
      </c>
      <c r="AL87" s="36">
        <f t="shared" si="29"/>
        <v>2242549.525726412</v>
      </c>
      <c r="AM87" s="36">
        <f t="shared" si="29"/>
        <v>2242549.525726412</v>
      </c>
      <c r="AN87" s="36">
        <f t="shared" si="29"/>
        <v>2175806.9416496684</v>
      </c>
      <c r="AO87" s="36">
        <f t="shared" si="29"/>
        <v>2100806.9416496684</v>
      </c>
      <c r="AP87" s="36">
        <f t="shared" si="29"/>
        <v>2025806.9416496684</v>
      </c>
      <c r="AQ87" s="36">
        <f t="shared" si="29"/>
        <v>1950806.9416496684</v>
      </c>
      <c r="AR87" s="36">
        <f t="shared" si="29"/>
        <v>1875806.9416496684</v>
      </c>
      <c r="AS87" s="36">
        <f t="shared" si="29"/>
        <v>1800806.9416496684</v>
      </c>
      <c r="AT87" s="36">
        <f t="shared" si="29"/>
        <v>1725806.9416496684</v>
      </c>
      <c r="AU87" s="36">
        <f t="shared" si="29"/>
        <v>1650806.9416496684</v>
      </c>
      <c r="AV87" s="36">
        <f t="shared" si="29"/>
        <v>1575806.9416496684</v>
      </c>
      <c r="AW87" s="36">
        <f t="shared" si="29"/>
        <v>1500806.9416496684</v>
      </c>
      <c r="AX87" s="36">
        <f t="shared" si="29"/>
        <v>1425806.9416496684</v>
      </c>
      <c r="AY87" s="36">
        <f t="shared" si="29"/>
        <v>1350806.9416496684</v>
      </c>
      <c r="AZ87" s="36">
        <f t="shared" si="29"/>
        <v>1275806.9416496684</v>
      </c>
      <c r="BA87" s="36">
        <f t="shared" si="29"/>
        <v>1200806.9416496684</v>
      </c>
      <c r="BB87" s="36">
        <f t="shared" si="29"/>
        <v>1125806.9416496684</v>
      </c>
      <c r="BC87" s="36">
        <f t="shared" si="29"/>
        <v>1050806.9416496684</v>
      </c>
      <c r="BD87" s="36">
        <f t="shared" si="29"/>
        <v>975806.94164966838</v>
      </c>
      <c r="BE87" s="36">
        <f t="shared" si="29"/>
        <v>900806.94164966838</v>
      </c>
      <c r="BF87" s="36">
        <f t="shared" si="29"/>
        <v>825806.94164966838</v>
      </c>
      <c r="BG87" s="36">
        <f t="shared" si="29"/>
        <v>750806.94164966838</v>
      </c>
      <c r="BH87" s="36">
        <f t="shared" si="29"/>
        <v>675806.94164966838</v>
      </c>
      <c r="BI87" s="36">
        <f t="shared" si="29"/>
        <v>600806.94164966838</v>
      </c>
      <c r="BJ87" s="36">
        <f t="shared" si="29"/>
        <v>525806.94164966838</v>
      </c>
      <c r="BK87" s="36">
        <f t="shared" si="29"/>
        <v>450806.94164966838</v>
      </c>
      <c r="BL87" s="36">
        <f t="shared" si="29"/>
        <v>375806.94164966838</v>
      </c>
      <c r="BM87" s="36">
        <f t="shared" si="29"/>
        <v>300806.94164966838</v>
      </c>
      <c r="BN87" s="36">
        <f t="shared" si="29"/>
        <v>225806.94164966838</v>
      </c>
      <c r="BO87" s="36">
        <f t="shared" si="29"/>
        <v>150806.94164966838</v>
      </c>
      <c r="BP87" s="36">
        <f t="shared" si="29"/>
        <v>75806.941649668384</v>
      </c>
      <c r="BQ87" s="36">
        <f t="shared" si="29"/>
        <v>806.94164966838434</v>
      </c>
      <c r="BR87" s="36">
        <f t="shared" si="29"/>
        <v>0</v>
      </c>
      <c r="BS87" s="36">
        <f t="shared" si="29"/>
        <v>0</v>
      </c>
      <c r="BT87" s="36">
        <f t="shared" si="29"/>
        <v>0</v>
      </c>
      <c r="BU87" s="36">
        <f>BU83-BU79</f>
        <v>0</v>
      </c>
      <c r="BV87" s="36">
        <f t="shared" ref="BV87:CK87" si="30">BV83-BV79</f>
        <v>0</v>
      </c>
      <c r="BW87" s="36">
        <f t="shared" si="30"/>
        <v>0</v>
      </c>
      <c r="BX87" s="36">
        <f t="shared" si="30"/>
        <v>0</v>
      </c>
      <c r="BY87" s="36">
        <f t="shared" si="30"/>
        <v>0</v>
      </c>
      <c r="BZ87" s="36">
        <f t="shared" si="30"/>
        <v>0</v>
      </c>
      <c r="CA87" s="36">
        <f t="shared" si="30"/>
        <v>0</v>
      </c>
      <c r="CB87" s="36">
        <f t="shared" si="30"/>
        <v>0</v>
      </c>
      <c r="CC87" s="36">
        <f t="shared" si="30"/>
        <v>0</v>
      </c>
      <c r="CD87" s="36">
        <f t="shared" si="30"/>
        <v>0</v>
      </c>
      <c r="CE87" s="36">
        <f t="shared" si="30"/>
        <v>0</v>
      </c>
      <c r="CF87" s="36">
        <f t="shared" si="30"/>
        <v>0</v>
      </c>
      <c r="CG87" s="36">
        <f t="shared" si="30"/>
        <v>0</v>
      </c>
      <c r="CH87" s="36">
        <f t="shared" si="30"/>
        <v>0</v>
      </c>
      <c r="CI87" s="36">
        <f t="shared" si="30"/>
        <v>0</v>
      </c>
      <c r="CJ87" s="36">
        <f t="shared" si="30"/>
        <v>0</v>
      </c>
      <c r="CK87" s="36">
        <f t="shared" si="30"/>
        <v>0</v>
      </c>
    </row>
    <row r="88" spans="2:89" ht="10.35" hidden="1" customHeight="1" outlineLevel="2">
      <c r="B88" s="21"/>
    </row>
    <row r="89" spans="2:89" ht="10.35" hidden="1" customHeight="1" outlineLevel="2">
      <c r="B89" s="21"/>
      <c r="D89" s="63" t="s">
        <v>138</v>
      </c>
    </row>
    <row r="90" spans="2:89" ht="10.35" hidden="1" customHeight="1" outlineLevel="2">
      <c r="B90" s="21"/>
      <c r="D90" s="10" t="s">
        <v>131</v>
      </c>
      <c r="F90" s="12" t="s">
        <v>4</v>
      </c>
      <c r="G90" s="25">
        <f>SUM(J90:CK90)</f>
        <v>21939574.828165032</v>
      </c>
      <c r="J90" s="36">
        <f>J78*$G$10</f>
        <v>0</v>
      </c>
      <c r="K90" s="36">
        <f>K78*$G$10</f>
        <v>0</v>
      </c>
      <c r="L90" s="36">
        <f t="shared" ref="L90:Q90" si="31">L78*$G$10</f>
        <v>0</v>
      </c>
      <c r="M90" s="36">
        <f>M78*$G$10</f>
        <v>0</v>
      </c>
      <c r="N90" s="36">
        <f t="shared" si="31"/>
        <v>840271.61022474163</v>
      </c>
      <c r="O90" s="36">
        <f t="shared" si="31"/>
        <v>840271.61022474163</v>
      </c>
      <c r="P90" s="36">
        <f t="shared" si="31"/>
        <v>840271.61022474163</v>
      </c>
      <c r="Q90" s="36">
        <f t="shared" si="31"/>
        <v>840271.61022474163</v>
      </c>
      <c r="R90" s="36">
        <f t="shared" ref="R90:CC90" si="32">R78*$G$10</f>
        <v>840271.61022474163</v>
      </c>
      <c r="S90" s="36">
        <f t="shared" si="32"/>
        <v>840271.61022474163</v>
      </c>
      <c r="T90" s="36">
        <f t="shared" si="32"/>
        <v>840271.61022474163</v>
      </c>
      <c r="U90" s="36">
        <f t="shared" si="32"/>
        <v>840271.61022474163</v>
      </c>
      <c r="V90" s="36">
        <f t="shared" si="32"/>
        <v>840271.61022474163</v>
      </c>
      <c r="W90" s="36">
        <f t="shared" si="32"/>
        <v>840271.61022474163</v>
      </c>
      <c r="X90" s="36">
        <f t="shared" si="32"/>
        <v>840271.61022474163</v>
      </c>
      <c r="Y90" s="36">
        <f t="shared" si="32"/>
        <v>840271.61022474163</v>
      </c>
      <c r="Z90" s="36">
        <f t="shared" si="32"/>
        <v>840271.61022474163</v>
      </c>
      <c r="AA90" s="36">
        <f t="shared" si="32"/>
        <v>840271.61022474163</v>
      </c>
      <c r="AB90" s="36">
        <f t="shared" si="32"/>
        <v>840271.61022474163</v>
      </c>
      <c r="AC90" s="36">
        <f t="shared" si="32"/>
        <v>840271.61022474163</v>
      </c>
      <c r="AD90" s="36">
        <f t="shared" si="32"/>
        <v>840271.61022474163</v>
      </c>
      <c r="AE90" s="36">
        <f t="shared" si="32"/>
        <v>840271.61022474163</v>
      </c>
      <c r="AF90" s="36">
        <f t="shared" si="32"/>
        <v>840271.61022474163</v>
      </c>
      <c r="AG90" s="36">
        <f t="shared" si="32"/>
        <v>840271.61022474163</v>
      </c>
      <c r="AH90" s="36">
        <f t="shared" si="32"/>
        <v>840271.61022474163</v>
      </c>
      <c r="AI90" s="36">
        <f t="shared" si="32"/>
        <v>840271.61022474163</v>
      </c>
      <c r="AJ90" s="36">
        <f t="shared" si="32"/>
        <v>840271.61022474163</v>
      </c>
      <c r="AK90" s="36">
        <f t="shared" si="32"/>
        <v>840271.61022474163</v>
      </c>
      <c r="AL90" s="36">
        <f t="shared" si="32"/>
        <v>840271.61022474163</v>
      </c>
      <c r="AM90" s="36">
        <f t="shared" si="32"/>
        <v>840271.61022474163</v>
      </c>
      <c r="AN90" s="36">
        <f t="shared" si="32"/>
        <v>92512.962321734667</v>
      </c>
      <c r="AO90" s="36">
        <f t="shared" si="32"/>
        <v>0</v>
      </c>
      <c r="AP90" s="36">
        <f t="shared" si="32"/>
        <v>0</v>
      </c>
      <c r="AQ90" s="36">
        <f t="shared" si="32"/>
        <v>0</v>
      </c>
      <c r="AR90" s="36">
        <f t="shared" si="32"/>
        <v>0</v>
      </c>
      <c r="AS90" s="36">
        <f t="shared" si="32"/>
        <v>0</v>
      </c>
      <c r="AT90" s="36">
        <f t="shared" si="32"/>
        <v>0</v>
      </c>
      <c r="AU90" s="36">
        <f t="shared" si="32"/>
        <v>0</v>
      </c>
      <c r="AV90" s="36">
        <f t="shared" si="32"/>
        <v>0</v>
      </c>
      <c r="AW90" s="36">
        <f t="shared" si="32"/>
        <v>0</v>
      </c>
      <c r="AX90" s="36">
        <f t="shared" si="32"/>
        <v>0</v>
      </c>
      <c r="AY90" s="36">
        <f t="shared" si="32"/>
        <v>0</v>
      </c>
      <c r="AZ90" s="36">
        <f t="shared" si="32"/>
        <v>0</v>
      </c>
      <c r="BA90" s="36">
        <f t="shared" si="32"/>
        <v>0</v>
      </c>
      <c r="BB90" s="36">
        <f t="shared" si="32"/>
        <v>0</v>
      </c>
      <c r="BC90" s="36">
        <f t="shared" si="32"/>
        <v>0</v>
      </c>
      <c r="BD90" s="36">
        <f t="shared" si="32"/>
        <v>0</v>
      </c>
      <c r="BE90" s="36">
        <f t="shared" si="32"/>
        <v>0</v>
      </c>
      <c r="BF90" s="36">
        <f t="shared" si="32"/>
        <v>0</v>
      </c>
      <c r="BG90" s="36">
        <f t="shared" si="32"/>
        <v>0</v>
      </c>
      <c r="BH90" s="36">
        <f t="shared" si="32"/>
        <v>0</v>
      </c>
      <c r="BI90" s="36">
        <f t="shared" si="32"/>
        <v>0</v>
      </c>
      <c r="BJ90" s="36">
        <f t="shared" si="32"/>
        <v>0</v>
      </c>
      <c r="BK90" s="36">
        <f t="shared" si="32"/>
        <v>0</v>
      </c>
      <c r="BL90" s="36">
        <f t="shared" si="32"/>
        <v>0</v>
      </c>
      <c r="BM90" s="36">
        <f t="shared" si="32"/>
        <v>0</v>
      </c>
      <c r="BN90" s="36">
        <f t="shared" si="32"/>
        <v>0</v>
      </c>
      <c r="BO90" s="36">
        <f t="shared" si="32"/>
        <v>0</v>
      </c>
      <c r="BP90" s="36">
        <f t="shared" si="32"/>
        <v>0</v>
      </c>
      <c r="BQ90" s="36">
        <f t="shared" si="32"/>
        <v>0</v>
      </c>
      <c r="BR90" s="36">
        <f t="shared" si="32"/>
        <v>0</v>
      </c>
      <c r="BS90" s="36">
        <f t="shared" si="32"/>
        <v>0</v>
      </c>
      <c r="BT90" s="36">
        <f t="shared" si="32"/>
        <v>0</v>
      </c>
      <c r="BU90" s="36">
        <f t="shared" si="32"/>
        <v>0</v>
      </c>
      <c r="BV90" s="36">
        <f t="shared" si="32"/>
        <v>0</v>
      </c>
      <c r="BW90" s="36">
        <f t="shared" si="32"/>
        <v>0</v>
      </c>
      <c r="BX90" s="36">
        <f t="shared" si="32"/>
        <v>0</v>
      </c>
      <c r="BY90" s="36">
        <f t="shared" si="32"/>
        <v>0</v>
      </c>
      <c r="BZ90" s="36">
        <f t="shared" si="32"/>
        <v>0</v>
      </c>
      <c r="CA90" s="36">
        <f t="shared" si="32"/>
        <v>0</v>
      </c>
      <c r="CB90" s="36">
        <f t="shared" si="32"/>
        <v>0</v>
      </c>
      <c r="CC90" s="36">
        <f t="shared" si="32"/>
        <v>0</v>
      </c>
      <c r="CD90" s="36">
        <f t="shared" ref="CD90:CK90" si="33">CD78*$G$10</f>
        <v>0</v>
      </c>
      <c r="CE90" s="36">
        <f t="shared" si="33"/>
        <v>0</v>
      </c>
      <c r="CF90" s="36">
        <f t="shared" si="33"/>
        <v>0</v>
      </c>
      <c r="CG90" s="36">
        <f t="shared" si="33"/>
        <v>0</v>
      </c>
      <c r="CH90" s="36">
        <f t="shared" si="33"/>
        <v>0</v>
      </c>
      <c r="CI90" s="36">
        <f t="shared" si="33"/>
        <v>0</v>
      </c>
      <c r="CJ90" s="36">
        <f t="shared" si="33"/>
        <v>0</v>
      </c>
      <c r="CK90" s="36">
        <f t="shared" si="33"/>
        <v>0</v>
      </c>
    </row>
    <row r="91" spans="2:89" ht="10.35" hidden="1" customHeight="1" outlineLevel="2">
      <c r="B91" s="21"/>
      <c r="D91" s="10" t="s">
        <v>132</v>
      </c>
      <c r="F91" s="12" t="s">
        <v>4</v>
      </c>
      <c r="G91" s="25">
        <f>SUM(J91:CK91)</f>
        <v>9421753.5049543139</v>
      </c>
      <c r="J91" s="36">
        <f>J79*$G$11</f>
        <v>0</v>
      </c>
      <c r="K91" s="36">
        <f>K79*$G$11</f>
        <v>0</v>
      </c>
      <c r="L91" s="36">
        <f t="shared" ref="L91:Q91" si="34">L79*$G$11</f>
        <v>0</v>
      </c>
      <c r="M91" s="36">
        <f>M79*$G$11</f>
        <v>0</v>
      </c>
      <c r="N91" s="36">
        <f t="shared" si="34"/>
        <v>0</v>
      </c>
      <c r="O91" s="36">
        <f t="shared" si="34"/>
        <v>0</v>
      </c>
      <c r="P91" s="36">
        <f t="shared" si="34"/>
        <v>0</v>
      </c>
      <c r="Q91" s="36">
        <f t="shared" si="34"/>
        <v>0</v>
      </c>
      <c r="R91" s="36">
        <f t="shared" ref="R91:CC91" si="35">R79*$G$11</f>
        <v>0</v>
      </c>
      <c r="S91" s="36">
        <f t="shared" si="35"/>
        <v>0</v>
      </c>
      <c r="T91" s="36">
        <f t="shared" si="35"/>
        <v>0</v>
      </c>
      <c r="U91" s="36">
        <f t="shared" si="35"/>
        <v>0</v>
      </c>
      <c r="V91" s="36">
        <f t="shared" si="35"/>
        <v>0</v>
      </c>
      <c r="W91" s="36">
        <f t="shared" si="35"/>
        <v>0</v>
      </c>
      <c r="X91" s="36">
        <f t="shared" si="35"/>
        <v>0</v>
      </c>
      <c r="Y91" s="36">
        <f t="shared" si="35"/>
        <v>0</v>
      </c>
      <c r="Z91" s="36">
        <f t="shared" si="35"/>
        <v>0</v>
      </c>
      <c r="AA91" s="36">
        <f t="shared" si="35"/>
        <v>0</v>
      </c>
      <c r="AB91" s="36">
        <f t="shared" si="35"/>
        <v>0</v>
      </c>
      <c r="AC91" s="36">
        <f t="shared" si="35"/>
        <v>0</v>
      </c>
      <c r="AD91" s="36">
        <f t="shared" si="35"/>
        <v>0</v>
      </c>
      <c r="AE91" s="36">
        <f t="shared" si="35"/>
        <v>0</v>
      </c>
      <c r="AF91" s="36">
        <f t="shared" si="35"/>
        <v>0</v>
      </c>
      <c r="AG91" s="36">
        <f t="shared" si="35"/>
        <v>0</v>
      </c>
      <c r="AH91" s="36">
        <f t="shared" si="35"/>
        <v>0</v>
      </c>
      <c r="AI91" s="36">
        <f t="shared" si="35"/>
        <v>0</v>
      </c>
      <c r="AJ91" s="36">
        <f t="shared" si="35"/>
        <v>0</v>
      </c>
      <c r="AK91" s="36">
        <f t="shared" si="35"/>
        <v>0</v>
      </c>
      <c r="AL91" s="36">
        <f t="shared" si="35"/>
        <v>0</v>
      </c>
      <c r="AM91" s="36">
        <f t="shared" si="35"/>
        <v>0</v>
      </c>
      <c r="AN91" s="36">
        <f t="shared" si="35"/>
        <v>280409.49296362768</v>
      </c>
      <c r="AO91" s="36">
        <f t="shared" si="35"/>
        <v>315101.85383427818</v>
      </c>
      <c r="AP91" s="36">
        <f t="shared" si="35"/>
        <v>315101.85383427818</v>
      </c>
      <c r="AQ91" s="36">
        <f t="shared" si="35"/>
        <v>315101.85383427818</v>
      </c>
      <c r="AR91" s="36">
        <f t="shared" si="35"/>
        <v>315101.85383427818</v>
      </c>
      <c r="AS91" s="36">
        <f t="shared" si="35"/>
        <v>315101.85383427818</v>
      </c>
      <c r="AT91" s="36">
        <f t="shared" si="35"/>
        <v>315101.85383427818</v>
      </c>
      <c r="AU91" s="36">
        <f t="shared" si="35"/>
        <v>315101.85383427818</v>
      </c>
      <c r="AV91" s="36">
        <f t="shared" si="35"/>
        <v>315101.85383427818</v>
      </c>
      <c r="AW91" s="36">
        <f t="shared" si="35"/>
        <v>315101.85383427818</v>
      </c>
      <c r="AX91" s="36">
        <f t="shared" si="35"/>
        <v>315101.85383427818</v>
      </c>
      <c r="AY91" s="36">
        <f t="shared" si="35"/>
        <v>315101.85383427818</v>
      </c>
      <c r="AZ91" s="36">
        <f t="shared" si="35"/>
        <v>315101.85383427818</v>
      </c>
      <c r="BA91" s="36">
        <f t="shared" si="35"/>
        <v>315101.85383427818</v>
      </c>
      <c r="BB91" s="36">
        <f t="shared" si="35"/>
        <v>315101.85383427818</v>
      </c>
      <c r="BC91" s="36">
        <f t="shared" si="35"/>
        <v>315101.85383427818</v>
      </c>
      <c r="BD91" s="36">
        <f t="shared" si="35"/>
        <v>315101.85383427818</v>
      </c>
      <c r="BE91" s="36">
        <f t="shared" si="35"/>
        <v>315101.85383427818</v>
      </c>
      <c r="BF91" s="36">
        <f t="shared" si="35"/>
        <v>315101.85383427818</v>
      </c>
      <c r="BG91" s="36">
        <f t="shared" si="35"/>
        <v>315101.85383427818</v>
      </c>
      <c r="BH91" s="36">
        <f t="shared" si="35"/>
        <v>315101.85383427818</v>
      </c>
      <c r="BI91" s="36">
        <f t="shared" si="35"/>
        <v>315101.85383427818</v>
      </c>
      <c r="BJ91" s="36">
        <f t="shared" si="35"/>
        <v>315101.85383427818</v>
      </c>
      <c r="BK91" s="36">
        <f t="shared" si="35"/>
        <v>315101.85383427818</v>
      </c>
      <c r="BL91" s="36">
        <f t="shared" si="35"/>
        <v>315101.85383427818</v>
      </c>
      <c r="BM91" s="36">
        <f t="shared" si="35"/>
        <v>315101.85383427818</v>
      </c>
      <c r="BN91" s="36">
        <f t="shared" si="35"/>
        <v>315101.85383427818</v>
      </c>
      <c r="BO91" s="36">
        <f t="shared" si="35"/>
        <v>315101.85383427818</v>
      </c>
      <c r="BP91" s="36">
        <f t="shared" si="35"/>
        <v>315101.85383427818</v>
      </c>
      <c r="BQ91" s="36">
        <f t="shared" si="35"/>
        <v>315101.85383427818</v>
      </c>
      <c r="BR91" s="36">
        <f t="shared" si="35"/>
        <v>3390.2507966213138</v>
      </c>
      <c r="BS91" s="36">
        <f t="shared" si="35"/>
        <v>0</v>
      </c>
      <c r="BT91" s="36">
        <f t="shared" si="35"/>
        <v>0</v>
      </c>
      <c r="BU91" s="36">
        <f t="shared" si="35"/>
        <v>0</v>
      </c>
      <c r="BV91" s="36">
        <f t="shared" si="35"/>
        <v>0</v>
      </c>
      <c r="BW91" s="36">
        <f t="shared" si="35"/>
        <v>0</v>
      </c>
      <c r="BX91" s="36">
        <f t="shared" si="35"/>
        <v>0</v>
      </c>
      <c r="BY91" s="36">
        <f t="shared" si="35"/>
        <v>0</v>
      </c>
      <c r="BZ91" s="36">
        <f t="shared" si="35"/>
        <v>0</v>
      </c>
      <c r="CA91" s="36">
        <f t="shared" si="35"/>
        <v>0</v>
      </c>
      <c r="CB91" s="36">
        <f t="shared" si="35"/>
        <v>0</v>
      </c>
      <c r="CC91" s="36">
        <f t="shared" si="35"/>
        <v>0</v>
      </c>
      <c r="CD91" s="36">
        <f t="shared" ref="CD91:CK91" si="36">CD79*$G$11</f>
        <v>0</v>
      </c>
      <c r="CE91" s="36">
        <f t="shared" si="36"/>
        <v>0</v>
      </c>
      <c r="CF91" s="36">
        <f t="shared" si="36"/>
        <v>0</v>
      </c>
      <c r="CG91" s="36">
        <f t="shared" si="36"/>
        <v>0</v>
      </c>
      <c r="CH91" s="36">
        <f t="shared" si="36"/>
        <v>0</v>
      </c>
      <c r="CI91" s="36">
        <f t="shared" si="36"/>
        <v>0</v>
      </c>
      <c r="CJ91" s="36">
        <f t="shared" si="36"/>
        <v>0</v>
      </c>
      <c r="CK91" s="36">
        <f t="shared" si="36"/>
        <v>0</v>
      </c>
    </row>
    <row r="92" spans="2:89" ht="10.35" hidden="1" customHeight="1" outlineLevel="2">
      <c r="B92" s="21"/>
    </row>
    <row r="93" spans="2:89" ht="10.35" hidden="1" customHeight="1" outlineLevel="1" collapsed="1">
      <c r="B93" s="21"/>
    </row>
    <row r="94" spans="2:89" s="16" customFormat="1" ht="10.35" hidden="1" customHeight="1" outlineLevel="1">
      <c r="B94" s="17"/>
      <c r="C94" s="207" t="s">
        <v>412</v>
      </c>
      <c r="D94" s="16" t="s">
        <v>401</v>
      </c>
      <c r="E94" s="18"/>
      <c r="F94" s="19"/>
      <c r="G94" s="20"/>
    </row>
    <row r="95" spans="2:89" ht="10.35" hidden="1" customHeight="1" outlineLevel="2">
      <c r="B95" s="21"/>
    </row>
    <row r="96" spans="2:89" ht="10.35" hidden="1" customHeight="1" outlineLevel="2">
      <c r="B96" s="21"/>
      <c r="D96" s="10" t="s">
        <v>331</v>
      </c>
      <c r="F96" s="12" t="s">
        <v>33</v>
      </c>
      <c r="G96" s="25">
        <f>G34*G35</f>
        <v>75000</v>
      </c>
    </row>
    <row r="97" spans="1:89" ht="10.35" hidden="1" customHeight="1" outlineLevel="2">
      <c r="A97" s="89"/>
      <c r="B97" s="21"/>
    </row>
    <row r="98" spans="1:89" ht="10.35" hidden="1" customHeight="1" outlineLevel="2">
      <c r="A98" s="89"/>
      <c r="B98" s="21"/>
      <c r="D98" s="10" t="s">
        <v>135</v>
      </c>
      <c r="F98" s="12" t="s">
        <v>7</v>
      </c>
      <c r="G98" s="26">
        <f>SUM(J98:CK98)</f>
        <v>57</v>
      </c>
      <c r="I98" s="24"/>
      <c r="J98" s="32">
        <f>J20</f>
        <v>0</v>
      </c>
      <c r="K98" s="32">
        <f t="shared" ref="K98:BV98" si="37">K20</f>
        <v>0</v>
      </c>
      <c r="L98" s="32">
        <f t="shared" si="37"/>
        <v>0</v>
      </c>
      <c r="M98" s="32">
        <f t="shared" si="37"/>
        <v>0</v>
      </c>
      <c r="N98" s="32">
        <f t="shared" si="37"/>
        <v>1</v>
      </c>
      <c r="O98" s="32">
        <f t="shared" si="37"/>
        <v>1</v>
      </c>
      <c r="P98" s="32">
        <f t="shared" si="37"/>
        <v>1</v>
      </c>
      <c r="Q98" s="32">
        <f t="shared" si="37"/>
        <v>1</v>
      </c>
      <c r="R98" s="32">
        <f t="shared" si="37"/>
        <v>1</v>
      </c>
      <c r="S98" s="32">
        <f t="shared" si="37"/>
        <v>1</v>
      </c>
      <c r="T98" s="32">
        <f t="shared" si="37"/>
        <v>1</v>
      </c>
      <c r="U98" s="32">
        <f t="shared" si="37"/>
        <v>1</v>
      </c>
      <c r="V98" s="32">
        <f t="shared" si="37"/>
        <v>1</v>
      </c>
      <c r="W98" s="32">
        <f t="shared" si="37"/>
        <v>1</v>
      </c>
      <c r="X98" s="32">
        <f t="shared" si="37"/>
        <v>1</v>
      </c>
      <c r="Y98" s="32">
        <f t="shared" si="37"/>
        <v>1</v>
      </c>
      <c r="Z98" s="32">
        <f t="shared" si="37"/>
        <v>1</v>
      </c>
      <c r="AA98" s="32">
        <f t="shared" si="37"/>
        <v>1</v>
      </c>
      <c r="AB98" s="32">
        <f t="shared" si="37"/>
        <v>1</v>
      </c>
      <c r="AC98" s="32">
        <f t="shared" si="37"/>
        <v>1</v>
      </c>
      <c r="AD98" s="32">
        <f t="shared" si="37"/>
        <v>1</v>
      </c>
      <c r="AE98" s="32">
        <f t="shared" si="37"/>
        <v>1</v>
      </c>
      <c r="AF98" s="32">
        <f t="shared" si="37"/>
        <v>1</v>
      </c>
      <c r="AG98" s="32">
        <f t="shared" si="37"/>
        <v>1</v>
      </c>
      <c r="AH98" s="32">
        <f t="shared" si="37"/>
        <v>1</v>
      </c>
      <c r="AI98" s="32">
        <f t="shared" si="37"/>
        <v>1</v>
      </c>
      <c r="AJ98" s="32">
        <f t="shared" si="37"/>
        <v>1</v>
      </c>
      <c r="AK98" s="32">
        <f t="shared" si="37"/>
        <v>1</v>
      </c>
      <c r="AL98" s="32">
        <f t="shared" si="37"/>
        <v>1</v>
      </c>
      <c r="AM98" s="32">
        <f t="shared" si="37"/>
        <v>1</v>
      </c>
      <c r="AN98" s="32">
        <f t="shared" si="37"/>
        <v>1</v>
      </c>
      <c r="AO98" s="32">
        <f t="shared" si="37"/>
        <v>1</v>
      </c>
      <c r="AP98" s="32">
        <f t="shared" si="37"/>
        <v>1</v>
      </c>
      <c r="AQ98" s="32">
        <f t="shared" si="37"/>
        <v>1</v>
      </c>
      <c r="AR98" s="32">
        <f t="shared" si="37"/>
        <v>1</v>
      </c>
      <c r="AS98" s="32">
        <f t="shared" si="37"/>
        <v>1</v>
      </c>
      <c r="AT98" s="32">
        <f t="shared" si="37"/>
        <v>1</v>
      </c>
      <c r="AU98" s="32">
        <f t="shared" si="37"/>
        <v>1</v>
      </c>
      <c r="AV98" s="32">
        <f t="shared" si="37"/>
        <v>1</v>
      </c>
      <c r="AW98" s="32">
        <f t="shared" si="37"/>
        <v>1</v>
      </c>
      <c r="AX98" s="32">
        <f t="shared" si="37"/>
        <v>1</v>
      </c>
      <c r="AY98" s="32">
        <f t="shared" si="37"/>
        <v>1</v>
      </c>
      <c r="AZ98" s="32">
        <f t="shared" si="37"/>
        <v>1</v>
      </c>
      <c r="BA98" s="32">
        <f t="shared" si="37"/>
        <v>1</v>
      </c>
      <c r="BB98" s="32">
        <f t="shared" si="37"/>
        <v>1</v>
      </c>
      <c r="BC98" s="32">
        <f t="shared" si="37"/>
        <v>1</v>
      </c>
      <c r="BD98" s="32">
        <f t="shared" si="37"/>
        <v>1</v>
      </c>
      <c r="BE98" s="32">
        <f t="shared" si="37"/>
        <v>1</v>
      </c>
      <c r="BF98" s="32">
        <f t="shared" si="37"/>
        <v>1</v>
      </c>
      <c r="BG98" s="32">
        <f t="shared" si="37"/>
        <v>1</v>
      </c>
      <c r="BH98" s="32">
        <f t="shared" si="37"/>
        <v>1</v>
      </c>
      <c r="BI98" s="32">
        <f t="shared" si="37"/>
        <v>1</v>
      </c>
      <c r="BJ98" s="32">
        <f t="shared" si="37"/>
        <v>1</v>
      </c>
      <c r="BK98" s="32">
        <f t="shared" si="37"/>
        <v>1</v>
      </c>
      <c r="BL98" s="32">
        <f t="shared" si="37"/>
        <v>1</v>
      </c>
      <c r="BM98" s="32">
        <f t="shared" si="37"/>
        <v>1</v>
      </c>
      <c r="BN98" s="32">
        <f t="shared" si="37"/>
        <v>1</v>
      </c>
      <c r="BO98" s="32">
        <f t="shared" si="37"/>
        <v>1</v>
      </c>
      <c r="BP98" s="32">
        <f t="shared" si="37"/>
        <v>1</v>
      </c>
      <c r="BQ98" s="32">
        <f t="shared" si="37"/>
        <v>1</v>
      </c>
      <c r="BR98" s="32">
        <f t="shared" si="37"/>
        <v>1</v>
      </c>
      <c r="BS98" s="32">
        <f t="shared" si="37"/>
        <v>0</v>
      </c>
      <c r="BT98" s="32">
        <f t="shared" si="37"/>
        <v>0</v>
      </c>
      <c r="BU98" s="32">
        <f t="shared" si="37"/>
        <v>0</v>
      </c>
      <c r="BV98" s="32">
        <f t="shared" si="37"/>
        <v>0</v>
      </c>
      <c r="BW98" s="32">
        <f t="shared" ref="BW98:CK98" si="38">BW20</f>
        <v>0</v>
      </c>
      <c r="BX98" s="32">
        <f t="shared" si="38"/>
        <v>0</v>
      </c>
      <c r="BY98" s="32">
        <f t="shared" si="38"/>
        <v>0</v>
      </c>
      <c r="BZ98" s="32">
        <f t="shared" si="38"/>
        <v>0</v>
      </c>
      <c r="CA98" s="32">
        <f t="shared" si="38"/>
        <v>0</v>
      </c>
      <c r="CB98" s="32">
        <f t="shared" si="38"/>
        <v>0</v>
      </c>
      <c r="CC98" s="32">
        <f t="shared" si="38"/>
        <v>0</v>
      </c>
      <c r="CD98" s="32">
        <f t="shared" si="38"/>
        <v>0</v>
      </c>
      <c r="CE98" s="32">
        <f t="shared" si="38"/>
        <v>0</v>
      </c>
      <c r="CF98" s="32">
        <f t="shared" si="38"/>
        <v>0</v>
      </c>
      <c r="CG98" s="32">
        <f t="shared" si="38"/>
        <v>0</v>
      </c>
      <c r="CH98" s="32">
        <f t="shared" si="38"/>
        <v>0</v>
      </c>
      <c r="CI98" s="32">
        <f t="shared" si="38"/>
        <v>0</v>
      </c>
      <c r="CJ98" s="32">
        <f t="shared" si="38"/>
        <v>0</v>
      </c>
      <c r="CK98" s="32">
        <f t="shared" si="38"/>
        <v>0</v>
      </c>
    </row>
    <row r="99" spans="1:89" ht="10.35" hidden="1" customHeight="1" outlineLevel="2">
      <c r="A99" s="89"/>
      <c r="B99" s="21"/>
    </row>
    <row r="100" spans="1:89" ht="10.35" hidden="1" customHeight="1" outlineLevel="2">
      <c r="A100" s="89"/>
      <c r="B100" s="21"/>
      <c r="D100" s="10" t="s">
        <v>299</v>
      </c>
      <c r="F100" s="12" t="s">
        <v>2</v>
      </c>
      <c r="G100" s="26">
        <f>MAX(J100:CK100)</f>
        <v>57</v>
      </c>
      <c r="I100" s="24"/>
      <c r="J100" s="32">
        <f>J21</f>
        <v>0</v>
      </c>
      <c r="K100" s="32">
        <f t="shared" ref="K100:BV100" si="39">K21</f>
        <v>0</v>
      </c>
      <c r="L100" s="32">
        <f t="shared" si="39"/>
        <v>0</v>
      </c>
      <c r="M100" s="32">
        <f t="shared" si="39"/>
        <v>0</v>
      </c>
      <c r="N100" s="32">
        <f t="shared" si="39"/>
        <v>1</v>
      </c>
      <c r="O100" s="32">
        <f t="shared" si="39"/>
        <v>2</v>
      </c>
      <c r="P100" s="32">
        <f t="shared" si="39"/>
        <v>3</v>
      </c>
      <c r="Q100" s="32">
        <f t="shared" si="39"/>
        <v>4</v>
      </c>
      <c r="R100" s="32">
        <f t="shared" si="39"/>
        <v>5</v>
      </c>
      <c r="S100" s="32">
        <f t="shared" si="39"/>
        <v>6</v>
      </c>
      <c r="T100" s="32">
        <f t="shared" si="39"/>
        <v>7</v>
      </c>
      <c r="U100" s="32">
        <f t="shared" si="39"/>
        <v>8</v>
      </c>
      <c r="V100" s="32">
        <f t="shared" si="39"/>
        <v>9</v>
      </c>
      <c r="W100" s="32">
        <f t="shared" si="39"/>
        <v>10</v>
      </c>
      <c r="X100" s="32">
        <f t="shared" si="39"/>
        <v>11</v>
      </c>
      <c r="Y100" s="32">
        <f t="shared" si="39"/>
        <v>12</v>
      </c>
      <c r="Z100" s="32">
        <f t="shared" si="39"/>
        <v>13</v>
      </c>
      <c r="AA100" s="32">
        <f t="shared" si="39"/>
        <v>14</v>
      </c>
      <c r="AB100" s="32">
        <f t="shared" si="39"/>
        <v>15</v>
      </c>
      <c r="AC100" s="32">
        <f t="shared" si="39"/>
        <v>16</v>
      </c>
      <c r="AD100" s="32">
        <f t="shared" si="39"/>
        <v>17</v>
      </c>
      <c r="AE100" s="32">
        <f t="shared" si="39"/>
        <v>18</v>
      </c>
      <c r="AF100" s="32">
        <f t="shared" si="39"/>
        <v>19</v>
      </c>
      <c r="AG100" s="32">
        <f t="shared" si="39"/>
        <v>20</v>
      </c>
      <c r="AH100" s="32">
        <f t="shared" si="39"/>
        <v>21</v>
      </c>
      <c r="AI100" s="32">
        <f t="shared" si="39"/>
        <v>22</v>
      </c>
      <c r="AJ100" s="32">
        <f t="shared" si="39"/>
        <v>23</v>
      </c>
      <c r="AK100" s="32">
        <f t="shared" si="39"/>
        <v>24</v>
      </c>
      <c r="AL100" s="32">
        <f t="shared" si="39"/>
        <v>25</v>
      </c>
      <c r="AM100" s="32">
        <f t="shared" si="39"/>
        <v>26</v>
      </c>
      <c r="AN100" s="32">
        <f t="shared" si="39"/>
        <v>27</v>
      </c>
      <c r="AO100" s="32">
        <f t="shared" si="39"/>
        <v>28</v>
      </c>
      <c r="AP100" s="32">
        <f t="shared" si="39"/>
        <v>29</v>
      </c>
      <c r="AQ100" s="32">
        <f t="shared" si="39"/>
        <v>30</v>
      </c>
      <c r="AR100" s="32">
        <f t="shared" si="39"/>
        <v>31</v>
      </c>
      <c r="AS100" s="32">
        <f t="shared" si="39"/>
        <v>32</v>
      </c>
      <c r="AT100" s="32">
        <f t="shared" si="39"/>
        <v>33</v>
      </c>
      <c r="AU100" s="32">
        <f t="shared" si="39"/>
        <v>34</v>
      </c>
      <c r="AV100" s="32">
        <f t="shared" si="39"/>
        <v>35</v>
      </c>
      <c r="AW100" s="32">
        <f t="shared" si="39"/>
        <v>36</v>
      </c>
      <c r="AX100" s="32">
        <f t="shared" si="39"/>
        <v>37</v>
      </c>
      <c r="AY100" s="32">
        <f t="shared" si="39"/>
        <v>38</v>
      </c>
      <c r="AZ100" s="32">
        <f t="shared" si="39"/>
        <v>39</v>
      </c>
      <c r="BA100" s="32">
        <f t="shared" si="39"/>
        <v>40</v>
      </c>
      <c r="BB100" s="32">
        <f t="shared" si="39"/>
        <v>41</v>
      </c>
      <c r="BC100" s="32">
        <f t="shared" si="39"/>
        <v>42</v>
      </c>
      <c r="BD100" s="32">
        <f t="shared" si="39"/>
        <v>43</v>
      </c>
      <c r="BE100" s="32">
        <f t="shared" si="39"/>
        <v>44</v>
      </c>
      <c r="BF100" s="32">
        <f t="shared" si="39"/>
        <v>45</v>
      </c>
      <c r="BG100" s="32">
        <f t="shared" si="39"/>
        <v>46</v>
      </c>
      <c r="BH100" s="32">
        <f t="shared" si="39"/>
        <v>47</v>
      </c>
      <c r="BI100" s="32">
        <f t="shared" si="39"/>
        <v>48</v>
      </c>
      <c r="BJ100" s="32">
        <f t="shared" si="39"/>
        <v>49</v>
      </c>
      <c r="BK100" s="32">
        <f t="shared" si="39"/>
        <v>50</v>
      </c>
      <c r="BL100" s="32">
        <f t="shared" si="39"/>
        <v>51</v>
      </c>
      <c r="BM100" s="32">
        <f t="shared" si="39"/>
        <v>52</v>
      </c>
      <c r="BN100" s="32">
        <f t="shared" si="39"/>
        <v>53</v>
      </c>
      <c r="BO100" s="32">
        <f t="shared" si="39"/>
        <v>54</v>
      </c>
      <c r="BP100" s="32">
        <f t="shared" si="39"/>
        <v>55</v>
      </c>
      <c r="BQ100" s="32">
        <f t="shared" si="39"/>
        <v>56</v>
      </c>
      <c r="BR100" s="32">
        <f t="shared" si="39"/>
        <v>57</v>
      </c>
      <c r="BS100" s="32">
        <f t="shared" si="39"/>
        <v>0</v>
      </c>
      <c r="BT100" s="32">
        <f t="shared" si="39"/>
        <v>0</v>
      </c>
      <c r="BU100" s="32">
        <f t="shared" si="39"/>
        <v>0</v>
      </c>
      <c r="BV100" s="32">
        <f t="shared" si="39"/>
        <v>0</v>
      </c>
      <c r="BW100" s="32">
        <f t="shared" ref="BW100:CK100" si="40">BW21</f>
        <v>0</v>
      </c>
      <c r="BX100" s="32">
        <f t="shared" si="40"/>
        <v>0</v>
      </c>
      <c r="BY100" s="32">
        <f t="shared" si="40"/>
        <v>0</v>
      </c>
      <c r="BZ100" s="32">
        <f t="shared" si="40"/>
        <v>0</v>
      </c>
      <c r="CA100" s="32">
        <f t="shared" si="40"/>
        <v>0</v>
      </c>
      <c r="CB100" s="32">
        <f t="shared" si="40"/>
        <v>0</v>
      </c>
      <c r="CC100" s="32">
        <f t="shared" si="40"/>
        <v>0</v>
      </c>
      <c r="CD100" s="32">
        <f t="shared" si="40"/>
        <v>0</v>
      </c>
      <c r="CE100" s="32">
        <f t="shared" si="40"/>
        <v>0</v>
      </c>
      <c r="CF100" s="32">
        <f t="shared" si="40"/>
        <v>0</v>
      </c>
      <c r="CG100" s="32">
        <f t="shared" si="40"/>
        <v>0</v>
      </c>
      <c r="CH100" s="32">
        <f t="shared" si="40"/>
        <v>0</v>
      </c>
      <c r="CI100" s="32">
        <f t="shared" si="40"/>
        <v>0</v>
      </c>
      <c r="CJ100" s="32">
        <f t="shared" si="40"/>
        <v>0</v>
      </c>
      <c r="CK100" s="32">
        <f t="shared" si="40"/>
        <v>0</v>
      </c>
    </row>
    <row r="101" spans="1:89" ht="10.35" hidden="1" customHeight="1" outlineLevel="2">
      <c r="A101" s="89"/>
      <c r="B101" s="21"/>
    </row>
    <row r="102" spans="1:89" ht="10.35" hidden="1" customHeight="1" outlineLevel="2">
      <c r="B102" s="21"/>
      <c r="D102" s="10" t="s">
        <v>404</v>
      </c>
      <c r="G102" s="137"/>
      <c r="J102" s="36">
        <f t="shared" ref="J102:AO102" si="41">IF(J100&gt;$G$98,0,$G$98-J100+1)*J98</f>
        <v>0</v>
      </c>
      <c r="K102" s="36">
        <f t="shared" si="41"/>
        <v>0</v>
      </c>
      <c r="L102" s="36">
        <f t="shared" si="41"/>
        <v>0</v>
      </c>
      <c r="M102" s="36">
        <f t="shared" si="41"/>
        <v>0</v>
      </c>
      <c r="N102" s="36">
        <f t="shared" si="41"/>
        <v>57</v>
      </c>
      <c r="O102" s="36">
        <f t="shared" si="41"/>
        <v>56</v>
      </c>
      <c r="P102" s="36">
        <f t="shared" si="41"/>
        <v>55</v>
      </c>
      <c r="Q102" s="36">
        <f t="shared" si="41"/>
        <v>54</v>
      </c>
      <c r="R102" s="36">
        <f t="shared" si="41"/>
        <v>53</v>
      </c>
      <c r="S102" s="36">
        <f t="shared" si="41"/>
        <v>52</v>
      </c>
      <c r="T102" s="36">
        <f t="shared" si="41"/>
        <v>51</v>
      </c>
      <c r="U102" s="36">
        <f t="shared" si="41"/>
        <v>50</v>
      </c>
      <c r="V102" s="36">
        <f t="shared" si="41"/>
        <v>49</v>
      </c>
      <c r="W102" s="36">
        <f t="shared" si="41"/>
        <v>48</v>
      </c>
      <c r="X102" s="36">
        <f t="shared" si="41"/>
        <v>47</v>
      </c>
      <c r="Y102" s="36">
        <f t="shared" si="41"/>
        <v>46</v>
      </c>
      <c r="Z102" s="36">
        <f t="shared" si="41"/>
        <v>45</v>
      </c>
      <c r="AA102" s="36">
        <f t="shared" si="41"/>
        <v>44</v>
      </c>
      <c r="AB102" s="36">
        <f t="shared" si="41"/>
        <v>43</v>
      </c>
      <c r="AC102" s="36">
        <f t="shared" si="41"/>
        <v>42</v>
      </c>
      <c r="AD102" s="36">
        <f t="shared" si="41"/>
        <v>41</v>
      </c>
      <c r="AE102" s="36">
        <f t="shared" si="41"/>
        <v>40</v>
      </c>
      <c r="AF102" s="36">
        <f t="shared" si="41"/>
        <v>39</v>
      </c>
      <c r="AG102" s="36">
        <f t="shared" si="41"/>
        <v>38</v>
      </c>
      <c r="AH102" s="36">
        <f t="shared" si="41"/>
        <v>37</v>
      </c>
      <c r="AI102" s="36">
        <f t="shared" si="41"/>
        <v>36</v>
      </c>
      <c r="AJ102" s="36">
        <f t="shared" si="41"/>
        <v>35</v>
      </c>
      <c r="AK102" s="36">
        <f t="shared" si="41"/>
        <v>34</v>
      </c>
      <c r="AL102" s="36">
        <f t="shared" si="41"/>
        <v>33</v>
      </c>
      <c r="AM102" s="36">
        <f t="shared" si="41"/>
        <v>32</v>
      </c>
      <c r="AN102" s="36">
        <f t="shared" si="41"/>
        <v>31</v>
      </c>
      <c r="AO102" s="36">
        <f t="shared" si="41"/>
        <v>30</v>
      </c>
      <c r="AP102" s="36">
        <f t="shared" ref="AP102:BY102" si="42">IF(AP100&gt;$G$98,0,$G$98-AP100+1)*AP98</f>
        <v>29</v>
      </c>
      <c r="AQ102" s="36">
        <f t="shared" si="42"/>
        <v>28</v>
      </c>
      <c r="AR102" s="36">
        <f t="shared" si="42"/>
        <v>27</v>
      </c>
      <c r="AS102" s="36">
        <f t="shared" si="42"/>
        <v>26</v>
      </c>
      <c r="AT102" s="36">
        <f t="shared" si="42"/>
        <v>25</v>
      </c>
      <c r="AU102" s="36">
        <f t="shared" si="42"/>
        <v>24</v>
      </c>
      <c r="AV102" s="36">
        <f t="shared" si="42"/>
        <v>23</v>
      </c>
      <c r="AW102" s="36">
        <f t="shared" si="42"/>
        <v>22</v>
      </c>
      <c r="AX102" s="36">
        <f t="shared" si="42"/>
        <v>21</v>
      </c>
      <c r="AY102" s="36">
        <f t="shared" si="42"/>
        <v>20</v>
      </c>
      <c r="AZ102" s="36">
        <f t="shared" si="42"/>
        <v>19</v>
      </c>
      <c r="BA102" s="36">
        <f t="shared" si="42"/>
        <v>18</v>
      </c>
      <c r="BB102" s="36">
        <f t="shared" si="42"/>
        <v>17</v>
      </c>
      <c r="BC102" s="36">
        <f t="shared" si="42"/>
        <v>16</v>
      </c>
      <c r="BD102" s="36">
        <f t="shared" si="42"/>
        <v>15</v>
      </c>
      <c r="BE102" s="36">
        <f t="shared" si="42"/>
        <v>14</v>
      </c>
      <c r="BF102" s="36">
        <f t="shared" si="42"/>
        <v>13</v>
      </c>
      <c r="BG102" s="36">
        <f t="shared" si="42"/>
        <v>12</v>
      </c>
      <c r="BH102" s="36">
        <f t="shared" si="42"/>
        <v>11</v>
      </c>
      <c r="BI102" s="36">
        <f t="shared" si="42"/>
        <v>10</v>
      </c>
      <c r="BJ102" s="36">
        <f t="shared" si="42"/>
        <v>9</v>
      </c>
      <c r="BK102" s="36">
        <f t="shared" si="42"/>
        <v>8</v>
      </c>
      <c r="BL102" s="36">
        <f t="shared" si="42"/>
        <v>7</v>
      </c>
      <c r="BM102" s="36">
        <f t="shared" si="42"/>
        <v>6</v>
      </c>
      <c r="BN102" s="36">
        <f t="shared" si="42"/>
        <v>5</v>
      </c>
      <c r="BO102" s="36">
        <f t="shared" si="42"/>
        <v>4</v>
      </c>
      <c r="BP102" s="36">
        <f t="shared" si="42"/>
        <v>3</v>
      </c>
      <c r="BQ102" s="36">
        <f t="shared" si="42"/>
        <v>2</v>
      </c>
      <c r="BR102" s="36">
        <f t="shared" si="42"/>
        <v>1</v>
      </c>
      <c r="BS102" s="36">
        <f t="shared" si="42"/>
        <v>0</v>
      </c>
      <c r="BT102" s="36">
        <f t="shared" si="42"/>
        <v>0</v>
      </c>
      <c r="BU102" s="36">
        <f t="shared" si="42"/>
        <v>0</v>
      </c>
      <c r="BV102" s="36">
        <f t="shared" si="42"/>
        <v>0</v>
      </c>
      <c r="BW102" s="36">
        <f t="shared" si="42"/>
        <v>0</v>
      </c>
      <c r="BX102" s="36">
        <f t="shared" si="42"/>
        <v>0</v>
      </c>
      <c r="BY102" s="36">
        <f t="shared" si="42"/>
        <v>0</v>
      </c>
      <c r="BZ102" s="36">
        <f t="shared" ref="BZ102:CK102" si="43">IF(BZ100&gt;$G$98,0,$G$98-BZ100+1)*BZ98</f>
        <v>0</v>
      </c>
      <c r="CA102" s="36">
        <f t="shared" si="43"/>
        <v>0</v>
      </c>
      <c r="CB102" s="36">
        <f t="shared" si="43"/>
        <v>0</v>
      </c>
      <c r="CC102" s="36">
        <f t="shared" si="43"/>
        <v>0</v>
      </c>
      <c r="CD102" s="36">
        <f t="shared" si="43"/>
        <v>0</v>
      </c>
      <c r="CE102" s="36">
        <f t="shared" si="43"/>
        <v>0</v>
      </c>
      <c r="CF102" s="36">
        <f t="shared" si="43"/>
        <v>0</v>
      </c>
      <c r="CG102" s="36">
        <f t="shared" si="43"/>
        <v>0</v>
      </c>
      <c r="CH102" s="36">
        <f t="shared" si="43"/>
        <v>0</v>
      </c>
      <c r="CI102" s="36">
        <f t="shared" si="43"/>
        <v>0</v>
      </c>
      <c r="CJ102" s="36">
        <f t="shared" si="43"/>
        <v>0</v>
      </c>
      <c r="CK102" s="36">
        <f t="shared" si="43"/>
        <v>0</v>
      </c>
    </row>
    <row r="103" spans="1:89" ht="10.35" hidden="1" customHeight="1" outlineLevel="2">
      <c r="B103" s="21"/>
    </row>
    <row r="104" spans="1:89" ht="10.35" hidden="1" customHeight="1" outlineLevel="2">
      <c r="B104" s="21"/>
      <c r="D104" s="63" t="s">
        <v>134</v>
      </c>
      <c r="K104"/>
      <c r="L104"/>
      <c r="M104"/>
    </row>
    <row r="105" spans="1:89" ht="10.35" hidden="1" customHeight="1" outlineLevel="2">
      <c r="B105" s="21"/>
      <c r="D105" s="10" t="s">
        <v>131</v>
      </c>
      <c r="F105" s="12" t="s">
        <v>33</v>
      </c>
      <c r="G105" s="25">
        <f>SUM(J105:CK105)</f>
        <v>1958257.4159232564</v>
      </c>
      <c r="I105" s="24"/>
      <c r="J105" s="206">
        <f>IFERROR(MIN(MIN((J109/SUM(J102:$CK$102))*J102,$G$96),J109),0)</f>
        <v>0</v>
      </c>
      <c r="K105" s="206">
        <f>IFERROR(MIN(MIN((K109/SUM(K102:$CK$102))*K102,$G$96),K109),0)</f>
        <v>0</v>
      </c>
      <c r="L105" s="206">
        <f>IFERROR(MIN(MIN((L109/SUM(L102:$CK$102))*L102,$G$96),L109),0)</f>
        <v>0</v>
      </c>
      <c r="M105" s="206">
        <f>IFERROR(MIN(MIN((M109/SUM(M102:$CK$102))*M102,$G$96),M109),0)</f>
        <v>0</v>
      </c>
      <c r="N105" s="206">
        <f>IFERROR(MIN(MIN((N109/SUM(N102:$CK$102))*N102,$G$96),N109),0)</f>
        <v>67526.117790457123</v>
      </c>
      <c r="O105" s="206">
        <f>IFERROR(MIN(MIN((O109/SUM(O102:$CK$102))*O102,$G$96),O109),0)</f>
        <v>66341.449057291204</v>
      </c>
      <c r="P105" s="206">
        <f>IFERROR(MIN(MIN((P109/SUM(P102:$CK$102))*P102,$G$96),P109),0)</f>
        <v>65156.780324125284</v>
      </c>
      <c r="Q105" s="206">
        <f>IFERROR(MIN(MIN((Q109/SUM(Q102:$CK$102))*Q102,$G$96),Q109),0)</f>
        <v>63972.111590959372</v>
      </c>
      <c r="R105" s="206">
        <f>IFERROR(MIN(MIN((R109/SUM(R102:$CK$102))*R102,$G$96),R109),0)</f>
        <v>62787.44285779346</v>
      </c>
      <c r="S105" s="206">
        <f>IFERROR(MIN(MIN((S109/SUM(S102:$CK$102))*S102,$G$96),S109),0)</f>
        <v>61602.774124627547</v>
      </c>
      <c r="T105" s="206">
        <f>IFERROR(MIN(MIN((T109/SUM(T102:$CK$102))*T102,$G$96),T109),0)</f>
        <v>60418.105391461628</v>
      </c>
      <c r="U105" s="206">
        <f>IFERROR(MIN(MIN((U109/SUM(U102:$CK$102))*U102,$G$96),U109),0)</f>
        <v>59233.436658295715</v>
      </c>
      <c r="V105" s="206">
        <f>IFERROR(MIN(MIN((V109/SUM(V102:$CK$102))*V102,$G$96),V109),0)</f>
        <v>58048.767925129803</v>
      </c>
      <c r="W105" s="206">
        <f>IFERROR(MIN(MIN((W109/SUM(W102:$CK$102))*W102,$G$96),W109),0)</f>
        <v>56864.099191963876</v>
      </c>
      <c r="X105" s="206">
        <f>IFERROR(MIN(MIN((X109/SUM(X102:$CK$102))*X102,$G$96),X109),0)</f>
        <v>55679.430458797971</v>
      </c>
      <c r="Y105" s="206">
        <f>IFERROR(MIN(MIN((Y109/SUM(Y102:$CK$102))*Y102,$G$96),Y109),0)</f>
        <v>54494.761725632059</v>
      </c>
      <c r="Z105" s="206">
        <f>IFERROR(MIN(MIN((Z109/SUM(Z102:$CK$102))*Z102,$G$96),Z109),0)</f>
        <v>53310.092992466147</v>
      </c>
      <c r="AA105" s="206">
        <f>IFERROR(MIN(MIN((AA109/SUM(AA102:$CK$102))*AA102,$G$96),AA109),0)</f>
        <v>52125.424259300227</v>
      </c>
      <c r="AB105" s="206">
        <f>IFERROR(MIN(MIN((AB109/SUM(AB102:$CK$102))*AB102,$G$96),AB109),0)</f>
        <v>50940.755526134322</v>
      </c>
      <c r="AC105" s="206">
        <f>IFERROR(MIN(MIN((AC109/SUM(AC102:$CK$102))*AC102,$G$96),AC109),0)</f>
        <v>49756.08679296841</v>
      </c>
      <c r="AD105" s="206">
        <f>IFERROR(MIN(MIN((AD109/SUM(AD102:$CK$102))*AD102,$G$96),AD109),0)</f>
        <v>48571.41805980249</v>
      </c>
      <c r="AE105" s="206">
        <f>IFERROR(MIN(MIN((AE109/SUM(AE102:$CK$102))*AE102,$G$96),AE109),0)</f>
        <v>47386.749326636571</v>
      </c>
      <c r="AF105" s="206">
        <f>IFERROR(MIN(MIN((AF109/SUM(AF102:$CK$102))*AF102,$G$96),AF109),0)</f>
        <v>46202.080593470659</v>
      </c>
      <c r="AG105" s="206">
        <f>IFERROR(MIN(MIN((AG109/SUM(AG102:$CK$102))*AG102,$G$96),AG109),0)</f>
        <v>45017.411860304746</v>
      </c>
      <c r="AH105" s="206">
        <f>IFERROR(MIN(MIN((AH109/SUM(AH102:$CK$102))*AH102,$G$96),AH109),0)</f>
        <v>43832.743127138827</v>
      </c>
      <c r="AI105" s="206">
        <f>IFERROR(MIN(MIN((AI109/SUM(AI102:$CK$102))*AI102,$G$96),AI109),0)</f>
        <v>42648.074393972915</v>
      </c>
      <c r="AJ105" s="206">
        <f>IFERROR(MIN(MIN((AJ109/SUM(AJ102:$CK$102))*AJ102,$G$96),AJ109),0)</f>
        <v>41463.405660807002</v>
      </c>
      <c r="AK105" s="206">
        <f>IFERROR(MIN(MIN((AK109/SUM(AK102:$CK$102))*AK102,$G$96),AK109),0)</f>
        <v>40278.73692764109</v>
      </c>
      <c r="AL105" s="206">
        <f>IFERROR(MIN(MIN((AL109/SUM(AL102:$CK$102))*AL102,$G$96),AL109),0)</f>
        <v>39094.06819447517</v>
      </c>
      <c r="AM105" s="206">
        <f>IFERROR(MIN(MIN((AM109/SUM(AM102:$CK$102))*AM102,$G$96),AM109),0)</f>
        <v>37909.399461309258</v>
      </c>
      <c r="AN105" s="206">
        <f>IFERROR(MIN(MIN((AN109/SUM(AN102:$CK$102))*AN102,$G$96),AN109),0)</f>
        <v>36724.730728143346</v>
      </c>
      <c r="AO105" s="206">
        <f>IFERROR(MIN(MIN((AO109/SUM(AO102:$CK$102))*AO102,$G$96),AO109),0)</f>
        <v>35540.061994977426</v>
      </c>
      <c r="AP105" s="206">
        <f>IFERROR(MIN(MIN((AP109/SUM(AP102:$CK$102))*AP102,$G$96),AP109),0)</f>
        <v>34355.393261811507</v>
      </c>
      <c r="AQ105" s="206">
        <f>IFERROR(MIN(MIN((AQ109/SUM(AQ102:$CK$102))*AQ102,$G$96),AQ109),0)</f>
        <v>33170.724528645602</v>
      </c>
      <c r="AR105" s="206">
        <f>IFERROR(MIN(MIN((AR109/SUM(AR102:$CK$102))*AR102,$G$96),AR109),0)</f>
        <v>31986.055795479682</v>
      </c>
      <c r="AS105" s="206">
        <f>IFERROR(MIN(MIN((AS109/SUM(AS102:$CK$102))*AS102,$G$96),AS109),0)</f>
        <v>30801.387062313759</v>
      </c>
      <c r="AT105" s="206">
        <f>IFERROR(MIN(MIN((AT109/SUM(AT102:$CK$102))*AT102,$G$96),AT109),0)</f>
        <v>29616.718329147847</v>
      </c>
      <c r="AU105" s="206">
        <f>IFERROR(MIN(MIN((AU109/SUM(AU102:$CK$102))*AU102,$G$96),AU109),0)</f>
        <v>28432.049595981927</v>
      </c>
      <c r="AV105" s="206">
        <f>IFERROR(MIN(MIN((AV109/SUM(AV102:$CK$102))*AV102,$G$96),AV109),0)</f>
        <v>27247.380862816026</v>
      </c>
      <c r="AW105" s="206">
        <f>IFERROR(MIN(MIN((AW109/SUM(AW102:$CK$102))*AW102,$G$96),AW109),0)</f>
        <v>26062.71212965011</v>
      </c>
      <c r="AX105" s="206">
        <f>IFERROR(MIN(MIN((AX109/SUM(AX102:$CK$102))*AX102,$G$96),AX109),0)</f>
        <v>24878.04339648419</v>
      </c>
      <c r="AY105" s="206">
        <f>IFERROR(MIN(MIN((AY109/SUM(AY102:$CK$102))*AY102,$G$96),AY109),0)</f>
        <v>23693.374663318285</v>
      </c>
      <c r="AZ105" s="206">
        <f>IFERROR(MIN(MIN((AZ109/SUM(AZ102:$CK$102))*AZ102,$G$96),AZ109),0)</f>
        <v>22508.705930152373</v>
      </c>
      <c r="BA105" s="206">
        <f>IFERROR(MIN(MIN((BA109/SUM(BA102:$CK$102))*BA102,$G$96),BA109),0)</f>
        <v>21324.03719698645</v>
      </c>
      <c r="BB105" s="206">
        <f>IFERROR(MIN(MIN((BB109/SUM(BB102:$CK$102))*BB102,$G$96),BB109),0)</f>
        <v>20139.368463820545</v>
      </c>
      <c r="BC105" s="206">
        <f>IFERROR(MIN(MIN((BC109/SUM(BC102:$CK$102))*BC102,$G$96),BC109),0)</f>
        <v>18954.699730654629</v>
      </c>
      <c r="BD105" s="206">
        <f>IFERROR(MIN(MIN((BD109/SUM(BD102:$CK$102))*BD102,$G$96),BD109),0)</f>
        <v>17770.030997488706</v>
      </c>
      <c r="BE105" s="206">
        <f>IFERROR(MIN(MIN((BE109/SUM(BE102:$CK$102))*BE102,$G$96),BE109),0)</f>
        <v>16585.362264322801</v>
      </c>
      <c r="BF105" s="206">
        <f>IFERROR(MIN(MIN((BF109/SUM(BF102:$CK$102))*BF102,$G$96),BF109),0)</f>
        <v>15400.693531156883</v>
      </c>
      <c r="BG105" s="206">
        <f>IFERROR(MIN(MIN((BG109/SUM(BG102:$CK$102))*BG102,$G$96),BG109),0)</f>
        <v>14216.024797990953</v>
      </c>
      <c r="BH105" s="206">
        <f>IFERROR(MIN(MIN((BH109/SUM(BH102:$CK$102))*BH102,$G$96),BH109),0)</f>
        <v>13031.356064825048</v>
      </c>
      <c r="BI105" s="206">
        <f>IFERROR(MIN(MIN((BI109/SUM(BI102:$CK$102))*BI102,$G$96),BI109),0)</f>
        <v>11846.687331659126</v>
      </c>
      <c r="BJ105" s="206">
        <f>IFERROR(MIN(MIN((BJ109/SUM(BJ102:$CK$102))*BJ102,$G$96),BJ109),0)</f>
        <v>10662.018598493236</v>
      </c>
      <c r="BK105" s="206">
        <f>IFERROR(MIN(MIN((BK109/SUM(BK102:$CK$102))*BK102,$G$96),BK109),0)</f>
        <v>9477.3498653273309</v>
      </c>
      <c r="BL105" s="206">
        <f>IFERROR(MIN(MIN((BL109/SUM(BL102:$CK$102))*BL102,$G$96),BL109),0)</f>
        <v>8292.6811321614077</v>
      </c>
      <c r="BM105" s="206">
        <f>IFERROR(MIN(MIN((BM109/SUM(BM102:$CK$102))*BM102,$G$96),BM109),0)</f>
        <v>7108.0123989954591</v>
      </c>
      <c r="BN105" s="206">
        <f>IFERROR(MIN(MIN((BN109/SUM(BN102:$CK$102))*BN102,$G$96),BN109),0)</f>
        <v>5923.3436658295486</v>
      </c>
      <c r="BO105" s="206">
        <f>IFERROR(MIN(MIN((BO109/SUM(BO102:$CK$102))*BO102,$G$96),BO109),0)</f>
        <v>4738.6749326636082</v>
      </c>
      <c r="BP105" s="206">
        <f>IFERROR(MIN(MIN((BP109/SUM(BP102:$CK$102))*BP102,$G$96),BP109),0)</f>
        <v>3554.0061994977295</v>
      </c>
      <c r="BQ105" s="206">
        <f>IFERROR(MIN(MIN((BQ109/SUM(BQ102:$CK$102))*BQ102,$G$96),BQ109),0)</f>
        <v>2369.3374663318195</v>
      </c>
      <c r="BR105" s="206">
        <f>IFERROR(MIN(MIN((BR109/SUM(BR102:$CK$102))*BR102,$G$96),BR109),0)</f>
        <v>1184.6687331658322</v>
      </c>
      <c r="BS105" s="206">
        <f>IFERROR(MIN(MIN((BS109/SUM(BS102:$CK$102))*BS102,$G$96),BS109),0)</f>
        <v>0</v>
      </c>
      <c r="BT105" s="206">
        <f>IFERROR(MIN(MIN((BT109/SUM(BT102:$CK$102))*BT102,$G$96),BT109),0)</f>
        <v>0</v>
      </c>
      <c r="BU105" s="206">
        <f>IFERROR(MIN(MIN((BU109/SUM(BU102:$CK$102))*BU102,$G$96),BU109),0)</f>
        <v>0</v>
      </c>
      <c r="BV105" s="206">
        <f>IFERROR(MIN(MIN((BV109/SUM(BV102:$CK$102))*BV102,$G$96),BV109),0)</f>
        <v>0</v>
      </c>
      <c r="BW105" s="206">
        <f>IFERROR(MIN(MIN((BW109/SUM(BW102:$CK$102))*BW102,$G$96),BW109),0)</f>
        <v>0</v>
      </c>
      <c r="BX105" s="206">
        <f>IFERROR(MIN(MIN((BX109/SUM(BX102:$CK$102))*BX102,$G$96),BX109),0)</f>
        <v>0</v>
      </c>
      <c r="BY105" s="206">
        <f>IFERROR(MIN(MIN((BY109/SUM(BY102:$CK$102))*BY102,$G$96),BY109),0)</f>
        <v>0</v>
      </c>
      <c r="BZ105" s="206">
        <f>IFERROR(MIN(MIN((BZ109/SUM(BZ102:$CK$102))*BZ102,$G$96),BZ109),0)</f>
        <v>0</v>
      </c>
      <c r="CA105" s="206">
        <f>IFERROR(MIN(MIN((CA109/SUM(CA102:$CK$102))*CA102,$G$96),CA109),0)</f>
        <v>0</v>
      </c>
      <c r="CB105" s="206">
        <f>IFERROR(MIN(MIN((CB109/SUM(CB102:$CK$102))*CB102,$G$96),CB109),0)</f>
        <v>0</v>
      </c>
      <c r="CC105" s="206">
        <f>IFERROR(MIN(MIN((CC109/SUM(CC102:$CK$102))*CC102,$G$96),CC109),0)</f>
        <v>0</v>
      </c>
      <c r="CD105" s="206">
        <f>IFERROR(MIN(MIN((CD109/SUM(CD102:$CK$102))*CD102,$G$96),CD109),0)</f>
        <v>0</v>
      </c>
      <c r="CE105" s="206">
        <f>IFERROR(MIN(MIN((CE109/SUM(CE102:$CK$102))*CE102,$G$96),CE109),0)</f>
        <v>0</v>
      </c>
      <c r="CF105" s="206">
        <f>IFERROR(MIN(MIN((CF109/SUM(CF102:$CK$102))*CF102,$G$96),CF109),0)</f>
        <v>0</v>
      </c>
      <c r="CG105" s="206">
        <f>IFERROR(MIN(MIN((CG109/SUM(CG102:$CK$102))*CG102,$G$96),CG109),0)</f>
        <v>0</v>
      </c>
      <c r="CH105" s="206">
        <f>IFERROR(MIN(MIN((CH109/SUM(CH102:$CK$102))*CH102,$G$96),CH109),0)</f>
        <v>0</v>
      </c>
      <c r="CI105" s="206">
        <f>IFERROR(MIN(MIN((CI109/SUM(CI102:$CK$102))*CI102,$G$96),CI109),0)</f>
        <v>0</v>
      </c>
      <c r="CJ105" s="206">
        <f>IFERROR(MIN(MIN((CJ109/SUM(CJ102:$CK$102))*CJ102,$G$96),CJ109),0)</f>
        <v>0</v>
      </c>
      <c r="CK105" s="206">
        <f>IFERROR(MIN(MIN((CK109/SUM(CK102:$CK$102))*CK102,$G$96),CK109),0)</f>
        <v>0</v>
      </c>
    </row>
    <row r="106" spans="1:89" ht="10.35" hidden="1" customHeight="1" outlineLevel="2">
      <c r="B106" s="21"/>
      <c r="D106" s="10" t="s">
        <v>132</v>
      </c>
      <c r="F106" s="12" t="s">
        <v>33</v>
      </c>
      <c r="G106" s="25">
        <f>SUM(J106:CK106)</f>
        <v>2242549.525726412</v>
      </c>
      <c r="I106" s="24"/>
      <c r="J106" s="36">
        <f>MIN(($G$96-J105)*J98,J110)</f>
        <v>0</v>
      </c>
      <c r="K106" s="36">
        <f t="shared" ref="K106:AO106" si="44">MIN(($G$96-K105)*K98,K110)</f>
        <v>0</v>
      </c>
      <c r="L106" s="36">
        <f t="shared" si="44"/>
        <v>0</v>
      </c>
      <c r="M106" s="36">
        <f t="shared" si="44"/>
        <v>0</v>
      </c>
      <c r="N106" s="36">
        <f t="shared" si="44"/>
        <v>7473.8822095428768</v>
      </c>
      <c r="O106" s="36">
        <f t="shared" si="44"/>
        <v>8658.5509427087964</v>
      </c>
      <c r="P106" s="36">
        <f t="shared" si="44"/>
        <v>9843.2196758747159</v>
      </c>
      <c r="Q106" s="36">
        <f t="shared" si="44"/>
        <v>11027.888409040628</v>
      </c>
      <c r="R106" s="36">
        <f t="shared" si="44"/>
        <v>12212.55714220654</v>
      </c>
      <c r="S106" s="36">
        <f t="shared" si="44"/>
        <v>13397.225875372453</v>
      </c>
      <c r="T106" s="36">
        <f t="shared" si="44"/>
        <v>14581.894608538372</v>
      </c>
      <c r="U106" s="36">
        <f t="shared" si="44"/>
        <v>15766.563341704285</v>
      </c>
      <c r="V106" s="36">
        <f t="shared" si="44"/>
        <v>16951.232074870197</v>
      </c>
      <c r="W106" s="36">
        <f t="shared" si="44"/>
        <v>18135.900808036124</v>
      </c>
      <c r="X106" s="36">
        <f t="shared" si="44"/>
        <v>19320.569541202029</v>
      </c>
      <c r="Y106" s="36">
        <f t="shared" si="44"/>
        <v>20505.238274367941</v>
      </c>
      <c r="Z106" s="36">
        <f t="shared" si="44"/>
        <v>21689.907007533853</v>
      </c>
      <c r="AA106" s="36">
        <f t="shared" si="44"/>
        <v>22874.575740699773</v>
      </c>
      <c r="AB106" s="36">
        <f t="shared" si="44"/>
        <v>24059.244473865678</v>
      </c>
      <c r="AC106" s="36">
        <f t="shared" si="44"/>
        <v>25243.91320703159</v>
      </c>
      <c r="AD106" s="36">
        <f t="shared" si="44"/>
        <v>26428.58194019751</v>
      </c>
      <c r="AE106" s="36">
        <f t="shared" si="44"/>
        <v>27613.250673363429</v>
      </c>
      <c r="AF106" s="36">
        <f t="shared" si="44"/>
        <v>28797.919406529341</v>
      </c>
      <c r="AG106" s="36">
        <f t="shared" si="44"/>
        <v>29982.588139695254</v>
      </c>
      <c r="AH106" s="36">
        <f t="shared" si="44"/>
        <v>31167.256872861173</v>
      </c>
      <c r="AI106" s="36">
        <f t="shared" si="44"/>
        <v>32351.925606027085</v>
      </c>
      <c r="AJ106" s="36">
        <f t="shared" si="44"/>
        <v>33536.594339192998</v>
      </c>
      <c r="AK106" s="36">
        <f t="shared" si="44"/>
        <v>34721.26307235891</v>
      </c>
      <c r="AL106" s="36">
        <f t="shared" si="44"/>
        <v>35905.93180552483</v>
      </c>
      <c r="AM106" s="36">
        <f t="shared" si="44"/>
        <v>37090.600538690742</v>
      </c>
      <c r="AN106" s="36">
        <f t="shared" si="44"/>
        <v>38275.269271856654</v>
      </c>
      <c r="AO106" s="36">
        <f t="shared" si="44"/>
        <v>39459.938005022574</v>
      </c>
      <c r="AP106" s="36">
        <f t="shared" ref="AP106:BU106" si="45">MIN(($G$96-AP105)*AP98,AP110)</f>
        <v>40644.606738188493</v>
      </c>
      <c r="AQ106" s="36">
        <f t="shared" si="45"/>
        <v>41829.275471354398</v>
      </c>
      <c r="AR106" s="36">
        <f t="shared" si="45"/>
        <v>43013.944204520318</v>
      </c>
      <c r="AS106" s="36">
        <f t="shared" si="45"/>
        <v>44198.612937686237</v>
      </c>
      <c r="AT106" s="36">
        <f t="shared" si="45"/>
        <v>45383.281670852157</v>
      </c>
      <c r="AU106" s="36">
        <f t="shared" si="45"/>
        <v>46567.950404018076</v>
      </c>
      <c r="AV106" s="36">
        <f t="shared" si="45"/>
        <v>47752.619137183974</v>
      </c>
      <c r="AW106" s="36">
        <f t="shared" si="45"/>
        <v>48937.287870349886</v>
      </c>
      <c r="AX106" s="36">
        <f t="shared" si="45"/>
        <v>50121.956603515806</v>
      </c>
      <c r="AY106" s="36">
        <f t="shared" si="45"/>
        <v>51306.625336681711</v>
      </c>
      <c r="AZ106" s="36">
        <f t="shared" si="45"/>
        <v>52491.29406984763</v>
      </c>
      <c r="BA106" s="36">
        <f t="shared" si="45"/>
        <v>53675.96280301355</v>
      </c>
      <c r="BB106" s="36">
        <f t="shared" si="45"/>
        <v>54860.631536179455</v>
      </c>
      <c r="BC106" s="36">
        <f t="shared" si="45"/>
        <v>56045.300269345375</v>
      </c>
      <c r="BD106" s="36">
        <f t="shared" si="45"/>
        <v>57229.969002511294</v>
      </c>
      <c r="BE106" s="36">
        <f t="shared" si="45"/>
        <v>58414.637735677199</v>
      </c>
      <c r="BF106" s="36">
        <f t="shared" si="45"/>
        <v>59599.306468843119</v>
      </c>
      <c r="BG106" s="36">
        <f t="shared" si="45"/>
        <v>60783.975202009045</v>
      </c>
      <c r="BH106" s="36">
        <f t="shared" si="45"/>
        <v>61968.64393517495</v>
      </c>
      <c r="BI106" s="36">
        <f t="shared" si="45"/>
        <v>63153.312668340877</v>
      </c>
      <c r="BJ106" s="36">
        <f t="shared" si="45"/>
        <v>64337.981401506768</v>
      </c>
      <c r="BK106" s="36">
        <f t="shared" si="45"/>
        <v>65522.650134672673</v>
      </c>
      <c r="BL106" s="36">
        <f t="shared" si="45"/>
        <v>66707.318867838592</v>
      </c>
      <c r="BM106" s="36">
        <f t="shared" si="45"/>
        <v>67891.987601004541</v>
      </c>
      <c r="BN106" s="36">
        <f t="shared" si="45"/>
        <v>69076.656334170446</v>
      </c>
      <c r="BO106" s="36">
        <f t="shared" si="45"/>
        <v>70261.325067336395</v>
      </c>
      <c r="BP106" s="36">
        <f t="shared" si="45"/>
        <v>71445.99380050227</v>
      </c>
      <c r="BQ106" s="36">
        <f t="shared" si="45"/>
        <v>72252.935450170189</v>
      </c>
      <c r="BR106" s="36">
        <f t="shared" si="45"/>
        <v>0</v>
      </c>
      <c r="BS106" s="36">
        <f t="shared" si="45"/>
        <v>0</v>
      </c>
      <c r="BT106" s="36">
        <f t="shared" si="45"/>
        <v>0</v>
      </c>
      <c r="BU106" s="36">
        <f t="shared" si="45"/>
        <v>0</v>
      </c>
      <c r="BV106" s="36">
        <f t="shared" ref="BV106:CK106" si="46">MIN(($G$96-BV105)*BV98,BV110)</f>
        <v>0</v>
      </c>
      <c r="BW106" s="36">
        <f t="shared" si="46"/>
        <v>0</v>
      </c>
      <c r="BX106" s="36">
        <f t="shared" si="46"/>
        <v>0</v>
      </c>
      <c r="BY106" s="36">
        <f t="shared" si="46"/>
        <v>0</v>
      </c>
      <c r="BZ106" s="36">
        <f t="shared" si="46"/>
        <v>0</v>
      </c>
      <c r="CA106" s="36">
        <f t="shared" si="46"/>
        <v>0</v>
      </c>
      <c r="CB106" s="36">
        <f t="shared" si="46"/>
        <v>0</v>
      </c>
      <c r="CC106" s="36">
        <f t="shared" si="46"/>
        <v>0</v>
      </c>
      <c r="CD106" s="36">
        <f t="shared" si="46"/>
        <v>0</v>
      </c>
      <c r="CE106" s="36">
        <f t="shared" si="46"/>
        <v>0</v>
      </c>
      <c r="CF106" s="36">
        <f t="shared" si="46"/>
        <v>0</v>
      </c>
      <c r="CG106" s="36">
        <f t="shared" si="46"/>
        <v>0</v>
      </c>
      <c r="CH106" s="36">
        <f t="shared" si="46"/>
        <v>0</v>
      </c>
      <c r="CI106" s="36">
        <f t="shared" si="46"/>
        <v>0</v>
      </c>
      <c r="CJ106" s="36">
        <f t="shared" si="46"/>
        <v>0</v>
      </c>
      <c r="CK106" s="36">
        <f t="shared" si="46"/>
        <v>0</v>
      </c>
    </row>
    <row r="107" spans="1:89" ht="10.35" hidden="1" customHeight="1" outlineLevel="2">
      <c r="B107" s="21"/>
      <c r="G107"/>
      <c r="H107"/>
      <c r="I107"/>
      <c r="J107"/>
      <c r="K107"/>
      <c r="L107"/>
      <c r="M107"/>
    </row>
    <row r="108" spans="1:89" ht="10.35" hidden="1" customHeight="1" outlineLevel="2">
      <c r="B108" s="21"/>
      <c r="D108" s="63" t="s">
        <v>309</v>
      </c>
      <c r="G108"/>
      <c r="H108"/>
      <c r="I108"/>
      <c r="J108"/>
      <c r="K108"/>
      <c r="L108"/>
      <c r="M108"/>
    </row>
    <row r="109" spans="1:89" ht="10.35" hidden="1" customHeight="1" outlineLevel="2">
      <c r="B109" s="21"/>
      <c r="D109" s="10" t="s">
        <v>136</v>
      </c>
      <c r="F109" s="12" t="s">
        <v>33</v>
      </c>
      <c r="G109" s="138"/>
      <c r="J109" s="36">
        <f>$G26 - SUM($I105:I105)</f>
        <v>1958257.4159232564</v>
      </c>
      <c r="K109" s="36">
        <f>$G26 - SUM($I105:J105)</f>
        <v>1958257.4159232564</v>
      </c>
      <c r="L109" s="36">
        <f>$G26 - SUM($I105:K105)</f>
        <v>1958257.4159232564</v>
      </c>
      <c r="M109" s="36">
        <f>$G26 - SUM($I105:L105)</f>
        <v>1958257.4159232564</v>
      </c>
      <c r="N109" s="36">
        <f>$G26 - SUM($I105:M105)</f>
        <v>1958257.4159232564</v>
      </c>
      <c r="O109" s="36">
        <f>$G26 - SUM($I105:N105)</f>
        <v>1890731.2981327993</v>
      </c>
      <c r="P109" s="36">
        <f>$G26 - SUM($I105:O105)</f>
        <v>1824389.8490755081</v>
      </c>
      <c r="Q109" s="36">
        <f>$G26 - SUM($I105:P105)</f>
        <v>1759233.0687513829</v>
      </c>
      <c r="R109" s="36">
        <f>$G26 - SUM($I105:Q105)</f>
        <v>1695260.9571604235</v>
      </c>
      <c r="S109" s="36">
        <f>$G26 - SUM($I105:R105)</f>
        <v>1632473.51430263</v>
      </c>
      <c r="T109" s="36">
        <f>$G26 - SUM($I105:S105)</f>
        <v>1570870.7401780025</v>
      </c>
      <c r="U109" s="36">
        <f>$G26 - SUM($I105:T105)</f>
        <v>1510452.6347865409</v>
      </c>
      <c r="V109" s="36">
        <f>$G26 - SUM($I105:U105)</f>
        <v>1451219.1981282451</v>
      </c>
      <c r="W109" s="36">
        <f>$G26 - SUM($I105:V105)</f>
        <v>1393170.4302031151</v>
      </c>
      <c r="X109" s="36">
        <f>$G26 - SUM($I105:W105)</f>
        <v>1336306.3310111514</v>
      </c>
      <c r="Y109" s="36">
        <f>$G26 - SUM($I105:X105)</f>
        <v>1280626.9005523534</v>
      </c>
      <c r="Z109" s="36">
        <f>$G26 - SUM($I105:Y105)</f>
        <v>1226132.1388267213</v>
      </c>
      <c r="AA109" s="36">
        <f>$G26 - SUM($I105:Z105)</f>
        <v>1172822.0458342552</v>
      </c>
      <c r="AB109" s="36">
        <f>$G26 - SUM($I105:AA105)</f>
        <v>1120696.6215749551</v>
      </c>
      <c r="AC109" s="36">
        <f>$G26 - SUM($I105:AB105)</f>
        <v>1069755.8660488208</v>
      </c>
      <c r="AD109" s="36">
        <f>$G26 - SUM($I105:AC105)</f>
        <v>1019999.7792558522</v>
      </c>
      <c r="AE109" s="36">
        <f>$G26 - SUM($I105:AD105)</f>
        <v>971428.36119604972</v>
      </c>
      <c r="AF109" s="36">
        <f>$G26 - SUM($I105:AE105)</f>
        <v>924041.61186941317</v>
      </c>
      <c r="AG109" s="36">
        <f>$G26 - SUM($I105:AF105)</f>
        <v>877839.53127594246</v>
      </c>
      <c r="AH109" s="36">
        <f>$G26 - SUM($I105:AG105)</f>
        <v>832822.1194156378</v>
      </c>
      <c r="AI109" s="36">
        <f>$G26 - SUM($I105:AH105)</f>
        <v>788989.37628849898</v>
      </c>
      <c r="AJ109" s="36">
        <f>$G26 - SUM($I105:AI105)</f>
        <v>746341.301894526</v>
      </c>
      <c r="AK109" s="36">
        <f>$G26 - SUM($I105:AJ105)</f>
        <v>704877.89623371908</v>
      </c>
      <c r="AL109" s="36">
        <f>$G26 - SUM($I105:AK105)</f>
        <v>664599.15930607799</v>
      </c>
      <c r="AM109" s="36">
        <f>$G26 - SUM($I105:AL105)</f>
        <v>625505.09111160273</v>
      </c>
      <c r="AN109" s="36">
        <f>$G26 - SUM($I105:AM105)</f>
        <v>587595.69165029353</v>
      </c>
      <c r="AO109" s="36">
        <f>$G26 - SUM($I105:AN105)</f>
        <v>550870.96092215017</v>
      </c>
      <c r="AP109" s="36">
        <f>$G26 - SUM($I105:AO105)</f>
        <v>515330.89892717265</v>
      </c>
      <c r="AQ109" s="36">
        <f>$G26 - SUM($I105:AP105)</f>
        <v>480975.50566536118</v>
      </c>
      <c r="AR109" s="36">
        <f>$G26 - SUM($I105:AQ105)</f>
        <v>447804.78113671555</v>
      </c>
      <c r="AS109" s="36">
        <f>$G26 - SUM($I105:AR105)</f>
        <v>415818.72534123575</v>
      </c>
      <c r="AT109" s="36">
        <f>$G26 - SUM($I105:AS105)</f>
        <v>385017.33827892202</v>
      </c>
      <c r="AU109" s="36">
        <f>$G26 - SUM($I105:AT105)</f>
        <v>355400.61994977412</v>
      </c>
      <c r="AV109" s="36">
        <f>$G26 - SUM($I105:AU105)</f>
        <v>326968.57035379228</v>
      </c>
      <c r="AW109" s="36">
        <f>$G26 - SUM($I105:AV105)</f>
        <v>299721.18949097628</v>
      </c>
      <c r="AX109" s="36">
        <f>$G26 - SUM($I105:AW105)</f>
        <v>273658.47736132611</v>
      </c>
      <c r="AY109" s="36">
        <f>$G26 - SUM($I105:AX105)</f>
        <v>248780.433964842</v>
      </c>
      <c r="AZ109" s="36">
        <f>$G26 - SUM($I105:AY105)</f>
        <v>225087.05930152372</v>
      </c>
      <c r="BA109" s="36">
        <f>$G26 - SUM($I105:AZ105)</f>
        <v>202578.35337137128</v>
      </c>
      <c r="BB109" s="36">
        <f>$G26 - SUM($I105:BA105)</f>
        <v>181254.31617438491</v>
      </c>
      <c r="BC109" s="36">
        <f>$G26 - SUM($I105:BB105)</f>
        <v>161114.94771056436</v>
      </c>
      <c r="BD109" s="36">
        <f>$G26 - SUM($I105:BC105)</f>
        <v>142160.24797990965</v>
      </c>
      <c r="BE109" s="36">
        <f>$G26 - SUM($I105:BD105)</f>
        <v>124390.216982421</v>
      </c>
      <c r="BF109" s="36">
        <f>$G26 - SUM($I105:BE105)</f>
        <v>107804.85471809818</v>
      </c>
      <c r="BG109" s="36">
        <f>$G26 - SUM($I105:BF105)</f>
        <v>92404.161186941201</v>
      </c>
      <c r="BH109" s="36">
        <f>$G26 - SUM($I105:BG105)</f>
        <v>78188.136388950283</v>
      </c>
      <c r="BI109" s="36">
        <f>$G26 - SUM($I105:BH105)</f>
        <v>65156.780324125197</v>
      </c>
      <c r="BJ109" s="36">
        <f>$G26 - SUM($I105:BI105)</f>
        <v>53310.092992466176</v>
      </c>
      <c r="BK109" s="36">
        <f>$G26 - SUM($I105:BJ105)</f>
        <v>42648.074393972987</v>
      </c>
      <c r="BL109" s="36">
        <f>$G26 - SUM($I105:BK105)</f>
        <v>33170.724528645631</v>
      </c>
      <c r="BM109" s="36">
        <f>$G26 - SUM($I105:BL105)</f>
        <v>24878.043396484107</v>
      </c>
      <c r="BN109" s="36">
        <f>$G26 - SUM($I105:BM105)</f>
        <v>17770.030997488648</v>
      </c>
      <c r="BO109" s="36">
        <f>$G26 - SUM($I105:BN105)</f>
        <v>11846.687331659021</v>
      </c>
      <c r="BP109" s="36">
        <f>$G26 - SUM($I105:BO105)</f>
        <v>7108.0123989954591</v>
      </c>
      <c r="BQ109" s="36">
        <f>$G26 - SUM($I105:BP105)</f>
        <v>3554.0061994977295</v>
      </c>
      <c r="BR109" s="36">
        <f>$G26 - SUM($I105:BQ105)</f>
        <v>1184.6687331658322</v>
      </c>
      <c r="BS109" s="36">
        <f>$G26 - SUM($I105:BR105)</f>
        <v>0</v>
      </c>
      <c r="BT109" s="36">
        <f>$G26 - SUM($I105:BS105)</f>
        <v>0</v>
      </c>
      <c r="BU109" s="36">
        <f>$G26 - SUM($I105:BT105)</f>
        <v>0</v>
      </c>
      <c r="BV109" s="36">
        <f>$G26 - SUM($I105:BU105)</f>
        <v>0</v>
      </c>
      <c r="BW109" s="36">
        <f>$G26 - SUM($I105:BV105)</f>
        <v>0</v>
      </c>
      <c r="BX109" s="36">
        <f>$G26 - SUM($I105:BW105)</f>
        <v>0</v>
      </c>
      <c r="BY109" s="36">
        <f>$G26 - SUM($I105:BX105)</f>
        <v>0</v>
      </c>
      <c r="BZ109" s="36">
        <f>$G26 - SUM($I105:BY105)</f>
        <v>0</v>
      </c>
      <c r="CA109" s="36">
        <f>$G26 - SUM($I105:BZ105)</f>
        <v>0</v>
      </c>
      <c r="CB109" s="36">
        <f>$G26 - SUM($I105:CA105)</f>
        <v>0</v>
      </c>
      <c r="CC109" s="36">
        <f>$G26 - SUM($I105:CB105)</f>
        <v>0</v>
      </c>
      <c r="CD109" s="36">
        <f>$G26 - SUM($I105:CC105)</f>
        <v>0</v>
      </c>
      <c r="CE109" s="36">
        <f>$G26 - SUM($I105:CD105)</f>
        <v>0</v>
      </c>
      <c r="CF109" s="36">
        <f>$G26 - SUM($I105:CE105)</f>
        <v>0</v>
      </c>
      <c r="CG109" s="36">
        <f>$G26 - SUM($I105:CF105)</f>
        <v>0</v>
      </c>
      <c r="CH109" s="36">
        <f>$G26 - SUM($I105:CG105)</f>
        <v>0</v>
      </c>
      <c r="CI109" s="36">
        <f>$G26 - SUM($I105:CH105)</f>
        <v>0</v>
      </c>
      <c r="CJ109" s="36">
        <f>$G26 - SUM($I105:CI105)</f>
        <v>0</v>
      </c>
      <c r="CK109" s="36">
        <f>$G26 - SUM($I105:CJ105)</f>
        <v>0</v>
      </c>
    </row>
    <row r="110" spans="1:89" ht="10.35" hidden="1" customHeight="1" outlineLevel="2">
      <c r="B110" s="21"/>
      <c r="D110" s="10" t="s">
        <v>137</v>
      </c>
      <c r="F110" s="12" t="s">
        <v>33</v>
      </c>
      <c r="J110" s="36">
        <f>$G27 - SUM($I106:I106)</f>
        <v>2242549.525726412</v>
      </c>
      <c r="K110" s="36">
        <f>$G27 - SUM($I106:J106)</f>
        <v>2242549.525726412</v>
      </c>
      <c r="L110" s="36">
        <f>$G27 - SUM($I106:K106)</f>
        <v>2242549.525726412</v>
      </c>
      <c r="M110" s="36">
        <f>$G27 - SUM($I106:L106)</f>
        <v>2242549.525726412</v>
      </c>
      <c r="N110" s="36">
        <f>$G27 - SUM($I106:M106)</f>
        <v>2242549.525726412</v>
      </c>
      <c r="O110" s="36">
        <f>$G27 - SUM($I106:N106)</f>
        <v>2235075.6435168693</v>
      </c>
      <c r="P110" s="36">
        <f>$G27 - SUM($I106:O106)</f>
        <v>2226417.0925741601</v>
      </c>
      <c r="Q110" s="36">
        <f>$G27 - SUM($I106:P106)</f>
        <v>2216573.8728982857</v>
      </c>
      <c r="R110" s="36">
        <f>$G27 - SUM($I106:Q106)</f>
        <v>2205545.9844892449</v>
      </c>
      <c r="S110" s="36">
        <f>$G27 - SUM($I106:R106)</f>
        <v>2193333.4273470384</v>
      </c>
      <c r="T110" s="36">
        <f>$G27 - SUM($I106:S106)</f>
        <v>2179936.2014716659</v>
      </c>
      <c r="U110" s="36">
        <f>$G27 - SUM($I106:T106)</f>
        <v>2165354.3068631277</v>
      </c>
      <c r="V110" s="36">
        <f>$G27 - SUM($I106:U106)</f>
        <v>2149587.7435214231</v>
      </c>
      <c r="W110" s="36">
        <f>$G27 - SUM($I106:V106)</f>
        <v>2132636.5114465533</v>
      </c>
      <c r="X110" s="36">
        <f>$G27 - SUM($I106:W106)</f>
        <v>2114500.610638517</v>
      </c>
      <c r="Y110" s="36">
        <f>$G27 - SUM($I106:X106)</f>
        <v>2095180.041097315</v>
      </c>
      <c r="Z110" s="36">
        <f>$G27 - SUM($I106:Y106)</f>
        <v>2074674.802822947</v>
      </c>
      <c r="AA110" s="36">
        <f>$G27 - SUM($I106:Z106)</f>
        <v>2052984.8958154132</v>
      </c>
      <c r="AB110" s="36">
        <f>$G27 - SUM($I106:AA106)</f>
        <v>2030110.3200747133</v>
      </c>
      <c r="AC110" s="36">
        <f>$G27 - SUM($I106:AB106)</f>
        <v>2006051.0756008476</v>
      </c>
      <c r="AD110" s="36">
        <f>$G27 - SUM($I106:AC106)</f>
        <v>1980807.162393816</v>
      </c>
      <c r="AE110" s="36">
        <f>$G27 - SUM($I106:AD106)</f>
        <v>1954378.5804536184</v>
      </c>
      <c r="AF110" s="36">
        <f>$G27 - SUM($I106:AE106)</f>
        <v>1926765.329780255</v>
      </c>
      <c r="AG110" s="36">
        <f>$G27 - SUM($I106:AF106)</f>
        <v>1897967.4103737257</v>
      </c>
      <c r="AH110" s="36">
        <f>$G27 - SUM($I106:AG106)</f>
        <v>1867984.8222340306</v>
      </c>
      <c r="AI110" s="36">
        <f>$G27 - SUM($I106:AH106)</f>
        <v>1836817.5653611694</v>
      </c>
      <c r="AJ110" s="36">
        <f>$G27 - SUM($I106:AI106)</f>
        <v>1804465.6397551424</v>
      </c>
      <c r="AK110" s="36">
        <f>$G27 - SUM($I106:AJ106)</f>
        <v>1770929.0454159493</v>
      </c>
      <c r="AL110" s="36">
        <f>$G27 - SUM($I106:AK106)</f>
        <v>1736207.7823435904</v>
      </c>
      <c r="AM110" s="36">
        <f>$G27 - SUM($I106:AL106)</f>
        <v>1700301.8505380657</v>
      </c>
      <c r="AN110" s="36">
        <f>$G27 - SUM($I106:AM106)</f>
        <v>1663211.2499993748</v>
      </c>
      <c r="AO110" s="36">
        <f>$G27 - SUM($I106:AN106)</f>
        <v>1624935.9807275182</v>
      </c>
      <c r="AP110" s="36">
        <f>$G27 - SUM($I106:AO106)</f>
        <v>1585476.0427224957</v>
      </c>
      <c r="AQ110" s="36">
        <f>$G27 - SUM($I106:AP106)</f>
        <v>1544831.435984307</v>
      </c>
      <c r="AR110" s="36">
        <f>$G27 - SUM($I106:AQ106)</f>
        <v>1503002.1605129526</v>
      </c>
      <c r="AS110" s="36">
        <f>$G27 - SUM($I106:AR106)</f>
        <v>1459988.2163084324</v>
      </c>
      <c r="AT110" s="36">
        <f>$G27 - SUM($I106:AS106)</f>
        <v>1415789.6033707461</v>
      </c>
      <c r="AU110" s="36">
        <f>$G27 - SUM($I106:AT106)</f>
        <v>1370406.321699894</v>
      </c>
      <c r="AV110" s="36">
        <f>$G27 - SUM($I106:AU106)</f>
        <v>1323838.3712958759</v>
      </c>
      <c r="AW110" s="36">
        <f>$G27 - SUM($I106:AV106)</f>
        <v>1276085.7521586921</v>
      </c>
      <c r="AX110" s="36">
        <f>$G27 - SUM($I106:AW106)</f>
        <v>1227148.464288342</v>
      </c>
      <c r="AY110" s="36">
        <f>$G27 - SUM($I106:AX106)</f>
        <v>1177026.5076848262</v>
      </c>
      <c r="AZ110" s="36">
        <f>$G27 - SUM($I106:AY106)</f>
        <v>1125719.8823481444</v>
      </c>
      <c r="BA110" s="36">
        <f>$G27 - SUM($I106:AZ106)</f>
        <v>1073228.5882782969</v>
      </c>
      <c r="BB110" s="36">
        <f>$G27 - SUM($I106:BA106)</f>
        <v>1019552.6254752832</v>
      </c>
      <c r="BC110" s="36">
        <f>$G27 - SUM($I106:BB106)</f>
        <v>964691.99393910379</v>
      </c>
      <c r="BD110" s="36">
        <f>$G27 - SUM($I106:BC106)</f>
        <v>908646.6936697585</v>
      </c>
      <c r="BE110" s="36">
        <f>$G27 - SUM($I106:BD106)</f>
        <v>851416.72466724715</v>
      </c>
      <c r="BF110" s="36">
        <f>$G27 - SUM($I106:BE106)</f>
        <v>793002.08693156997</v>
      </c>
      <c r="BG110" s="36">
        <f>$G27 - SUM($I106:BF106)</f>
        <v>733402.78046272695</v>
      </c>
      <c r="BH110" s="36">
        <f>$G27 - SUM($I106:BG106)</f>
        <v>672618.80526071787</v>
      </c>
      <c r="BI110" s="36">
        <f>$G27 - SUM($I106:BH106)</f>
        <v>610650.16132554295</v>
      </c>
      <c r="BJ110" s="36">
        <f>$G27 - SUM($I106:BI106)</f>
        <v>547496.84865720198</v>
      </c>
      <c r="BK110" s="36">
        <f>$G27 - SUM($I106:BJ106)</f>
        <v>483158.86725569516</v>
      </c>
      <c r="BL110" s="36">
        <f>$G27 - SUM($I106:BK106)</f>
        <v>417636.21712102252</v>
      </c>
      <c r="BM110" s="36">
        <f>$G27 - SUM($I106:BL106)</f>
        <v>350928.89825318381</v>
      </c>
      <c r="BN110" s="36">
        <f>$G27 - SUM($I106:BM106)</f>
        <v>283036.91065217927</v>
      </c>
      <c r="BO110" s="36">
        <f>$G27 - SUM($I106:BN106)</f>
        <v>213960.2543180089</v>
      </c>
      <c r="BP110" s="36">
        <f>$G27 - SUM($I106:BO106)</f>
        <v>143698.92925067246</v>
      </c>
      <c r="BQ110" s="36">
        <f>$G27 - SUM($I106:BP106)</f>
        <v>72252.935450170189</v>
      </c>
      <c r="BR110" s="36">
        <f>$G27 - SUM($I106:BQ106)</f>
        <v>0</v>
      </c>
      <c r="BS110" s="36">
        <f>$G27 - SUM($I106:BR106)</f>
        <v>0</v>
      </c>
      <c r="BT110" s="36">
        <f>$G27 - SUM($I106:BS106)</f>
        <v>0</v>
      </c>
      <c r="BU110" s="36">
        <f>$G27 - SUM($I106:BT106)</f>
        <v>0</v>
      </c>
      <c r="BV110" s="36">
        <f>$G27 - SUM($I106:BU106)</f>
        <v>0</v>
      </c>
      <c r="BW110" s="36">
        <f>$G27 - SUM($I106:BV106)</f>
        <v>0</v>
      </c>
      <c r="BX110" s="36">
        <f>$G27 - SUM($I106:BW106)</f>
        <v>0</v>
      </c>
      <c r="BY110" s="36">
        <f>$G27 - SUM($I106:BX106)</f>
        <v>0</v>
      </c>
      <c r="BZ110" s="36">
        <f>$G27 - SUM($I106:BY106)</f>
        <v>0</v>
      </c>
      <c r="CA110" s="36">
        <f>$G27 - SUM($I106:BZ106)</f>
        <v>0</v>
      </c>
      <c r="CB110" s="36">
        <f>$G27 - SUM($I106:CA106)</f>
        <v>0</v>
      </c>
      <c r="CC110" s="36">
        <f>$G27 - SUM($I106:CB106)</f>
        <v>0</v>
      </c>
      <c r="CD110" s="36">
        <f>$G27 - SUM($I106:CC106)</f>
        <v>0</v>
      </c>
      <c r="CE110" s="36">
        <f>$G27 - SUM($I106:CD106)</f>
        <v>0</v>
      </c>
      <c r="CF110" s="36">
        <f>$G27 - SUM($I106:CE106)</f>
        <v>0</v>
      </c>
      <c r="CG110" s="36">
        <f>$G27 - SUM($I106:CF106)</f>
        <v>0</v>
      </c>
      <c r="CH110" s="36">
        <f>$G27 - SUM($I106:CG106)</f>
        <v>0</v>
      </c>
      <c r="CI110" s="36">
        <f>$G27 - SUM($I106:CH106)</f>
        <v>0</v>
      </c>
      <c r="CJ110" s="36">
        <f>$G27 - SUM($I106:CI106)</f>
        <v>0</v>
      </c>
      <c r="CK110" s="36">
        <f>$G27 - SUM($I106:CJ106)</f>
        <v>0</v>
      </c>
    </row>
    <row r="111" spans="1:89" ht="10.35" hidden="1" customHeight="1" outlineLevel="2">
      <c r="B111" s="21"/>
      <c r="K111"/>
      <c r="L111"/>
      <c r="M111"/>
    </row>
    <row r="112" spans="1:89" ht="10.35" hidden="1" customHeight="1" outlineLevel="2">
      <c r="B112" s="21"/>
      <c r="D112" s="63" t="s">
        <v>336</v>
      </c>
      <c r="K112"/>
      <c r="L112"/>
      <c r="M112"/>
    </row>
    <row r="113" spans="1:89" ht="10.35" hidden="1" customHeight="1" outlineLevel="2">
      <c r="B113" s="21"/>
      <c r="D113" s="10" t="s">
        <v>337</v>
      </c>
      <c r="F113" s="12" t="s">
        <v>33</v>
      </c>
      <c r="J113" s="36">
        <f>J109-J105</f>
        <v>1958257.4159232564</v>
      </c>
      <c r="K113" s="36">
        <f t="shared" ref="K113:BV113" si="47">K109-K105</f>
        <v>1958257.4159232564</v>
      </c>
      <c r="L113" s="36">
        <f t="shared" si="47"/>
        <v>1958257.4159232564</v>
      </c>
      <c r="M113" s="36">
        <f t="shared" si="47"/>
        <v>1958257.4159232564</v>
      </c>
      <c r="N113" s="36">
        <f t="shared" si="47"/>
        <v>1890731.2981327993</v>
      </c>
      <c r="O113" s="36">
        <f t="shared" si="47"/>
        <v>1824389.8490755081</v>
      </c>
      <c r="P113" s="36">
        <f t="shared" si="47"/>
        <v>1759233.0687513829</v>
      </c>
      <c r="Q113" s="36">
        <f t="shared" si="47"/>
        <v>1695260.9571604235</v>
      </c>
      <c r="R113" s="36">
        <f t="shared" si="47"/>
        <v>1632473.51430263</v>
      </c>
      <c r="S113" s="36">
        <f t="shared" si="47"/>
        <v>1570870.7401780025</v>
      </c>
      <c r="T113" s="36">
        <f t="shared" si="47"/>
        <v>1510452.6347865409</v>
      </c>
      <c r="U113" s="36">
        <f t="shared" si="47"/>
        <v>1451219.1981282451</v>
      </c>
      <c r="V113" s="36">
        <f t="shared" si="47"/>
        <v>1393170.4302031153</v>
      </c>
      <c r="W113" s="36">
        <f t="shared" si="47"/>
        <v>1336306.3310111512</v>
      </c>
      <c r="X113" s="36">
        <f t="shared" si="47"/>
        <v>1280626.9005523534</v>
      </c>
      <c r="Y113" s="36">
        <f t="shared" si="47"/>
        <v>1226132.1388267213</v>
      </c>
      <c r="Z113" s="36">
        <f t="shared" si="47"/>
        <v>1172822.0458342552</v>
      </c>
      <c r="AA113" s="36">
        <f t="shared" si="47"/>
        <v>1120696.6215749551</v>
      </c>
      <c r="AB113" s="36">
        <f t="shared" si="47"/>
        <v>1069755.8660488208</v>
      </c>
      <c r="AC113" s="36">
        <f t="shared" si="47"/>
        <v>1019999.7792558523</v>
      </c>
      <c r="AD113" s="36">
        <f t="shared" si="47"/>
        <v>971428.36119604972</v>
      </c>
      <c r="AE113" s="36">
        <f t="shared" si="47"/>
        <v>924041.61186941317</v>
      </c>
      <c r="AF113" s="36">
        <f t="shared" si="47"/>
        <v>877839.53127594246</v>
      </c>
      <c r="AG113" s="36">
        <f t="shared" si="47"/>
        <v>832822.11941563769</v>
      </c>
      <c r="AH113" s="36">
        <f t="shared" si="47"/>
        <v>788989.37628849898</v>
      </c>
      <c r="AI113" s="36">
        <f t="shared" si="47"/>
        <v>746341.30189452611</v>
      </c>
      <c r="AJ113" s="36">
        <f t="shared" si="47"/>
        <v>704877.89623371896</v>
      </c>
      <c r="AK113" s="36">
        <f t="shared" si="47"/>
        <v>664599.15930607799</v>
      </c>
      <c r="AL113" s="36">
        <f t="shared" si="47"/>
        <v>625505.09111160284</v>
      </c>
      <c r="AM113" s="36">
        <f t="shared" si="47"/>
        <v>587595.69165029342</v>
      </c>
      <c r="AN113" s="36">
        <f t="shared" si="47"/>
        <v>550870.96092215017</v>
      </c>
      <c r="AO113" s="36">
        <f t="shared" si="47"/>
        <v>515330.89892717276</v>
      </c>
      <c r="AP113" s="36">
        <f t="shared" si="47"/>
        <v>480975.50566536112</v>
      </c>
      <c r="AQ113" s="36">
        <f t="shared" si="47"/>
        <v>447804.78113671555</v>
      </c>
      <c r="AR113" s="36">
        <f t="shared" si="47"/>
        <v>415818.72534123587</v>
      </c>
      <c r="AS113" s="36">
        <f t="shared" si="47"/>
        <v>385017.33827892202</v>
      </c>
      <c r="AT113" s="36">
        <f t="shared" si="47"/>
        <v>355400.61994977418</v>
      </c>
      <c r="AU113" s="36">
        <f t="shared" si="47"/>
        <v>326968.57035379217</v>
      </c>
      <c r="AV113" s="36">
        <f t="shared" si="47"/>
        <v>299721.18949097628</v>
      </c>
      <c r="AW113" s="36">
        <f t="shared" si="47"/>
        <v>273658.47736132616</v>
      </c>
      <c r="AX113" s="36">
        <f t="shared" si="47"/>
        <v>248780.43396484191</v>
      </c>
      <c r="AY113" s="36">
        <f t="shared" si="47"/>
        <v>225087.05930152372</v>
      </c>
      <c r="AZ113" s="36">
        <f t="shared" si="47"/>
        <v>202578.35337137134</v>
      </c>
      <c r="BA113" s="36">
        <f t="shared" si="47"/>
        <v>181254.31617438485</v>
      </c>
      <c r="BB113" s="36">
        <f t="shared" si="47"/>
        <v>161114.94771056436</v>
      </c>
      <c r="BC113" s="36">
        <f t="shared" si="47"/>
        <v>142160.24797990973</v>
      </c>
      <c r="BD113" s="36">
        <f t="shared" si="47"/>
        <v>124390.21698242094</v>
      </c>
      <c r="BE113" s="36">
        <f t="shared" si="47"/>
        <v>107804.8547180982</v>
      </c>
      <c r="BF113" s="36">
        <f t="shared" si="47"/>
        <v>92404.161186941303</v>
      </c>
      <c r="BG113" s="36">
        <f t="shared" si="47"/>
        <v>78188.136388950254</v>
      </c>
      <c r="BH113" s="36">
        <f t="shared" si="47"/>
        <v>65156.780324125233</v>
      </c>
      <c r="BI113" s="36">
        <f t="shared" si="47"/>
        <v>53310.092992466074</v>
      </c>
      <c r="BJ113" s="36">
        <f t="shared" si="47"/>
        <v>42648.074393972944</v>
      </c>
      <c r="BK113" s="36">
        <f t="shared" si="47"/>
        <v>33170.72452864566</v>
      </c>
      <c r="BL113" s="36">
        <f t="shared" si="47"/>
        <v>24878.043396484223</v>
      </c>
      <c r="BM113" s="36">
        <f t="shared" si="47"/>
        <v>17770.030997488648</v>
      </c>
      <c r="BN113" s="36">
        <f t="shared" si="47"/>
        <v>11846.687331659099</v>
      </c>
      <c r="BO113" s="36">
        <f t="shared" si="47"/>
        <v>7108.0123989954127</v>
      </c>
      <c r="BP113" s="36">
        <f t="shared" si="47"/>
        <v>3554.0061994977295</v>
      </c>
      <c r="BQ113" s="36">
        <f t="shared" si="47"/>
        <v>1184.66873316591</v>
      </c>
      <c r="BR113" s="36">
        <f t="shared" si="47"/>
        <v>0</v>
      </c>
      <c r="BS113" s="36">
        <f t="shared" si="47"/>
        <v>0</v>
      </c>
      <c r="BT113" s="36">
        <f t="shared" si="47"/>
        <v>0</v>
      </c>
      <c r="BU113" s="36">
        <f t="shared" si="47"/>
        <v>0</v>
      </c>
      <c r="BV113" s="36">
        <f t="shared" si="47"/>
        <v>0</v>
      </c>
      <c r="BW113" s="36">
        <f>BW109-BW105</f>
        <v>0</v>
      </c>
      <c r="BX113" s="36">
        <f>BX109-BX105</f>
        <v>0</v>
      </c>
      <c r="BY113" s="36">
        <f t="shared" ref="BY113:CK113" si="48">BY109-BY105</f>
        <v>0</v>
      </c>
      <c r="BZ113" s="36">
        <f t="shared" si="48"/>
        <v>0</v>
      </c>
      <c r="CA113" s="36">
        <f t="shared" si="48"/>
        <v>0</v>
      </c>
      <c r="CB113" s="36">
        <f t="shared" si="48"/>
        <v>0</v>
      </c>
      <c r="CC113" s="36">
        <f t="shared" si="48"/>
        <v>0</v>
      </c>
      <c r="CD113" s="36">
        <f t="shared" si="48"/>
        <v>0</v>
      </c>
      <c r="CE113" s="36">
        <f t="shared" si="48"/>
        <v>0</v>
      </c>
      <c r="CF113" s="36">
        <f t="shared" si="48"/>
        <v>0</v>
      </c>
      <c r="CG113" s="36">
        <f t="shared" si="48"/>
        <v>0</v>
      </c>
      <c r="CH113" s="36">
        <f t="shared" si="48"/>
        <v>0</v>
      </c>
      <c r="CI113" s="36">
        <f t="shared" si="48"/>
        <v>0</v>
      </c>
      <c r="CJ113" s="36">
        <f t="shared" si="48"/>
        <v>0</v>
      </c>
      <c r="CK113" s="36">
        <f t="shared" si="48"/>
        <v>0</v>
      </c>
    </row>
    <row r="114" spans="1:89" ht="10.35" hidden="1" customHeight="1" outlineLevel="2">
      <c r="B114" s="21"/>
      <c r="D114" s="10" t="s">
        <v>338</v>
      </c>
      <c r="F114" s="12" t="s">
        <v>33</v>
      </c>
      <c r="J114" s="36">
        <f>J110-J106</f>
        <v>2242549.525726412</v>
      </c>
      <c r="K114" s="36">
        <f t="shared" ref="K114:BV114" si="49">K110-K106</f>
        <v>2242549.525726412</v>
      </c>
      <c r="L114" s="36">
        <f t="shared" si="49"/>
        <v>2242549.525726412</v>
      </c>
      <c r="M114" s="36">
        <f t="shared" si="49"/>
        <v>2242549.525726412</v>
      </c>
      <c r="N114" s="36">
        <f t="shared" si="49"/>
        <v>2235075.6435168693</v>
      </c>
      <c r="O114" s="36">
        <f t="shared" si="49"/>
        <v>2226417.0925741605</v>
      </c>
      <c r="P114" s="36">
        <f t="shared" si="49"/>
        <v>2216573.8728982853</v>
      </c>
      <c r="Q114" s="36">
        <f t="shared" si="49"/>
        <v>2205545.9844892453</v>
      </c>
      <c r="R114" s="36">
        <f t="shared" si="49"/>
        <v>2193333.4273470384</v>
      </c>
      <c r="S114" s="36">
        <f t="shared" si="49"/>
        <v>2179936.2014716659</v>
      </c>
      <c r="T114" s="36">
        <f t="shared" si="49"/>
        <v>2165354.3068631273</v>
      </c>
      <c r="U114" s="36">
        <f t="shared" si="49"/>
        <v>2149587.7435214235</v>
      </c>
      <c r="V114" s="36">
        <f t="shared" si="49"/>
        <v>2132636.5114465528</v>
      </c>
      <c r="W114" s="36">
        <f t="shared" si="49"/>
        <v>2114500.610638517</v>
      </c>
      <c r="X114" s="36">
        <f t="shared" si="49"/>
        <v>2095180.041097315</v>
      </c>
      <c r="Y114" s="36">
        <f t="shared" si="49"/>
        <v>2074674.802822947</v>
      </c>
      <c r="Z114" s="36">
        <f t="shared" si="49"/>
        <v>2052984.8958154132</v>
      </c>
      <c r="AA114" s="36">
        <f t="shared" si="49"/>
        <v>2030110.3200747133</v>
      </c>
      <c r="AB114" s="36">
        <f t="shared" si="49"/>
        <v>2006051.0756008476</v>
      </c>
      <c r="AC114" s="36">
        <f t="shared" si="49"/>
        <v>1980807.162393816</v>
      </c>
      <c r="AD114" s="36">
        <f t="shared" si="49"/>
        <v>1954378.5804536184</v>
      </c>
      <c r="AE114" s="36">
        <f t="shared" si="49"/>
        <v>1926765.329780255</v>
      </c>
      <c r="AF114" s="36">
        <f t="shared" si="49"/>
        <v>1897967.4103737257</v>
      </c>
      <c r="AG114" s="36">
        <f t="shared" si="49"/>
        <v>1867984.8222340303</v>
      </c>
      <c r="AH114" s="36">
        <f t="shared" si="49"/>
        <v>1836817.5653611694</v>
      </c>
      <c r="AI114" s="36">
        <f t="shared" si="49"/>
        <v>1804465.6397551424</v>
      </c>
      <c r="AJ114" s="36">
        <f t="shared" si="49"/>
        <v>1770929.0454159493</v>
      </c>
      <c r="AK114" s="36">
        <f t="shared" si="49"/>
        <v>1736207.7823435904</v>
      </c>
      <c r="AL114" s="36">
        <f t="shared" si="49"/>
        <v>1700301.8505380657</v>
      </c>
      <c r="AM114" s="36">
        <f t="shared" si="49"/>
        <v>1663211.2499993748</v>
      </c>
      <c r="AN114" s="36">
        <f t="shared" si="49"/>
        <v>1624935.9807275182</v>
      </c>
      <c r="AO114" s="36">
        <f t="shared" si="49"/>
        <v>1585476.0427224957</v>
      </c>
      <c r="AP114" s="36">
        <f t="shared" si="49"/>
        <v>1544831.4359843072</v>
      </c>
      <c r="AQ114" s="36">
        <f t="shared" si="49"/>
        <v>1503002.1605129526</v>
      </c>
      <c r="AR114" s="36">
        <f t="shared" si="49"/>
        <v>1459988.2163084322</v>
      </c>
      <c r="AS114" s="36">
        <f t="shared" si="49"/>
        <v>1415789.6033707461</v>
      </c>
      <c r="AT114" s="36">
        <f t="shared" si="49"/>
        <v>1370406.321699894</v>
      </c>
      <c r="AU114" s="36">
        <f t="shared" si="49"/>
        <v>1323838.3712958759</v>
      </c>
      <c r="AV114" s="36">
        <f t="shared" si="49"/>
        <v>1276085.7521586919</v>
      </c>
      <c r="AW114" s="36">
        <f t="shared" si="49"/>
        <v>1227148.4642883423</v>
      </c>
      <c r="AX114" s="36">
        <f t="shared" si="49"/>
        <v>1177026.5076848262</v>
      </c>
      <c r="AY114" s="36">
        <f t="shared" si="49"/>
        <v>1125719.8823481444</v>
      </c>
      <c r="AZ114" s="36">
        <f t="shared" si="49"/>
        <v>1073228.5882782969</v>
      </c>
      <c r="BA114" s="36">
        <f t="shared" si="49"/>
        <v>1019552.6254752834</v>
      </c>
      <c r="BB114" s="36">
        <f t="shared" si="49"/>
        <v>964691.99393910379</v>
      </c>
      <c r="BC114" s="36">
        <f t="shared" si="49"/>
        <v>908646.69366975839</v>
      </c>
      <c r="BD114" s="36">
        <f t="shared" si="49"/>
        <v>851416.72466724715</v>
      </c>
      <c r="BE114" s="36">
        <f t="shared" si="49"/>
        <v>793002.08693156997</v>
      </c>
      <c r="BF114" s="36">
        <f t="shared" si="49"/>
        <v>733402.78046272683</v>
      </c>
      <c r="BG114" s="36">
        <f t="shared" si="49"/>
        <v>672618.80526071787</v>
      </c>
      <c r="BH114" s="36">
        <f t="shared" si="49"/>
        <v>610650.16132554295</v>
      </c>
      <c r="BI114" s="36">
        <f t="shared" si="49"/>
        <v>547496.84865720209</v>
      </c>
      <c r="BJ114" s="36">
        <f t="shared" si="49"/>
        <v>483158.86725569522</v>
      </c>
      <c r="BK114" s="36">
        <f t="shared" si="49"/>
        <v>417636.21712102252</v>
      </c>
      <c r="BL114" s="36">
        <f t="shared" si="49"/>
        <v>350928.89825318393</v>
      </c>
      <c r="BM114" s="36">
        <f t="shared" si="49"/>
        <v>283036.91065217927</v>
      </c>
      <c r="BN114" s="36">
        <f t="shared" si="49"/>
        <v>213960.25431800884</v>
      </c>
      <c r="BO114" s="36">
        <f t="shared" si="49"/>
        <v>143698.92925067252</v>
      </c>
      <c r="BP114" s="36">
        <f t="shared" si="49"/>
        <v>72252.935450170189</v>
      </c>
      <c r="BQ114" s="36">
        <f t="shared" si="49"/>
        <v>0</v>
      </c>
      <c r="BR114" s="36">
        <f t="shared" si="49"/>
        <v>0</v>
      </c>
      <c r="BS114" s="36">
        <f t="shared" si="49"/>
        <v>0</v>
      </c>
      <c r="BT114" s="36">
        <f t="shared" si="49"/>
        <v>0</v>
      </c>
      <c r="BU114" s="36">
        <f t="shared" si="49"/>
        <v>0</v>
      </c>
      <c r="BV114" s="36">
        <f t="shared" si="49"/>
        <v>0</v>
      </c>
      <c r="BW114" s="36">
        <f>BW110-BW106</f>
        <v>0</v>
      </c>
      <c r="BX114" s="36">
        <f>BX110-BX106</f>
        <v>0</v>
      </c>
      <c r="BY114" s="36">
        <f t="shared" ref="BY114:CK114" si="50">BY110-BY106</f>
        <v>0</v>
      </c>
      <c r="BZ114" s="36">
        <f t="shared" si="50"/>
        <v>0</v>
      </c>
      <c r="CA114" s="36">
        <f t="shared" si="50"/>
        <v>0</v>
      </c>
      <c r="CB114" s="36">
        <f t="shared" si="50"/>
        <v>0</v>
      </c>
      <c r="CC114" s="36">
        <f t="shared" si="50"/>
        <v>0</v>
      </c>
      <c r="CD114" s="36">
        <f t="shared" si="50"/>
        <v>0</v>
      </c>
      <c r="CE114" s="36">
        <f t="shared" si="50"/>
        <v>0</v>
      </c>
      <c r="CF114" s="36">
        <f t="shared" si="50"/>
        <v>0</v>
      </c>
      <c r="CG114" s="36">
        <f t="shared" si="50"/>
        <v>0</v>
      </c>
      <c r="CH114" s="36">
        <f t="shared" si="50"/>
        <v>0</v>
      </c>
      <c r="CI114" s="36">
        <f t="shared" si="50"/>
        <v>0</v>
      </c>
      <c r="CJ114" s="36">
        <f t="shared" si="50"/>
        <v>0</v>
      </c>
      <c r="CK114" s="36">
        <f t="shared" si="50"/>
        <v>0</v>
      </c>
    </row>
    <row r="115" spans="1:89" ht="10.35" hidden="1" customHeight="1" outlineLevel="2">
      <c r="B115" s="21"/>
      <c r="K115"/>
      <c r="L115"/>
      <c r="M115"/>
    </row>
    <row r="116" spans="1:89" ht="10.35" hidden="1" customHeight="1" outlineLevel="2">
      <c r="B116" s="21"/>
      <c r="D116" s="63" t="s">
        <v>138</v>
      </c>
      <c r="K116"/>
      <c r="L116"/>
      <c r="M116"/>
    </row>
    <row r="117" spans="1:89" ht="10.35" hidden="1" customHeight="1" outlineLevel="2">
      <c r="B117" s="21"/>
      <c r="D117" s="10" t="s">
        <v>131</v>
      </c>
      <c r="F117" s="12" t="s">
        <v>4</v>
      </c>
      <c r="G117" s="25">
        <f>SUM(J117:CK117)</f>
        <v>21939574.82816501</v>
      </c>
      <c r="J117" s="36">
        <f t="shared" ref="J117:AO117" si="51">J105*$G$10</f>
        <v>0</v>
      </c>
      <c r="K117" s="36">
        <f>K105*$G$10</f>
        <v>0</v>
      </c>
      <c r="L117" s="36">
        <f t="shared" si="51"/>
        <v>0</v>
      </c>
      <c r="M117" s="36">
        <f>M105*$G$10</f>
        <v>0</v>
      </c>
      <c r="N117" s="36">
        <f t="shared" si="51"/>
        <v>756537.06304017303</v>
      </c>
      <c r="O117" s="36">
        <f t="shared" si="51"/>
        <v>743264.48298683669</v>
      </c>
      <c r="P117" s="36">
        <f t="shared" si="51"/>
        <v>729991.90293350024</v>
      </c>
      <c r="Q117" s="36">
        <f t="shared" si="51"/>
        <v>716719.32288016391</v>
      </c>
      <c r="R117" s="36">
        <f t="shared" si="51"/>
        <v>703446.74282682757</v>
      </c>
      <c r="S117" s="36">
        <f t="shared" si="51"/>
        <v>690174.16277349123</v>
      </c>
      <c r="T117" s="36">
        <f t="shared" si="51"/>
        <v>676901.58272015478</v>
      </c>
      <c r="U117" s="36">
        <f t="shared" si="51"/>
        <v>663629.00266681844</v>
      </c>
      <c r="V117" s="36">
        <f t="shared" si="51"/>
        <v>650356.42261348211</v>
      </c>
      <c r="W117" s="36">
        <f t="shared" si="51"/>
        <v>637083.84256014554</v>
      </c>
      <c r="X117" s="36">
        <f t="shared" si="51"/>
        <v>623811.26250680932</v>
      </c>
      <c r="Y117" s="36">
        <f t="shared" si="51"/>
        <v>610538.68245347298</v>
      </c>
      <c r="Z117" s="36">
        <f t="shared" si="51"/>
        <v>597266.10240013665</v>
      </c>
      <c r="AA117" s="36">
        <f t="shared" si="51"/>
        <v>583993.52234680019</v>
      </c>
      <c r="AB117" s="36">
        <f t="shared" si="51"/>
        <v>570720.94229346397</v>
      </c>
      <c r="AC117" s="36">
        <f t="shared" si="51"/>
        <v>557448.36224012752</v>
      </c>
      <c r="AD117" s="36">
        <f t="shared" si="51"/>
        <v>544175.78218679118</v>
      </c>
      <c r="AE117" s="36">
        <f t="shared" si="51"/>
        <v>530903.20213345473</v>
      </c>
      <c r="AF117" s="36">
        <f t="shared" si="51"/>
        <v>517630.6220801184</v>
      </c>
      <c r="AG117" s="36">
        <f t="shared" si="51"/>
        <v>504358.042026782</v>
      </c>
      <c r="AH117" s="36">
        <f t="shared" si="51"/>
        <v>491085.46197344561</v>
      </c>
      <c r="AI117" s="36">
        <f t="shared" si="51"/>
        <v>477812.88192010927</v>
      </c>
      <c r="AJ117" s="36">
        <f t="shared" si="51"/>
        <v>464540.30186677293</v>
      </c>
      <c r="AK117" s="36">
        <f t="shared" si="51"/>
        <v>451267.72181343654</v>
      </c>
      <c r="AL117" s="36">
        <f t="shared" si="51"/>
        <v>437995.14176010014</v>
      </c>
      <c r="AM117" s="36">
        <f t="shared" si="51"/>
        <v>424722.56170676381</v>
      </c>
      <c r="AN117" s="36">
        <f t="shared" si="51"/>
        <v>411449.98165342747</v>
      </c>
      <c r="AO117" s="36">
        <f t="shared" si="51"/>
        <v>398177.40160009102</v>
      </c>
      <c r="AP117" s="36">
        <f t="shared" ref="AP117:BU117" si="52">AP105*$G$10</f>
        <v>384904.82154675457</v>
      </c>
      <c r="AQ117" s="36">
        <f t="shared" si="52"/>
        <v>371632.24149341835</v>
      </c>
      <c r="AR117" s="36">
        <f t="shared" si="52"/>
        <v>358359.66144008189</v>
      </c>
      <c r="AS117" s="36">
        <f t="shared" si="52"/>
        <v>345087.08138674544</v>
      </c>
      <c r="AT117" s="36">
        <f t="shared" si="52"/>
        <v>331814.50133340911</v>
      </c>
      <c r="AU117" s="36">
        <f t="shared" si="52"/>
        <v>318541.92128007265</v>
      </c>
      <c r="AV117" s="36">
        <f t="shared" si="52"/>
        <v>305269.34122673643</v>
      </c>
      <c r="AW117" s="36">
        <f t="shared" si="52"/>
        <v>291996.76117340004</v>
      </c>
      <c r="AX117" s="36">
        <f t="shared" si="52"/>
        <v>278724.18112006364</v>
      </c>
      <c r="AY117" s="36">
        <f t="shared" si="52"/>
        <v>265451.60106672737</v>
      </c>
      <c r="AZ117" s="36">
        <f t="shared" si="52"/>
        <v>252179.021013391</v>
      </c>
      <c r="BA117" s="36">
        <f t="shared" si="52"/>
        <v>238906.44096005455</v>
      </c>
      <c r="BB117" s="36">
        <f t="shared" si="52"/>
        <v>225633.86090671827</v>
      </c>
      <c r="BC117" s="36">
        <f t="shared" si="52"/>
        <v>212361.2808533819</v>
      </c>
      <c r="BD117" s="36">
        <f t="shared" si="52"/>
        <v>199088.70080004542</v>
      </c>
      <c r="BE117" s="36">
        <f t="shared" si="52"/>
        <v>185816.12074670917</v>
      </c>
      <c r="BF117" s="36">
        <f t="shared" si="52"/>
        <v>172543.54069337275</v>
      </c>
      <c r="BG117" s="36">
        <f t="shared" si="52"/>
        <v>159270.96064003621</v>
      </c>
      <c r="BH117" s="36">
        <f t="shared" si="52"/>
        <v>145998.38058669993</v>
      </c>
      <c r="BI117" s="36">
        <f t="shared" si="52"/>
        <v>132725.80053336351</v>
      </c>
      <c r="BJ117" s="36">
        <f t="shared" si="52"/>
        <v>119453.22048002739</v>
      </c>
      <c r="BK117" s="36">
        <f t="shared" si="52"/>
        <v>106180.64042669113</v>
      </c>
      <c r="BL117" s="36">
        <f t="shared" si="52"/>
        <v>92908.06037335466</v>
      </c>
      <c r="BM117" s="36">
        <f t="shared" si="52"/>
        <v>79635.480320017916</v>
      </c>
      <c r="BN117" s="36">
        <f t="shared" si="52"/>
        <v>66362.90026668158</v>
      </c>
      <c r="BO117" s="36">
        <f t="shared" si="52"/>
        <v>53090.320213344923</v>
      </c>
      <c r="BP117" s="36">
        <f t="shared" si="52"/>
        <v>39817.740160008958</v>
      </c>
      <c r="BQ117" s="36">
        <f t="shared" si="52"/>
        <v>26545.160106672636</v>
      </c>
      <c r="BR117" s="36">
        <f t="shared" si="52"/>
        <v>13272.580053335449</v>
      </c>
      <c r="BS117" s="36">
        <f t="shared" si="52"/>
        <v>0</v>
      </c>
      <c r="BT117" s="36">
        <f t="shared" si="52"/>
        <v>0</v>
      </c>
      <c r="BU117" s="36">
        <f t="shared" si="52"/>
        <v>0</v>
      </c>
      <c r="BV117" s="36">
        <f t="shared" ref="BV117:CK117" si="53">BV105*$G$10</f>
        <v>0</v>
      </c>
      <c r="BW117" s="36">
        <f t="shared" si="53"/>
        <v>0</v>
      </c>
      <c r="BX117" s="36">
        <f t="shared" si="53"/>
        <v>0</v>
      </c>
      <c r="BY117" s="36">
        <f t="shared" si="53"/>
        <v>0</v>
      </c>
      <c r="BZ117" s="36">
        <f t="shared" si="53"/>
        <v>0</v>
      </c>
      <c r="CA117" s="36">
        <f t="shared" si="53"/>
        <v>0</v>
      </c>
      <c r="CB117" s="36">
        <f t="shared" si="53"/>
        <v>0</v>
      </c>
      <c r="CC117" s="36">
        <f t="shared" si="53"/>
        <v>0</v>
      </c>
      <c r="CD117" s="36">
        <f t="shared" si="53"/>
        <v>0</v>
      </c>
      <c r="CE117" s="36">
        <f t="shared" si="53"/>
        <v>0</v>
      </c>
      <c r="CF117" s="36">
        <f t="shared" si="53"/>
        <v>0</v>
      </c>
      <c r="CG117" s="36">
        <f t="shared" si="53"/>
        <v>0</v>
      </c>
      <c r="CH117" s="36">
        <f t="shared" si="53"/>
        <v>0</v>
      </c>
      <c r="CI117" s="36">
        <f t="shared" si="53"/>
        <v>0</v>
      </c>
      <c r="CJ117" s="36">
        <f t="shared" si="53"/>
        <v>0</v>
      </c>
      <c r="CK117" s="36">
        <f t="shared" si="53"/>
        <v>0</v>
      </c>
    </row>
    <row r="118" spans="1:89" ht="10.35" hidden="1" customHeight="1" outlineLevel="2">
      <c r="B118" s="21"/>
      <c r="D118" s="10" t="s">
        <v>132</v>
      </c>
      <c r="F118" s="12" t="s">
        <v>4</v>
      </c>
      <c r="G118" s="25">
        <f>SUM(J118:CK118)</f>
        <v>9421753.5049543157</v>
      </c>
      <c r="J118" s="36">
        <f t="shared" ref="J118:AO118" si="54">J106*$G$11</f>
        <v>0</v>
      </c>
      <c r="K118" s="36">
        <f t="shared" si="54"/>
        <v>0</v>
      </c>
      <c r="L118" s="36">
        <f t="shared" si="54"/>
        <v>0</v>
      </c>
      <c r="M118" s="36">
        <f>M106*$G$11</f>
        <v>0</v>
      </c>
      <c r="N118" s="36">
        <f t="shared" si="54"/>
        <v>31400.45519421322</v>
      </c>
      <c r="O118" s="36">
        <f t="shared" si="54"/>
        <v>36377.672714214379</v>
      </c>
      <c r="P118" s="36">
        <f t="shared" si="54"/>
        <v>41354.890234215542</v>
      </c>
      <c r="Q118" s="36">
        <f t="shared" si="54"/>
        <v>46332.107754216668</v>
      </c>
      <c r="R118" s="36">
        <f t="shared" si="54"/>
        <v>51309.325274217801</v>
      </c>
      <c r="S118" s="36">
        <f t="shared" si="54"/>
        <v>56286.542794218934</v>
      </c>
      <c r="T118" s="36">
        <f t="shared" si="54"/>
        <v>61263.76031422009</v>
      </c>
      <c r="U118" s="36">
        <f t="shared" si="54"/>
        <v>66240.977834221223</v>
      </c>
      <c r="V118" s="36">
        <f t="shared" si="54"/>
        <v>71218.195354222349</v>
      </c>
      <c r="W118" s="36">
        <f t="shared" si="54"/>
        <v>76195.412874223548</v>
      </c>
      <c r="X118" s="36">
        <f t="shared" si="54"/>
        <v>81172.630394224645</v>
      </c>
      <c r="Y118" s="36">
        <f t="shared" si="54"/>
        <v>86149.847914225771</v>
      </c>
      <c r="Z118" s="36">
        <f t="shared" si="54"/>
        <v>91127.065434226897</v>
      </c>
      <c r="AA118" s="36">
        <f t="shared" si="54"/>
        <v>96104.282954228067</v>
      </c>
      <c r="AB118" s="36">
        <f t="shared" si="54"/>
        <v>101081.50047422916</v>
      </c>
      <c r="AC118" s="36">
        <f t="shared" si="54"/>
        <v>106058.71799423029</v>
      </c>
      <c r="AD118" s="36">
        <f t="shared" si="54"/>
        <v>111035.93551423146</v>
      </c>
      <c r="AE118" s="36">
        <f t="shared" si="54"/>
        <v>116013.15303423262</v>
      </c>
      <c r="AF118" s="36">
        <f t="shared" si="54"/>
        <v>120990.37055423374</v>
      </c>
      <c r="AG118" s="36">
        <f t="shared" si="54"/>
        <v>125967.58807423488</v>
      </c>
      <c r="AH118" s="36">
        <f t="shared" si="54"/>
        <v>130944.80559423604</v>
      </c>
      <c r="AI118" s="36">
        <f t="shared" si="54"/>
        <v>135922.02311423718</v>
      </c>
      <c r="AJ118" s="36">
        <f t="shared" si="54"/>
        <v>140899.24063423829</v>
      </c>
      <c r="AK118" s="36">
        <f t="shared" si="54"/>
        <v>145876.45815423943</v>
      </c>
      <c r="AL118" s="36">
        <f t="shared" si="54"/>
        <v>150853.6756742406</v>
      </c>
      <c r="AM118" s="36">
        <f t="shared" si="54"/>
        <v>155830.89319424171</v>
      </c>
      <c r="AN118" s="36">
        <f t="shared" si="54"/>
        <v>160808.11071424285</v>
      </c>
      <c r="AO118" s="36">
        <f t="shared" si="54"/>
        <v>165785.32823424402</v>
      </c>
      <c r="AP118" s="36">
        <f t="shared" ref="AP118:BU118" si="55">AP106*$G$11</f>
        <v>170762.54575424516</v>
      </c>
      <c r="AQ118" s="36">
        <f t="shared" si="55"/>
        <v>175739.76327424627</v>
      </c>
      <c r="AR118" s="36">
        <f t="shared" si="55"/>
        <v>180716.98079424741</v>
      </c>
      <c r="AS118" s="36">
        <f t="shared" si="55"/>
        <v>185694.19831424858</v>
      </c>
      <c r="AT118" s="36">
        <f t="shared" si="55"/>
        <v>190671.41583424975</v>
      </c>
      <c r="AU118" s="36">
        <f t="shared" si="55"/>
        <v>195648.63335425092</v>
      </c>
      <c r="AV118" s="36">
        <f t="shared" si="55"/>
        <v>200625.85087425198</v>
      </c>
      <c r="AW118" s="36">
        <f t="shared" si="55"/>
        <v>205603.06839425312</v>
      </c>
      <c r="AX118" s="36">
        <f t="shared" si="55"/>
        <v>210580.28591425426</v>
      </c>
      <c r="AY118" s="36">
        <f t="shared" si="55"/>
        <v>215557.50343425537</v>
      </c>
      <c r="AZ118" s="36">
        <f t="shared" si="55"/>
        <v>220534.72095425654</v>
      </c>
      <c r="BA118" s="36">
        <f t="shared" si="55"/>
        <v>225511.93847425768</v>
      </c>
      <c r="BB118" s="36">
        <f t="shared" si="55"/>
        <v>230489.15599425879</v>
      </c>
      <c r="BC118" s="36">
        <f t="shared" si="55"/>
        <v>235466.37351425996</v>
      </c>
      <c r="BD118" s="36">
        <f t="shared" si="55"/>
        <v>240443.5910342611</v>
      </c>
      <c r="BE118" s="36">
        <f t="shared" si="55"/>
        <v>245420.80855426221</v>
      </c>
      <c r="BF118" s="36">
        <f t="shared" si="55"/>
        <v>250398.02607426338</v>
      </c>
      <c r="BG118" s="36">
        <f t="shared" si="55"/>
        <v>255375.24359426455</v>
      </c>
      <c r="BH118" s="36">
        <f t="shared" si="55"/>
        <v>260352.46111426566</v>
      </c>
      <c r="BI118" s="36">
        <f t="shared" si="55"/>
        <v>265329.67863426683</v>
      </c>
      <c r="BJ118" s="36">
        <f t="shared" si="55"/>
        <v>270306.89615426789</v>
      </c>
      <c r="BK118" s="36">
        <f t="shared" si="55"/>
        <v>275284.113674269</v>
      </c>
      <c r="BL118" s="36">
        <f t="shared" si="55"/>
        <v>280261.33119427017</v>
      </c>
      <c r="BM118" s="36">
        <f t="shared" si="55"/>
        <v>285238.54871427146</v>
      </c>
      <c r="BN118" s="36">
        <f t="shared" si="55"/>
        <v>290215.76623427251</v>
      </c>
      <c r="BO118" s="36">
        <f t="shared" si="55"/>
        <v>295192.9837542738</v>
      </c>
      <c r="BP118" s="36">
        <f t="shared" si="55"/>
        <v>300170.20127427479</v>
      </c>
      <c r="BQ118" s="36">
        <f t="shared" si="55"/>
        <v>303560.45207089413</v>
      </c>
      <c r="BR118" s="36">
        <f t="shared" si="55"/>
        <v>0</v>
      </c>
      <c r="BS118" s="36">
        <f t="shared" si="55"/>
        <v>0</v>
      </c>
      <c r="BT118" s="36">
        <f t="shared" si="55"/>
        <v>0</v>
      </c>
      <c r="BU118" s="36">
        <f t="shared" si="55"/>
        <v>0</v>
      </c>
      <c r="BV118" s="36">
        <f t="shared" ref="BV118:CK118" si="56">BV106*$G$11</f>
        <v>0</v>
      </c>
      <c r="BW118" s="36">
        <f t="shared" si="56"/>
        <v>0</v>
      </c>
      <c r="BX118" s="36">
        <f t="shared" si="56"/>
        <v>0</v>
      </c>
      <c r="BY118" s="36">
        <f t="shared" si="56"/>
        <v>0</v>
      </c>
      <c r="BZ118" s="36">
        <f t="shared" si="56"/>
        <v>0</v>
      </c>
      <c r="CA118" s="36">
        <f t="shared" si="56"/>
        <v>0</v>
      </c>
      <c r="CB118" s="36">
        <f t="shared" si="56"/>
        <v>0</v>
      </c>
      <c r="CC118" s="36">
        <f t="shared" si="56"/>
        <v>0</v>
      </c>
      <c r="CD118" s="36">
        <f t="shared" si="56"/>
        <v>0</v>
      </c>
      <c r="CE118" s="36">
        <f t="shared" si="56"/>
        <v>0</v>
      </c>
      <c r="CF118" s="36">
        <f t="shared" si="56"/>
        <v>0</v>
      </c>
      <c r="CG118" s="36">
        <f t="shared" si="56"/>
        <v>0</v>
      </c>
      <c r="CH118" s="36">
        <f t="shared" si="56"/>
        <v>0</v>
      </c>
      <c r="CI118" s="36">
        <f t="shared" si="56"/>
        <v>0</v>
      </c>
      <c r="CJ118" s="36">
        <f t="shared" si="56"/>
        <v>0</v>
      </c>
      <c r="CK118" s="36">
        <f t="shared" si="56"/>
        <v>0</v>
      </c>
    </row>
    <row r="119" spans="1:89" customFormat="1" ht="10.35" hidden="1" customHeight="1" outlineLevel="1" collapsed="1"/>
    <row r="120" spans="1:89" s="16" customFormat="1" ht="10.35" hidden="1" customHeight="1" outlineLevel="1">
      <c r="B120" s="17"/>
      <c r="C120" s="207" t="s">
        <v>413</v>
      </c>
      <c r="D120" s="16" t="s">
        <v>414</v>
      </c>
      <c r="E120" s="18"/>
      <c r="F120" s="19"/>
      <c r="G120" s="20"/>
    </row>
    <row r="121" spans="1:89" customFormat="1" ht="10.35" hidden="1" customHeight="1" outlineLevel="2"/>
    <row r="122" spans="1:89" customFormat="1" ht="10.35" hidden="1" customHeight="1" outlineLevel="2">
      <c r="D122" s="10" t="s">
        <v>331</v>
      </c>
      <c r="E122" s="11"/>
      <c r="F122" s="12" t="s">
        <v>33</v>
      </c>
      <c r="G122" s="25">
        <f>G34*G35</f>
        <v>75000</v>
      </c>
      <c r="K122" s="254"/>
    </row>
    <row r="123" spans="1:89" customFormat="1" ht="10.35" hidden="1" customHeight="1" outlineLevel="2">
      <c r="A123" s="145"/>
      <c r="B123" s="145"/>
      <c r="D123" s="10"/>
      <c r="E123" s="11"/>
      <c r="F123" s="12"/>
      <c r="G123" s="12"/>
    </row>
    <row r="124" spans="1:89" customFormat="1" ht="10.35" hidden="1" customHeight="1" outlineLevel="2">
      <c r="A124" s="145"/>
      <c r="B124" s="145"/>
      <c r="D124" s="10" t="s">
        <v>135</v>
      </c>
      <c r="E124" s="11"/>
      <c r="F124" s="12" t="s">
        <v>7</v>
      </c>
      <c r="G124" s="26">
        <f>SUM(J98:CK98)</f>
        <v>57</v>
      </c>
      <c r="I124" s="24"/>
      <c r="J124" s="32">
        <f>J20</f>
        <v>0</v>
      </c>
      <c r="K124" s="32">
        <f t="shared" ref="K124:BV124" si="57">K20</f>
        <v>0</v>
      </c>
      <c r="L124" s="32">
        <f t="shared" si="57"/>
        <v>0</v>
      </c>
      <c r="M124" s="32">
        <f t="shared" si="57"/>
        <v>0</v>
      </c>
      <c r="N124" s="32">
        <f t="shared" si="57"/>
        <v>1</v>
      </c>
      <c r="O124" s="32">
        <f t="shared" si="57"/>
        <v>1</v>
      </c>
      <c r="P124" s="32">
        <f t="shared" si="57"/>
        <v>1</v>
      </c>
      <c r="Q124" s="32">
        <f t="shared" si="57"/>
        <v>1</v>
      </c>
      <c r="R124" s="32">
        <f t="shared" si="57"/>
        <v>1</v>
      </c>
      <c r="S124" s="32">
        <f t="shared" si="57"/>
        <v>1</v>
      </c>
      <c r="T124" s="32">
        <f t="shared" si="57"/>
        <v>1</v>
      </c>
      <c r="U124" s="32">
        <f t="shared" si="57"/>
        <v>1</v>
      </c>
      <c r="V124" s="32">
        <f t="shared" si="57"/>
        <v>1</v>
      </c>
      <c r="W124" s="32">
        <f t="shared" si="57"/>
        <v>1</v>
      </c>
      <c r="X124" s="32">
        <f t="shared" si="57"/>
        <v>1</v>
      </c>
      <c r="Y124" s="32">
        <f t="shared" si="57"/>
        <v>1</v>
      </c>
      <c r="Z124" s="32">
        <f t="shared" si="57"/>
        <v>1</v>
      </c>
      <c r="AA124" s="32">
        <f t="shared" si="57"/>
        <v>1</v>
      </c>
      <c r="AB124" s="32">
        <f t="shared" si="57"/>
        <v>1</v>
      </c>
      <c r="AC124" s="32">
        <f t="shared" si="57"/>
        <v>1</v>
      </c>
      <c r="AD124" s="32">
        <f t="shared" si="57"/>
        <v>1</v>
      </c>
      <c r="AE124" s="32">
        <f t="shared" si="57"/>
        <v>1</v>
      </c>
      <c r="AF124" s="32">
        <f t="shared" si="57"/>
        <v>1</v>
      </c>
      <c r="AG124" s="32">
        <f t="shared" si="57"/>
        <v>1</v>
      </c>
      <c r="AH124" s="32">
        <f t="shared" si="57"/>
        <v>1</v>
      </c>
      <c r="AI124" s="32">
        <f t="shared" si="57"/>
        <v>1</v>
      </c>
      <c r="AJ124" s="32">
        <f t="shared" si="57"/>
        <v>1</v>
      </c>
      <c r="AK124" s="32">
        <f t="shared" si="57"/>
        <v>1</v>
      </c>
      <c r="AL124" s="32">
        <f t="shared" si="57"/>
        <v>1</v>
      </c>
      <c r="AM124" s="32">
        <f t="shared" si="57"/>
        <v>1</v>
      </c>
      <c r="AN124" s="32">
        <f t="shared" si="57"/>
        <v>1</v>
      </c>
      <c r="AO124" s="32">
        <f t="shared" si="57"/>
        <v>1</v>
      </c>
      <c r="AP124" s="32">
        <f t="shared" si="57"/>
        <v>1</v>
      </c>
      <c r="AQ124" s="32">
        <f t="shared" si="57"/>
        <v>1</v>
      </c>
      <c r="AR124" s="32">
        <f t="shared" si="57"/>
        <v>1</v>
      </c>
      <c r="AS124" s="32">
        <f t="shared" si="57"/>
        <v>1</v>
      </c>
      <c r="AT124" s="32">
        <f t="shared" si="57"/>
        <v>1</v>
      </c>
      <c r="AU124" s="32">
        <f t="shared" si="57"/>
        <v>1</v>
      </c>
      <c r="AV124" s="32">
        <f t="shared" si="57"/>
        <v>1</v>
      </c>
      <c r="AW124" s="32">
        <f t="shared" si="57"/>
        <v>1</v>
      </c>
      <c r="AX124" s="32">
        <f t="shared" si="57"/>
        <v>1</v>
      </c>
      <c r="AY124" s="32">
        <f t="shared" si="57"/>
        <v>1</v>
      </c>
      <c r="AZ124" s="32">
        <f t="shared" si="57"/>
        <v>1</v>
      </c>
      <c r="BA124" s="32">
        <f t="shared" si="57"/>
        <v>1</v>
      </c>
      <c r="BB124" s="32">
        <f t="shared" si="57"/>
        <v>1</v>
      </c>
      <c r="BC124" s="32">
        <f t="shared" si="57"/>
        <v>1</v>
      </c>
      <c r="BD124" s="32">
        <f t="shared" si="57"/>
        <v>1</v>
      </c>
      <c r="BE124" s="32">
        <f t="shared" si="57"/>
        <v>1</v>
      </c>
      <c r="BF124" s="32">
        <f t="shared" si="57"/>
        <v>1</v>
      </c>
      <c r="BG124" s="32">
        <f t="shared" si="57"/>
        <v>1</v>
      </c>
      <c r="BH124" s="32">
        <f t="shared" si="57"/>
        <v>1</v>
      </c>
      <c r="BI124" s="32">
        <f t="shared" si="57"/>
        <v>1</v>
      </c>
      <c r="BJ124" s="32">
        <f t="shared" si="57"/>
        <v>1</v>
      </c>
      <c r="BK124" s="32">
        <f t="shared" si="57"/>
        <v>1</v>
      </c>
      <c r="BL124" s="32">
        <f t="shared" si="57"/>
        <v>1</v>
      </c>
      <c r="BM124" s="32">
        <f t="shared" si="57"/>
        <v>1</v>
      </c>
      <c r="BN124" s="32">
        <f t="shared" si="57"/>
        <v>1</v>
      </c>
      <c r="BO124" s="32">
        <f t="shared" si="57"/>
        <v>1</v>
      </c>
      <c r="BP124" s="32">
        <f t="shared" si="57"/>
        <v>1</v>
      </c>
      <c r="BQ124" s="32">
        <f t="shared" si="57"/>
        <v>1</v>
      </c>
      <c r="BR124" s="32">
        <f t="shared" si="57"/>
        <v>1</v>
      </c>
      <c r="BS124" s="32">
        <f t="shared" si="57"/>
        <v>0</v>
      </c>
      <c r="BT124" s="32">
        <f t="shared" si="57"/>
        <v>0</v>
      </c>
      <c r="BU124" s="32">
        <f t="shared" si="57"/>
        <v>0</v>
      </c>
      <c r="BV124" s="32">
        <f t="shared" si="57"/>
        <v>0</v>
      </c>
      <c r="BW124" s="32">
        <f t="shared" ref="BW124:CK124" si="58">BW20</f>
        <v>0</v>
      </c>
      <c r="BX124" s="32">
        <f t="shared" si="58"/>
        <v>0</v>
      </c>
      <c r="BY124" s="32">
        <f t="shared" si="58"/>
        <v>0</v>
      </c>
      <c r="BZ124" s="32">
        <f t="shared" si="58"/>
        <v>0</v>
      </c>
      <c r="CA124" s="32">
        <f t="shared" si="58"/>
        <v>0</v>
      </c>
      <c r="CB124" s="32">
        <f t="shared" si="58"/>
        <v>0</v>
      </c>
      <c r="CC124" s="32">
        <f t="shared" si="58"/>
        <v>0</v>
      </c>
      <c r="CD124" s="32">
        <f t="shared" si="58"/>
        <v>0</v>
      </c>
      <c r="CE124" s="32">
        <f t="shared" si="58"/>
        <v>0</v>
      </c>
      <c r="CF124" s="32">
        <f t="shared" si="58"/>
        <v>0</v>
      </c>
      <c r="CG124" s="32">
        <f t="shared" si="58"/>
        <v>0</v>
      </c>
      <c r="CH124" s="32">
        <f t="shared" si="58"/>
        <v>0</v>
      </c>
      <c r="CI124" s="32">
        <f t="shared" si="58"/>
        <v>0</v>
      </c>
      <c r="CJ124" s="32">
        <f t="shared" si="58"/>
        <v>0</v>
      </c>
      <c r="CK124" s="32">
        <f t="shared" si="58"/>
        <v>0</v>
      </c>
    </row>
    <row r="125" spans="1:89" customFormat="1" ht="10.35" hidden="1" customHeight="1" outlineLevel="2">
      <c r="A125" s="145"/>
      <c r="B125" s="145"/>
      <c r="D125" s="10"/>
      <c r="E125" s="11"/>
      <c r="F125" s="12"/>
      <c r="G125" s="12"/>
      <c r="H125" s="12"/>
      <c r="I125" s="12"/>
    </row>
    <row r="126" spans="1:89" customFormat="1" ht="10.35" hidden="1" customHeight="1" outlineLevel="2">
      <c r="A126" s="145"/>
      <c r="B126" s="145"/>
      <c r="D126" s="10" t="s">
        <v>299</v>
      </c>
      <c r="E126" s="11"/>
      <c r="F126" s="12" t="s">
        <v>2</v>
      </c>
      <c r="G126" s="26">
        <f>MAX(J126:CK126)</f>
        <v>57</v>
      </c>
      <c r="J126" s="32">
        <f>J21</f>
        <v>0</v>
      </c>
      <c r="K126" s="32">
        <f t="shared" ref="K126:BV126" si="59">K21</f>
        <v>0</v>
      </c>
      <c r="L126" s="32">
        <f t="shared" si="59"/>
        <v>0</v>
      </c>
      <c r="M126" s="32">
        <f t="shared" si="59"/>
        <v>0</v>
      </c>
      <c r="N126" s="32">
        <f t="shared" si="59"/>
        <v>1</v>
      </c>
      <c r="O126" s="32">
        <f t="shared" si="59"/>
        <v>2</v>
      </c>
      <c r="P126" s="32">
        <f t="shared" si="59"/>
        <v>3</v>
      </c>
      <c r="Q126" s="32">
        <f t="shared" si="59"/>
        <v>4</v>
      </c>
      <c r="R126" s="32">
        <f t="shared" si="59"/>
        <v>5</v>
      </c>
      <c r="S126" s="32">
        <f t="shared" si="59"/>
        <v>6</v>
      </c>
      <c r="T126" s="32">
        <f t="shared" si="59"/>
        <v>7</v>
      </c>
      <c r="U126" s="32">
        <f t="shared" si="59"/>
        <v>8</v>
      </c>
      <c r="V126" s="32">
        <f t="shared" si="59"/>
        <v>9</v>
      </c>
      <c r="W126" s="32">
        <f t="shared" si="59"/>
        <v>10</v>
      </c>
      <c r="X126" s="32">
        <f t="shared" si="59"/>
        <v>11</v>
      </c>
      <c r="Y126" s="32">
        <f t="shared" si="59"/>
        <v>12</v>
      </c>
      <c r="Z126" s="32">
        <f t="shared" si="59"/>
        <v>13</v>
      </c>
      <c r="AA126" s="32">
        <f t="shared" si="59"/>
        <v>14</v>
      </c>
      <c r="AB126" s="32">
        <f t="shared" si="59"/>
        <v>15</v>
      </c>
      <c r="AC126" s="32">
        <f t="shared" si="59"/>
        <v>16</v>
      </c>
      <c r="AD126" s="32">
        <f t="shared" si="59"/>
        <v>17</v>
      </c>
      <c r="AE126" s="32">
        <f t="shared" si="59"/>
        <v>18</v>
      </c>
      <c r="AF126" s="32">
        <f t="shared" si="59"/>
        <v>19</v>
      </c>
      <c r="AG126" s="32">
        <f t="shared" si="59"/>
        <v>20</v>
      </c>
      <c r="AH126" s="32">
        <f t="shared" si="59"/>
        <v>21</v>
      </c>
      <c r="AI126" s="32">
        <f t="shared" si="59"/>
        <v>22</v>
      </c>
      <c r="AJ126" s="32">
        <f t="shared" si="59"/>
        <v>23</v>
      </c>
      <c r="AK126" s="32">
        <f t="shared" si="59"/>
        <v>24</v>
      </c>
      <c r="AL126" s="32">
        <f t="shared" si="59"/>
        <v>25</v>
      </c>
      <c r="AM126" s="32">
        <f t="shared" si="59"/>
        <v>26</v>
      </c>
      <c r="AN126" s="32">
        <f t="shared" si="59"/>
        <v>27</v>
      </c>
      <c r="AO126" s="32">
        <f t="shared" si="59"/>
        <v>28</v>
      </c>
      <c r="AP126" s="32">
        <f t="shared" si="59"/>
        <v>29</v>
      </c>
      <c r="AQ126" s="32">
        <f t="shared" si="59"/>
        <v>30</v>
      </c>
      <c r="AR126" s="32">
        <f t="shared" si="59"/>
        <v>31</v>
      </c>
      <c r="AS126" s="32">
        <f t="shared" si="59"/>
        <v>32</v>
      </c>
      <c r="AT126" s="32">
        <f t="shared" si="59"/>
        <v>33</v>
      </c>
      <c r="AU126" s="32">
        <f t="shared" si="59"/>
        <v>34</v>
      </c>
      <c r="AV126" s="32">
        <f t="shared" si="59"/>
        <v>35</v>
      </c>
      <c r="AW126" s="32">
        <f t="shared" si="59"/>
        <v>36</v>
      </c>
      <c r="AX126" s="32">
        <f t="shared" si="59"/>
        <v>37</v>
      </c>
      <c r="AY126" s="32">
        <f t="shared" si="59"/>
        <v>38</v>
      </c>
      <c r="AZ126" s="32">
        <f t="shared" si="59"/>
        <v>39</v>
      </c>
      <c r="BA126" s="32">
        <f t="shared" si="59"/>
        <v>40</v>
      </c>
      <c r="BB126" s="32">
        <f t="shared" si="59"/>
        <v>41</v>
      </c>
      <c r="BC126" s="32">
        <f t="shared" si="59"/>
        <v>42</v>
      </c>
      <c r="BD126" s="32">
        <f t="shared" si="59"/>
        <v>43</v>
      </c>
      <c r="BE126" s="32">
        <f t="shared" si="59"/>
        <v>44</v>
      </c>
      <c r="BF126" s="32">
        <f t="shared" si="59"/>
        <v>45</v>
      </c>
      <c r="BG126" s="32">
        <f t="shared" si="59"/>
        <v>46</v>
      </c>
      <c r="BH126" s="32">
        <f t="shared" si="59"/>
        <v>47</v>
      </c>
      <c r="BI126" s="32">
        <f t="shared" si="59"/>
        <v>48</v>
      </c>
      <c r="BJ126" s="32">
        <f t="shared" si="59"/>
        <v>49</v>
      </c>
      <c r="BK126" s="32">
        <f t="shared" si="59"/>
        <v>50</v>
      </c>
      <c r="BL126" s="32">
        <f t="shared" si="59"/>
        <v>51</v>
      </c>
      <c r="BM126" s="32">
        <f t="shared" si="59"/>
        <v>52</v>
      </c>
      <c r="BN126" s="32">
        <f t="shared" si="59"/>
        <v>53</v>
      </c>
      <c r="BO126" s="32">
        <f t="shared" si="59"/>
        <v>54</v>
      </c>
      <c r="BP126" s="32">
        <f t="shared" si="59"/>
        <v>55</v>
      </c>
      <c r="BQ126" s="32">
        <f t="shared" si="59"/>
        <v>56</v>
      </c>
      <c r="BR126" s="32">
        <f t="shared" si="59"/>
        <v>57</v>
      </c>
      <c r="BS126" s="32">
        <f t="shared" si="59"/>
        <v>0</v>
      </c>
      <c r="BT126" s="32">
        <f t="shared" si="59"/>
        <v>0</v>
      </c>
      <c r="BU126" s="32">
        <f t="shared" si="59"/>
        <v>0</v>
      </c>
      <c r="BV126" s="32">
        <f t="shared" si="59"/>
        <v>0</v>
      </c>
      <c r="BW126" s="32">
        <f t="shared" ref="BW126:CK126" si="60">BW21</f>
        <v>0</v>
      </c>
      <c r="BX126" s="32">
        <f t="shared" si="60"/>
        <v>0</v>
      </c>
      <c r="BY126" s="32">
        <f t="shared" si="60"/>
        <v>0</v>
      </c>
      <c r="BZ126" s="32">
        <f t="shared" si="60"/>
        <v>0</v>
      </c>
      <c r="CA126" s="32">
        <f t="shared" si="60"/>
        <v>0</v>
      </c>
      <c r="CB126" s="32">
        <f t="shared" si="60"/>
        <v>0</v>
      </c>
      <c r="CC126" s="32">
        <f t="shared" si="60"/>
        <v>0</v>
      </c>
      <c r="CD126" s="32">
        <f t="shared" si="60"/>
        <v>0</v>
      </c>
      <c r="CE126" s="32">
        <f t="shared" si="60"/>
        <v>0</v>
      </c>
      <c r="CF126" s="32">
        <f t="shared" si="60"/>
        <v>0</v>
      </c>
      <c r="CG126" s="32">
        <f t="shared" si="60"/>
        <v>0</v>
      </c>
      <c r="CH126" s="32">
        <f t="shared" si="60"/>
        <v>0</v>
      </c>
      <c r="CI126" s="32">
        <f t="shared" si="60"/>
        <v>0</v>
      </c>
      <c r="CJ126" s="32">
        <f t="shared" si="60"/>
        <v>0</v>
      </c>
      <c r="CK126" s="32">
        <f t="shared" si="60"/>
        <v>0</v>
      </c>
    </row>
    <row r="127" spans="1:89" customFormat="1" ht="10.35" hidden="1" customHeight="1" outlineLevel="2">
      <c r="A127" s="145"/>
      <c r="B127" s="145"/>
      <c r="D127" s="10"/>
      <c r="E127" s="11"/>
      <c r="F127" s="12"/>
    </row>
    <row r="128" spans="1:89" customFormat="1" ht="10.35" hidden="1" customHeight="1" outlineLevel="2">
      <c r="A128" s="145"/>
      <c r="B128" s="145"/>
      <c r="D128" s="10"/>
      <c r="E128" s="11"/>
      <c r="F128" s="12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  <c r="BM128" s="10"/>
      <c r="BN128" s="10"/>
      <c r="BO128" s="10"/>
      <c r="BP128" s="10"/>
      <c r="BQ128" s="10"/>
      <c r="BR128" s="10"/>
      <c r="BS128" s="10"/>
      <c r="BT128" s="10"/>
      <c r="BU128" s="10"/>
      <c r="BV128" s="10"/>
      <c r="BW128" s="10"/>
      <c r="BX128" s="10"/>
      <c r="BY128" s="10"/>
      <c r="BZ128" s="10"/>
      <c r="CA128" s="10"/>
      <c r="CB128" s="10"/>
      <c r="CC128" s="10"/>
      <c r="CD128" s="10"/>
      <c r="CE128" s="10"/>
      <c r="CF128" s="10"/>
      <c r="CG128" s="10"/>
      <c r="CH128" s="10"/>
      <c r="CI128" s="10"/>
      <c r="CJ128" s="10"/>
      <c r="CK128" s="10"/>
    </row>
    <row r="129" spans="1:89" customFormat="1" ht="10.35" hidden="1" customHeight="1" outlineLevel="2">
      <c r="A129" s="145"/>
      <c r="B129" s="145"/>
      <c r="D129" s="10" t="s">
        <v>405</v>
      </c>
      <c r="E129" s="11"/>
      <c r="F129" s="12"/>
      <c r="J129" s="139">
        <f>IF(J126=ROUNDUP($G$16,0),0, IFERROR(IF(J126&gt;$G$124,0,$G$124/J126),0))</f>
        <v>0</v>
      </c>
      <c r="K129" s="139">
        <f t="shared" ref="K129:BV129" si="61">IF(K126=ROUNDUP($G$16,0),0, IFERROR(IF(K126&gt;$G$124,0,$G$124/K126),0))</f>
        <v>0</v>
      </c>
      <c r="L129" s="139">
        <f>IF(L126=ROUNDUP($G$16,0),0, IFERROR(IF(L126&gt;$G$124,0,$G$124/L126),0))</f>
        <v>0</v>
      </c>
      <c r="M129" s="139">
        <f t="shared" si="61"/>
        <v>0</v>
      </c>
      <c r="N129" s="139">
        <f t="shared" si="61"/>
        <v>57</v>
      </c>
      <c r="O129" s="139">
        <f t="shared" si="61"/>
        <v>28.5</v>
      </c>
      <c r="P129" s="139">
        <f t="shared" si="61"/>
        <v>19</v>
      </c>
      <c r="Q129" s="139">
        <f t="shared" si="61"/>
        <v>14.25</v>
      </c>
      <c r="R129" s="139">
        <f t="shared" si="61"/>
        <v>11.4</v>
      </c>
      <c r="S129" s="139">
        <f t="shared" si="61"/>
        <v>9.5</v>
      </c>
      <c r="T129" s="139">
        <f t="shared" si="61"/>
        <v>8.1428571428571423</v>
      </c>
      <c r="U129" s="139">
        <f t="shared" si="61"/>
        <v>7.125</v>
      </c>
      <c r="V129" s="139">
        <f t="shared" si="61"/>
        <v>6.333333333333333</v>
      </c>
      <c r="W129" s="139">
        <f t="shared" si="61"/>
        <v>5.7</v>
      </c>
      <c r="X129" s="139">
        <f t="shared" si="61"/>
        <v>5.1818181818181817</v>
      </c>
      <c r="Y129" s="139">
        <f t="shared" si="61"/>
        <v>4.75</v>
      </c>
      <c r="Z129" s="139">
        <f t="shared" si="61"/>
        <v>4.384615384615385</v>
      </c>
      <c r="AA129" s="139">
        <f t="shared" si="61"/>
        <v>4.0714285714285712</v>
      </c>
      <c r="AB129" s="139">
        <f t="shared" si="61"/>
        <v>3.8</v>
      </c>
      <c r="AC129" s="139">
        <f t="shared" si="61"/>
        <v>3.5625</v>
      </c>
      <c r="AD129" s="139">
        <f t="shared" si="61"/>
        <v>3.3529411764705883</v>
      </c>
      <c r="AE129" s="139">
        <f t="shared" si="61"/>
        <v>3.1666666666666665</v>
      </c>
      <c r="AF129" s="139">
        <f t="shared" si="61"/>
        <v>3</v>
      </c>
      <c r="AG129" s="139">
        <f t="shared" si="61"/>
        <v>2.85</v>
      </c>
      <c r="AH129" s="139">
        <f t="shared" si="61"/>
        <v>2.7142857142857144</v>
      </c>
      <c r="AI129" s="139">
        <f t="shared" si="61"/>
        <v>2.5909090909090908</v>
      </c>
      <c r="AJ129" s="139">
        <f t="shared" si="61"/>
        <v>2.4782608695652173</v>
      </c>
      <c r="AK129" s="139">
        <f t="shared" si="61"/>
        <v>2.375</v>
      </c>
      <c r="AL129" s="139">
        <f t="shared" si="61"/>
        <v>2.2799999999999998</v>
      </c>
      <c r="AM129" s="139">
        <f t="shared" si="61"/>
        <v>2.1923076923076925</v>
      </c>
      <c r="AN129" s="139">
        <f t="shared" si="61"/>
        <v>2.1111111111111112</v>
      </c>
      <c r="AO129" s="139">
        <f t="shared" si="61"/>
        <v>2.0357142857142856</v>
      </c>
      <c r="AP129" s="139">
        <f t="shared" si="61"/>
        <v>1.9655172413793103</v>
      </c>
      <c r="AQ129" s="139">
        <f t="shared" si="61"/>
        <v>1.9</v>
      </c>
      <c r="AR129" s="139">
        <f t="shared" si="61"/>
        <v>1.8387096774193548</v>
      </c>
      <c r="AS129" s="139">
        <f t="shared" si="61"/>
        <v>1.78125</v>
      </c>
      <c r="AT129" s="139">
        <f t="shared" si="61"/>
        <v>1.7272727272727273</v>
      </c>
      <c r="AU129" s="139">
        <f t="shared" si="61"/>
        <v>1.6764705882352942</v>
      </c>
      <c r="AV129" s="139">
        <f t="shared" si="61"/>
        <v>1.6285714285714286</v>
      </c>
      <c r="AW129" s="139">
        <f t="shared" si="61"/>
        <v>1.5833333333333333</v>
      </c>
      <c r="AX129" s="139">
        <f t="shared" si="61"/>
        <v>1.5405405405405406</v>
      </c>
      <c r="AY129" s="139">
        <f t="shared" si="61"/>
        <v>1.5</v>
      </c>
      <c r="AZ129" s="139">
        <f t="shared" si="61"/>
        <v>1.4615384615384615</v>
      </c>
      <c r="BA129" s="139">
        <f t="shared" si="61"/>
        <v>1.425</v>
      </c>
      <c r="BB129" s="139">
        <f t="shared" si="61"/>
        <v>1.3902439024390243</v>
      </c>
      <c r="BC129" s="139">
        <f t="shared" si="61"/>
        <v>1.3571428571428572</v>
      </c>
      <c r="BD129" s="139">
        <f t="shared" si="61"/>
        <v>1.3255813953488371</v>
      </c>
      <c r="BE129" s="139">
        <f t="shared" si="61"/>
        <v>1.2954545454545454</v>
      </c>
      <c r="BF129" s="139">
        <f t="shared" si="61"/>
        <v>1.2666666666666666</v>
      </c>
      <c r="BG129" s="139">
        <f t="shared" si="61"/>
        <v>1.2391304347826086</v>
      </c>
      <c r="BH129" s="139">
        <f t="shared" si="61"/>
        <v>1.2127659574468086</v>
      </c>
      <c r="BI129" s="139">
        <f t="shared" si="61"/>
        <v>1.1875</v>
      </c>
      <c r="BJ129" s="139">
        <f t="shared" si="61"/>
        <v>1.1632653061224489</v>
      </c>
      <c r="BK129" s="139">
        <f t="shared" si="61"/>
        <v>1.1399999999999999</v>
      </c>
      <c r="BL129" s="139">
        <f t="shared" si="61"/>
        <v>1.1176470588235294</v>
      </c>
      <c r="BM129" s="139">
        <f t="shared" si="61"/>
        <v>1.0961538461538463</v>
      </c>
      <c r="BN129" s="139">
        <f t="shared" si="61"/>
        <v>1.0754716981132075</v>
      </c>
      <c r="BO129" s="139">
        <f t="shared" si="61"/>
        <v>1.0555555555555556</v>
      </c>
      <c r="BP129" s="139">
        <f t="shared" si="61"/>
        <v>1.0363636363636364</v>
      </c>
      <c r="BQ129" s="139">
        <f t="shared" si="61"/>
        <v>1.0178571428571428</v>
      </c>
      <c r="BR129" s="139">
        <f t="shared" si="61"/>
        <v>0</v>
      </c>
      <c r="BS129" s="139">
        <f t="shared" si="61"/>
        <v>0</v>
      </c>
      <c r="BT129" s="139">
        <f t="shared" si="61"/>
        <v>0</v>
      </c>
      <c r="BU129" s="139">
        <f t="shared" si="61"/>
        <v>0</v>
      </c>
      <c r="BV129" s="139">
        <f t="shared" si="61"/>
        <v>0</v>
      </c>
      <c r="BW129" s="139">
        <f t="shared" ref="BW129:BY129" si="62">IF(BW126=ROUNDUP($G$16,0),0, IFERROR(IF(BW126&gt;$G$124,0,$G$124/BW126),0))</f>
        <v>0</v>
      </c>
      <c r="BX129" s="139">
        <f t="shared" si="62"/>
        <v>0</v>
      </c>
      <c r="BY129" s="139">
        <f t="shared" si="62"/>
        <v>0</v>
      </c>
      <c r="BZ129" s="139">
        <f>IF(BZ126=ROUNDUP($G$16,0),0, IFERROR(IF(BZ126&gt;$G$124,0,$G$124/BZ126),0))</f>
        <v>0</v>
      </c>
      <c r="CA129" s="139">
        <f t="shared" ref="CA129:CK129" si="63">IF(CA126=ROUNDUP($G$16,0),0, IFERROR(IF(CA126&gt;$G$124,0,$G$124/CA126),0))</f>
        <v>0</v>
      </c>
      <c r="CB129" s="139">
        <f t="shared" si="63"/>
        <v>0</v>
      </c>
      <c r="CC129" s="139">
        <f t="shared" si="63"/>
        <v>0</v>
      </c>
      <c r="CD129" s="139">
        <f t="shared" si="63"/>
        <v>0</v>
      </c>
      <c r="CE129" s="139">
        <f t="shared" si="63"/>
        <v>0</v>
      </c>
      <c r="CF129" s="139">
        <f t="shared" si="63"/>
        <v>0</v>
      </c>
      <c r="CG129" s="139">
        <f t="shared" si="63"/>
        <v>0</v>
      </c>
      <c r="CH129" s="139">
        <f t="shared" si="63"/>
        <v>0</v>
      </c>
      <c r="CI129" s="139">
        <f t="shared" si="63"/>
        <v>0</v>
      </c>
      <c r="CJ129" s="139">
        <f t="shared" si="63"/>
        <v>0</v>
      </c>
      <c r="CK129" s="139">
        <f t="shared" si="63"/>
        <v>0</v>
      </c>
    </row>
    <row r="130" spans="1:89" customFormat="1" ht="10.35" hidden="1" customHeight="1" outlineLevel="2"/>
    <row r="131" spans="1:89" customFormat="1" ht="10.35" hidden="1" customHeight="1" outlineLevel="2">
      <c r="D131" s="63" t="s">
        <v>134</v>
      </c>
      <c r="E131" s="11"/>
      <c r="F131" s="12"/>
    </row>
    <row r="132" spans="1:89" customFormat="1" ht="10.35" hidden="1" customHeight="1" outlineLevel="2">
      <c r="D132" s="10" t="s">
        <v>131</v>
      </c>
      <c r="E132" s="11"/>
      <c r="F132" s="12" t="s">
        <v>33</v>
      </c>
      <c r="G132" s="25">
        <f>SUM(J132:CK132)</f>
        <v>1958257.4159232564</v>
      </c>
      <c r="I132" s="24"/>
      <c r="J132" s="206">
        <f>IFERROR(MIN(MIN((J136/SUM(J$129:$CK129))*J129,$G$122*(1-$G$37)/1),J136),0)</f>
        <v>0</v>
      </c>
      <c r="K132" s="206">
        <f>IFERROR(MIN(MIN((K136/SUM(K$129:$CK129))*K129,$G$122*(1-$G$37)/1),K136),0)</f>
        <v>0</v>
      </c>
      <c r="L132" s="206">
        <f>IFERROR(MIN(MIN((L136/SUM(L$129:$CK129))*L129,$G$122*(1-$G$37)/1),L136),0)</f>
        <v>0</v>
      </c>
      <c r="M132" s="206">
        <f>IFERROR(MIN(MIN((M136/SUM(M$129:$CK129))*M129,$G$122*(1-$G$37)/1),M136),0)</f>
        <v>0</v>
      </c>
      <c r="N132" s="206">
        <f>IFERROR(MIN(MIN((N136/SUM(N$129:$CK129))*N129,$G$122*(1-$G$37)/1),N136),0)</f>
        <v>71250</v>
      </c>
      <c r="O132" s="206">
        <f>IFERROR(MIN(MIN((O136/SUM(O$129:$CK129))*O129,$G$122*(1-$G$37)/1),O136),0)</f>
        <v>71250</v>
      </c>
      <c r="P132" s="206">
        <f>IFERROR(MIN(MIN((P136/SUM(P$129:$CK129))*P129,$G$122*(1-$G$37)/1),P136),0)</f>
        <v>71250</v>
      </c>
      <c r="Q132" s="206">
        <f>IFERROR(MIN(MIN((Q136/SUM(Q$129:$CK129))*Q129,$G$122*(1-$G$37)/1),Q136),0)</f>
        <v>71250</v>
      </c>
      <c r="R132" s="206">
        <f>IFERROR(MIN(MIN((R136/SUM(R$129:$CK129))*R129,$G$122*(1-$G$37)/1),R136),0)</f>
        <v>71250</v>
      </c>
      <c r="S132" s="206">
        <f>IFERROR(MIN(MIN((S136/SUM(S$129:$CK129))*S129,$G$122*(1-$G$37)/1),S136),0)</f>
        <v>71250</v>
      </c>
      <c r="T132" s="206">
        <f>IFERROR(MIN(MIN((T136/SUM(T$129:$CK129))*T129,$G$122*(1-$G$37)/1),T136),0)</f>
        <v>71250</v>
      </c>
      <c r="U132" s="206">
        <f>IFERROR(MIN(MIN((U136/SUM(U$129:$CK129))*U129,$G$122*(1-$G$37)/1),U136),0)</f>
        <v>71250</v>
      </c>
      <c r="V132" s="206">
        <f>IFERROR(MIN(MIN((V136/SUM(V$129:$CK129))*V129,$G$122*(1-$G$37)/1),V136),0)</f>
        <v>71250</v>
      </c>
      <c r="W132" s="206">
        <f>IFERROR(MIN(MIN((W136/SUM(W$129:$CK129))*W129,$G$122*(1-$G$37)/1),W136),0)</f>
        <v>71250</v>
      </c>
      <c r="X132" s="206">
        <f>IFERROR(MIN(MIN((X136/SUM(X$129:$CK129))*X129,$G$122*(1-$G$37)/1),X136),0)</f>
        <v>67310.906435653844</v>
      </c>
      <c r="Y132" s="206">
        <f>IFERROR(MIN(MIN((Y136/SUM(Y$129:$CK129))*Y129,$G$122*(1-$G$37)/1),Y136),0)</f>
        <v>61701.664232682684</v>
      </c>
      <c r="Z132" s="206">
        <f>IFERROR(MIN(MIN((Z136/SUM(Z$129:$CK129))*Z129,$G$122*(1-$G$37)/1),Z136),0)</f>
        <v>56955.382368630177</v>
      </c>
      <c r="AA132" s="206">
        <f>IFERROR(MIN(MIN((AA136/SUM(AA$129:$CK129))*AA129,$G$122*(1-$G$37)/1),AA136),0)</f>
        <v>52887.140770870879</v>
      </c>
      <c r="AB132" s="206">
        <f>IFERROR(MIN(MIN((AB136/SUM(AB$129:$CK129))*AB129,$G$122*(1-$G$37)/1),AB136),0)</f>
        <v>49361.331386146165</v>
      </c>
      <c r="AC132" s="206">
        <f>IFERROR(MIN(MIN((AC136/SUM(AC$129:$CK129))*AC129,$G$122*(1-$G$37)/1),AC136),0)</f>
        <v>46276.248174512039</v>
      </c>
      <c r="AD132" s="206">
        <f>IFERROR(MIN(MIN((AD136/SUM(AD$129:$CK129))*AD129,$G$122*(1-$G$37)/1),AD136),0)</f>
        <v>43554.115928952517</v>
      </c>
      <c r="AE132" s="206">
        <f>IFERROR(MIN(MIN((AE136/SUM(AE$129:$CK129))*AE129,$G$122*(1-$G$37)/1),AE136),0)</f>
        <v>41134.442821788471</v>
      </c>
      <c r="AF132" s="206">
        <f>IFERROR(MIN(MIN((AF136/SUM(AF$129:$CK129))*AF129,$G$122*(1-$G$37)/1),AF136),0)</f>
        <v>38969.472146957502</v>
      </c>
      <c r="AG132" s="206">
        <f>IFERROR(MIN(MIN((AG136/SUM(AG$129:$CK129))*AG129,$G$122*(1-$G$37)/1),AG136),0)</f>
        <v>37020.998539609631</v>
      </c>
      <c r="AH132" s="206">
        <f>IFERROR(MIN(MIN((AH136/SUM(AH$129:$CK129))*AH129,$G$122*(1-$G$37)/1),AH136),0)</f>
        <v>35258.09384724727</v>
      </c>
      <c r="AI132" s="206">
        <f>IFERROR(MIN(MIN((AI136/SUM(AI$129:$CK129))*AI129,$G$122*(1-$G$37)/1),AI136),0)</f>
        <v>33655.453217826936</v>
      </c>
      <c r="AJ132" s="206">
        <f>IFERROR(MIN(MIN((AJ136/SUM(AJ$129:$CK129))*AJ129,$G$122*(1-$G$37)/1),AJ136),0)</f>
        <v>32192.172643138805</v>
      </c>
      <c r="AK132" s="206">
        <f>IFERROR(MIN(MIN((AK136/SUM(AK$129:$CK129))*AK129,$G$122*(1-$G$37)/1),AK136),0)</f>
        <v>30850.832116341353</v>
      </c>
      <c r="AL132" s="206">
        <f>IFERROR(MIN(MIN((AL136/SUM(AL$129:$CK129))*AL129,$G$122*(1-$G$37)/1),AL136),0)</f>
        <v>29616.798831687687</v>
      </c>
      <c r="AM132" s="206">
        <f>IFERROR(MIN(MIN((AM136/SUM(AM$129:$CK129))*AM129,$G$122*(1-$G$37)/1),AM136),0)</f>
        <v>28477.691184315081</v>
      </c>
      <c r="AN132" s="206">
        <f>IFERROR(MIN(MIN((AN136/SUM(AN$129:$CK129))*AN129,$G$122*(1-$G$37)/1),AN136),0)</f>
        <v>27422.961881192303</v>
      </c>
      <c r="AO132" s="206">
        <f>IFERROR(MIN(MIN((AO136/SUM(AO$129:$CK129))*AO129,$G$122*(1-$G$37)/1),AO136),0)</f>
        <v>26443.570385435418</v>
      </c>
      <c r="AP132" s="206">
        <f>IFERROR(MIN(MIN((AP136/SUM(AP$129:$CK129))*AP129,$G$122*(1-$G$37)/1),AP136),0)</f>
        <v>25531.72313076524</v>
      </c>
      <c r="AQ132" s="206">
        <f>IFERROR(MIN(MIN((AQ136/SUM(AQ$129:$CK129))*AQ129,$G$122*(1-$G$37)/1),AQ136),0)</f>
        <v>24680.665693073071</v>
      </c>
      <c r="AR132" s="206">
        <f>IFERROR(MIN(MIN((AR136/SUM(AR$129:$CK129))*AR129,$G$122*(1-$G$37)/1),AR136),0)</f>
        <v>23884.515186844899</v>
      </c>
      <c r="AS132" s="206">
        <f>IFERROR(MIN(MIN((AS136/SUM(AS$129:$CK129))*AS129,$G$122*(1-$G$37)/1),AS136),0)</f>
        <v>23138.124087256005</v>
      </c>
      <c r="AT132" s="206">
        <f>IFERROR(MIN(MIN((AT136/SUM(AT$129:$CK129))*AT129,$G$122*(1-$G$37)/1),AT136),0)</f>
        <v>22436.968811884617</v>
      </c>
      <c r="AU132" s="206">
        <f>IFERROR(MIN(MIN((AU136/SUM(AU$129:$CK129))*AU129,$G$122*(1-$G$37)/1),AU136),0)</f>
        <v>21777.057964476251</v>
      </c>
      <c r="AV132" s="206">
        <f>IFERROR(MIN(MIN((AV136/SUM(AV$129:$CK129))*AV129,$G$122*(1-$G$37)/1),AV136),0)</f>
        <v>21154.85630834836</v>
      </c>
      <c r="AW132" s="206">
        <f>IFERROR(MIN(MIN((AW136/SUM(AW$129:$CK129))*AW129,$G$122*(1-$G$37)/1),AW136),0)</f>
        <v>20567.221410894228</v>
      </c>
      <c r="AX132" s="206">
        <f>IFERROR(MIN(MIN((AX136/SUM(AX$129:$CK129))*AX129,$G$122*(1-$G$37)/1),AX136),0)</f>
        <v>20011.350561951138</v>
      </c>
      <c r="AY132" s="206">
        <f>IFERROR(MIN(MIN((AY136/SUM(AY$129:$CK129))*AY129,$G$122*(1-$G$37)/1),AY136),0)</f>
        <v>19484.736073478743</v>
      </c>
      <c r="AZ132" s="206">
        <f>IFERROR(MIN(MIN((AZ136/SUM(AZ$129:$CK129))*AZ129,$G$122*(1-$G$37)/1),AZ136),0)</f>
        <v>18985.127456210048</v>
      </c>
      <c r="BA132" s="206">
        <f>IFERROR(MIN(MIN((BA136/SUM(BA$129:$CK129))*BA129,$G$122*(1-$G$37)/1),BA136),0)</f>
        <v>18510.499269804801</v>
      </c>
      <c r="BB132" s="206">
        <f>IFERROR(MIN(MIN((BB136/SUM(BB$129:$CK129))*BB129,$G$122*(1-$G$37)/1),BB136),0)</f>
        <v>18059.023677858335</v>
      </c>
      <c r="BC132" s="206">
        <f>IFERROR(MIN(MIN((BC136/SUM(BC$129:$CK129))*BC129,$G$122*(1-$G$37)/1),BC136),0)</f>
        <v>17629.046923623617</v>
      </c>
      <c r="BD132" s="206">
        <f>IFERROR(MIN(MIN((BD136/SUM(BD$129:$CK129))*BD129,$G$122*(1-$G$37)/1),BD136),0)</f>
        <v>17219.069088190503</v>
      </c>
      <c r="BE132" s="206">
        <f>IFERROR(MIN(MIN((BE136/SUM(BE$129:$CK129))*BE129,$G$122*(1-$G$37)/1),BE136),0)</f>
        <v>16827.726608913439</v>
      </c>
      <c r="BF132" s="206">
        <f>IFERROR(MIN(MIN((BF136/SUM(BF$129:$CK129))*BF129,$G$122*(1-$G$37)/1),BF136),0)</f>
        <v>16453.77712871537</v>
      </c>
      <c r="BG132" s="206">
        <f>IFERROR(MIN(MIN((BG136/SUM(BG$129:$CK129))*BG129,$G$122*(1-$G$37)/1),BG136),0)</f>
        <v>16096.08632156939</v>
      </c>
      <c r="BH132" s="206">
        <f>IFERROR(MIN(MIN((BH136/SUM(BH$129:$CK129))*BH129,$G$122*(1-$G$37)/1),BH136),0)</f>
        <v>15753.616399833885</v>
      </c>
      <c r="BI132" s="206">
        <f>IFERROR(MIN(MIN((BI136/SUM(BI$129:$CK129))*BI129,$G$122*(1-$G$37)/1),BI136),0)</f>
        <v>15425.416058170675</v>
      </c>
      <c r="BJ132" s="206">
        <f>IFERROR(MIN(MIN((BJ136/SUM(BJ$129:$CK129))*BJ129,$G$122*(1-$G$37)/1),BJ136),0)</f>
        <v>15110.611648820261</v>
      </c>
      <c r="BK132" s="206">
        <f>IFERROR(MIN(MIN((BK136/SUM(BK$129:$CK129))*BK129,$G$122*(1-$G$37)/1),BK136),0)</f>
        <v>14808.399415843842</v>
      </c>
      <c r="BL132" s="206">
        <f>IFERROR(MIN(MIN((BL136/SUM(BL$129:$CK129))*BL129,$G$122*(1-$G$37)/1),BL136),0)</f>
        <v>14518.038642984155</v>
      </c>
      <c r="BM132" s="206">
        <f>IFERROR(MIN(MIN((BM136/SUM(BM$129:$CK129))*BM129,$G$122*(1-$G$37)/1),BM136),0)</f>
        <v>14238.845592157544</v>
      </c>
      <c r="BN132" s="206">
        <f>IFERROR(MIN(MIN((BN136/SUM(BN$129:$CK129))*BN129,$G$122*(1-$G$37)/1),BN136),0)</f>
        <v>13970.188128154596</v>
      </c>
      <c r="BO132" s="206">
        <f>IFERROR(MIN(MIN((BO136/SUM(BO$129:$CK129))*BO129,$G$122*(1-$G$37)/1),BO136),0)</f>
        <v>13711.48094059621</v>
      </c>
      <c r="BP132" s="206">
        <f>IFERROR(MIN(MIN((BP136/SUM(BP$129:$CK129))*BP129,$G$122*(1-$G$37)/1),BP136),0)</f>
        <v>13462.181287130827</v>
      </c>
      <c r="BQ132" s="206">
        <f>IFERROR(MIN(MIN((BQ136/SUM(BQ$129:$CK129))*BQ129,$G$122*(1-$G$37)/1),BQ136),0)</f>
        <v>13221.785192717798</v>
      </c>
      <c r="BR132" s="206">
        <f>IFERROR(MIN(MIN((BR136/SUM(BR$129:$CK129))*BR129,$G$122*(1-$G$37)/1),BR136),0)</f>
        <v>0</v>
      </c>
      <c r="BS132" s="206">
        <f>IFERROR(MIN(MIN((BS136/SUM(BS$129:$CK129))*BS129,$G$122*(1-$G$37)/1),BS136),0)</f>
        <v>0</v>
      </c>
      <c r="BT132" s="206">
        <f>IFERROR(MIN(MIN((BT136/SUM(BT$129:$CK129))*BT129,$G$122*(1-$G$37)/1),BT136),0)</f>
        <v>0</v>
      </c>
      <c r="BU132" s="206">
        <f>IFERROR(MIN(MIN((BU136/SUM(BU$129:$CK129))*BU129,$G$122*(1-$G$37)/1),BU136),0)</f>
        <v>0</v>
      </c>
      <c r="BV132" s="206">
        <f>IFERROR(MIN(MIN((BV136/SUM(BV$129:$CK129))*BV129,$G$122*(1-$G$37)/1),BV136),0)</f>
        <v>0</v>
      </c>
      <c r="BW132" s="206">
        <f>IFERROR(MIN(MIN((BW136/SUM(BW$129:$CK129))*BW129,$G$122*(1-$G$37)/1),BW136),0)</f>
        <v>0</v>
      </c>
      <c r="BX132" s="206">
        <f>IFERROR(MIN(MIN((BX136/SUM(BX$129:$CK129))*BX129,$G$122*(1-$G$37)/1),BX136),0)</f>
        <v>0</v>
      </c>
      <c r="BY132" s="206">
        <f>IFERROR(MIN(MIN((BY136/SUM(BY$129:$CK129))*BY129,$G$122*(1-$G$37)/1),BY136),0)</f>
        <v>0</v>
      </c>
      <c r="BZ132" s="206">
        <f>IFERROR(MIN(MIN((BZ136/SUM(BZ$129:$CK129))*BZ129,$G$122*(1-$G$37)/1),BZ136),0)</f>
        <v>0</v>
      </c>
      <c r="CA132" s="206">
        <f>IFERROR(MIN(MIN((CA136/SUM(CA$129:$CK129))*CA129,$G$122*(1-$G$37)/1),CA136),0)</f>
        <v>0</v>
      </c>
      <c r="CB132" s="206">
        <f>IFERROR(MIN(MIN((CB136/SUM(CB$129:$CK129))*CB129,$G$122*(1-$G$37)/1),CB136),0)</f>
        <v>0</v>
      </c>
      <c r="CC132" s="206">
        <f>IFERROR(MIN(MIN((CC136/SUM(CC$129:$CK129))*CC129,$G$122*(1-$G$37)/1),CC136),0)</f>
        <v>0</v>
      </c>
      <c r="CD132" s="206">
        <f>IFERROR(MIN(MIN((CD136/SUM(CD$129:$CK129))*CD129,$G$122*(1-$G$37)/1),CD136),0)</f>
        <v>0</v>
      </c>
      <c r="CE132" s="206">
        <f>IFERROR(MIN(MIN((CE136/SUM(CE$129:$CK129))*CE129,$G$122*(1-$G$37)/1),CE136),0)</f>
        <v>0</v>
      </c>
      <c r="CF132" s="206">
        <f>IFERROR(MIN(MIN((CF136/SUM(CF$129:$CK129))*CF129,$G$122*(1-$G$37)/1),CF136),0)</f>
        <v>0</v>
      </c>
      <c r="CG132" s="206">
        <f>IFERROR(MIN(MIN((CG136/SUM(CG$129:$CK129))*CG129,$G$122*(1-$G$37)/1),CG136),0)</f>
        <v>0</v>
      </c>
      <c r="CH132" s="206">
        <f>IFERROR(MIN(MIN((CH136/SUM(CH$129:$CK129))*CH129,$G$122*(1-$G$37)/1),CH136),0)</f>
        <v>0</v>
      </c>
      <c r="CI132" s="206">
        <f>IFERROR(MIN(MIN((CI136/SUM(CI$129:$CK129))*CI129,$G$122*(1-$G$37)/1),CI136),0)</f>
        <v>0</v>
      </c>
      <c r="CJ132" s="206">
        <f>IFERROR(MIN(MIN((CJ136/SUM(CJ$129:$CK129))*CJ129,$G$122*(1-$G$37)/1),CJ136),0)</f>
        <v>0</v>
      </c>
      <c r="CK132" s="206">
        <f>IFERROR(MIN(MIN((CK136/SUM(CK$129:$CK129))*CK129,$G$122*(1-$G$37)/1),CK136),0)</f>
        <v>0</v>
      </c>
    </row>
    <row r="133" spans="1:89" customFormat="1" ht="10.35" hidden="1" customHeight="1" outlineLevel="2">
      <c r="D133" s="10" t="s">
        <v>132</v>
      </c>
      <c r="E133" s="11"/>
      <c r="F133" s="12" t="s">
        <v>33</v>
      </c>
      <c r="G133" s="25">
        <f>SUM(J133:CK133)</f>
        <v>2242549.525726412</v>
      </c>
      <c r="I133" s="24"/>
      <c r="J133" s="36">
        <f t="shared" ref="J133:AO133" si="64">MIN(($G$122-J132)*J124,J137)</f>
        <v>0</v>
      </c>
      <c r="K133" s="36">
        <f t="shared" si="64"/>
        <v>0</v>
      </c>
      <c r="L133" s="36">
        <f t="shared" si="64"/>
        <v>0</v>
      </c>
      <c r="M133" s="36">
        <f t="shared" si="64"/>
        <v>0</v>
      </c>
      <c r="N133" s="36">
        <f t="shared" si="64"/>
        <v>3750</v>
      </c>
      <c r="O133" s="36">
        <f t="shared" si="64"/>
        <v>3750</v>
      </c>
      <c r="P133" s="36">
        <f t="shared" si="64"/>
        <v>3750</v>
      </c>
      <c r="Q133" s="36">
        <f t="shared" si="64"/>
        <v>3750</v>
      </c>
      <c r="R133" s="36">
        <f t="shared" si="64"/>
        <v>3750</v>
      </c>
      <c r="S133" s="36">
        <f t="shared" si="64"/>
        <v>3750</v>
      </c>
      <c r="T133" s="36">
        <f t="shared" si="64"/>
        <v>3750</v>
      </c>
      <c r="U133" s="36">
        <f t="shared" si="64"/>
        <v>3750</v>
      </c>
      <c r="V133" s="36">
        <f t="shared" si="64"/>
        <v>3750</v>
      </c>
      <c r="W133" s="36">
        <f t="shared" si="64"/>
        <v>3750</v>
      </c>
      <c r="X133" s="36">
        <f t="shared" si="64"/>
        <v>7689.0935643461562</v>
      </c>
      <c r="Y133" s="36">
        <f t="shared" si="64"/>
        <v>13298.335767317316</v>
      </c>
      <c r="Z133" s="36">
        <f t="shared" si="64"/>
        <v>18044.617631369823</v>
      </c>
      <c r="AA133" s="36">
        <f t="shared" si="64"/>
        <v>22112.859229129121</v>
      </c>
      <c r="AB133" s="36">
        <f t="shared" si="64"/>
        <v>25638.668613853835</v>
      </c>
      <c r="AC133" s="36">
        <f t="shared" si="64"/>
        <v>28723.751825487961</v>
      </c>
      <c r="AD133" s="36">
        <f t="shared" si="64"/>
        <v>31445.884071047483</v>
      </c>
      <c r="AE133" s="36">
        <f t="shared" si="64"/>
        <v>33865.557178211529</v>
      </c>
      <c r="AF133" s="36">
        <f t="shared" si="64"/>
        <v>36030.527853042498</v>
      </c>
      <c r="AG133" s="36">
        <f t="shared" si="64"/>
        <v>37979.001460390369</v>
      </c>
      <c r="AH133" s="36">
        <f t="shared" si="64"/>
        <v>39741.90615275273</v>
      </c>
      <c r="AI133" s="36">
        <f t="shared" si="64"/>
        <v>41344.546782173064</v>
      </c>
      <c r="AJ133" s="36">
        <f t="shared" si="64"/>
        <v>42807.827356861191</v>
      </c>
      <c r="AK133" s="36">
        <f t="shared" si="64"/>
        <v>44149.167883658651</v>
      </c>
      <c r="AL133" s="36">
        <f t="shared" si="64"/>
        <v>45383.201168312313</v>
      </c>
      <c r="AM133" s="36">
        <f t="shared" si="64"/>
        <v>46522.308815684919</v>
      </c>
      <c r="AN133" s="36">
        <f t="shared" si="64"/>
        <v>47577.038118807701</v>
      </c>
      <c r="AO133" s="36">
        <f t="shared" si="64"/>
        <v>48556.429614564579</v>
      </c>
      <c r="AP133" s="36">
        <f t="shared" ref="AP133:BU133" si="65">MIN(($G$122-AP132)*AP124,AP137)</f>
        <v>49468.27686923476</v>
      </c>
      <c r="AQ133" s="36">
        <f t="shared" si="65"/>
        <v>50319.334306926932</v>
      </c>
      <c r="AR133" s="36">
        <f t="shared" si="65"/>
        <v>51115.484813155097</v>
      </c>
      <c r="AS133" s="36">
        <f t="shared" si="65"/>
        <v>51861.875912743999</v>
      </c>
      <c r="AT133" s="36">
        <f t="shared" si="65"/>
        <v>52563.031188115383</v>
      </c>
      <c r="AU133" s="36">
        <f t="shared" si="65"/>
        <v>53222.942035523753</v>
      </c>
      <c r="AV133" s="36">
        <f t="shared" si="65"/>
        <v>53845.14369165164</v>
      </c>
      <c r="AW133" s="36">
        <f t="shared" si="65"/>
        <v>54432.778589105772</v>
      </c>
      <c r="AX133" s="36">
        <f t="shared" si="65"/>
        <v>54988.649438048858</v>
      </c>
      <c r="AY133" s="36">
        <f t="shared" si="65"/>
        <v>55515.263926521257</v>
      </c>
      <c r="AZ133" s="36">
        <f t="shared" si="65"/>
        <v>56014.872543789956</v>
      </c>
      <c r="BA133" s="36">
        <f t="shared" si="65"/>
        <v>56489.500730195199</v>
      </c>
      <c r="BB133" s="36">
        <f t="shared" si="65"/>
        <v>56940.976322141665</v>
      </c>
      <c r="BC133" s="36">
        <f t="shared" si="65"/>
        <v>57370.953076376383</v>
      </c>
      <c r="BD133" s="36">
        <f t="shared" si="65"/>
        <v>57780.930911809497</v>
      </c>
      <c r="BE133" s="36">
        <f t="shared" si="65"/>
        <v>58172.273391086565</v>
      </c>
      <c r="BF133" s="36">
        <f t="shared" si="65"/>
        <v>58546.222871284626</v>
      </c>
      <c r="BG133" s="36">
        <f t="shared" si="65"/>
        <v>58903.91367843061</v>
      </c>
      <c r="BH133" s="36">
        <f t="shared" si="65"/>
        <v>59246.383600166111</v>
      </c>
      <c r="BI133" s="36">
        <f t="shared" si="65"/>
        <v>59574.583941829325</v>
      </c>
      <c r="BJ133" s="36">
        <f t="shared" si="65"/>
        <v>59889.388351179739</v>
      </c>
      <c r="BK133" s="36">
        <f t="shared" si="65"/>
        <v>60191.600584156156</v>
      </c>
      <c r="BL133" s="36">
        <f t="shared" si="65"/>
        <v>60481.961357015847</v>
      </c>
      <c r="BM133" s="36">
        <f t="shared" si="65"/>
        <v>60761.154407842456</v>
      </c>
      <c r="BN133" s="36">
        <f t="shared" si="65"/>
        <v>61029.811871845406</v>
      </c>
      <c r="BO133" s="36">
        <f t="shared" si="65"/>
        <v>61288.519059403792</v>
      </c>
      <c r="BP133" s="36">
        <f t="shared" si="65"/>
        <v>61537.818712869172</v>
      </c>
      <c r="BQ133" s="36">
        <f t="shared" si="65"/>
        <v>61778.214807282202</v>
      </c>
      <c r="BR133" s="36">
        <f t="shared" si="65"/>
        <v>806.94164966838434</v>
      </c>
      <c r="BS133" s="36">
        <f t="shared" si="65"/>
        <v>0</v>
      </c>
      <c r="BT133" s="36">
        <f t="shared" si="65"/>
        <v>0</v>
      </c>
      <c r="BU133" s="36">
        <f t="shared" si="65"/>
        <v>0</v>
      </c>
      <c r="BV133" s="36">
        <f t="shared" ref="BV133:CK133" si="66">MIN(($G$122-BV132)*BV124,BV137)</f>
        <v>0</v>
      </c>
      <c r="BW133" s="36">
        <f t="shared" si="66"/>
        <v>0</v>
      </c>
      <c r="BX133" s="36">
        <f t="shared" si="66"/>
        <v>0</v>
      </c>
      <c r="BY133" s="36">
        <f t="shared" si="66"/>
        <v>0</v>
      </c>
      <c r="BZ133" s="36">
        <f t="shared" si="66"/>
        <v>0</v>
      </c>
      <c r="CA133" s="36">
        <f t="shared" si="66"/>
        <v>0</v>
      </c>
      <c r="CB133" s="36">
        <f t="shared" si="66"/>
        <v>0</v>
      </c>
      <c r="CC133" s="36">
        <f t="shared" si="66"/>
        <v>0</v>
      </c>
      <c r="CD133" s="36">
        <f t="shared" si="66"/>
        <v>0</v>
      </c>
      <c r="CE133" s="36">
        <f t="shared" si="66"/>
        <v>0</v>
      </c>
      <c r="CF133" s="36">
        <f t="shared" si="66"/>
        <v>0</v>
      </c>
      <c r="CG133" s="36">
        <f t="shared" si="66"/>
        <v>0</v>
      </c>
      <c r="CH133" s="36">
        <f t="shared" si="66"/>
        <v>0</v>
      </c>
      <c r="CI133" s="36">
        <f t="shared" si="66"/>
        <v>0</v>
      </c>
      <c r="CJ133" s="36">
        <f t="shared" si="66"/>
        <v>0</v>
      </c>
      <c r="CK133" s="36">
        <f t="shared" si="66"/>
        <v>0</v>
      </c>
    </row>
    <row r="134" spans="1:89" customFormat="1" ht="10.35" hidden="1" customHeight="1" outlineLevel="2">
      <c r="D134" s="10"/>
      <c r="E134" s="11"/>
      <c r="F134" s="12"/>
    </row>
    <row r="135" spans="1:89" customFormat="1" ht="10.35" hidden="1" customHeight="1" outlineLevel="2">
      <c r="D135" s="63" t="s">
        <v>309</v>
      </c>
      <c r="E135" s="11"/>
      <c r="F135" s="12"/>
    </row>
    <row r="136" spans="1:89" customFormat="1" ht="10.35" hidden="1" customHeight="1" outlineLevel="2">
      <c r="D136" s="10" t="s">
        <v>136</v>
      </c>
      <c r="E136" s="11"/>
      <c r="F136" s="12" t="s">
        <v>33</v>
      </c>
      <c r="J136" s="36">
        <f>$G26 - SUM($I132:I132)</f>
        <v>1958257.4159232564</v>
      </c>
      <c r="K136" s="36">
        <f>$G26 - SUM($I132:J132)</f>
        <v>1958257.4159232564</v>
      </c>
      <c r="L136" s="36">
        <f>$G26 - SUM($I132:K132)</f>
        <v>1958257.4159232564</v>
      </c>
      <c r="M136" s="36">
        <f>$G26 - SUM($I132:L132)</f>
        <v>1958257.4159232564</v>
      </c>
      <c r="N136" s="36">
        <f>$G26 - SUM($I132:M132)</f>
        <v>1958257.4159232564</v>
      </c>
      <c r="O136" s="36">
        <f>$G26 - SUM($I132:N132)</f>
        <v>1887007.4159232564</v>
      </c>
      <c r="P136" s="36">
        <f>$G26 - SUM($I132:O132)</f>
        <v>1815757.4159232564</v>
      </c>
      <c r="Q136" s="36">
        <f>$G26 - SUM($I132:P132)</f>
        <v>1744507.4159232564</v>
      </c>
      <c r="R136" s="36">
        <f>$G26 - SUM($I132:Q132)</f>
        <v>1673257.4159232564</v>
      </c>
      <c r="S136" s="36">
        <f>$G26 - SUM($I132:R132)</f>
        <v>1602007.4159232564</v>
      </c>
      <c r="T136" s="36">
        <f>$G26 - SUM($I132:S132)</f>
        <v>1530757.4159232564</v>
      </c>
      <c r="U136" s="36">
        <f>$G26 - SUM($I132:T132)</f>
        <v>1459507.4159232564</v>
      </c>
      <c r="V136" s="36">
        <f>$G26 - SUM($I132:U132)</f>
        <v>1388257.4159232564</v>
      </c>
      <c r="W136" s="36">
        <f>$G26 - SUM($I132:V132)</f>
        <v>1317007.4159232564</v>
      </c>
      <c r="X136" s="36">
        <f>$G26 - SUM($I132:W132)</f>
        <v>1245757.4159232564</v>
      </c>
      <c r="Y136" s="36">
        <f>$G26 - SUM($I132:X132)</f>
        <v>1178446.5094876026</v>
      </c>
      <c r="Z136" s="36">
        <f>$G26 - SUM($I132:Y132)</f>
        <v>1116744.84525492</v>
      </c>
      <c r="AA136" s="36">
        <f>$G26 - SUM($I132:Z132)</f>
        <v>1059789.4628862897</v>
      </c>
      <c r="AB136" s="36">
        <f>$G26 - SUM($I132:AA132)</f>
        <v>1006902.322115419</v>
      </c>
      <c r="AC136" s="36">
        <f>$G26 - SUM($I132:AB132)</f>
        <v>957540.99072927283</v>
      </c>
      <c r="AD136" s="36">
        <f>$G26 - SUM($I132:AC132)</f>
        <v>911264.74255476077</v>
      </c>
      <c r="AE136" s="36">
        <f>$G26 - SUM($I132:AD132)</f>
        <v>867710.62662580819</v>
      </c>
      <c r="AF136" s="36">
        <f>$G26 - SUM($I132:AE132)</f>
        <v>826576.18380401982</v>
      </c>
      <c r="AG136" s="36">
        <f>$G26 - SUM($I132:AF132)</f>
        <v>787606.71165706241</v>
      </c>
      <c r="AH136" s="36">
        <f>$G26 - SUM($I132:AG132)</f>
        <v>750585.7131174528</v>
      </c>
      <c r="AI136" s="36">
        <f>$G26 - SUM($I132:AH132)</f>
        <v>715327.6192702055</v>
      </c>
      <c r="AJ136" s="36">
        <f>$G26 - SUM($I132:AI132)</f>
        <v>681672.16605237848</v>
      </c>
      <c r="AK136" s="36">
        <f>$G26 - SUM($I132:AJ132)</f>
        <v>649479.99340923969</v>
      </c>
      <c r="AL136" s="36">
        <f>$G26 - SUM($I132:AK132)</f>
        <v>618629.16129289824</v>
      </c>
      <c r="AM136" s="36">
        <f>$G26 - SUM($I132:AL132)</f>
        <v>589012.36246121046</v>
      </c>
      <c r="AN136" s="36">
        <f>$G26 - SUM($I132:AM132)</f>
        <v>560534.67127689533</v>
      </c>
      <c r="AO136" s="36">
        <f>$G26 - SUM($I132:AN132)</f>
        <v>533111.70939570293</v>
      </c>
      <c r="AP136" s="36">
        <f>$G26 - SUM($I132:AO132)</f>
        <v>506668.13901026757</v>
      </c>
      <c r="AQ136" s="36">
        <f>$G26 - SUM($I132:AP132)</f>
        <v>481136.41587950243</v>
      </c>
      <c r="AR136" s="36">
        <f>$G26 - SUM($I132:AQ132)</f>
        <v>456455.75018642936</v>
      </c>
      <c r="AS136" s="36">
        <f>$G26 - SUM($I132:AR132)</f>
        <v>432571.2349995845</v>
      </c>
      <c r="AT136" s="36">
        <f>$G26 - SUM($I132:AS132)</f>
        <v>409433.11091232859</v>
      </c>
      <c r="AU136" s="36">
        <f>$G26 - SUM($I132:AT132)</f>
        <v>386996.14210044406</v>
      </c>
      <c r="AV136" s="36">
        <f>$G26 - SUM($I132:AU132)</f>
        <v>365219.08413596777</v>
      </c>
      <c r="AW136" s="36">
        <f>$G26 - SUM($I132:AV132)</f>
        <v>344064.2278276193</v>
      </c>
      <c r="AX136" s="36">
        <f>$G26 - SUM($I132:AW132)</f>
        <v>323497.00641672499</v>
      </c>
      <c r="AY136" s="36">
        <f>$G26 - SUM($I132:AX132)</f>
        <v>303485.65585477394</v>
      </c>
      <c r="AZ136" s="36">
        <f>$G26 - SUM($I132:AY132)</f>
        <v>284000.91978129512</v>
      </c>
      <c r="BA136" s="36">
        <f>$G26 - SUM($I132:AZ132)</f>
        <v>265015.79232508503</v>
      </c>
      <c r="BB136" s="36">
        <f>$G26 - SUM($I132:BA132)</f>
        <v>246505.29305528011</v>
      </c>
      <c r="BC136" s="36">
        <f>$G26 - SUM($I132:BB132)</f>
        <v>228446.26937742182</v>
      </c>
      <c r="BD136" s="36">
        <f>$G26 - SUM($I132:BC132)</f>
        <v>210817.22245379817</v>
      </c>
      <c r="BE136" s="36">
        <f>$G26 - SUM($I132:BD132)</f>
        <v>193598.15336560761</v>
      </c>
      <c r="BF136" s="36">
        <f>$G26 - SUM($I132:BE132)</f>
        <v>176770.42675669421</v>
      </c>
      <c r="BG136" s="36">
        <f>$G26 - SUM($I132:BF132)</f>
        <v>160316.64962797891</v>
      </c>
      <c r="BH136" s="36">
        <f>$G26 - SUM($I132:BG132)</f>
        <v>144220.56330640963</v>
      </c>
      <c r="BI136" s="36">
        <f>$G26 - SUM($I132:BH132)</f>
        <v>128466.9469065757</v>
      </c>
      <c r="BJ136" s="36">
        <f>$G26 - SUM($I132:BI132)</f>
        <v>113041.53084840509</v>
      </c>
      <c r="BK136" s="36">
        <f>$G26 - SUM($I132:BJ132)</f>
        <v>97930.91919958475</v>
      </c>
      <c r="BL136" s="36">
        <f>$G26 - SUM($I132:BK132)</f>
        <v>83122.519783740863</v>
      </c>
      <c r="BM136" s="36">
        <f>$G26 - SUM($I132:BL132)</f>
        <v>68604.481140756747</v>
      </c>
      <c r="BN136" s="36">
        <f>$G26 - SUM($I132:BM132)</f>
        <v>54365.635548599297</v>
      </c>
      <c r="BO136" s="36">
        <f>$G26 - SUM($I132:BN132)</f>
        <v>40395.447420444805</v>
      </c>
      <c r="BP136" s="36">
        <f>$G26 - SUM($I132:BO132)</f>
        <v>26683.966479848605</v>
      </c>
      <c r="BQ136" s="36">
        <f>$G26 - SUM($I132:BP132)</f>
        <v>13221.785192717798</v>
      </c>
      <c r="BR136" s="36">
        <f>$G26 - SUM($I132:BQ132)</f>
        <v>0</v>
      </c>
      <c r="BS136" s="36">
        <f>$G26 - SUM($I132:BR132)</f>
        <v>0</v>
      </c>
      <c r="BT136" s="36">
        <f>$G26 - SUM($I132:BS132)</f>
        <v>0</v>
      </c>
      <c r="BU136" s="36">
        <f>$G26 - SUM($I132:BT132)</f>
        <v>0</v>
      </c>
      <c r="BV136" s="36">
        <f>$G26 - SUM($I132:BU132)</f>
        <v>0</v>
      </c>
      <c r="BW136" s="36">
        <f>$G26 - SUM($I132:BV132)</f>
        <v>0</v>
      </c>
      <c r="BX136" s="36">
        <f>$G26 - SUM($I132:BW132)</f>
        <v>0</v>
      </c>
      <c r="BY136" s="36">
        <f>$G26 - SUM($I132:BX132)</f>
        <v>0</v>
      </c>
      <c r="BZ136" s="36">
        <f>$G26 - SUM($I132:BY132)</f>
        <v>0</v>
      </c>
      <c r="CA136" s="36">
        <f>$G26 - SUM($I132:BZ132)</f>
        <v>0</v>
      </c>
      <c r="CB136" s="36">
        <f>$G26 - SUM($I132:CA132)</f>
        <v>0</v>
      </c>
      <c r="CC136" s="36">
        <f>$G26 - SUM($I132:CB132)</f>
        <v>0</v>
      </c>
      <c r="CD136" s="36">
        <f>$G26 - SUM($I132:CC132)</f>
        <v>0</v>
      </c>
      <c r="CE136" s="36">
        <f>$G26 - SUM($I132:CD132)</f>
        <v>0</v>
      </c>
      <c r="CF136" s="36">
        <f>$G26 - SUM($I132:CE132)</f>
        <v>0</v>
      </c>
      <c r="CG136" s="36">
        <f>$G26 - SUM($I132:CF132)</f>
        <v>0</v>
      </c>
      <c r="CH136" s="36">
        <f>$G26 - SUM($I132:CG132)</f>
        <v>0</v>
      </c>
      <c r="CI136" s="36">
        <f>$G26 - SUM($I132:CH132)</f>
        <v>0</v>
      </c>
      <c r="CJ136" s="36">
        <f>$G26 - SUM($I132:CI132)</f>
        <v>0</v>
      </c>
      <c r="CK136" s="36">
        <f>$G26 - SUM($I132:CJ132)</f>
        <v>0</v>
      </c>
    </row>
    <row r="137" spans="1:89" customFormat="1" ht="10.35" hidden="1" customHeight="1" outlineLevel="2">
      <c r="D137" s="10" t="s">
        <v>137</v>
      </c>
      <c r="E137" s="11"/>
      <c r="F137" s="12" t="s">
        <v>33</v>
      </c>
      <c r="J137" s="36">
        <f>$G27 - SUM($I133:I133)</f>
        <v>2242549.525726412</v>
      </c>
      <c r="K137" s="36">
        <f>$G27 - SUM($I133:J133)</f>
        <v>2242549.525726412</v>
      </c>
      <c r="L137" s="36">
        <f>$G27 - SUM($I133:K133)</f>
        <v>2242549.525726412</v>
      </c>
      <c r="M137" s="36">
        <f>$G27 - SUM($I133:L133)</f>
        <v>2242549.525726412</v>
      </c>
      <c r="N137" s="36">
        <f>$G27 - SUM($I133:M133)</f>
        <v>2242549.525726412</v>
      </c>
      <c r="O137" s="36">
        <f>$G27 - SUM($I133:N133)</f>
        <v>2238799.525726412</v>
      </c>
      <c r="P137" s="36">
        <f>$G27 - SUM($I133:O133)</f>
        <v>2235049.525726412</v>
      </c>
      <c r="Q137" s="36">
        <f>$G27 - SUM($I133:P133)</f>
        <v>2231299.525726412</v>
      </c>
      <c r="R137" s="36">
        <f>$G27 - SUM($I133:Q133)</f>
        <v>2227549.525726412</v>
      </c>
      <c r="S137" s="36">
        <f>$G27 - SUM($I133:R133)</f>
        <v>2223799.525726412</v>
      </c>
      <c r="T137" s="36">
        <f>$G27 - SUM($I133:S133)</f>
        <v>2220049.525726412</v>
      </c>
      <c r="U137" s="36">
        <f>$G27 - SUM($I133:T133)</f>
        <v>2216299.525726412</v>
      </c>
      <c r="V137" s="36">
        <f>$G27 - SUM($I133:U133)</f>
        <v>2212549.525726412</v>
      </c>
      <c r="W137" s="36">
        <f>$G27 - SUM($I133:V133)</f>
        <v>2208799.525726412</v>
      </c>
      <c r="X137" s="36">
        <f>$G27 - SUM($I133:W133)</f>
        <v>2205049.525726412</v>
      </c>
      <c r="Y137" s="36">
        <f>$G27 - SUM($I133:X133)</f>
        <v>2197360.432162066</v>
      </c>
      <c r="Z137" s="36">
        <f>$G27 - SUM($I133:Y133)</f>
        <v>2184062.0963947484</v>
      </c>
      <c r="AA137" s="36">
        <f>$G27 - SUM($I133:Z133)</f>
        <v>2166017.4787633787</v>
      </c>
      <c r="AB137" s="36">
        <f>$G27 - SUM($I133:AA133)</f>
        <v>2143904.6195342494</v>
      </c>
      <c r="AC137" s="36">
        <f>$G27 - SUM($I133:AB133)</f>
        <v>2118265.9509203956</v>
      </c>
      <c r="AD137" s="36">
        <f>$G27 - SUM($I133:AC133)</f>
        <v>2089542.1990949078</v>
      </c>
      <c r="AE137" s="36">
        <f>$G27 - SUM($I133:AD133)</f>
        <v>2058096.3150238602</v>
      </c>
      <c r="AF137" s="36">
        <f>$G27 - SUM($I133:AE133)</f>
        <v>2024230.7578456488</v>
      </c>
      <c r="AG137" s="36">
        <f>$G27 - SUM($I133:AF133)</f>
        <v>1988200.2299926062</v>
      </c>
      <c r="AH137" s="36">
        <f>$G27 - SUM($I133:AG133)</f>
        <v>1950221.2285322158</v>
      </c>
      <c r="AI137" s="36">
        <f>$G27 - SUM($I133:AH133)</f>
        <v>1910479.3223794631</v>
      </c>
      <c r="AJ137" s="36">
        <f>$G27 - SUM($I133:AI133)</f>
        <v>1869134.7755972901</v>
      </c>
      <c r="AK137" s="36">
        <f>$G27 - SUM($I133:AJ133)</f>
        <v>1826326.9482404289</v>
      </c>
      <c r="AL137" s="36">
        <f>$G27 - SUM($I133:AK133)</f>
        <v>1782177.7803567701</v>
      </c>
      <c r="AM137" s="36">
        <f>$G27 - SUM($I133:AL133)</f>
        <v>1736794.5791884579</v>
      </c>
      <c r="AN137" s="36">
        <f>$G27 - SUM($I133:AM133)</f>
        <v>1690272.2703727731</v>
      </c>
      <c r="AO137" s="36">
        <f>$G27 - SUM($I133:AN133)</f>
        <v>1642695.2322539655</v>
      </c>
      <c r="AP137" s="36">
        <f>$G27 - SUM($I133:AO133)</f>
        <v>1594138.8026394008</v>
      </c>
      <c r="AQ137" s="36">
        <f>$G27 - SUM($I133:AP133)</f>
        <v>1544670.525770166</v>
      </c>
      <c r="AR137" s="36">
        <f>$G27 - SUM($I133:AQ133)</f>
        <v>1494351.191463239</v>
      </c>
      <c r="AS137" s="36">
        <f>$G27 - SUM($I133:AR133)</f>
        <v>1443235.7066500839</v>
      </c>
      <c r="AT137" s="36">
        <f>$G27 - SUM($I133:AS133)</f>
        <v>1391373.83073734</v>
      </c>
      <c r="AU137" s="36">
        <f>$G27 - SUM($I133:AT133)</f>
        <v>1338810.7995492248</v>
      </c>
      <c r="AV137" s="36">
        <f>$G27 - SUM($I133:AU133)</f>
        <v>1285587.8575137011</v>
      </c>
      <c r="AW137" s="36">
        <f>$G27 - SUM($I133:AV133)</f>
        <v>1231742.7138220493</v>
      </c>
      <c r="AX137" s="36">
        <f>$G27 - SUM($I133:AW133)</f>
        <v>1177309.9352329436</v>
      </c>
      <c r="AY137" s="36">
        <f>$G27 - SUM($I133:AX133)</f>
        <v>1122321.2857948947</v>
      </c>
      <c r="AZ137" s="36">
        <f>$G27 - SUM($I133:AY133)</f>
        <v>1066806.0218683735</v>
      </c>
      <c r="BA137" s="36">
        <f>$G27 - SUM($I133:AZ133)</f>
        <v>1010791.1493245836</v>
      </c>
      <c r="BB137" s="36">
        <f>$G27 - SUM($I133:BA133)</f>
        <v>954301.64859438827</v>
      </c>
      <c r="BC137" s="36">
        <f>$G27 - SUM($I133:BB133)</f>
        <v>897360.67227224656</v>
      </c>
      <c r="BD137" s="36">
        <f>$G27 - SUM($I133:BC133)</f>
        <v>839989.71919587022</v>
      </c>
      <c r="BE137" s="36">
        <f>$G27 - SUM($I133:BD133)</f>
        <v>782208.78828406078</v>
      </c>
      <c r="BF137" s="36">
        <f>$G27 - SUM($I133:BE133)</f>
        <v>724036.51489297417</v>
      </c>
      <c r="BG137" s="36">
        <f>$G27 - SUM($I133:BF133)</f>
        <v>665490.29202168947</v>
      </c>
      <c r="BH137" s="36">
        <f>$G27 - SUM($I133:BG133)</f>
        <v>606586.37834325875</v>
      </c>
      <c r="BI137" s="36">
        <f>$G27 - SUM($I133:BH133)</f>
        <v>547339.99474309268</v>
      </c>
      <c r="BJ137" s="36">
        <f>$G27 - SUM($I133:BI133)</f>
        <v>487765.41080126329</v>
      </c>
      <c r="BK137" s="36">
        <f>$G27 - SUM($I133:BJ133)</f>
        <v>427876.02245008363</v>
      </c>
      <c r="BL137" s="36">
        <f>$G27 - SUM($I133:BK133)</f>
        <v>367684.42186592752</v>
      </c>
      <c r="BM137" s="36">
        <f>$G27 - SUM($I133:BL133)</f>
        <v>307202.46050891164</v>
      </c>
      <c r="BN137" s="36">
        <f>$G27 - SUM($I133:BM133)</f>
        <v>246441.30610106909</v>
      </c>
      <c r="BO137" s="36">
        <f>$G27 - SUM($I133:BN133)</f>
        <v>185411.49422922358</v>
      </c>
      <c r="BP137" s="36">
        <f>$G27 - SUM($I133:BO133)</f>
        <v>124122.97516981978</v>
      </c>
      <c r="BQ137" s="36">
        <f>$G27 - SUM($I133:BP133)</f>
        <v>62585.156456950586</v>
      </c>
      <c r="BR137" s="36">
        <f>$G27 - SUM($I133:BQ133)</f>
        <v>806.94164966838434</v>
      </c>
      <c r="BS137" s="36">
        <f>$G27 - SUM($I133:BR133)</f>
        <v>0</v>
      </c>
      <c r="BT137" s="36">
        <f>$G27 - SUM($I133:BS133)</f>
        <v>0</v>
      </c>
      <c r="BU137" s="36">
        <f>$G27 - SUM($I133:BT133)</f>
        <v>0</v>
      </c>
      <c r="BV137" s="36">
        <f>$G27 - SUM($I133:BU133)</f>
        <v>0</v>
      </c>
      <c r="BW137" s="36">
        <f>$G27 - SUM($I133:BV133)</f>
        <v>0</v>
      </c>
      <c r="BX137" s="36">
        <f>$G27 - SUM($I133:BW133)</f>
        <v>0</v>
      </c>
      <c r="BY137" s="36">
        <f>$G27 - SUM($I133:BX133)</f>
        <v>0</v>
      </c>
      <c r="BZ137" s="36">
        <f>$G27 - SUM($I133:BY133)</f>
        <v>0</v>
      </c>
      <c r="CA137" s="36">
        <f>$G27 - SUM($I133:BZ133)</f>
        <v>0</v>
      </c>
      <c r="CB137" s="36">
        <f>$G27 - SUM($I133:CA133)</f>
        <v>0</v>
      </c>
      <c r="CC137" s="36">
        <f>$G27 - SUM($I133:CB133)</f>
        <v>0</v>
      </c>
      <c r="CD137" s="36">
        <f>$G27 - SUM($I133:CC133)</f>
        <v>0</v>
      </c>
      <c r="CE137" s="36">
        <f>$G27 - SUM($I133:CD133)</f>
        <v>0</v>
      </c>
      <c r="CF137" s="36">
        <f>$G27 - SUM($I133:CE133)</f>
        <v>0</v>
      </c>
      <c r="CG137" s="36">
        <f>$G27 - SUM($I133:CF133)</f>
        <v>0</v>
      </c>
      <c r="CH137" s="36">
        <f>$G27 - SUM($I133:CG133)</f>
        <v>0</v>
      </c>
      <c r="CI137" s="36">
        <f>$G27 - SUM($I133:CH133)</f>
        <v>0</v>
      </c>
      <c r="CJ137" s="36">
        <f>$G27 - SUM($I133:CI133)</f>
        <v>0</v>
      </c>
      <c r="CK137" s="36">
        <f>$G27 - SUM($I133:CJ133)</f>
        <v>0</v>
      </c>
    </row>
    <row r="138" spans="1:89" customFormat="1" ht="10.35" hidden="1" customHeight="1" outlineLevel="2">
      <c r="D138" s="10"/>
      <c r="E138" s="11"/>
      <c r="F138" s="12"/>
    </row>
    <row r="139" spans="1:89" customFormat="1" ht="10.35" hidden="1" customHeight="1" outlineLevel="2">
      <c r="D139" s="63" t="s">
        <v>336</v>
      </c>
      <c r="E139" s="11"/>
      <c r="F139" s="12"/>
    </row>
    <row r="140" spans="1:89" customFormat="1" ht="10.35" hidden="1" customHeight="1" outlineLevel="2">
      <c r="D140" s="10" t="s">
        <v>337</v>
      </c>
      <c r="E140" s="11"/>
      <c r="F140" s="12" t="s">
        <v>33</v>
      </c>
      <c r="J140" s="36">
        <f>J136-J132</f>
        <v>1958257.4159232564</v>
      </c>
      <c r="K140" s="36">
        <f>K136-K132</f>
        <v>1958257.4159232564</v>
      </c>
      <c r="L140" s="36">
        <f t="shared" ref="L140:BV140" si="67">L136-L132</f>
        <v>1958257.4159232564</v>
      </c>
      <c r="M140" s="36">
        <f t="shared" si="67"/>
        <v>1958257.4159232564</v>
      </c>
      <c r="N140" s="36">
        <f t="shared" si="67"/>
        <v>1887007.4159232564</v>
      </c>
      <c r="O140" s="36">
        <f t="shared" si="67"/>
        <v>1815757.4159232564</v>
      </c>
      <c r="P140" s="36">
        <f t="shared" si="67"/>
        <v>1744507.4159232564</v>
      </c>
      <c r="Q140" s="36">
        <f t="shared" si="67"/>
        <v>1673257.4159232564</v>
      </c>
      <c r="R140" s="36">
        <f t="shared" si="67"/>
        <v>1602007.4159232564</v>
      </c>
      <c r="S140" s="36">
        <f t="shared" si="67"/>
        <v>1530757.4159232564</v>
      </c>
      <c r="T140" s="36">
        <f t="shared" si="67"/>
        <v>1459507.4159232564</v>
      </c>
      <c r="U140" s="36">
        <f t="shared" si="67"/>
        <v>1388257.4159232564</v>
      </c>
      <c r="V140" s="36">
        <f t="shared" si="67"/>
        <v>1317007.4159232564</v>
      </c>
      <c r="W140" s="36">
        <f t="shared" si="67"/>
        <v>1245757.4159232564</v>
      </c>
      <c r="X140" s="36">
        <f t="shared" si="67"/>
        <v>1178446.5094876026</v>
      </c>
      <c r="Y140" s="36">
        <f t="shared" si="67"/>
        <v>1116744.84525492</v>
      </c>
      <c r="Z140" s="36">
        <f t="shared" si="67"/>
        <v>1059789.4628862897</v>
      </c>
      <c r="AA140" s="36">
        <f t="shared" si="67"/>
        <v>1006902.3221154189</v>
      </c>
      <c r="AB140" s="36">
        <f t="shared" si="67"/>
        <v>957540.99072927283</v>
      </c>
      <c r="AC140" s="36">
        <f t="shared" si="67"/>
        <v>911264.74255476077</v>
      </c>
      <c r="AD140" s="36">
        <f t="shared" si="67"/>
        <v>867710.62662580831</v>
      </c>
      <c r="AE140" s="36">
        <f t="shared" si="67"/>
        <v>826576.1838040197</v>
      </c>
      <c r="AF140" s="36">
        <f t="shared" si="67"/>
        <v>787606.71165706229</v>
      </c>
      <c r="AG140" s="36">
        <f t="shared" si="67"/>
        <v>750585.7131174528</v>
      </c>
      <c r="AH140" s="36">
        <f t="shared" si="67"/>
        <v>715327.6192702055</v>
      </c>
      <c r="AI140" s="36">
        <f t="shared" si="67"/>
        <v>681672.1660523786</v>
      </c>
      <c r="AJ140" s="36">
        <f t="shared" si="67"/>
        <v>649479.99340923969</v>
      </c>
      <c r="AK140" s="36">
        <f t="shared" si="67"/>
        <v>618629.16129289835</v>
      </c>
      <c r="AL140" s="36">
        <f t="shared" si="67"/>
        <v>589012.36246121058</v>
      </c>
      <c r="AM140" s="36">
        <f t="shared" si="67"/>
        <v>560534.67127689533</v>
      </c>
      <c r="AN140" s="36">
        <f t="shared" si="67"/>
        <v>533111.70939570304</v>
      </c>
      <c r="AO140" s="36">
        <f t="shared" si="67"/>
        <v>506668.13901026751</v>
      </c>
      <c r="AP140" s="36">
        <f t="shared" si="67"/>
        <v>481136.41587950231</v>
      </c>
      <c r="AQ140" s="36">
        <f t="shared" si="67"/>
        <v>456455.75018642936</v>
      </c>
      <c r="AR140" s="36">
        <f t="shared" si="67"/>
        <v>432571.23499958444</v>
      </c>
      <c r="AS140" s="36">
        <f t="shared" si="67"/>
        <v>409433.11091232847</v>
      </c>
      <c r="AT140" s="36">
        <f t="shared" si="67"/>
        <v>386996.14210044395</v>
      </c>
      <c r="AU140" s="36">
        <f t="shared" si="67"/>
        <v>365219.08413596783</v>
      </c>
      <c r="AV140" s="36">
        <f t="shared" si="67"/>
        <v>344064.22782761941</v>
      </c>
      <c r="AW140" s="36">
        <f t="shared" si="67"/>
        <v>323497.00641672505</v>
      </c>
      <c r="AX140" s="36">
        <f t="shared" si="67"/>
        <v>303485.65585477388</v>
      </c>
      <c r="AY140" s="36">
        <f t="shared" si="67"/>
        <v>284000.91978129518</v>
      </c>
      <c r="AZ140" s="36">
        <f t="shared" si="67"/>
        <v>265015.79232508509</v>
      </c>
      <c r="BA140" s="36">
        <f t="shared" si="67"/>
        <v>246505.29305528023</v>
      </c>
      <c r="BB140" s="36">
        <f t="shared" si="67"/>
        <v>228446.26937742176</v>
      </c>
      <c r="BC140" s="36">
        <f t="shared" si="67"/>
        <v>210817.2224537982</v>
      </c>
      <c r="BD140" s="36">
        <f t="shared" si="67"/>
        <v>193598.15336560766</v>
      </c>
      <c r="BE140" s="36">
        <f t="shared" si="67"/>
        <v>176770.42675669416</v>
      </c>
      <c r="BF140" s="36">
        <f t="shared" si="67"/>
        <v>160316.64962797886</v>
      </c>
      <c r="BG140" s="36">
        <f t="shared" si="67"/>
        <v>144220.56330640952</v>
      </c>
      <c r="BH140" s="36">
        <f t="shared" si="67"/>
        <v>128466.94690657574</v>
      </c>
      <c r="BI140" s="36">
        <f t="shared" si="67"/>
        <v>113041.53084840503</v>
      </c>
      <c r="BJ140" s="36">
        <f t="shared" si="67"/>
        <v>97930.919199584838</v>
      </c>
      <c r="BK140" s="36">
        <f t="shared" si="67"/>
        <v>83122.519783740907</v>
      </c>
      <c r="BL140" s="36">
        <f t="shared" si="67"/>
        <v>68604.481140756703</v>
      </c>
      <c r="BM140" s="36">
        <f t="shared" si="67"/>
        <v>54365.635548599203</v>
      </c>
      <c r="BN140" s="36">
        <f t="shared" si="67"/>
        <v>40395.447420444703</v>
      </c>
      <c r="BO140" s="36">
        <f t="shared" si="67"/>
        <v>26683.966479848597</v>
      </c>
      <c r="BP140" s="36">
        <f t="shared" si="67"/>
        <v>13221.785192717778</v>
      </c>
      <c r="BQ140" s="36">
        <f t="shared" si="67"/>
        <v>0</v>
      </c>
      <c r="BR140" s="36">
        <f t="shared" si="67"/>
        <v>0</v>
      </c>
      <c r="BS140" s="36">
        <f t="shared" si="67"/>
        <v>0</v>
      </c>
      <c r="BT140" s="36">
        <f t="shared" si="67"/>
        <v>0</v>
      </c>
      <c r="BU140" s="36">
        <f t="shared" si="67"/>
        <v>0</v>
      </c>
      <c r="BV140" s="36">
        <f t="shared" si="67"/>
        <v>0</v>
      </c>
      <c r="BW140" s="36">
        <f t="shared" ref="BW140:CK140" si="68">BW136-BW132</f>
        <v>0</v>
      </c>
      <c r="BX140" s="36">
        <f t="shared" si="68"/>
        <v>0</v>
      </c>
      <c r="BY140" s="36">
        <f t="shared" si="68"/>
        <v>0</v>
      </c>
      <c r="BZ140" s="36">
        <f t="shared" si="68"/>
        <v>0</v>
      </c>
      <c r="CA140" s="36">
        <f t="shared" si="68"/>
        <v>0</v>
      </c>
      <c r="CB140" s="36">
        <f t="shared" si="68"/>
        <v>0</v>
      </c>
      <c r="CC140" s="36">
        <f t="shared" si="68"/>
        <v>0</v>
      </c>
      <c r="CD140" s="36">
        <f t="shared" si="68"/>
        <v>0</v>
      </c>
      <c r="CE140" s="36">
        <f t="shared" si="68"/>
        <v>0</v>
      </c>
      <c r="CF140" s="36">
        <f t="shared" si="68"/>
        <v>0</v>
      </c>
      <c r="CG140" s="36">
        <f t="shared" si="68"/>
        <v>0</v>
      </c>
      <c r="CH140" s="36">
        <f t="shared" si="68"/>
        <v>0</v>
      </c>
      <c r="CI140" s="36">
        <f t="shared" si="68"/>
        <v>0</v>
      </c>
      <c r="CJ140" s="36">
        <f t="shared" si="68"/>
        <v>0</v>
      </c>
      <c r="CK140" s="36">
        <f t="shared" si="68"/>
        <v>0</v>
      </c>
    </row>
    <row r="141" spans="1:89" customFormat="1" ht="10.35" hidden="1" customHeight="1" outlineLevel="2">
      <c r="D141" s="10" t="s">
        <v>338</v>
      </c>
      <c r="E141" s="11"/>
      <c r="F141" s="12" t="s">
        <v>33</v>
      </c>
      <c r="J141" s="36">
        <f>J137-J133</f>
        <v>2242549.525726412</v>
      </c>
      <c r="K141" s="36">
        <f t="shared" ref="K141:BV141" si="69">K137-K133</f>
        <v>2242549.525726412</v>
      </c>
      <c r="L141" s="36">
        <f t="shared" si="69"/>
        <v>2242549.525726412</v>
      </c>
      <c r="M141" s="36">
        <f t="shared" si="69"/>
        <v>2242549.525726412</v>
      </c>
      <c r="N141" s="36">
        <f t="shared" si="69"/>
        <v>2238799.525726412</v>
      </c>
      <c r="O141" s="36">
        <f t="shared" si="69"/>
        <v>2235049.525726412</v>
      </c>
      <c r="P141" s="36">
        <f t="shared" si="69"/>
        <v>2231299.525726412</v>
      </c>
      <c r="Q141" s="36">
        <f t="shared" si="69"/>
        <v>2227549.525726412</v>
      </c>
      <c r="R141" s="36">
        <f t="shared" si="69"/>
        <v>2223799.525726412</v>
      </c>
      <c r="S141" s="36">
        <f t="shared" si="69"/>
        <v>2220049.525726412</v>
      </c>
      <c r="T141" s="36">
        <f t="shared" si="69"/>
        <v>2216299.525726412</v>
      </c>
      <c r="U141" s="36">
        <f t="shared" si="69"/>
        <v>2212549.525726412</v>
      </c>
      <c r="V141" s="36">
        <f t="shared" si="69"/>
        <v>2208799.525726412</v>
      </c>
      <c r="W141" s="36">
        <f t="shared" si="69"/>
        <v>2205049.525726412</v>
      </c>
      <c r="X141" s="36">
        <f t="shared" si="69"/>
        <v>2197360.432162066</v>
      </c>
      <c r="Y141" s="36">
        <f t="shared" si="69"/>
        <v>2184062.0963947489</v>
      </c>
      <c r="Z141" s="36">
        <f t="shared" si="69"/>
        <v>2166017.4787633787</v>
      </c>
      <c r="AA141" s="36">
        <f t="shared" si="69"/>
        <v>2143904.6195342494</v>
      </c>
      <c r="AB141" s="36">
        <f t="shared" si="69"/>
        <v>2118265.9509203956</v>
      </c>
      <c r="AC141" s="36">
        <f t="shared" si="69"/>
        <v>2089542.1990949076</v>
      </c>
      <c r="AD141" s="36">
        <f t="shared" si="69"/>
        <v>2058096.3150238604</v>
      </c>
      <c r="AE141" s="36">
        <f t="shared" si="69"/>
        <v>2024230.7578456486</v>
      </c>
      <c r="AF141" s="36">
        <f t="shared" si="69"/>
        <v>1988200.2299926062</v>
      </c>
      <c r="AG141" s="36">
        <f t="shared" si="69"/>
        <v>1950221.2285322158</v>
      </c>
      <c r="AH141" s="36">
        <f t="shared" si="69"/>
        <v>1910479.3223794631</v>
      </c>
      <c r="AI141" s="36">
        <f t="shared" si="69"/>
        <v>1869134.7755972901</v>
      </c>
      <c r="AJ141" s="36">
        <f t="shared" si="69"/>
        <v>1826326.9482404289</v>
      </c>
      <c r="AK141" s="36">
        <f t="shared" si="69"/>
        <v>1782177.7803567704</v>
      </c>
      <c r="AL141" s="36">
        <f t="shared" si="69"/>
        <v>1736794.5791884579</v>
      </c>
      <c r="AM141" s="36">
        <f t="shared" si="69"/>
        <v>1690272.2703727731</v>
      </c>
      <c r="AN141" s="36">
        <f t="shared" si="69"/>
        <v>1642695.2322539655</v>
      </c>
      <c r="AO141" s="36">
        <f t="shared" si="69"/>
        <v>1594138.8026394008</v>
      </c>
      <c r="AP141" s="36">
        <f t="shared" si="69"/>
        <v>1544670.525770166</v>
      </c>
      <c r="AQ141" s="36">
        <f t="shared" si="69"/>
        <v>1494351.191463239</v>
      </c>
      <c r="AR141" s="36">
        <f t="shared" si="69"/>
        <v>1443235.7066500839</v>
      </c>
      <c r="AS141" s="36">
        <f t="shared" si="69"/>
        <v>1391373.8307373398</v>
      </c>
      <c r="AT141" s="36">
        <f t="shared" si="69"/>
        <v>1338810.7995492246</v>
      </c>
      <c r="AU141" s="36">
        <f t="shared" si="69"/>
        <v>1285587.8575137011</v>
      </c>
      <c r="AV141" s="36">
        <f t="shared" si="69"/>
        <v>1231742.7138220496</v>
      </c>
      <c r="AW141" s="36">
        <f t="shared" si="69"/>
        <v>1177309.9352329436</v>
      </c>
      <c r="AX141" s="36">
        <f t="shared" si="69"/>
        <v>1122321.2857948947</v>
      </c>
      <c r="AY141" s="36">
        <f t="shared" si="69"/>
        <v>1066806.0218683735</v>
      </c>
      <c r="AZ141" s="36">
        <f t="shared" si="69"/>
        <v>1010791.1493245836</v>
      </c>
      <c r="BA141" s="36">
        <f t="shared" si="69"/>
        <v>954301.64859438839</v>
      </c>
      <c r="BB141" s="36">
        <f t="shared" si="69"/>
        <v>897360.67227224656</v>
      </c>
      <c r="BC141" s="36">
        <f t="shared" si="69"/>
        <v>839989.71919587022</v>
      </c>
      <c r="BD141" s="36">
        <f t="shared" si="69"/>
        <v>782208.78828406078</v>
      </c>
      <c r="BE141" s="36">
        <f t="shared" si="69"/>
        <v>724036.51489297417</v>
      </c>
      <c r="BF141" s="36">
        <f t="shared" si="69"/>
        <v>665490.29202168959</v>
      </c>
      <c r="BG141" s="36">
        <f t="shared" si="69"/>
        <v>606586.37834325887</v>
      </c>
      <c r="BH141" s="36">
        <f t="shared" si="69"/>
        <v>547339.99474309268</v>
      </c>
      <c r="BI141" s="36">
        <f t="shared" si="69"/>
        <v>487765.41080126335</v>
      </c>
      <c r="BJ141" s="36">
        <f t="shared" si="69"/>
        <v>427876.02245008358</v>
      </c>
      <c r="BK141" s="36">
        <f t="shared" si="69"/>
        <v>367684.42186592746</v>
      </c>
      <c r="BL141" s="36">
        <f t="shared" si="69"/>
        <v>307202.4605089117</v>
      </c>
      <c r="BM141" s="36">
        <f t="shared" si="69"/>
        <v>246441.30610106917</v>
      </c>
      <c r="BN141" s="36">
        <f t="shared" si="69"/>
        <v>185411.4942292237</v>
      </c>
      <c r="BO141" s="36">
        <f t="shared" si="69"/>
        <v>124122.97516981978</v>
      </c>
      <c r="BP141" s="36">
        <f t="shared" si="69"/>
        <v>62585.156456950608</v>
      </c>
      <c r="BQ141" s="36">
        <f t="shared" si="69"/>
        <v>806.94164966838434</v>
      </c>
      <c r="BR141" s="36">
        <f t="shared" si="69"/>
        <v>0</v>
      </c>
      <c r="BS141" s="36">
        <f t="shared" si="69"/>
        <v>0</v>
      </c>
      <c r="BT141" s="36">
        <f t="shared" si="69"/>
        <v>0</v>
      </c>
      <c r="BU141" s="36">
        <f t="shared" si="69"/>
        <v>0</v>
      </c>
      <c r="BV141" s="36">
        <f t="shared" si="69"/>
        <v>0</v>
      </c>
      <c r="BW141" s="36">
        <f t="shared" ref="BW141:CK141" si="70">BW137-BW133</f>
        <v>0</v>
      </c>
      <c r="BX141" s="36">
        <f t="shared" si="70"/>
        <v>0</v>
      </c>
      <c r="BY141" s="36">
        <f t="shared" si="70"/>
        <v>0</v>
      </c>
      <c r="BZ141" s="36">
        <f t="shared" si="70"/>
        <v>0</v>
      </c>
      <c r="CA141" s="36">
        <f t="shared" si="70"/>
        <v>0</v>
      </c>
      <c r="CB141" s="36">
        <f t="shared" si="70"/>
        <v>0</v>
      </c>
      <c r="CC141" s="36">
        <f t="shared" si="70"/>
        <v>0</v>
      </c>
      <c r="CD141" s="36">
        <f t="shared" si="70"/>
        <v>0</v>
      </c>
      <c r="CE141" s="36">
        <f t="shared" si="70"/>
        <v>0</v>
      </c>
      <c r="CF141" s="36">
        <f t="shared" si="70"/>
        <v>0</v>
      </c>
      <c r="CG141" s="36">
        <f t="shared" si="70"/>
        <v>0</v>
      </c>
      <c r="CH141" s="36">
        <f t="shared" si="70"/>
        <v>0</v>
      </c>
      <c r="CI141" s="36">
        <f t="shared" si="70"/>
        <v>0</v>
      </c>
      <c r="CJ141" s="36">
        <f t="shared" si="70"/>
        <v>0</v>
      </c>
      <c r="CK141" s="36">
        <f t="shared" si="70"/>
        <v>0</v>
      </c>
    </row>
    <row r="142" spans="1:89" customFormat="1" ht="10.35" hidden="1" customHeight="1" outlineLevel="2">
      <c r="D142" s="10"/>
      <c r="E142" s="11"/>
      <c r="F142" s="12"/>
    </row>
    <row r="143" spans="1:89" customFormat="1" ht="10.35" hidden="1" customHeight="1" outlineLevel="2">
      <c r="D143" s="63" t="s">
        <v>138</v>
      </c>
      <c r="E143" s="11"/>
      <c r="F143" s="12"/>
    </row>
    <row r="144" spans="1:89" customFormat="1" ht="10.35" hidden="1" customHeight="1" outlineLevel="2">
      <c r="D144" s="10" t="s">
        <v>131</v>
      </c>
      <c r="E144" s="11"/>
      <c r="F144" s="12" t="s">
        <v>4</v>
      </c>
      <c r="G144" s="25">
        <f>SUM(J144:CK144)</f>
        <v>21939574.828165025</v>
      </c>
      <c r="J144" s="36">
        <f>J132*$G$10</f>
        <v>0</v>
      </c>
      <c r="K144" s="36">
        <f>K132*$G$10</f>
        <v>0</v>
      </c>
      <c r="L144" s="36">
        <f t="shared" ref="L144:BV144" si="71">L132*$G$10</f>
        <v>0</v>
      </c>
      <c r="M144" s="36">
        <f t="shared" si="71"/>
        <v>0</v>
      </c>
      <c r="N144" s="36">
        <f t="shared" si="71"/>
        <v>798258.0297135046</v>
      </c>
      <c r="O144" s="36">
        <f t="shared" si="71"/>
        <v>798258.0297135046</v>
      </c>
      <c r="P144" s="36">
        <f t="shared" si="71"/>
        <v>798258.0297135046</v>
      </c>
      <c r="Q144" s="36">
        <f t="shared" si="71"/>
        <v>798258.0297135046</v>
      </c>
      <c r="R144" s="36">
        <f>R132*$G$10</f>
        <v>798258.0297135046</v>
      </c>
      <c r="S144" s="36">
        <f t="shared" si="71"/>
        <v>798258.0297135046</v>
      </c>
      <c r="T144" s="36">
        <f t="shared" si="71"/>
        <v>798258.0297135046</v>
      </c>
      <c r="U144" s="36">
        <f t="shared" si="71"/>
        <v>798258.0297135046</v>
      </c>
      <c r="V144" s="36">
        <f t="shared" si="71"/>
        <v>798258.0297135046</v>
      </c>
      <c r="W144" s="36">
        <f t="shared" si="71"/>
        <v>798258.0297135046</v>
      </c>
      <c r="X144" s="36">
        <f t="shared" si="71"/>
        <v>754125.91648498375</v>
      </c>
      <c r="Y144" s="36">
        <f t="shared" si="71"/>
        <v>691282.09011123504</v>
      </c>
      <c r="Z144" s="36">
        <f t="shared" si="71"/>
        <v>638106.5447180632</v>
      </c>
      <c r="AA144" s="36">
        <f t="shared" si="71"/>
        <v>592527.50580963015</v>
      </c>
      <c r="AB144" s="36">
        <f t="shared" si="71"/>
        <v>553025.67208898824</v>
      </c>
      <c r="AC144" s="36">
        <f t="shared" si="71"/>
        <v>518461.56758342654</v>
      </c>
      <c r="AD144" s="36">
        <f t="shared" si="71"/>
        <v>487963.82831381337</v>
      </c>
      <c r="AE144" s="36">
        <f t="shared" si="71"/>
        <v>460854.72674082353</v>
      </c>
      <c r="AF144" s="36">
        <f t="shared" si="71"/>
        <v>436599.214807096</v>
      </c>
      <c r="AG144" s="36">
        <f t="shared" si="71"/>
        <v>414769.25406674127</v>
      </c>
      <c r="AH144" s="36">
        <f t="shared" si="71"/>
        <v>395018.33720642026</v>
      </c>
      <c r="AI144" s="36">
        <f t="shared" si="71"/>
        <v>377062.95824249205</v>
      </c>
      <c r="AJ144" s="36">
        <f t="shared" si="71"/>
        <v>360668.91657977493</v>
      </c>
      <c r="AK144" s="36">
        <f t="shared" si="71"/>
        <v>345641.04505561764</v>
      </c>
      <c r="AL144" s="36">
        <f t="shared" si="71"/>
        <v>331815.40325339278</v>
      </c>
      <c r="AM144" s="36">
        <f t="shared" si="71"/>
        <v>319053.27235903149</v>
      </c>
      <c r="AN144" s="36">
        <f t="shared" si="71"/>
        <v>307236.48449388222</v>
      </c>
      <c r="AO144" s="36">
        <f t="shared" si="71"/>
        <v>296263.75290481484</v>
      </c>
      <c r="AP144" s="36">
        <f t="shared" si="71"/>
        <v>286047.76142533857</v>
      </c>
      <c r="AQ144" s="36">
        <f t="shared" si="71"/>
        <v>276512.836044494</v>
      </c>
      <c r="AR144" s="36">
        <f t="shared" si="71"/>
        <v>267593.06713983283</v>
      </c>
      <c r="AS144" s="36">
        <f t="shared" si="71"/>
        <v>259230.78379171313</v>
      </c>
      <c r="AT144" s="36">
        <f t="shared" si="71"/>
        <v>251375.30549499462</v>
      </c>
      <c r="AU144" s="36">
        <f t="shared" si="71"/>
        <v>243981.9141569066</v>
      </c>
      <c r="AV144" s="36">
        <f t="shared" si="71"/>
        <v>237011.00232385215</v>
      </c>
      <c r="AW144" s="36">
        <f t="shared" si="71"/>
        <v>230427.36337041168</v>
      </c>
      <c r="AX144" s="36">
        <f t="shared" si="71"/>
        <v>224199.59679283295</v>
      </c>
      <c r="AY144" s="36">
        <f t="shared" si="71"/>
        <v>218299.60740354791</v>
      </c>
      <c r="AZ144" s="36">
        <f t="shared" si="71"/>
        <v>212702.18157268761</v>
      </c>
      <c r="BA144" s="36">
        <f t="shared" si="71"/>
        <v>207384.62703337046</v>
      </c>
      <c r="BB144" s="36">
        <f t="shared" si="71"/>
        <v>202326.46539841013</v>
      </c>
      <c r="BC144" s="36">
        <f t="shared" si="71"/>
        <v>197509.16860320992</v>
      </c>
      <c r="BD144" s="36">
        <f t="shared" si="71"/>
        <v>192915.93212406544</v>
      </c>
      <c r="BE144" s="36">
        <f t="shared" si="71"/>
        <v>188531.47912124571</v>
      </c>
      <c r="BF144" s="36">
        <f t="shared" si="71"/>
        <v>184341.89069632921</v>
      </c>
      <c r="BG144" s="36">
        <f t="shared" si="71"/>
        <v>180334.45828988735</v>
      </c>
      <c r="BH144" s="36">
        <f t="shared" si="71"/>
        <v>176497.55492201756</v>
      </c>
      <c r="BI144" s="36">
        <f t="shared" si="71"/>
        <v>172820.52252780879</v>
      </c>
      <c r="BJ144" s="36">
        <f t="shared" si="71"/>
        <v>169293.57308846584</v>
      </c>
      <c r="BK144" s="36">
        <f t="shared" si="71"/>
        <v>165907.70162669639</v>
      </c>
      <c r="BL144" s="36">
        <f t="shared" si="71"/>
        <v>162654.60943793759</v>
      </c>
      <c r="BM144" s="36">
        <f t="shared" si="71"/>
        <v>159526.6361795158</v>
      </c>
      <c r="BN144" s="36">
        <f t="shared" si="71"/>
        <v>156516.6996478271</v>
      </c>
      <c r="BO144" s="36">
        <f t="shared" si="71"/>
        <v>153618.24224694178</v>
      </c>
      <c r="BP144" s="36">
        <f t="shared" si="71"/>
        <v>150825.18329699739</v>
      </c>
      <c r="BQ144" s="36">
        <f t="shared" si="71"/>
        <v>148131.87645240841</v>
      </c>
      <c r="BR144" s="36">
        <f t="shared" si="71"/>
        <v>0</v>
      </c>
      <c r="BS144" s="36">
        <f t="shared" si="71"/>
        <v>0</v>
      </c>
      <c r="BT144" s="36">
        <f t="shared" si="71"/>
        <v>0</v>
      </c>
      <c r="BU144" s="36">
        <f t="shared" si="71"/>
        <v>0</v>
      </c>
      <c r="BV144" s="36">
        <f t="shared" si="71"/>
        <v>0</v>
      </c>
      <c r="BW144" s="36">
        <f t="shared" ref="BW144:CK144" si="72">BW132*$G$10</f>
        <v>0</v>
      </c>
      <c r="BX144" s="36">
        <f t="shared" si="72"/>
        <v>0</v>
      </c>
      <c r="BY144" s="36">
        <f t="shared" si="72"/>
        <v>0</v>
      </c>
      <c r="BZ144" s="36">
        <f t="shared" si="72"/>
        <v>0</v>
      </c>
      <c r="CA144" s="36">
        <f t="shared" si="72"/>
        <v>0</v>
      </c>
      <c r="CB144" s="36">
        <f t="shared" si="72"/>
        <v>0</v>
      </c>
      <c r="CC144" s="36">
        <f t="shared" si="72"/>
        <v>0</v>
      </c>
      <c r="CD144" s="36">
        <f t="shared" si="72"/>
        <v>0</v>
      </c>
      <c r="CE144" s="36">
        <f t="shared" si="72"/>
        <v>0</v>
      </c>
      <c r="CF144" s="36">
        <f t="shared" si="72"/>
        <v>0</v>
      </c>
      <c r="CG144" s="36">
        <f t="shared" si="72"/>
        <v>0</v>
      </c>
      <c r="CH144" s="36">
        <f t="shared" si="72"/>
        <v>0</v>
      </c>
      <c r="CI144" s="36">
        <f t="shared" si="72"/>
        <v>0</v>
      </c>
      <c r="CJ144" s="36">
        <f t="shared" si="72"/>
        <v>0</v>
      </c>
      <c r="CK144" s="36">
        <f t="shared" si="72"/>
        <v>0</v>
      </c>
    </row>
    <row r="145" spans="2:89" customFormat="1" ht="10.35" hidden="1" customHeight="1" outlineLevel="2">
      <c r="D145" s="10" t="s">
        <v>132</v>
      </c>
      <c r="E145" s="11"/>
      <c r="F145" s="12" t="s">
        <v>4</v>
      </c>
      <c r="G145" s="25">
        <f>SUM(J145:CK145)</f>
        <v>9421753.5049543139</v>
      </c>
      <c r="J145" s="36">
        <f>J133*$G$11</f>
        <v>0</v>
      </c>
      <c r="K145" s="36">
        <f t="shared" ref="K145:BV145" si="73">K133*$G$11</f>
        <v>0</v>
      </c>
      <c r="L145" s="36">
        <f t="shared" si="73"/>
        <v>0</v>
      </c>
      <c r="M145" s="36">
        <f t="shared" si="73"/>
        <v>0</v>
      </c>
      <c r="N145" s="36">
        <f t="shared" si="73"/>
        <v>15755.092691713908</v>
      </c>
      <c r="O145" s="36">
        <f t="shared" si="73"/>
        <v>15755.092691713908</v>
      </c>
      <c r="P145" s="36">
        <f t="shared" si="73"/>
        <v>15755.092691713908</v>
      </c>
      <c r="Q145" s="36">
        <f t="shared" si="73"/>
        <v>15755.092691713908</v>
      </c>
      <c r="R145" s="36">
        <f>R133*$G$11</f>
        <v>15755.092691713908</v>
      </c>
      <c r="S145" s="36">
        <f t="shared" si="73"/>
        <v>15755.092691713908</v>
      </c>
      <c r="T145" s="36">
        <f t="shared" si="73"/>
        <v>15755.092691713908</v>
      </c>
      <c r="U145" s="36">
        <f t="shared" si="73"/>
        <v>15755.092691713908</v>
      </c>
      <c r="V145" s="36">
        <f t="shared" si="73"/>
        <v>15755.092691713908</v>
      </c>
      <c r="W145" s="36">
        <f t="shared" si="73"/>
        <v>15755.092691713908</v>
      </c>
      <c r="X145" s="36">
        <f t="shared" si="73"/>
        <v>32304.635152409217</v>
      </c>
      <c r="Y145" s="36">
        <f t="shared" si="73"/>
        <v>55871.070042564985</v>
      </c>
      <c r="Z145" s="36">
        <f t="shared" si="73"/>
        <v>75811.899565004438</v>
      </c>
      <c r="AA145" s="36">
        <f t="shared" si="73"/>
        <v>92904.039155666833</v>
      </c>
      <c r="AB145" s="36">
        <f t="shared" si="73"/>
        <v>107717.22680090755</v>
      </c>
      <c r="AC145" s="36">
        <f t="shared" si="73"/>
        <v>120678.76599049318</v>
      </c>
      <c r="AD145" s="36">
        <f t="shared" si="73"/>
        <v>132115.41821659813</v>
      </c>
      <c r="AE145" s="36">
        <f t="shared" si="73"/>
        <v>142281.33130646931</v>
      </c>
      <c r="AF145" s="36">
        <f t="shared" si="73"/>
        <v>151377.14828161715</v>
      </c>
      <c r="AG145" s="36">
        <f t="shared" si="73"/>
        <v>159563.38355925016</v>
      </c>
      <c r="AH145" s="36">
        <f t="shared" si="73"/>
        <v>166969.97738187053</v>
      </c>
      <c r="AI145" s="36">
        <f t="shared" si="73"/>
        <v>173703.24449334363</v>
      </c>
      <c r="AJ145" s="36">
        <f t="shared" si="73"/>
        <v>179851.01011686251</v>
      </c>
      <c r="AK145" s="36">
        <f t="shared" si="73"/>
        <v>185486.46193842153</v>
      </c>
      <c r="AL145" s="36">
        <f t="shared" si="73"/>
        <v>190671.07761425583</v>
      </c>
      <c r="AM145" s="36">
        <f t="shared" si="73"/>
        <v>195456.87669964132</v>
      </c>
      <c r="AN145" s="36">
        <f t="shared" si="73"/>
        <v>199888.17214907231</v>
      </c>
      <c r="AO145" s="36">
        <f t="shared" si="73"/>
        <v>204002.94649497257</v>
      </c>
      <c r="AP145" s="36">
        <f t="shared" si="73"/>
        <v>207833.94329977621</v>
      </c>
      <c r="AQ145" s="36">
        <f t="shared" si="73"/>
        <v>211409.54031759291</v>
      </c>
      <c r="AR145" s="36">
        <f t="shared" si="73"/>
        <v>214754.45365684084</v>
      </c>
      <c r="AS145" s="36">
        <f t="shared" si="73"/>
        <v>217890.30991238574</v>
      </c>
      <c r="AT145" s="36">
        <f t="shared" si="73"/>
        <v>220836.11427365517</v>
      </c>
      <c r="AU145" s="36">
        <f t="shared" si="73"/>
        <v>223608.6360254382</v>
      </c>
      <c r="AV145" s="36">
        <f t="shared" si="73"/>
        <v>226222.7279628336</v>
      </c>
      <c r="AW145" s="36">
        <f t="shared" si="73"/>
        <v>228691.59257037376</v>
      </c>
      <c r="AX145" s="36">
        <f t="shared" si="73"/>
        <v>231027.00503696577</v>
      </c>
      <c r="AY145" s="36">
        <f t="shared" si="73"/>
        <v>233239.50105794767</v>
      </c>
      <c r="AZ145" s="36">
        <f t="shared" si="73"/>
        <v>235338.53574452031</v>
      </c>
      <c r="BA145" s="36">
        <f t="shared" si="73"/>
        <v>237332.61869676423</v>
      </c>
      <c r="BB145" s="36">
        <f t="shared" si="73"/>
        <v>239229.42930987437</v>
      </c>
      <c r="BC145" s="36">
        <f t="shared" si="73"/>
        <v>241035.91560807443</v>
      </c>
      <c r="BD145" s="36">
        <f t="shared" si="73"/>
        <v>242758.3792877536</v>
      </c>
      <c r="BE145" s="36">
        <f t="shared" si="73"/>
        <v>244402.54916381103</v>
      </c>
      <c r="BF145" s="36">
        <f t="shared" si="73"/>
        <v>245973.64482315467</v>
      </c>
      <c r="BG145" s="36">
        <f t="shared" si="73"/>
        <v>247476.43197557039</v>
      </c>
      <c r="BH145" s="36">
        <f t="shared" si="73"/>
        <v>248915.27073852156</v>
      </c>
      <c r="BI145" s="36">
        <f t="shared" si="73"/>
        <v>250294.15788634986</v>
      </c>
      <c r="BJ145" s="36">
        <f t="shared" si="73"/>
        <v>251616.76392610345</v>
      </c>
      <c r="BK145" s="36">
        <f t="shared" si="73"/>
        <v>252886.46572426701</v>
      </c>
      <c r="BL145" s="36">
        <f t="shared" si="73"/>
        <v>254106.37529505155</v>
      </c>
      <c r="BM145" s="36">
        <f t="shared" si="73"/>
        <v>255279.36526695974</v>
      </c>
      <c r="BN145" s="36">
        <f t="shared" si="73"/>
        <v>256408.091466343</v>
      </c>
      <c r="BO145" s="36">
        <f t="shared" si="73"/>
        <v>257495.012991675</v>
      </c>
      <c r="BP145" s="36">
        <f t="shared" si="73"/>
        <v>258542.41009790412</v>
      </c>
      <c r="BQ145" s="36">
        <f t="shared" si="73"/>
        <v>259552.400164625</v>
      </c>
      <c r="BR145" s="36">
        <f t="shared" si="73"/>
        <v>3390.2507966213138</v>
      </c>
      <c r="BS145" s="36">
        <f t="shared" si="73"/>
        <v>0</v>
      </c>
      <c r="BT145" s="36">
        <f t="shared" si="73"/>
        <v>0</v>
      </c>
      <c r="BU145" s="36">
        <f t="shared" si="73"/>
        <v>0</v>
      </c>
      <c r="BV145" s="36">
        <f t="shared" si="73"/>
        <v>0</v>
      </c>
      <c r="BW145" s="36">
        <f t="shared" ref="BW145:CK145" si="74">BW133*$G$11</f>
        <v>0</v>
      </c>
      <c r="BX145" s="36">
        <f t="shared" si="74"/>
        <v>0</v>
      </c>
      <c r="BY145" s="36">
        <f t="shared" si="74"/>
        <v>0</v>
      </c>
      <c r="BZ145" s="36">
        <f t="shared" si="74"/>
        <v>0</v>
      </c>
      <c r="CA145" s="36">
        <f t="shared" si="74"/>
        <v>0</v>
      </c>
      <c r="CB145" s="36">
        <f t="shared" si="74"/>
        <v>0</v>
      </c>
      <c r="CC145" s="36">
        <f t="shared" si="74"/>
        <v>0</v>
      </c>
      <c r="CD145" s="36">
        <f t="shared" si="74"/>
        <v>0</v>
      </c>
      <c r="CE145" s="36">
        <f t="shared" si="74"/>
        <v>0</v>
      </c>
      <c r="CF145" s="36">
        <f t="shared" si="74"/>
        <v>0</v>
      </c>
      <c r="CG145" s="36">
        <f t="shared" si="74"/>
        <v>0</v>
      </c>
      <c r="CH145" s="36">
        <f t="shared" si="74"/>
        <v>0</v>
      </c>
      <c r="CI145" s="36">
        <f t="shared" si="74"/>
        <v>0</v>
      </c>
      <c r="CJ145" s="36">
        <f t="shared" si="74"/>
        <v>0</v>
      </c>
      <c r="CK145" s="36">
        <f t="shared" si="74"/>
        <v>0</v>
      </c>
    </row>
    <row r="146" spans="2:89" customFormat="1" ht="10.35" hidden="1" customHeight="1" outlineLevel="1" collapsed="1"/>
    <row r="147" spans="2:89" customFormat="1" ht="10.35" customHeight="1" collapsed="1"/>
    <row r="148" spans="2:89" s="13" customFormat="1" ht="10.35" customHeight="1" collapsed="1">
      <c r="B148" s="15">
        <v>3</v>
      </c>
      <c r="C148" s="13" t="s">
        <v>11</v>
      </c>
      <c r="E148" s="14"/>
      <c r="F148" s="15"/>
      <c r="G148" s="15"/>
    </row>
    <row r="149" spans="2:89" ht="10.35" customHeight="1" outlineLevel="1">
      <c r="B149" s="21"/>
      <c r="G149"/>
      <c r="H149"/>
      <c r="I149"/>
      <c r="J149"/>
      <c r="K149"/>
      <c r="L149"/>
      <c r="M149"/>
      <c r="N149" s="71"/>
      <c r="O149" s="71"/>
      <c r="P149" s="71"/>
      <c r="Q149" s="71"/>
      <c r="R149" s="71"/>
      <c r="S149" s="71"/>
      <c r="T149" s="71"/>
      <c r="U149" s="71"/>
      <c r="V149" s="71"/>
      <c r="W149" s="71"/>
      <c r="X149" s="71"/>
      <c r="Y149" s="71"/>
      <c r="Z149" s="71"/>
      <c r="AA149" s="71"/>
      <c r="AB149" s="71"/>
      <c r="AC149" s="71"/>
      <c r="AD149" s="71"/>
      <c r="AE149" s="71"/>
      <c r="AF149" s="71"/>
      <c r="AG149" s="71"/>
      <c r="AH149" s="71"/>
      <c r="AI149" s="71"/>
      <c r="AJ149" s="71"/>
      <c r="AK149" s="71"/>
      <c r="AL149" s="71"/>
      <c r="AM149" s="71"/>
      <c r="AN149" s="71"/>
      <c r="AO149" s="71"/>
      <c r="AP149" s="71"/>
      <c r="AQ149" s="71"/>
      <c r="AR149" s="71"/>
      <c r="AS149" s="71"/>
      <c r="AT149" s="71"/>
      <c r="AU149" s="71"/>
      <c r="AV149" s="71"/>
      <c r="AW149" s="71"/>
      <c r="AX149" s="71"/>
      <c r="AY149" s="71"/>
      <c r="AZ149" s="71"/>
      <c r="BA149" s="71"/>
      <c r="BB149" s="71"/>
      <c r="BC149" s="71"/>
      <c r="BD149" s="71"/>
      <c r="BE149" s="71"/>
      <c r="BF149" s="71"/>
      <c r="BG149" s="71"/>
      <c r="BH149" s="71"/>
      <c r="BI149" s="71"/>
      <c r="BJ149" s="71"/>
      <c r="BK149" s="71"/>
      <c r="BL149" s="71"/>
      <c r="BM149" s="71"/>
      <c r="BN149" s="71"/>
      <c r="BO149" s="71"/>
      <c r="BP149" s="71"/>
      <c r="BQ149" s="71"/>
      <c r="BR149" s="71"/>
    </row>
    <row r="150" spans="2:89" ht="10.35" customHeight="1" outlineLevel="1">
      <c r="B150" s="21"/>
      <c r="D150" s="10" t="str">
        <f>D33</f>
        <v>Resursa ieguves veids</v>
      </c>
      <c r="F150" s="12" t="str">
        <f>F33</f>
        <v>izvēle</v>
      </c>
      <c r="G150" s="32">
        <f>G33</f>
        <v>4</v>
      </c>
      <c r="K150"/>
      <c r="L150"/>
      <c r="M150"/>
      <c r="N150" s="71"/>
      <c r="O150" s="71"/>
      <c r="P150" s="71"/>
      <c r="Q150" s="71"/>
      <c r="R150" s="71"/>
      <c r="S150" s="71"/>
      <c r="T150" s="71"/>
      <c r="U150" s="71"/>
      <c r="V150" s="71"/>
      <c r="W150" s="71"/>
      <c r="X150" s="71"/>
      <c r="Y150" s="71"/>
      <c r="Z150" s="71"/>
      <c r="AA150" s="71"/>
      <c r="AB150" s="71"/>
      <c r="AC150" s="71"/>
      <c r="AD150" s="71"/>
      <c r="AE150" s="71"/>
      <c r="AF150" s="71"/>
      <c r="AG150" s="71"/>
      <c r="AH150" s="71"/>
      <c r="AI150" s="71"/>
      <c r="AJ150" s="71"/>
      <c r="AK150" s="71"/>
      <c r="AL150" s="71"/>
      <c r="AM150" s="71"/>
      <c r="AN150" s="71"/>
      <c r="AO150" s="71"/>
      <c r="AP150" s="71"/>
      <c r="AQ150" s="71"/>
      <c r="AR150" s="71"/>
      <c r="AS150" s="71"/>
      <c r="AT150" s="71"/>
      <c r="AU150" s="71"/>
      <c r="AV150" s="71"/>
      <c r="AW150" s="71"/>
      <c r="AX150" s="71"/>
      <c r="AY150" s="71"/>
      <c r="AZ150" s="71"/>
      <c r="BA150" s="71"/>
      <c r="BB150" s="71"/>
      <c r="BC150" s="71"/>
      <c r="BD150" s="71"/>
      <c r="BE150" s="71"/>
      <c r="BF150" s="71"/>
      <c r="BG150" s="71"/>
      <c r="BH150" s="71"/>
      <c r="BI150" s="71"/>
      <c r="BJ150" s="71"/>
      <c r="BK150" s="71"/>
      <c r="BL150" s="71"/>
      <c r="BM150" s="71"/>
      <c r="BN150" s="71"/>
      <c r="BO150" s="71"/>
      <c r="BP150" s="71"/>
      <c r="BQ150" s="71"/>
      <c r="BR150" s="71"/>
    </row>
    <row r="151" spans="2:89" ht="10.35" customHeight="1" outlineLevel="1">
      <c r="B151" s="21"/>
      <c r="E151" s="10"/>
      <c r="F151" s="10"/>
      <c r="G151" s="10"/>
      <c r="K151"/>
      <c r="L151"/>
      <c r="M151"/>
      <c r="N151" s="71"/>
      <c r="O151" s="71"/>
      <c r="P151" s="71"/>
      <c r="Q151" s="71"/>
      <c r="R151" s="71"/>
      <c r="S151" s="71"/>
      <c r="T151" s="71"/>
      <c r="U151" s="71"/>
      <c r="V151" s="71"/>
      <c r="W151" s="71"/>
      <c r="X151" s="71"/>
      <c r="Y151" s="71"/>
      <c r="Z151" s="71"/>
      <c r="AA151" s="71"/>
      <c r="AB151" s="71"/>
      <c r="AC151" s="71"/>
      <c r="AD151" s="71"/>
      <c r="AE151" s="71"/>
      <c r="AF151" s="71"/>
      <c r="AG151" s="71"/>
      <c r="AH151" s="71"/>
      <c r="AI151" s="71"/>
      <c r="AJ151" s="71"/>
      <c r="AK151" s="71"/>
      <c r="AL151" s="71"/>
      <c r="AM151" s="71"/>
      <c r="AN151" s="71"/>
      <c r="AO151" s="71"/>
      <c r="AP151" s="71"/>
      <c r="AQ151" s="71"/>
      <c r="AR151" s="71"/>
      <c r="AS151" s="71"/>
      <c r="AT151" s="71"/>
      <c r="AU151" s="71"/>
      <c r="AV151" s="71"/>
      <c r="AW151" s="71"/>
      <c r="AX151" s="71"/>
      <c r="AY151" s="71"/>
      <c r="AZ151" s="71"/>
      <c r="BA151" s="71"/>
      <c r="BB151" s="71"/>
      <c r="BC151" s="71"/>
      <c r="BD151" s="71"/>
      <c r="BE151" s="71"/>
      <c r="BF151" s="71"/>
      <c r="BG151" s="71"/>
      <c r="BH151" s="71"/>
      <c r="BI151" s="71"/>
      <c r="BJ151" s="71"/>
      <c r="BK151" s="71"/>
      <c r="BL151" s="71"/>
      <c r="BM151" s="71"/>
      <c r="BN151" s="71"/>
      <c r="BO151" s="71"/>
      <c r="BP151" s="71"/>
      <c r="BQ151" s="71"/>
      <c r="BR151" s="71"/>
    </row>
    <row r="152" spans="2:89" ht="10.35" customHeight="1" outlineLevel="1">
      <c r="B152" s="21"/>
      <c r="D152" s="10" t="s">
        <v>331</v>
      </c>
      <c r="E152" s="10"/>
      <c r="F152" s="12" t="s">
        <v>33</v>
      </c>
      <c r="G152" s="22">
        <f>G122</f>
        <v>75000</v>
      </c>
      <c r="K152"/>
      <c r="L152"/>
      <c r="M152"/>
      <c r="N152" s="71"/>
      <c r="O152" s="71"/>
      <c r="P152" s="71"/>
      <c r="Q152" s="71"/>
      <c r="R152" s="71"/>
      <c r="S152" s="71"/>
      <c r="T152" s="71"/>
      <c r="U152" s="71"/>
      <c r="V152" s="71"/>
      <c r="W152" s="71"/>
      <c r="X152" s="71"/>
      <c r="Y152" s="71"/>
      <c r="Z152" s="71"/>
      <c r="AA152" s="71"/>
      <c r="AB152" s="71"/>
      <c r="AC152" s="71"/>
      <c r="AD152" s="71"/>
      <c r="AE152" s="71"/>
      <c r="AF152" s="71"/>
      <c r="AG152" s="71"/>
      <c r="AH152" s="71"/>
      <c r="AI152" s="71"/>
      <c r="AJ152" s="71"/>
      <c r="AK152" s="71"/>
      <c r="AL152" s="71"/>
      <c r="AM152" s="71"/>
      <c r="AN152" s="71"/>
      <c r="AO152" s="71"/>
      <c r="AP152" s="71"/>
      <c r="AQ152" s="71"/>
      <c r="AR152" s="71"/>
      <c r="AS152" s="71"/>
      <c r="AT152" s="71"/>
      <c r="AU152" s="71"/>
      <c r="AV152" s="71"/>
      <c r="AW152" s="71"/>
      <c r="AX152" s="71"/>
      <c r="AY152" s="71"/>
      <c r="AZ152" s="71"/>
      <c r="BA152" s="71"/>
      <c r="BB152" s="71"/>
      <c r="BC152" s="71"/>
      <c r="BD152" s="71"/>
      <c r="BE152" s="71"/>
      <c r="BF152" s="71"/>
      <c r="BG152" s="71"/>
      <c r="BH152" s="71"/>
      <c r="BI152" s="71"/>
      <c r="BJ152" s="71"/>
      <c r="BK152" s="71"/>
      <c r="BL152" s="71"/>
      <c r="BM152" s="71"/>
      <c r="BN152" s="71"/>
      <c r="BO152" s="71"/>
      <c r="BP152" s="71"/>
      <c r="BQ152" s="71"/>
      <c r="BR152" s="71"/>
    </row>
    <row r="153" spans="2:89" ht="10.35" customHeight="1" outlineLevel="1">
      <c r="B153" s="21"/>
      <c r="E153" s="10"/>
      <c r="F153" s="10"/>
      <c r="G153" s="10"/>
      <c r="K153"/>
      <c r="L153"/>
      <c r="M153"/>
      <c r="N153" s="71"/>
      <c r="O153" s="71"/>
      <c r="P153" s="71"/>
      <c r="Q153" s="71"/>
      <c r="R153" s="71"/>
      <c r="S153" s="71"/>
      <c r="T153" s="71"/>
      <c r="U153" s="71"/>
      <c r="V153" s="71"/>
      <c r="W153" s="71"/>
      <c r="X153" s="71"/>
      <c r="Y153" s="71"/>
      <c r="Z153" s="71"/>
      <c r="AA153" s="71"/>
      <c r="AB153" s="71"/>
      <c r="AC153" s="71"/>
      <c r="AD153" s="71"/>
      <c r="AE153" s="71"/>
      <c r="AF153" s="71"/>
      <c r="AG153" s="71"/>
      <c r="AH153" s="71"/>
      <c r="AI153" s="71"/>
      <c r="AJ153" s="71"/>
      <c r="AK153" s="71"/>
      <c r="AL153" s="71"/>
      <c r="AM153" s="71"/>
      <c r="AN153" s="71"/>
      <c r="AO153" s="71"/>
      <c r="AP153" s="71"/>
      <c r="AQ153" s="71"/>
      <c r="AR153" s="71"/>
      <c r="AS153" s="71"/>
      <c r="AT153" s="71"/>
      <c r="AU153" s="71"/>
      <c r="AV153" s="71"/>
      <c r="AW153" s="71"/>
      <c r="AX153" s="71"/>
      <c r="AY153" s="71"/>
      <c r="AZ153" s="71"/>
      <c r="BA153" s="71"/>
      <c r="BB153" s="71"/>
      <c r="BC153" s="71"/>
      <c r="BD153" s="71"/>
      <c r="BE153" s="71"/>
      <c r="BF153" s="71"/>
      <c r="BG153" s="71"/>
      <c r="BH153" s="71"/>
      <c r="BI153" s="71"/>
      <c r="BJ153" s="71"/>
      <c r="BK153" s="71"/>
      <c r="BL153" s="71"/>
      <c r="BM153" s="71"/>
      <c r="BN153" s="71"/>
      <c r="BO153" s="71"/>
      <c r="BP153" s="71"/>
      <c r="BQ153" s="71"/>
      <c r="BR153" s="71"/>
    </row>
    <row r="154" spans="2:89" ht="10.35" customHeight="1" outlineLevel="1">
      <c r="B154" s="21"/>
      <c r="D154" s="63" t="s">
        <v>134</v>
      </c>
      <c r="K154"/>
      <c r="L154"/>
      <c r="M154"/>
      <c r="N154" s="71"/>
      <c r="O154" s="71"/>
      <c r="P154" s="71"/>
      <c r="Q154" s="71"/>
      <c r="R154" s="71"/>
      <c r="S154" s="71"/>
      <c r="T154" s="71"/>
      <c r="U154" s="71"/>
      <c r="V154" s="71"/>
      <c r="W154" s="71"/>
      <c r="X154" s="71"/>
      <c r="Y154" s="71"/>
      <c r="Z154" s="71"/>
      <c r="AA154" s="71"/>
      <c r="AB154" s="71"/>
      <c r="AC154" s="71"/>
      <c r="AD154" s="71"/>
      <c r="AE154" s="71"/>
      <c r="AF154" s="71"/>
      <c r="AG154" s="71"/>
      <c r="AH154" s="71"/>
      <c r="AI154" s="71"/>
      <c r="AJ154" s="71"/>
      <c r="AK154" s="71"/>
      <c r="AL154" s="71"/>
      <c r="AM154" s="71"/>
      <c r="AN154" s="71"/>
      <c r="AO154" s="71"/>
      <c r="AP154" s="71"/>
      <c r="AQ154" s="71"/>
      <c r="AR154" s="71"/>
      <c r="AS154" s="71"/>
      <c r="AT154" s="71"/>
      <c r="AU154" s="71"/>
      <c r="AV154" s="71"/>
      <c r="AW154" s="71"/>
      <c r="AX154" s="71"/>
      <c r="AY154" s="71"/>
      <c r="AZ154" s="71"/>
      <c r="BA154" s="71"/>
      <c r="BB154" s="71"/>
      <c r="BC154" s="71"/>
      <c r="BD154" s="71"/>
      <c r="BE154" s="71"/>
      <c r="BF154" s="71"/>
      <c r="BG154" s="71"/>
      <c r="BH154" s="71"/>
      <c r="BI154" s="71"/>
      <c r="BJ154" s="71"/>
      <c r="BK154" s="71"/>
      <c r="BL154" s="71"/>
      <c r="BM154" s="71"/>
      <c r="BN154" s="71"/>
      <c r="BO154" s="71"/>
      <c r="BP154" s="71"/>
      <c r="BQ154" s="71"/>
      <c r="BR154" s="71"/>
    </row>
    <row r="155" spans="2:89" ht="10.35" customHeight="1" outlineLevel="1">
      <c r="B155" s="21"/>
      <c r="D155" s="10" t="s">
        <v>131</v>
      </c>
      <c r="F155" s="12" t="s">
        <v>33</v>
      </c>
      <c r="G155" s="25">
        <f>SUM(J155:CK155)</f>
        <v>1958257.4159232564</v>
      </c>
      <c r="I155" s="24"/>
      <c r="J155" s="31" cm="1">
        <f t="array" ref="J155">_xlfn.IFS($G$150=1,J55,$G$150=2,J78,$G$150=3,J105,$G$150=4,J132)</f>
        <v>0</v>
      </c>
      <c r="K155" s="31" cm="1">
        <f t="array" ref="K155">_xlfn.IFS($G$150=1,K55,$G$150=2,K78,$G$150=3,K105,$G$150=4,K132)</f>
        <v>0</v>
      </c>
      <c r="L155" s="31" cm="1">
        <f t="array" ref="L155">_xlfn.IFS($G$150=1,L55,$G$150=2,L78,$G$150=3,L105,$G$150=4,L132)</f>
        <v>0</v>
      </c>
      <c r="M155" s="31" cm="1">
        <f t="array" ref="M155">_xlfn.IFS($G$150=1,M55,$G$150=2,M78,$G$150=3,M105,$G$150=4,M132)</f>
        <v>0</v>
      </c>
      <c r="N155" s="31" cm="1">
        <f t="array" ref="N155">_xlfn.IFS($G$150=1,N55,$G$150=2,N78,$G$150=3,N105,$G$150=4,N132)</f>
        <v>71250</v>
      </c>
      <c r="O155" s="31" cm="1">
        <f t="array" ref="O155">_xlfn.IFS($G$150=1,O55,$G$150=2,O78,$G$150=3,O105,$G$150=4,O132)</f>
        <v>71250</v>
      </c>
      <c r="P155" s="31" cm="1">
        <f t="array" ref="P155">_xlfn.IFS($G$150=1,P55,$G$150=2,P78,$G$150=3,P105,$G$150=4,P132)</f>
        <v>71250</v>
      </c>
      <c r="Q155" s="31" cm="1">
        <f t="array" ref="Q155">_xlfn.IFS($G$150=1,Q55,$G$150=2,Q78,$G$150=3,Q105,$G$150=4,Q132)</f>
        <v>71250</v>
      </c>
      <c r="R155" s="31" cm="1">
        <f t="array" ref="R155">_xlfn.IFS($G$150=1,R55,$G$150=2,R78,$G$150=3,R105,$G$150=4,R132)</f>
        <v>71250</v>
      </c>
      <c r="S155" s="31" cm="1">
        <f t="array" ref="S155">_xlfn.IFS($G$150=1,S55,$G$150=2,S78,$G$150=3,S105,$G$150=4,S132)</f>
        <v>71250</v>
      </c>
      <c r="T155" s="31" cm="1">
        <f t="array" ref="T155">_xlfn.IFS($G$150=1,T55,$G$150=2,T78,$G$150=3,T105,$G$150=4,T132)</f>
        <v>71250</v>
      </c>
      <c r="U155" s="31" cm="1">
        <f t="array" ref="U155">_xlfn.IFS($G$150=1,U55,$G$150=2,U78,$G$150=3,U105,$G$150=4,U132)</f>
        <v>71250</v>
      </c>
      <c r="V155" s="31" cm="1">
        <f t="array" ref="V155">_xlfn.IFS($G$150=1,V55,$G$150=2,V78,$G$150=3,V105,$G$150=4,V132)</f>
        <v>71250</v>
      </c>
      <c r="W155" s="31" cm="1">
        <f t="array" ref="W155">_xlfn.IFS($G$150=1,W55,$G$150=2,W78,$G$150=3,W105,$G$150=4,W132)</f>
        <v>71250</v>
      </c>
      <c r="X155" s="31" cm="1">
        <f t="array" ref="X155">_xlfn.IFS($G$150=1,X55,$G$150=2,X78,$G$150=3,X105,$G$150=4,X132)</f>
        <v>67310.906435653844</v>
      </c>
      <c r="Y155" s="31" cm="1">
        <f t="array" ref="Y155">_xlfn.IFS($G$150=1,Y55,$G$150=2,Y78,$G$150=3,Y105,$G$150=4,Y132)</f>
        <v>61701.664232682684</v>
      </c>
      <c r="Z155" s="31" cm="1">
        <f t="array" ref="Z155">_xlfn.IFS($G$150=1,Z55,$G$150=2,Z78,$G$150=3,Z105,$G$150=4,Z132)</f>
        <v>56955.382368630177</v>
      </c>
      <c r="AA155" s="31" cm="1">
        <f t="array" ref="AA155">_xlfn.IFS($G$150=1,AA55,$G$150=2,AA78,$G$150=3,AA105,$G$150=4,AA132)</f>
        <v>52887.140770870879</v>
      </c>
      <c r="AB155" s="31" cm="1">
        <f t="array" ref="AB155">_xlfn.IFS($G$150=1,AB55,$G$150=2,AB78,$G$150=3,AB105,$G$150=4,AB132)</f>
        <v>49361.331386146165</v>
      </c>
      <c r="AC155" s="31" cm="1">
        <f t="array" ref="AC155">_xlfn.IFS($G$150=1,AC55,$G$150=2,AC78,$G$150=3,AC105,$G$150=4,AC132)</f>
        <v>46276.248174512039</v>
      </c>
      <c r="AD155" s="31" cm="1">
        <f t="array" ref="AD155">_xlfn.IFS($G$150=1,AD55,$G$150=2,AD78,$G$150=3,AD105,$G$150=4,AD132)</f>
        <v>43554.115928952517</v>
      </c>
      <c r="AE155" s="31" cm="1">
        <f t="array" ref="AE155">_xlfn.IFS($G$150=1,AE55,$G$150=2,AE78,$G$150=3,AE105,$G$150=4,AE132)</f>
        <v>41134.442821788471</v>
      </c>
      <c r="AF155" s="31" cm="1">
        <f t="array" ref="AF155">_xlfn.IFS($G$150=1,AF55,$G$150=2,AF78,$G$150=3,AF105,$G$150=4,AF132)</f>
        <v>38969.472146957502</v>
      </c>
      <c r="AG155" s="31" cm="1">
        <f t="array" ref="AG155">_xlfn.IFS($G$150=1,AG55,$G$150=2,AG78,$G$150=3,AG105,$G$150=4,AG132)</f>
        <v>37020.998539609631</v>
      </c>
      <c r="AH155" s="31" cm="1">
        <f t="array" ref="AH155">_xlfn.IFS($G$150=1,AH55,$G$150=2,AH78,$G$150=3,AH105,$G$150=4,AH132)</f>
        <v>35258.09384724727</v>
      </c>
      <c r="AI155" s="31" cm="1">
        <f t="array" ref="AI155">_xlfn.IFS($G$150=1,AI55,$G$150=2,AI78,$G$150=3,AI105,$G$150=4,AI132)</f>
        <v>33655.453217826936</v>
      </c>
      <c r="AJ155" s="31" cm="1">
        <f t="array" ref="AJ155">_xlfn.IFS($G$150=1,AJ55,$G$150=2,AJ78,$G$150=3,AJ105,$G$150=4,AJ132)</f>
        <v>32192.172643138805</v>
      </c>
      <c r="AK155" s="31" cm="1">
        <f t="array" ref="AK155">_xlfn.IFS($G$150=1,AK55,$G$150=2,AK78,$G$150=3,AK105,$G$150=4,AK132)</f>
        <v>30850.832116341353</v>
      </c>
      <c r="AL155" s="31" cm="1">
        <f t="array" ref="AL155">_xlfn.IFS($G$150=1,AL55,$G$150=2,AL78,$G$150=3,AL105,$G$150=4,AL132)</f>
        <v>29616.798831687687</v>
      </c>
      <c r="AM155" s="31" cm="1">
        <f t="array" ref="AM155">_xlfn.IFS($G$150=1,AM55,$G$150=2,AM78,$G$150=3,AM105,$G$150=4,AM132)</f>
        <v>28477.691184315081</v>
      </c>
      <c r="AN155" s="31" cm="1">
        <f t="array" ref="AN155">_xlfn.IFS($G$150=1,AN55,$G$150=2,AN78,$G$150=3,AN105,$G$150=4,AN132)</f>
        <v>27422.961881192303</v>
      </c>
      <c r="AO155" s="31" cm="1">
        <f t="array" ref="AO155">_xlfn.IFS($G$150=1,AO55,$G$150=2,AO78,$G$150=3,AO105,$G$150=4,AO132)</f>
        <v>26443.570385435418</v>
      </c>
      <c r="AP155" s="31" cm="1">
        <f t="array" ref="AP155">_xlfn.IFS($G$150=1,AP55,$G$150=2,AP78,$G$150=3,AP105,$G$150=4,AP132)</f>
        <v>25531.72313076524</v>
      </c>
      <c r="AQ155" s="31" cm="1">
        <f t="array" ref="AQ155">_xlfn.IFS($G$150=1,AQ55,$G$150=2,AQ78,$G$150=3,AQ105,$G$150=4,AQ132)</f>
        <v>24680.665693073071</v>
      </c>
      <c r="AR155" s="31" cm="1">
        <f t="array" ref="AR155">_xlfn.IFS($G$150=1,AR55,$G$150=2,AR78,$G$150=3,AR105,$G$150=4,AR132)</f>
        <v>23884.515186844899</v>
      </c>
      <c r="AS155" s="31" cm="1">
        <f t="array" ref="AS155">_xlfn.IFS($G$150=1,AS55,$G$150=2,AS78,$G$150=3,AS105,$G$150=4,AS132)</f>
        <v>23138.124087256005</v>
      </c>
      <c r="AT155" s="31" cm="1">
        <f t="array" ref="AT155">_xlfn.IFS($G$150=1,AT55,$G$150=2,AT78,$G$150=3,AT105,$G$150=4,AT132)</f>
        <v>22436.968811884617</v>
      </c>
      <c r="AU155" s="31" cm="1">
        <f t="array" ref="AU155">_xlfn.IFS($G$150=1,AU55,$G$150=2,AU78,$G$150=3,AU105,$G$150=4,AU132)</f>
        <v>21777.057964476251</v>
      </c>
      <c r="AV155" s="31" cm="1">
        <f t="array" ref="AV155">_xlfn.IFS($G$150=1,AV55,$G$150=2,AV78,$G$150=3,AV105,$G$150=4,AV132)</f>
        <v>21154.85630834836</v>
      </c>
      <c r="AW155" s="31" cm="1">
        <f t="array" ref="AW155">_xlfn.IFS($G$150=1,AW55,$G$150=2,AW78,$G$150=3,AW105,$G$150=4,AW132)</f>
        <v>20567.221410894228</v>
      </c>
      <c r="AX155" s="31" cm="1">
        <f t="array" ref="AX155">_xlfn.IFS($G$150=1,AX55,$G$150=2,AX78,$G$150=3,AX105,$G$150=4,AX132)</f>
        <v>20011.350561951138</v>
      </c>
      <c r="AY155" s="31" cm="1">
        <f t="array" ref="AY155">_xlfn.IFS($G$150=1,AY55,$G$150=2,AY78,$G$150=3,AY105,$G$150=4,AY132)</f>
        <v>19484.736073478743</v>
      </c>
      <c r="AZ155" s="31" cm="1">
        <f t="array" ref="AZ155">_xlfn.IFS($G$150=1,AZ55,$G$150=2,AZ78,$G$150=3,AZ105,$G$150=4,AZ132)</f>
        <v>18985.127456210048</v>
      </c>
      <c r="BA155" s="31" cm="1">
        <f t="array" ref="BA155">_xlfn.IFS($G$150=1,BA55,$G$150=2,BA78,$G$150=3,BA105,$G$150=4,BA132)</f>
        <v>18510.499269804801</v>
      </c>
      <c r="BB155" s="31" cm="1">
        <f t="array" ref="BB155">_xlfn.IFS($G$150=1,BB55,$G$150=2,BB78,$G$150=3,BB105,$G$150=4,BB132)</f>
        <v>18059.023677858335</v>
      </c>
      <c r="BC155" s="31" cm="1">
        <f t="array" ref="BC155">_xlfn.IFS($G$150=1,BC55,$G$150=2,BC78,$G$150=3,BC105,$G$150=4,BC132)</f>
        <v>17629.046923623617</v>
      </c>
      <c r="BD155" s="31" cm="1">
        <f t="array" ref="BD155">_xlfn.IFS($G$150=1,BD55,$G$150=2,BD78,$G$150=3,BD105,$G$150=4,BD132)</f>
        <v>17219.069088190503</v>
      </c>
      <c r="BE155" s="31" cm="1">
        <f t="array" ref="BE155">_xlfn.IFS($G$150=1,BE55,$G$150=2,BE78,$G$150=3,BE105,$G$150=4,BE132)</f>
        <v>16827.726608913439</v>
      </c>
      <c r="BF155" s="31" cm="1">
        <f t="array" ref="BF155">_xlfn.IFS($G$150=1,BF55,$G$150=2,BF78,$G$150=3,BF105,$G$150=4,BF132)</f>
        <v>16453.77712871537</v>
      </c>
      <c r="BG155" s="31" cm="1">
        <f t="array" ref="BG155">_xlfn.IFS($G$150=1,BG55,$G$150=2,BG78,$G$150=3,BG105,$G$150=4,BG132)</f>
        <v>16096.08632156939</v>
      </c>
      <c r="BH155" s="31" cm="1">
        <f t="array" ref="BH155">_xlfn.IFS($G$150=1,BH55,$G$150=2,BH78,$G$150=3,BH105,$G$150=4,BH132)</f>
        <v>15753.616399833885</v>
      </c>
      <c r="BI155" s="31" cm="1">
        <f t="array" ref="BI155">_xlfn.IFS($G$150=1,BI55,$G$150=2,BI78,$G$150=3,BI105,$G$150=4,BI132)</f>
        <v>15425.416058170675</v>
      </c>
      <c r="BJ155" s="31" cm="1">
        <f t="array" ref="BJ155">_xlfn.IFS($G$150=1,BJ55,$G$150=2,BJ78,$G$150=3,BJ105,$G$150=4,BJ132)</f>
        <v>15110.611648820261</v>
      </c>
      <c r="BK155" s="31" cm="1">
        <f t="array" ref="BK155">_xlfn.IFS($G$150=1,BK55,$G$150=2,BK78,$G$150=3,BK105,$G$150=4,BK132)</f>
        <v>14808.399415843842</v>
      </c>
      <c r="BL155" s="31" cm="1">
        <f t="array" ref="BL155">_xlfn.IFS($G$150=1,BL55,$G$150=2,BL78,$G$150=3,BL105,$G$150=4,BL132)</f>
        <v>14518.038642984155</v>
      </c>
      <c r="BM155" s="31" cm="1">
        <f t="array" ref="BM155">_xlfn.IFS($G$150=1,BM55,$G$150=2,BM78,$G$150=3,BM105,$G$150=4,BM132)</f>
        <v>14238.845592157544</v>
      </c>
      <c r="BN155" s="31" cm="1">
        <f t="array" ref="BN155">_xlfn.IFS($G$150=1,BN55,$G$150=2,BN78,$G$150=3,BN105,$G$150=4,BN132)</f>
        <v>13970.188128154596</v>
      </c>
      <c r="BO155" s="31" cm="1">
        <f t="array" ref="BO155">_xlfn.IFS($G$150=1,BO55,$G$150=2,BO78,$G$150=3,BO105,$G$150=4,BO132)</f>
        <v>13711.48094059621</v>
      </c>
      <c r="BP155" s="31" cm="1">
        <f t="array" ref="BP155">_xlfn.IFS($G$150=1,BP55,$G$150=2,BP78,$G$150=3,BP105,$G$150=4,BP132)</f>
        <v>13462.181287130827</v>
      </c>
      <c r="BQ155" s="31" cm="1">
        <f t="array" ref="BQ155">_xlfn.IFS($G$150=1,BQ55,$G$150=2,BQ78,$G$150=3,BQ105,$G$150=4,BQ132)</f>
        <v>13221.785192717798</v>
      </c>
      <c r="BR155" s="31" cm="1">
        <f t="array" ref="BR155">_xlfn.IFS($G$150=1,BR55,$G$150=2,BR78,$G$150=3,BR105,$G$150=4,BR132)</f>
        <v>0</v>
      </c>
      <c r="BS155" s="31" cm="1">
        <f t="array" ref="BS155">_xlfn.IFS($G$150=1,BS55,$G$150=2,BS78,$G$150=3,BS105,$G$150=4,BS132)</f>
        <v>0</v>
      </c>
      <c r="BT155" s="31" cm="1">
        <f t="array" ref="BT155">_xlfn.IFS($G$150=1,BT55,$G$150=2,BT78,$G$150=3,BT105,$G$150=4,BT132)</f>
        <v>0</v>
      </c>
      <c r="BU155" s="31" cm="1">
        <f t="array" ref="BU155">_xlfn.IFS($G$150=1,BU55,$G$150=2,BU78,$G$150=3,BU105,$G$150=4,BU132)</f>
        <v>0</v>
      </c>
      <c r="BV155" s="31" cm="1">
        <f t="array" ref="BV155">_xlfn.IFS($G$150=1,BV55,$G$150=2,BV78,$G$150=3,BV105,$G$150=4,BV132)</f>
        <v>0</v>
      </c>
      <c r="BW155" s="31" cm="1">
        <f t="array" ref="BW155">_xlfn.IFS($G$150=1,BW55,$G$150=2,BW78,$G$150=3,BW105,$G$150=4,BW132)</f>
        <v>0</v>
      </c>
      <c r="BX155" s="31" cm="1">
        <f t="array" ref="BX155">_xlfn.IFS($G$150=1,BX55,$G$150=2,BX78,$G$150=3,BX105,$G$150=4,BX132)</f>
        <v>0</v>
      </c>
      <c r="BY155" s="31" cm="1">
        <f t="array" ref="BY155">_xlfn.IFS($G$150=1,BY55,$G$150=2,BY78,$G$150=3,BY105,$G$150=4,BY132)</f>
        <v>0</v>
      </c>
      <c r="BZ155" s="31" cm="1">
        <f t="array" ref="BZ155">_xlfn.IFS($G$150=1,BZ55,$G$150=2,BZ78,$G$150=3,BZ105,$G$150=4,BZ132)</f>
        <v>0</v>
      </c>
      <c r="CA155" s="31" cm="1">
        <f t="array" ref="CA155">_xlfn.IFS($G$150=1,CA55,$G$150=2,CA78,$G$150=3,CA105,$G$150=4,CA132)</f>
        <v>0</v>
      </c>
      <c r="CB155" s="31" cm="1">
        <f t="array" ref="CB155">_xlfn.IFS($G$150=1,CB55,$G$150=2,CB78,$G$150=3,CB105,$G$150=4,CB132)</f>
        <v>0</v>
      </c>
      <c r="CC155" s="31" cm="1">
        <f t="array" ref="CC155">_xlfn.IFS($G$150=1,CC55,$G$150=2,CC78,$G$150=3,CC105,$G$150=4,CC132)</f>
        <v>0</v>
      </c>
      <c r="CD155" s="31" cm="1">
        <f t="array" ref="CD155">_xlfn.IFS($G$150=1,CD55,$G$150=2,CD78,$G$150=3,CD105,$G$150=4,CD132)</f>
        <v>0</v>
      </c>
      <c r="CE155" s="31" cm="1">
        <f t="array" ref="CE155">_xlfn.IFS($G$150=1,CE55,$G$150=2,CE78,$G$150=3,CE105,$G$150=4,CE132)</f>
        <v>0</v>
      </c>
      <c r="CF155" s="31" cm="1">
        <f t="array" ref="CF155">_xlfn.IFS($G$150=1,CF55,$G$150=2,CF78,$G$150=3,CF105,$G$150=4,CF132)</f>
        <v>0</v>
      </c>
      <c r="CG155" s="31" cm="1">
        <f t="array" ref="CG155">_xlfn.IFS($G$150=1,CG55,$G$150=2,CG78,$G$150=3,CG105,$G$150=4,CG132)</f>
        <v>0</v>
      </c>
      <c r="CH155" s="31" cm="1">
        <f t="array" ref="CH155">_xlfn.IFS($G$150=1,CH55,$G$150=2,CH78,$G$150=3,CH105,$G$150=4,CH132)</f>
        <v>0</v>
      </c>
      <c r="CI155" s="31" cm="1">
        <f t="array" ref="CI155">_xlfn.IFS($G$150=1,CI55,$G$150=2,CI78,$G$150=3,CI105,$G$150=4,CI132)</f>
        <v>0</v>
      </c>
      <c r="CJ155" s="31" cm="1">
        <f t="array" ref="CJ155">_xlfn.IFS($G$150=1,CJ55,$G$150=2,CJ78,$G$150=3,CJ105,$G$150=4,CJ132)</f>
        <v>0</v>
      </c>
      <c r="CK155" s="31" cm="1">
        <f t="array" ref="CK155">_xlfn.IFS($G$150=1,CK55,$G$150=2,CK78,$G$150=3,CK105,$G$150=4,CK132)</f>
        <v>0</v>
      </c>
    </row>
    <row r="156" spans="2:89" ht="10.35" customHeight="1" outlineLevel="1">
      <c r="B156" s="21"/>
      <c r="D156" s="40" t="s">
        <v>132</v>
      </c>
      <c r="E156" s="41"/>
      <c r="F156" s="42" t="s">
        <v>33</v>
      </c>
      <c r="G156" s="72">
        <f>SUM(J156:CK156)</f>
        <v>2242549.525726412</v>
      </c>
      <c r="I156" s="24"/>
      <c r="J156" s="73" cm="1">
        <f t="array" ref="J156">_xlfn.IFS($G$150=1,J56,$G$150=2,J79,$G$150=3,J106,$G$150=4,J133)</f>
        <v>0</v>
      </c>
      <c r="K156" s="73" cm="1">
        <f t="array" ref="K156">_xlfn.IFS($G$150=1,K56,$G$150=2,K79,$G$150=3,K106,$G$150=4,K133)</f>
        <v>0</v>
      </c>
      <c r="L156" s="73" cm="1">
        <f t="array" ref="L156">_xlfn.IFS($G$150=1,L56,$G$150=2,L79,$G$150=3,L106,$G$150=4,L133)</f>
        <v>0</v>
      </c>
      <c r="M156" s="73" cm="1">
        <f t="array" ref="M156">_xlfn.IFS($G$150=1,M56,$G$150=2,M79,$G$150=3,M106,$G$150=4,M133)</f>
        <v>0</v>
      </c>
      <c r="N156" s="73" cm="1">
        <f t="array" ref="N156">_xlfn.IFS($G$150=1,N56,$G$150=2,N79,$G$150=3,N106,$G$150=4,N133)</f>
        <v>3750</v>
      </c>
      <c r="O156" s="73" cm="1">
        <f t="array" ref="O156">_xlfn.IFS($G$150=1,O56,$G$150=2,O79,$G$150=3,O106,$G$150=4,O133)</f>
        <v>3750</v>
      </c>
      <c r="P156" s="73" cm="1">
        <f t="array" ref="P156">_xlfn.IFS($G$150=1,P56,$G$150=2,P79,$G$150=3,P106,$G$150=4,P133)</f>
        <v>3750</v>
      </c>
      <c r="Q156" s="73" cm="1">
        <f t="array" ref="Q156">_xlfn.IFS($G$150=1,Q56,$G$150=2,Q79,$G$150=3,Q106,$G$150=4,Q133)</f>
        <v>3750</v>
      </c>
      <c r="R156" s="73" cm="1">
        <f t="array" ref="R156">_xlfn.IFS($G$150=1,R56,$G$150=2,R79,$G$150=3,R106,$G$150=4,R133)</f>
        <v>3750</v>
      </c>
      <c r="S156" s="73" cm="1">
        <f t="array" ref="S156">_xlfn.IFS($G$150=1,S56,$G$150=2,S79,$G$150=3,S106,$G$150=4,S133)</f>
        <v>3750</v>
      </c>
      <c r="T156" s="73" cm="1">
        <f t="array" ref="T156">_xlfn.IFS($G$150=1,T56,$G$150=2,T79,$G$150=3,T106,$G$150=4,T133)</f>
        <v>3750</v>
      </c>
      <c r="U156" s="73" cm="1">
        <f t="array" ref="U156">_xlfn.IFS($G$150=1,U56,$G$150=2,U79,$G$150=3,U106,$G$150=4,U133)</f>
        <v>3750</v>
      </c>
      <c r="V156" s="73" cm="1">
        <f t="array" ref="V156">_xlfn.IFS($G$150=1,V56,$G$150=2,V79,$G$150=3,V106,$G$150=4,V133)</f>
        <v>3750</v>
      </c>
      <c r="W156" s="73" cm="1">
        <f t="array" ref="W156">_xlfn.IFS($G$150=1,W56,$G$150=2,W79,$G$150=3,W106,$G$150=4,W133)</f>
        <v>3750</v>
      </c>
      <c r="X156" s="73" cm="1">
        <f t="array" ref="X156">_xlfn.IFS($G$150=1,X56,$G$150=2,X79,$G$150=3,X106,$G$150=4,X133)</f>
        <v>7689.0935643461562</v>
      </c>
      <c r="Y156" s="73" cm="1">
        <f t="array" ref="Y156">_xlfn.IFS($G$150=1,Y56,$G$150=2,Y79,$G$150=3,Y106,$G$150=4,Y133)</f>
        <v>13298.335767317316</v>
      </c>
      <c r="Z156" s="73" cm="1">
        <f t="array" ref="Z156">_xlfn.IFS($G$150=1,Z56,$G$150=2,Z79,$G$150=3,Z106,$G$150=4,Z133)</f>
        <v>18044.617631369823</v>
      </c>
      <c r="AA156" s="73" cm="1">
        <f t="array" ref="AA156">_xlfn.IFS($G$150=1,AA56,$G$150=2,AA79,$G$150=3,AA106,$G$150=4,AA133)</f>
        <v>22112.859229129121</v>
      </c>
      <c r="AB156" s="73" cm="1">
        <f t="array" ref="AB156">_xlfn.IFS($G$150=1,AB56,$G$150=2,AB79,$G$150=3,AB106,$G$150=4,AB133)</f>
        <v>25638.668613853835</v>
      </c>
      <c r="AC156" s="73" cm="1">
        <f t="array" ref="AC156">_xlfn.IFS($G$150=1,AC56,$G$150=2,AC79,$G$150=3,AC106,$G$150=4,AC133)</f>
        <v>28723.751825487961</v>
      </c>
      <c r="AD156" s="73" cm="1">
        <f t="array" ref="AD156">_xlfn.IFS($G$150=1,AD56,$G$150=2,AD79,$G$150=3,AD106,$G$150=4,AD133)</f>
        <v>31445.884071047483</v>
      </c>
      <c r="AE156" s="73" cm="1">
        <f t="array" ref="AE156">_xlfn.IFS($G$150=1,AE56,$G$150=2,AE79,$G$150=3,AE106,$G$150=4,AE133)</f>
        <v>33865.557178211529</v>
      </c>
      <c r="AF156" s="73" cm="1">
        <f t="array" ref="AF156">_xlfn.IFS($G$150=1,AF56,$G$150=2,AF79,$G$150=3,AF106,$G$150=4,AF133)</f>
        <v>36030.527853042498</v>
      </c>
      <c r="AG156" s="73" cm="1">
        <f t="array" ref="AG156">_xlfn.IFS($G$150=1,AG56,$G$150=2,AG79,$G$150=3,AG106,$G$150=4,AG133)</f>
        <v>37979.001460390369</v>
      </c>
      <c r="AH156" s="73" cm="1">
        <f t="array" ref="AH156">_xlfn.IFS($G$150=1,AH56,$G$150=2,AH79,$G$150=3,AH106,$G$150=4,AH133)</f>
        <v>39741.90615275273</v>
      </c>
      <c r="AI156" s="73" cm="1">
        <f t="array" ref="AI156">_xlfn.IFS($G$150=1,AI56,$G$150=2,AI79,$G$150=3,AI106,$G$150=4,AI133)</f>
        <v>41344.546782173064</v>
      </c>
      <c r="AJ156" s="73" cm="1">
        <f t="array" ref="AJ156">_xlfn.IFS($G$150=1,AJ56,$G$150=2,AJ79,$G$150=3,AJ106,$G$150=4,AJ133)</f>
        <v>42807.827356861191</v>
      </c>
      <c r="AK156" s="73" cm="1">
        <f t="array" ref="AK156">_xlfn.IFS($G$150=1,AK56,$G$150=2,AK79,$G$150=3,AK106,$G$150=4,AK133)</f>
        <v>44149.167883658651</v>
      </c>
      <c r="AL156" s="73" cm="1">
        <f t="array" ref="AL156">_xlfn.IFS($G$150=1,AL56,$G$150=2,AL79,$G$150=3,AL106,$G$150=4,AL133)</f>
        <v>45383.201168312313</v>
      </c>
      <c r="AM156" s="73" cm="1">
        <f t="array" ref="AM156">_xlfn.IFS($G$150=1,AM56,$G$150=2,AM79,$G$150=3,AM106,$G$150=4,AM133)</f>
        <v>46522.308815684919</v>
      </c>
      <c r="AN156" s="73" cm="1">
        <f t="array" ref="AN156">_xlfn.IFS($G$150=1,AN56,$G$150=2,AN79,$G$150=3,AN106,$G$150=4,AN133)</f>
        <v>47577.038118807701</v>
      </c>
      <c r="AO156" s="73" cm="1">
        <f t="array" ref="AO156">_xlfn.IFS($G$150=1,AO56,$G$150=2,AO79,$G$150=3,AO106,$G$150=4,AO133)</f>
        <v>48556.429614564579</v>
      </c>
      <c r="AP156" s="73" cm="1">
        <f t="array" ref="AP156">_xlfn.IFS($G$150=1,AP56,$G$150=2,AP79,$G$150=3,AP106,$G$150=4,AP133)</f>
        <v>49468.27686923476</v>
      </c>
      <c r="AQ156" s="73" cm="1">
        <f t="array" ref="AQ156">_xlfn.IFS($G$150=1,AQ56,$G$150=2,AQ79,$G$150=3,AQ106,$G$150=4,AQ133)</f>
        <v>50319.334306926932</v>
      </c>
      <c r="AR156" s="73" cm="1">
        <f t="array" ref="AR156">_xlfn.IFS($G$150=1,AR56,$G$150=2,AR79,$G$150=3,AR106,$G$150=4,AR133)</f>
        <v>51115.484813155097</v>
      </c>
      <c r="AS156" s="73" cm="1">
        <f t="array" ref="AS156">_xlfn.IFS($G$150=1,AS56,$G$150=2,AS79,$G$150=3,AS106,$G$150=4,AS133)</f>
        <v>51861.875912743999</v>
      </c>
      <c r="AT156" s="73" cm="1">
        <f t="array" ref="AT156">_xlfn.IFS($G$150=1,AT56,$G$150=2,AT79,$G$150=3,AT106,$G$150=4,AT133)</f>
        <v>52563.031188115383</v>
      </c>
      <c r="AU156" s="73" cm="1">
        <f t="array" ref="AU156">_xlfn.IFS($G$150=1,AU56,$G$150=2,AU79,$G$150=3,AU106,$G$150=4,AU133)</f>
        <v>53222.942035523753</v>
      </c>
      <c r="AV156" s="73" cm="1">
        <f t="array" ref="AV156">_xlfn.IFS($G$150=1,AV56,$G$150=2,AV79,$G$150=3,AV106,$G$150=4,AV133)</f>
        <v>53845.14369165164</v>
      </c>
      <c r="AW156" s="73" cm="1">
        <f t="array" ref="AW156">_xlfn.IFS($G$150=1,AW56,$G$150=2,AW79,$G$150=3,AW106,$G$150=4,AW133)</f>
        <v>54432.778589105772</v>
      </c>
      <c r="AX156" s="73" cm="1">
        <f t="array" ref="AX156">_xlfn.IFS($G$150=1,AX56,$G$150=2,AX79,$G$150=3,AX106,$G$150=4,AX133)</f>
        <v>54988.649438048858</v>
      </c>
      <c r="AY156" s="73" cm="1">
        <f t="array" ref="AY156">_xlfn.IFS($G$150=1,AY56,$G$150=2,AY79,$G$150=3,AY106,$G$150=4,AY133)</f>
        <v>55515.263926521257</v>
      </c>
      <c r="AZ156" s="73" cm="1">
        <f t="array" ref="AZ156">_xlfn.IFS($G$150=1,AZ56,$G$150=2,AZ79,$G$150=3,AZ106,$G$150=4,AZ133)</f>
        <v>56014.872543789956</v>
      </c>
      <c r="BA156" s="73" cm="1">
        <f t="array" ref="BA156">_xlfn.IFS($G$150=1,BA56,$G$150=2,BA79,$G$150=3,BA106,$G$150=4,BA133)</f>
        <v>56489.500730195199</v>
      </c>
      <c r="BB156" s="73" cm="1">
        <f t="array" ref="BB156">_xlfn.IFS($G$150=1,BB56,$G$150=2,BB79,$G$150=3,BB106,$G$150=4,BB133)</f>
        <v>56940.976322141665</v>
      </c>
      <c r="BC156" s="73" cm="1">
        <f t="array" ref="BC156">_xlfn.IFS($G$150=1,BC56,$G$150=2,BC79,$G$150=3,BC106,$G$150=4,BC133)</f>
        <v>57370.953076376383</v>
      </c>
      <c r="BD156" s="73" cm="1">
        <f t="array" ref="BD156">_xlfn.IFS($G$150=1,BD56,$G$150=2,BD79,$G$150=3,BD106,$G$150=4,BD133)</f>
        <v>57780.930911809497</v>
      </c>
      <c r="BE156" s="73" cm="1">
        <f t="array" ref="BE156">_xlfn.IFS($G$150=1,BE56,$G$150=2,BE79,$G$150=3,BE106,$G$150=4,BE133)</f>
        <v>58172.273391086565</v>
      </c>
      <c r="BF156" s="73" cm="1">
        <f t="array" ref="BF156">_xlfn.IFS($G$150=1,BF56,$G$150=2,BF79,$G$150=3,BF106,$G$150=4,BF133)</f>
        <v>58546.222871284626</v>
      </c>
      <c r="BG156" s="73" cm="1">
        <f t="array" ref="BG156">_xlfn.IFS($G$150=1,BG56,$G$150=2,BG79,$G$150=3,BG106,$G$150=4,BG133)</f>
        <v>58903.91367843061</v>
      </c>
      <c r="BH156" s="73" cm="1">
        <f t="array" ref="BH156">_xlfn.IFS($G$150=1,BH56,$G$150=2,BH79,$G$150=3,BH106,$G$150=4,BH133)</f>
        <v>59246.383600166111</v>
      </c>
      <c r="BI156" s="73" cm="1">
        <f t="array" ref="BI156">_xlfn.IFS($G$150=1,BI56,$G$150=2,BI79,$G$150=3,BI106,$G$150=4,BI133)</f>
        <v>59574.583941829325</v>
      </c>
      <c r="BJ156" s="73" cm="1">
        <f t="array" ref="BJ156">_xlfn.IFS($G$150=1,BJ56,$G$150=2,BJ79,$G$150=3,BJ106,$G$150=4,BJ133)</f>
        <v>59889.388351179739</v>
      </c>
      <c r="BK156" s="73" cm="1">
        <f t="array" ref="BK156">_xlfn.IFS($G$150=1,BK56,$G$150=2,BK79,$G$150=3,BK106,$G$150=4,BK133)</f>
        <v>60191.600584156156</v>
      </c>
      <c r="BL156" s="73" cm="1">
        <f t="array" ref="BL156">_xlfn.IFS($G$150=1,BL56,$G$150=2,BL79,$G$150=3,BL106,$G$150=4,BL133)</f>
        <v>60481.961357015847</v>
      </c>
      <c r="BM156" s="73" cm="1">
        <f t="array" ref="BM156">_xlfn.IFS($G$150=1,BM56,$G$150=2,BM79,$G$150=3,BM106,$G$150=4,BM133)</f>
        <v>60761.154407842456</v>
      </c>
      <c r="BN156" s="73" cm="1">
        <f t="array" ref="BN156">_xlfn.IFS($G$150=1,BN56,$G$150=2,BN79,$G$150=3,BN106,$G$150=4,BN133)</f>
        <v>61029.811871845406</v>
      </c>
      <c r="BO156" s="73" cm="1">
        <f t="array" ref="BO156">_xlfn.IFS($G$150=1,BO56,$G$150=2,BO79,$G$150=3,BO106,$G$150=4,BO133)</f>
        <v>61288.519059403792</v>
      </c>
      <c r="BP156" s="73" cm="1">
        <f t="array" ref="BP156">_xlfn.IFS($G$150=1,BP56,$G$150=2,BP79,$G$150=3,BP106,$G$150=4,BP133)</f>
        <v>61537.818712869172</v>
      </c>
      <c r="BQ156" s="73" cm="1">
        <f t="array" ref="BQ156">_xlfn.IFS($G$150=1,BQ56,$G$150=2,BQ79,$G$150=3,BQ106,$G$150=4,BQ133)</f>
        <v>61778.214807282202</v>
      </c>
      <c r="BR156" s="73" cm="1">
        <f t="array" ref="BR156">_xlfn.IFS($G$150=1,BR56,$G$150=2,BR79,$G$150=3,BR106,$G$150=4,BR133)</f>
        <v>806.94164966838434</v>
      </c>
      <c r="BS156" s="73" cm="1">
        <f t="array" ref="BS156">_xlfn.IFS($G$150=1,BS56,$G$150=2,BS79,$G$150=3,BS106,$G$150=4,BS133)</f>
        <v>0</v>
      </c>
      <c r="BT156" s="73" cm="1">
        <f t="array" ref="BT156">_xlfn.IFS($G$150=1,BT56,$G$150=2,BT79,$G$150=3,BT106,$G$150=4,BT133)</f>
        <v>0</v>
      </c>
      <c r="BU156" s="73" cm="1">
        <f t="array" ref="BU156">_xlfn.IFS($G$150=1,BU56,$G$150=2,BU79,$G$150=3,BU106,$G$150=4,BU133)</f>
        <v>0</v>
      </c>
      <c r="BV156" s="73" cm="1">
        <f t="array" ref="BV156">_xlfn.IFS($G$150=1,BV56,$G$150=2,BV79,$G$150=3,BV106,$G$150=4,BV133)</f>
        <v>0</v>
      </c>
      <c r="BW156" s="73" cm="1">
        <f t="array" ref="BW156">_xlfn.IFS($G$150=1,BW56,$G$150=2,BW79,$G$150=3,BW106,$G$150=4,BW133)</f>
        <v>0</v>
      </c>
      <c r="BX156" s="73" cm="1">
        <f t="array" ref="BX156">_xlfn.IFS($G$150=1,BX56,$G$150=2,BX79,$G$150=3,BX106,$G$150=4,BX133)</f>
        <v>0</v>
      </c>
      <c r="BY156" s="73" cm="1">
        <f t="array" ref="BY156">_xlfn.IFS($G$150=1,BY56,$G$150=2,BY79,$G$150=3,BY106,$G$150=4,BY133)</f>
        <v>0</v>
      </c>
      <c r="BZ156" s="73" cm="1">
        <f t="array" ref="BZ156">_xlfn.IFS($G$150=1,BZ56,$G$150=2,BZ79,$G$150=3,BZ106,$G$150=4,BZ133)</f>
        <v>0</v>
      </c>
      <c r="CA156" s="73" cm="1">
        <f t="array" ref="CA156">_xlfn.IFS($G$150=1,CA56,$G$150=2,CA79,$G$150=3,CA106,$G$150=4,CA133)</f>
        <v>0</v>
      </c>
      <c r="CB156" s="73" cm="1">
        <f t="array" ref="CB156">_xlfn.IFS($G$150=1,CB56,$G$150=2,CB79,$G$150=3,CB106,$G$150=4,CB133)</f>
        <v>0</v>
      </c>
      <c r="CC156" s="73" cm="1">
        <f t="array" ref="CC156">_xlfn.IFS($G$150=1,CC56,$G$150=2,CC79,$G$150=3,CC106,$G$150=4,CC133)</f>
        <v>0</v>
      </c>
      <c r="CD156" s="73" cm="1">
        <f t="array" ref="CD156">_xlfn.IFS($G$150=1,CD56,$G$150=2,CD79,$G$150=3,CD106,$G$150=4,CD133)</f>
        <v>0</v>
      </c>
      <c r="CE156" s="73" cm="1">
        <f t="array" ref="CE156">_xlfn.IFS($G$150=1,CE56,$G$150=2,CE79,$G$150=3,CE106,$G$150=4,CE133)</f>
        <v>0</v>
      </c>
      <c r="CF156" s="73" cm="1">
        <f t="array" ref="CF156">_xlfn.IFS($G$150=1,CF56,$G$150=2,CF79,$G$150=3,CF106,$G$150=4,CF133)</f>
        <v>0</v>
      </c>
      <c r="CG156" s="73" cm="1">
        <f t="array" ref="CG156">_xlfn.IFS($G$150=1,CG56,$G$150=2,CG79,$G$150=3,CG106,$G$150=4,CG133)</f>
        <v>0</v>
      </c>
      <c r="CH156" s="73" cm="1">
        <f t="array" ref="CH156">_xlfn.IFS($G$150=1,CH56,$G$150=2,CH79,$G$150=3,CH106,$G$150=4,CH133)</f>
        <v>0</v>
      </c>
      <c r="CI156" s="73" cm="1">
        <f t="array" ref="CI156">_xlfn.IFS($G$150=1,CI56,$G$150=2,CI79,$G$150=3,CI106,$G$150=4,CI133)</f>
        <v>0</v>
      </c>
      <c r="CJ156" s="73" cm="1">
        <f t="array" ref="CJ156">_xlfn.IFS($G$150=1,CJ56,$G$150=2,CJ79,$G$150=3,CJ106,$G$150=4,CJ133)</f>
        <v>0</v>
      </c>
      <c r="CK156" s="73" cm="1">
        <f t="array" ref="CK156">_xlfn.IFS($G$150=1,CK56,$G$150=2,CK79,$G$150=3,CK106,$G$150=4,CK133)</f>
        <v>0</v>
      </c>
    </row>
    <row r="157" spans="2:89" s="44" customFormat="1" ht="10.35" customHeight="1" outlineLevel="1">
      <c r="B157" s="74"/>
      <c r="D157" s="44" t="s">
        <v>302</v>
      </c>
      <c r="F157" s="46" t="s">
        <v>33</v>
      </c>
      <c r="G157" s="60">
        <f>SUM(J157:CK157)</f>
        <v>4200806.9416496679</v>
      </c>
      <c r="J157" s="79">
        <f>SUM(J155:J156)</f>
        <v>0</v>
      </c>
      <c r="K157" s="79">
        <f t="shared" ref="K157:BV157" si="75">SUM(K155:K156)</f>
        <v>0</v>
      </c>
      <c r="L157" s="79">
        <f t="shared" si="75"/>
        <v>0</v>
      </c>
      <c r="M157" s="79">
        <f t="shared" si="75"/>
        <v>0</v>
      </c>
      <c r="N157" s="79">
        <f t="shared" si="75"/>
        <v>75000</v>
      </c>
      <c r="O157" s="79">
        <f t="shared" si="75"/>
        <v>75000</v>
      </c>
      <c r="P157" s="79">
        <f t="shared" si="75"/>
        <v>75000</v>
      </c>
      <c r="Q157" s="79">
        <f t="shared" si="75"/>
        <v>75000</v>
      </c>
      <c r="R157" s="79">
        <f t="shared" si="75"/>
        <v>75000</v>
      </c>
      <c r="S157" s="79">
        <f t="shared" si="75"/>
        <v>75000</v>
      </c>
      <c r="T157" s="79">
        <f t="shared" si="75"/>
        <v>75000</v>
      </c>
      <c r="U157" s="79">
        <f t="shared" si="75"/>
        <v>75000</v>
      </c>
      <c r="V157" s="79">
        <f t="shared" si="75"/>
        <v>75000</v>
      </c>
      <c r="W157" s="79">
        <f t="shared" si="75"/>
        <v>75000</v>
      </c>
      <c r="X157" s="79">
        <f t="shared" si="75"/>
        <v>75000</v>
      </c>
      <c r="Y157" s="79">
        <f t="shared" si="75"/>
        <v>75000</v>
      </c>
      <c r="Z157" s="79">
        <f t="shared" si="75"/>
        <v>75000</v>
      </c>
      <c r="AA157" s="79">
        <f t="shared" si="75"/>
        <v>75000</v>
      </c>
      <c r="AB157" s="79">
        <f t="shared" si="75"/>
        <v>75000</v>
      </c>
      <c r="AC157" s="79">
        <f t="shared" si="75"/>
        <v>75000</v>
      </c>
      <c r="AD157" s="79">
        <f t="shared" si="75"/>
        <v>75000</v>
      </c>
      <c r="AE157" s="79">
        <f t="shared" si="75"/>
        <v>75000</v>
      </c>
      <c r="AF157" s="79">
        <f t="shared" si="75"/>
        <v>75000</v>
      </c>
      <c r="AG157" s="79">
        <f t="shared" si="75"/>
        <v>75000</v>
      </c>
      <c r="AH157" s="79">
        <f t="shared" si="75"/>
        <v>75000</v>
      </c>
      <c r="AI157" s="79">
        <f t="shared" si="75"/>
        <v>75000</v>
      </c>
      <c r="AJ157" s="79">
        <f t="shared" si="75"/>
        <v>75000</v>
      </c>
      <c r="AK157" s="79">
        <f t="shared" si="75"/>
        <v>75000</v>
      </c>
      <c r="AL157" s="79">
        <f t="shared" si="75"/>
        <v>75000</v>
      </c>
      <c r="AM157" s="79">
        <f t="shared" si="75"/>
        <v>75000</v>
      </c>
      <c r="AN157" s="79">
        <f t="shared" si="75"/>
        <v>75000</v>
      </c>
      <c r="AO157" s="79">
        <f t="shared" si="75"/>
        <v>75000</v>
      </c>
      <c r="AP157" s="79">
        <f t="shared" si="75"/>
        <v>75000</v>
      </c>
      <c r="AQ157" s="79">
        <f t="shared" si="75"/>
        <v>75000</v>
      </c>
      <c r="AR157" s="79">
        <f t="shared" si="75"/>
        <v>75000</v>
      </c>
      <c r="AS157" s="79">
        <f t="shared" si="75"/>
        <v>75000</v>
      </c>
      <c r="AT157" s="79">
        <f t="shared" si="75"/>
        <v>75000</v>
      </c>
      <c r="AU157" s="79">
        <f t="shared" si="75"/>
        <v>75000</v>
      </c>
      <c r="AV157" s="79">
        <f t="shared" si="75"/>
        <v>75000</v>
      </c>
      <c r="AW157" s="79">
        <f t="shared" si="75"/>
        <v>75000</v>
      </c>
      <c r="AX157" s="79">
        <f t="shared" si="75"/>
        <v>75000</v>
      </c>
      <c r="AY157" s="79">
        <f t="shared" si="75"/>
        <v>75000</v>
      </c>
      <c r="AZ157" s="79">
        <f t="shared" si="75"/>
        <v>75000</v>
      </c>
      <c r="BA157" s="79">
        <f t="shared" si="75"/>
        <v>75000</v>
      </c>
      <c r="BB157" s="79">
        <f t="shared" si="75"/>
        <v>75000</v>
      </c>
      <c r="BC157" s="79">
        <f t="shared" si="75"/>
        <v>75000</v>
      </c>
      <c r="BD157" s="79">
        <f t="shared" si="75"/>
        <v>75000</v>
      </c>
      <c r="BE157" s="79">
        <f t="shared" si="75"/>
        <v>75000</v>
      </c>
      <c r="BF157" s="79">
        <f t="shared" si="75"/>
        <v>75000</v>
      </c>
      <c r="BG157" s="79">
        <f t="shared" si="75"/>
        <v>75000</v>
      </c>
      <c r="BH157" s="79">
        <f t="shared" si="75"/>
        <v>75000</v>
      </c>
      <c r="BI157" s="79">
        <f t="shared" si="75"/>
        <v>75000</v>
      </c>
      <c r="BJ157" s="79">
        <f t="shared" si="75"/>
        <v>75000</v>
      </c>
      <c r="BK157" s="79">
        <f t="shared" si="75"/>
        <v>75000</v>
      </c>
      <c r="BL157" s="79">
        <f t="shared" si="75"/>
        <v>75000</v>
      </c>
      <c r="BM157" s="79">
        <f t="shared" si="75"/>
        <v>75000</v>
      </c>
      <c r="BN157" s="79">
        <f t="shared" si="75"/>
        <v>75000</v>
      </c>
      <c r="BO157" s="79">
        <f t="shared" si="75"/>
        <v>75000</v>
      </c>
      <c r="BP157" s="79">
        <f t="shared" si="75"/>
        <v>75000</v>
      </c>
      <c r="BQ157" s="79">
        <f t="shared" si="75"/>
        <v>75000</v>
      </c>
      <c r="BR157" s="79">
        <f t="shared" si="75"/>
        <v>806.94164966838434</v>
      </c>
      <c r="BS157" s="79">
        <f t="shared" si="75"/>
        <v>0</v>
      </c>
      <c r="BT157" s="79">
        <f t="shared" si="75"/>
        <v>0</v>
      </c>
      <c r="BU157" s="79">
        <f t="shared" si="75"/>
        <v>0</v>
      </c>
      <c r="BV157" s="79">
        <f t="shared" si="75"/>
        <v>0</v>
      </c>
      <c r="BW157" s="79">
        <f t="shared" ref="BW157:CK157" si="76">SUM(BW155:BW156)</f>
        <v>0</v>
      </c>
      <c r="BX157" s="79">
        <f t="shared" si="76"/>
        <v>0</v>
      </c>
      <c r="BY157" s="79">
        <f t="shared" si="76"/>
        <v>0</v>
      </c>
      <c r="BZ157" s="79">
        <f t="shared" si="76"/>
        <v>0</v>
      </c>
      <c r="CA157" s="79">
        <f t="shared" si="76"/>
        <v>0</v>
      </c>
      <c r="CB157" s="79">
        <f t="shared" si="76"/>
        <v>0</v>
      </c>
      <c r="CC157" s="79">
        <f t="shared" si="76"/>
        <v>0</v>
      </c>
      <c r="CD157" s="79">
        <f t="shared" si="76"/>
        <v>0</v>
      </c>
      <c r="CE157" s="79">
        <f t="shared" si="76"/>
        <v>0</v>
      </c>
      <c r="CF157" s="79">
        <f t="shared" si="76"/>
        <v>0</v>
      </c>
      <c r="CG157" s="79">
        <f t="shared" si="76"/>
        <v>0</v>
      </c>
      <c r="CH157" s="79">
        <f t="shared" si="76"/>
        <v>0</v>
      </c>
      <c r="CI157" s="79">
        <f t="shared" si="76"/>
        <v>0</v>
      </c>
      <c r="CJ157" s="79">
        <f t="shared" si="76"/>
        <v>0</v>
      </c>
      <c r="CK157" s="79">
        <f t="shared" si="76"/>
        <v>0</v>
      </c>
    </row>
    <row r="158" spans="2:89" s="44" customFormat="1" ht="10.35" customHeight="1" outlineLevel="1">
      <c r="B158" s="74"/>
      <c r="F158" s="46"/>
      <c r="G158" s="46"/>
      <c r="J158" s="77"/>
      <c r="K158" s="75"/>
      <c r="L158" s="75"/>
      <c r="M158" s="75"/>
      <c r="N158" s="76"/>
      <c r="O158" s="76"/>
      <c r="P158" s="76"/>
      <c r="Q158" s="76"/>
      <c r="R158" s="76"/>
      <c r="S158" s="76"/>
      <c r="T158" s="76"/>
      <c r="U158" s="76"/>
      <c r="V158" s="76"/>
      <c r="W158" s="76"/>
      <c r="X158" s="76"/>
      <c r="Y158" s="76"/>
      <c r="Z158" s="76"/>
      <c r="AA158" s="76"/>
      <c r="AB158" s="76"/>
      <c r="AC158" s="76"/>
      <c r="AD158" s="76"/>
      <c r="AE158" s="76"/>
      <c r="AF158" s="76"/>
      <c r="AG158" s="76"/>
      <c r="AH158" s="76"/>
      <c r="AI158" s="76"/>
      <c r="AJ158" s="76"/>
      <c r="AK158" s="76"/>
      <c r="AL158" s="76"/>
      <c r="AM158" s="76"/>
      <c r="AN158" s="76"/>
      <c r="AO158" s="76"/>
      <c r="AP158" s="76"/>
      <c r="AQ158" s="76"/>
      <c r="AR158" s="76"/>
      <c r="AS158" s="76"/>
      <c r="AT158" s="76"/>
      <c r="AU158" s="76"/>
      <c r="AV158" s="76"/>
      <c r="AW158" s="76"/>
      <c r="AX158" s="76"/>
      <c r="AY158" s="76"/>
      <c r="AZ158" s="76"/>
      <c r="BA158" s="76"/>
      <c r="BB158" s="76"/>
      <c r="BC158" s="76"/>
      <c r="BD158" s="76"/>
      <c r="BE158" s="76"/>
      <c r="BF158" s="76"/>
      <c r="BG158" s="76"/>
      <c r="BH158" s="76"/>
      <c r="BI158" s="76"/>
      <c r="BJ158" s="76"/>
      <c r="BK158" s="76"/>
      <c r="BL158" s="76"/>
      <c r="BM158" s="76"/>
      <c r="BN158" s="76"/>
      <c r="BO158" s="76"/>
      <c r="BP158" s="76"/>
      <c r="BQ158" s="76"/>
      <c r="BR158" s="76"/>
    </row>
    <row r="159" spans="2:89" s="44" customFormat="1" ht="10.35" customHeight="1" outlineLevel="1">
      <c r="B159" s="74"/>
      <c r="D159" s="63" t="s">
        <v>309</v>
      </c>
      <c r="E159" s="11"/>
      <c r="F159" s="12"/>
      <c r="G159" s="46"/>
      <c r="J159" s="77"/>
      <c r="K159" s="75"/>
      <c r="L159" s="75"/>
      <c r="M159" s="75"/>
      <c r="N159" s="76"/>
      <c r="O159" s="76"/>
      <c r="P159" s="76"/>
      <c r="Q159" s="76"/>
      <c r="R159" s="76"/>
      <c r="S159" s="76"/>
      <c r="T159" s="76"/>
      <c r="U159" s="76"/>
      <c r="V159" s="76"/>
      <c r="W159" s="76"/>
      <c r="X159" s="76"/>
      <c r="Y159" s="76"/>
      <c r="Z159" s="76"/>
      <c r="AA159" s="76"/>
      <c r="AB159" s="76"/>
      <c r="AC159" s="76"/>
      <c r="AD159" s="76"/>
      <c r="AE159" s="76"/>
      <c r="AF159" s="76"/>
      <c r="AG159" s="76"/>
      <c r="AH159" s="76"/>
      <c r="AI159" s="76"/>
      <c r="AJ159" s="76"/>
      <c r="AK159" s="76"/>
      <c r="AL159" s="76"/>
      <c r="AM159" s="76"/>
      <c r="AN159" s="76"/>
      <c r="AO159" s="76"/>
      <c r="AP159" s="76"/>
      <c r="AQ159" s="76"/>
      <c r="AR159" s="76"/>
      <c r="AS159" s="76"/>
      <c r="AT159" s="76"/>
      <c r="AU159" s="76"/>
      <c r="AV159" s="76"/>
      <c r="AW159" s="76"/>
      <c r="AX159" s="76"/>
      <c r="AY159" s="76"/>
      <c r="AZ159" s="76"/>
      <c r="BA159" s="76"/>
      <c r="BB159" s="76"/>
      <c r="BC159" s="76"/>
      <c r="BD159" s="76"/>
      <c r="BE159" s="76"/>
      <c r="BF159" s="76"/>
      <c r="BG159" s="76"/>
      <c r="BH159" s="76"/>
      <c r="BI159" s="76"/>
      <c r="BJ159" s="76"/>
      <c r="BK159" s="76"/>
      <c r="BL159" s="76"/>
      <c r="BM159" s="76"/>
      <c r="BN159" s="76"/>
      <c r="BO159" s="76"/>
      <c r="BP159" s="76"/>
      <c r="BQ159" s="76"/>
      <c r="BR159" s="76"/>
    </row>
    <row r="160" spans="2:89" s="44" customFormat="1" ht="10.35" customHeight="1" outlineLevel="1">
      <c r="B160" s="74"/>
      <c r="D160" s="10" t="s">
        <v>136</v>
      </c>
      <c r="E160" s="11"/>
      <c r="F160" s="12" t="s">
        <v>33</v>
      </c>
      <c r="J160" s="31" cm="1">
        <f t="array" ref="J160">_xlfn.IFS($G$150=1,J59,$G$150=2,J82,$G$150=3,J109,$G$150=4,J136)</f>
        <v>1958257.4159232564</v>
      </c>
      <c r="K160" s="31" cm="1">
        <f t="array" ref="K160">_xlfn.IFS($G$150=1,K59,$G$150=2,K82,$G$150=3,K109,$G$150=4,K136)</f>
        <v>1958257.4159232564</v>
      </c>
      <c r="L160" s="31" cm="1">
        <f t="array" ref="L160">_xlfn.IFS($G$150=1,L59,$G$150=2,L82,$G$150=3,L109,$G$150=4,L136)</f>
        <v>1958257.4159232564</v>
      </c>
      <c r="M160" s="31" cm="1">
        <f t="array" ref="M160">_xlfn.IFS($G$150=1,M59,$G$150=2,M82,$G$150=3,M109,$G$150=4,M136)</f>
        <v>1958257.4159232564</v>
      </c>
      <c r="N160" s="31" cm="1">
        <f t="array" ref="N160">_xlfn.IFS($G$150=1,N59,$G$150=2,N82,$G$150=3,N109,$G$150=4,N136)</f>
        <v>1958257.4159232564</v>
      </c>
      <c r="O160" s="31" cm="1">
        <f t="array" ref="O160">_xlfn.IFS($G$150=1,O59,$G$150=2,O82,$G$150=3,O109,$G$150=4,O136)</f>
        <v>1887007.4159232564</v>
      </c>
      <c r="P160" s="31" cm="1">
        <f t="array" ref="P160">_xlfn.IFS($G$150=1,P59,$G$150=2,P82,$G$150=3,P109,$G$150=4,P136)</f>
        <v>1815757.4159232564</v>
      </c>
      <c r="Q160" s="31" cm="1">
        <f t="array" ref="Q160">_xlfn.IFS($G$150=1,Q59,$G$150=2,Q82,$G$150=3,Q109,$G$150=4,Q136)</f>
        <v>1744507.4159232564</v>
      </c>
      <c r="R160" s="31" cm="1">
        <f t="array" ref="R160">_xlfn.IFS($G$150=1,R59,$G$150=2,R82,$G$150=3,R109,$G$150=4,R136)</f>
        <v>1673257.4159232564</v>
      </c>
      <c r="S160" s="31" cm="1">
        <f t="array" ref="S160">_xlfn.IFS($G$150=1,S59,$G$150=2,S82,$G$150=3,S109,$G$150=4,S136)</f>
        <v>1602007.4159232564</v>
      </c>
      <c r="T160" s="31" cm="1">
        <f t="array" ref="T160">_xlfn.IFS($G$150=1,T59,$G$150=2,T82,$G$150=3,T109,$G$150=4,T136)</f>
        <v>1530757.4159232564</v>
      </c>
      <c r="U160" s="31" cm="1">
        <f t="array" ref="U160">_xlfn.IFS($G$150=1,U59,$G$150=2,U82,$G$150=3,U109,$G$150=4,U136)</f>
        <v>1459507.4159232564</v>
      </c>
      <c r="V160" s="31" cm="1">
        <f t="array" ref="V160">_xlfn.IFS($G$150=1,V59,$G$150=2,V82,$G$150=3,V109,$G$150=4,V136)</f>
        <v>1388257.4159232564</v>
      </c>
      <c r="W160" s="31" cm="1">
        <f t="array" ref="W160">_xlfn.IFS($G$150=1,W59,$G$150=2,W82,$G$150=3,W109,$G$150=4,W136)</f>
        <v>1317007.4159232564</v>
      </c>
      <c r="X160" s="31" cm="1">
        <f t="array" ref="X160">_xlfn.IFS($G$150=1,X59,$G$150=2,X82,$G$150=3,X109,$G$150=4,X136)</f>
        <v>1245757.4159232564</v>
      </c>
      <c r="Y160" s="31" cm="1">
        <f t="array" ref="Y160">_xlfn.IFS($G$150=1,Y59,$G$150=2,Y82,$G$150=3,Y109,$G$150=4,Y136)</f>
        <v>1178446.5094876026</v>
      </c>
      <c r="Z160" s="31" cm="1">
        <f t="array" ref="Z160">_xlfn.IFS($G$150=1,Z59,$G$150=2,Z82,$G$150=3,Z109,$G$150=4,Z136)</f>
        <v>1116744.84525492</v>
      </c>
      <c r="AA160" s="31" cm="1">
        <f t="array" ref="AA160">_xlfn.IFS($G$150=1,AA59,$G$150=2,AA82,$G$150=3,AA109,$G$150=4,AA136)</f>
        <v>1059789.4628862897</v>
      </c>
      <c r="AB160" s="31" cm="1">
        <f t="array" ref="AB160">_xlfn.IFS($G$150=1,AB59,$G$150=2,AB82,$G$150=3,AB109,$G$150=4,AB136)</f>
        <v>1006902.322115419</v>
      </c>
      <c r="AC160" s="31" cm="1">
        <f t="array" ref="AC160">_xlfn.IFS($G$150=1,AC59,$G$150=2,AC82,$G$150=3,AC109,$G$150=4,AC136)</f>
        <v>957540.99072927283</v>
      </c>
      <c r="AD160" s="31" cm="1">
        <f t="array" ref="AD160">_xlfn.IFS($G$150=1,AD59,$G$150=2,AD82,$G$150=3,AD109,$G$150=4,AD136)</f>
        <v>911264.74255476077</v>
      </c>
      <c r="AE160" s="31" cm="1">
        <f t="array" ref="AE160">_xlfn.IFS($G$150=1,AE59,$G$150=2,AE82,$G$150=3,AE109,$G$150=4,AE136)</f>
        <v>867710.62662580819</v>
      </c>
      <c r="AF160" s="31" cm="1">
        <f t="array" ref="AF160">_xlfn.IFS($G$150=1,AF59,$G$150=2,AF82,$G$150=3,AF109,$G$150=4,AF136)</f>
        <v>826576.18380401982</v>
      </c>
      <c r="AG160" s="31" cm="1">
        <f t="array" ref="AG160">_xlfn.IFS($G$150=1,AG59,$G$150=2,AG82,$G$150=3,AG109,$G$150=4,AG136)</f>
        <v>787606.71165706241</v>
      </c>
      <c r="AH160" s="31" cm="1">
        <f t="array" ref="AH160">_xlfn.IFS($G$150=1,AH59,$G$150=2,AH82,$G$150=3,AH109,$G$150=4,AH136)</f>
        <v>750585.7131174528</v>
      </c>
      <c r="AI160" s="31" cm="1">
        <f t="array" ref="AI160">_xlfn.IFS($G$150=1,AI59,$G$150=2,AI82,$G$150=3,AI109,$G$150=4,AI136)</f>
        <v>715327.6192702055</v>
      </c>
      <c r="AJ160" s="31" cm="1">
        <f t="array" ref="AJ160">_xlfn.IFS($G$150=1,AJ59,$G$150=2,AJ82,$G$150=3,AJ109,$G$150=4,AJ136)</f>
        <v>681672.16605237848</v>
      </c>
      <c r="AK160" s="31" cm="1">
        <f t="array" ref="AK160">_xlfn.IFS($G$150=1,AK59,$G$150=2,AK82,$G$150=3,AK109,$G$150=4,AK136)</f>
        <v>649479.99340923969</v>
      </c>
      <c r="AL160" s="31" cm="1">
        <f t="array" ref="AL160">_xlfn.IFS($G$150=1,AL59,$G$150=2,AL82,$G$150=3,AL109,$G$150=4,AL136)</f>
        <v>618629.16129289824</v>
      </c>
      <c r="AM160" s="31" cm="1">
        <f t="array" ref="AM160">_xlfn.IFS($G$150=1,AM59,$G$150=2,AM82,$G$150=3,AM109,$G$150=4,AM136)</f>
        <v>589012.36246121046</v>
      </c>
      <c r="AN160" s="31" cm="1">
        <f t="array" ref="AN160">_xlfn.IFS($G$150=1,AN59,$G$150=2,AN82,$G$150=3,AN109,$G$150=4,AN136)</f>
        <v>560534.67127689533</v>
      </c>
      <c r="AO160" s="31" cm="1">
        <f t="array" ref="AO160">_xlfn.IFS($G$150=1,AO59,$G$150=2,AO82,$G$150=3,AO109,$G$150=4,AO136)</f>
        <v>533111.70939570293</v>
      </c>
      <c r="AP160" s="31" cm="1">
        <f t="array" ref="AP160">_xlfn.IFS($G$150=1,AP59,$G$150=2,AP82,$G$150=3,AP109,$G$150=4,AP136)</f>
        <v>506668.13901026757</v>
      </c>
      <c r="AQ160" s="31" cm="1">
        <f t="array" ref="AQ160">_xlfn.IFS($G$150=1,AQ59,$G$150=2,AQ82,$G$150=3,AQ109,$G$150=4,AQ136)</f>
        <v>481136.41587950243</v>
      </c>
      <c r="AR160" s="31" cm="1">
        <f t="array" ref="AR160">_xlfn.IFS($G$150=1,AR59,$G$150=2,AR82,$G$150=3,AR109,$G$150=4,AR136)</f>
        <v>456455.75018642936</v>
      </c>
      <c r="AS160" s="31" cm="1">
        <f t="array" ref="AS160">_xlfn.IFS($G$150=1,AS59,$G$150=2,AS82,$G$150=3,AS109,$G$150=4,AS136)</f>
        <v>432571.2349995845</v>
      </c>
      <c r="AT160" s="31" cm="1">
        <f t="array" ref="AT160">_xlfn.IFS($G$150=1,AT59,$G$150=2,AT82,$G$150=3,AT109,$G$150=4,AT136)</f>
        <v>409433.11091232859</v>
      </c>
      <c r="AU160" s="31" cm="1">
        <f t="array" ref="AU160">_xlfn.IFS($G$150=1,AU59,$G$150=2,AU82,$G$150=3,AU109,$G$150=4,AU136)</f>
        <v>386996.14210044406</v>
      </c>
      <c r="AV160" s="31" cm="1">
        <f t="array" ref="AV160">_xlfn.IFS($G$150=1,AV59,$G$150=2,AV82,$G$150=3,AV109,$G$150=4,AV136)</f>
        <v>365219.08413596777</v>
      </c>
      <c r="AW160" s="31" cm="1">
        <f t="array" ref="AW160">_xlfn.IFS($G$150=1,AW59,$G$150=2,AW82,$G$150=3,AW109,$G$150=4,AW136)</f>
        <v>344064.2278276193</v>
      </c>
      <c r="AX160" s="31" cm="1">
        <f t="array" ref="AX160">_xlfn.IFS($G$150=1,AX59,$G$150=2,AX82,$G$150=3,AX109,$G$150=4,AX136)</f>
        <v>323497.00641672499</v>
      </c>
      <c r="AY160" s="31" cm="1">
        <f t="array" ref="AY160">_xlfn.IFS($G$150=1,AY59,$G$150=2,AY82,$G$150=3,AY109,$G$150=4,AY136)</f>
        <v>303485.65585477394</v>
      </c>
      <c r="AZ160" s="31" cm="1">
        <f t="array" ref="AZ160">_xlfn.IFS($G$150=1,AZ59,$G$150=2,AZ82,$G$150=3,AZ109,$G$150=4,AZ136)</f>
        <v>284000.91978129512</v>
      </c>
      <c r="BA160" s="31" cm="1">
        <f t="array" ref="BA160">_xlfn.IFS($G$150=1,BA59,$G$150=2,BA82,$G$150=3,BA109,$G$150=4,BA136)</f>
        <v>265015.79232508503</v>
      </c>
      <c r="BB160" s="31" cm="1">
        <f t="array" ref="BB160">_xlfn.IFS($G$150=1,BB59,$G$150=2,BB82,$G$150=3,BB109,$G$150=4,BB136)</f>
        <v>246505.29305528011</v>
      </c>
      <c r="BC160" s="31" cm="1">
        <f t="array" ref="BC160">_xlfn.IFS($G$150=1,BC59,$G$150=2,BC82,$G$150=3,BC109,$G$150=4,BC136)</f>
        <v>228446.26937742182</v>
      </c>
      <c r="BD160" s="31" cm="1">
        <f t="array" ref="BD160">_xlfn.IFS($G$150=1,BD59,$G$150=2,BD82,$G$150=3,BD109,$G$150=4,BD136)</f>
        <v>210817.22245379817</v>
      </c>
      <c r="BE160" s="31" cm="1">
        <f t="array" ref="BE160">_xlfn.IFS($G$150=1,BE59,$G$150=2,BE82,$G$150=3,BE109,$G$150=4,BE136)</f>
        <v>193598.15336560761</v>
      </c>
      <c r="BF160" s="31" cm="1">
        <f t="array" ref="BF160">_xlfn.IFS($G$150=1,BF59,$G$150=2,BF82,$G$150=3,BF109,$G$150=4,BF136)</f>
        <v>176770.42675669421</v>
      </c>
      <c r="BG160" s="31" cm="1">
        <f t="array" ref="BG160">_xlfn.IFS($G$150=1,BG59,$G$150=2,BG82,$G$150=3,BG109,$G$150=4,BG136)</f>
        <v>160316.64962797891</v>
      </c>
      <c r="BH160" s="31" cm="1">
        <f t="array" ref="BH160">_xlfn.IFS($G$150=1,BH59,$G$150=2,BH82,$G$150=3,BH109,$G$150=4,BH136)</f>
        <v>144220.56330640963</v>
      </c>
      <c r="BI160" s="31" cm="1">
        <f t="array" ref="BI160">_xlfn.IFS($G$150=1,BI59,$G$150=2,BI82,$G$150=3,BI109,$G$150=4,BI136)</f>
        <v>128466.9469065757</v>
      </c>
      <c r="BJ160" s="31" cm="1">
        <f t="array" ref="BJ160">_xlfn.IFS($G$150=1,BJ59,$G$150=2,BJ82,$G$150=3,BJ109,$G$150=4,BJ136)</f>
        <v>113041.53084840509</v>
      </c>
      <c r="BK160" s="31" cm="1">
        <f t="array" ref="BK160">_xlfn.IFS($G$150=1,BK59,$G$150=2,BK82,$G$150=3,BK109,$G$150=4,BK136)</f>
        <v>97930.91919958475</v>
      </c>
      <c r="BL160" s="31" cm="1">
        <f t="array" ref="BL160">_xlfn.IFS($G$150=1,BL59,$G$150=2,BL82,$G$150=3,BL109,$G$150=4,BL136)</f>
        <v>83122.519783740863</v>
      </c>
      <c r="BM160" s="31" cm="1">
        <f t="array" ref="BM160">_xlfn.IFS($G$150=1,BM59,$G$150=2,BM82,$G$150=3,BM109,$G$150=4,BM136)</f>
        <v>68604.481140756747</v>
      </c>
      <c r="BN160" s="31" cm="1">
        <f t="array" ref="BN160">_xlfn.IFS($G$150=1,BN59,$G$150=2,BN82,$G$150=3,BN109,$G$150=4,BN136)</f>
        <v>54365.635548599297</v>
      </c>
      <c r="BO160" s="31" cm="1">
        <f t="array" ref="BO160">_xlfn.IFS($G$150=1,BO59,$G$150=2,BO82,$G$150=3,BO109,$G$150=4,BO136)</f>
        <v>40395.447420444805</v>
      </c>
      <c r="BP160" s="31" cm="1">
        <f t="array" ref="BP160">_xlfn.IFS($G$150=1,BP59,$G$150=2,BP82,$G$150=3,BP109,$G$150=4,BP136)</f>
        <v>26683.966479848605</v>
      </c>
      <c r="BQ160" s="31" cm="1">
        <f t="array" ref="BQ160">_xlfn.IFS($G$150=1,BQ59,$G$150=2,BQ82,$G$150=3,BQ109,$G$150=4,BQ136)</f>
        <v>13221.785192717798</v>
      </c>
      <c r="BR160" s="31" cm="1">
        <f t="array" ref="BR160">_xlfn.IFS($G$150=1,BR59,$G$150=2,BR82,$G$150=3,BR109,$G$150=4,BR136)</f>
        <v>0</v>
      </c>
      <c r="BS160" s="31" cm="1">
        <f t="array" ref="BS160">_xlfn.IFS($G$150=1,BS59,$G$150=2,BS82,$G$150=3,BS109,$G$150=4,BS136)</f>
        <v>0</v>
      </c>
      <c r="BT160" s="31" cm="1">
        <f t="array" ref="BT160">_xlfn.IFS($G$150=1,BT59,$G$150=2,BT82,$G$150=3,BT109,$G$150=4,BT136)</f>
        <v>0</v>
      </c>
      <c r="BU160" s="31" cm="1">
        <f t="array" ref="BU160">_xlfn.IFS($G$150=1,BU59,$G$150=2,BU82,$G$150=3,BU109,$G$150=4,BU136)</f>
        <v>0</v>
      </c>
      <c r="BV160" s="31" cm="1">
        <f t="array" ref="BV160">_xlfn.IFS($G$150=1,BV59,$G$150=2,BV82,$G$150=3,BV109,$G$150=4,BV136)</f>
        <v>0</v>
      </c>
      <c r="BW160" s="31" cm="1">
        <f t="array" ref="BW160">_xlfn.IFS($G$150=1,BW59,$G$150=2,BW82,$G$150=3,BW109,$G$150=4,BW136)</f>
        <v>0</v>
      </c>
      <c r="BX160" s="31" cm="1">
        <f t="array" ref="BX160">_xlfn.IFS($G$150=1,BX59,$G$150=2,BX82,$G$150=3,BX109,$G$150=4,BX136)</f>
        <v>0</v>
      </c>
      <c r="BY160" s="31" cm="1">
        <f t="array" ref="BY160">_xlfn.IFS($G$150=1,BY59,$G$150=2,BY82,$G$150=3,BY109,$G$150=4,BY136)</f>
        <v>0</v>
      </c>
      <c r="BZ160" s="31" cm="1">
        <f t="array" ref="BZ160">_xlfn.IFS($G$150=1,BZ59,$G$150=2,BZ82,$G$150=3,BZ109,$G$150=4,BZ136)</f>
        <v>0</v>
      </c>
      <c r="CA160" s="31" cm="1">
        <f t="array" ref="CA160">_xlfn.IFS($G$150=1,CA59,$G$150=2,CA82,$G$150=3,CA109,$G$150=4,CA136)</f>
        <v>0</v>
      </c>
      <c r="CB160" s="31" cm="1">
        <f t="array" ref="CB160">_xlfn.IFS($G$150=1,CB59,$G$150=2,CB82,$G$150=3,CB109,$G$150=4,CB136)</f>
        <v>0</v>
      </c>
      <c r="CC160" s="31" cm="1">
        <f t="array" ref="CC160">_xlfn.IFS($G$150=1,CC59,$G$150=2,CC82,$G$150=3,CC109,$G$150=4,CC136)</f>
        <v>0</v>
      </c>
      <c r="CD160" s="31" cm="1">
        <f t="array" ref="CD160">_xlfn.IFS($G$150=1,CD59,$G$150=2,CD82,$G$150=3,CD109,$G$150=4,CD136)</f>
        <v>0</v>
      </c>
      <c r="CE160" s="31" cm="1">
        <f t="array" ref="CE160">_xlfn.IFS($G$150=1,CE59,$G$150=2,CE82,$G$150=3,CE109,$G$150=4,CE136)</f>
        <v>0</v>
      </c>
      <c r="CF160" s="31" cm="1">
        <f t="array" ref="CF160">_xlfn.IFS($G$150=1,CF59,$G$150=2,CF82,$G$150=3,CF109,$G$150=4,CF136)</f>
        <v>0</v>
      </c>
      <c r="CG160" s="31" cm="1">
        <f t="array" ref="CG160">_xlfn.IFS($G$150=1,CG59,$G$150=2,CG82,$G$150=3,CG109,$G$150=4,CG136)</f>
        <v>0</v>
      </c>
      <c r="CH160" s="31" cm="1">
        <f t="array" ref="CH160">_xlfn.IFS($G$150=1,CH59,$G$150=2,CH82,$G$150=3,CH109,$G$150=4,CH136)</f>
        <v>0</v>
      </c>
      <c r="CI160" s="31" cm="1">
        <f t="array" ref="CI160">_xlfn.IFS($G$150=1,CI59,$G$150=2,CI82,$G$150=3,CI109,$G$150=4,CI136)</f>
        <v>0</v>
      </c>
      <c r="CJ160" s="31" cm="1">
        <f t="array" ref="CJ160">_xlfn.IFS($G$150=1,CJ59,$G$150=2,CJ82,$G$150=3,CJ109,$G$150=4,CJ136)</f>
        <v>0</v>
      </c>
      <c r="CK160" s="31" cm="1">
        <f t="array" ref="CK160">_xlfn.IFS($G$150=1,CK59,$G$150=2,CK82,$G$150=3,CK109,$G$150=4,CK136)</f>
        <v>0</v>
      </c>
    </row>
    <row r="161" spans="2:89" s="44" customFormat="1" ht="10.35" customHeight="1" outlineLevel="1">
      <c r="B161" s="74"/>
      <c r="D161" s="40" t="s">
        <v>137</v>
      </c>
      <c r="E161" s="41"/>
      <c r="F161" s="42" t="s">
        <v>33</v>
      </c>
      <c r="J161" s="175" cm="1">
        <f t="array" ref="J161">_xlfn.IFS($G$150=1,J60,$G$150=2,J83,$G$150=3,J110,$G$150=4,J137)</f>
        <v>2242549.525726412</v>
      </c>
      <c r="K161" s="175" cm="1">
        <f t="array" ref="K161">_xlfn.IFS($G$150=1,K60,$G$150=2,K83,$G$150=3,K110,$G$150=4,K137)</f>
        <v>2242549.525726412</v>
      </c>
      <c r="L161" s="175" cm="1">
        <f t="array" ref="L161">_xlfn.IFS($G$150=1,L60,$G$150=2,L83,$G$150=3,L110,$G$150=4,L137)</f>
        <v>2242549.525726412</v>
      </c>
      <c r="M161" s="175" cm="1">
        <f t="array" ref="M161">_xlfn.IFS($G$150=1,M60,$G$150=2,M83,$G$150=3,M110,$G$150=4,M137)</f>
        <v>2242549.525726412</v>
      </c>
      <c r="N161" s="175" cm="1">
        <f t="array" ref="N161">_xlfn.IFS($G$150=1,N60,$G$150=2,N83,$G$150=3,N110,$G$150=4,N137)</f>
        <v>2242549.525726412</v>
      </c>
      <c r="O161" s="175" cm="1">
        <f t="array" ref="O161">_xlfn.IFS($G$150=1,O60,$G$150=2,O83,$G$150=3,O110,$G$150=4,O137)</f>
        <v>2238799.525726412</v>
      </c>
      <c r="P161" s="175" cm="1">
        <f t="array" ref="P161">_xlfn.IFS($G$150=1,P60,$G$150=2,P83,$G$150=3,P110,$G$150=4,P137)</f>
        <v>2235049.525726412</v>
      </c>
      <c r="Q161" s="175" cm="1">
        <f t="array" ref="Q161">_xlfn.IFS($G$150=1,Q60,$G$150=2,Q83,$G$150=3,Q110,$G$150=4,Q137)</f>
        <v>2231299.525726412</v>
      </c>
      <c r="R161" s="175" cm="1">
        <f t="array" ref="R161">_xlfn.IFS($G$150=1,R60,$G$150=2,R83,$G$150=3,R110,$G$150=4,R137)</f>
        <v>2227549.525726412</v>
      </c>
      <c r="S161" s="175" cm="1">
        <f t="array" ref="S161">_xlfn.IFS($G$150=1,S60,$G$150=2,S83,$G$150=3,S110,$G$150=4,S137)</f>
        <v>2223799.525726412</v>
      </c>
      <c r="T161" s="175" cm="1">
        <f t="array" ref="T161">_xlfn.IFS($G$150=1,T60,$G$150=2,T83,$G$150=3,T110,$G$150=4,T137)</f>
        <v>2220049.525726412</v>
      </c>
      <c r="U161" s="175" cm="1">
        <f t="array" ref="U161">_xlfn.IFS($G$150=1,U60,$G$150=2,U83,$G$150=3,U110,$G$150=4,U137)</f>
        <v>2216299.525726412</v>
      </c>
      <c r="V161" s="175" cm="1">
        <f t="array" ref="V161">_xlfn.IFS($G$150=1,V60,$G$150=2,V83,$G$150=3,V110,$G$150=4,V137)</f>
        <v>2212549.525726412</v>
      </c>
      <c r="W161" s="175" cm="1">
        <f t="array" ref="W161">_xlfn.IFS($G$150=1,W60,$G$150=2,W83,$G$150=3,W110,$G$150=4,W137)</f>
        <v>2208799.525726412</v>
      </c>
      <c r="X161" s="175" cm="1">
        <f t="array" ref="X161">_xlfn.IFS($G$150=1,X60,$G$150=2,X83,$G$150=3,X110,$G$150=4,X137)</f>
        <v>2205049.525726412</v>
      </c>
      <c r="Y161" s="175" cm="1">
        <f t="array" ref="Y161">_xlfn.IFS($G$150=1,Y60,$G$150=2,Y83,$G$150=3,Y110,$G$150=4,Y137)</f>
        <v>2197360.432162066</v>
      </c>
      <c r="Z161" s="175" cm="1">
        <f t="array" ref="Z161">_xlfn.IFS($G$150=1,Z60,$G$150=2,Z83,$G$150=3,Z110,$G$150=4,Z137)</f>
        <v>2184062.0963947484</v>
      </c>
      <c r="AA161" s="175" cm="1">
        <f t="array" ref="AA161">_xlfn.IFS($G$150=1,AA60,$G$150=2,AA83,$G$150=3,AA110,$G$150=4,AA137)</f>
        <v>2166017.4787633787</v>
      </c>
      <c r="AB161" s="175" cm="1">
        <f t="array" ref="AB161">_xlfn.IFS($G$150=1,AB60,$G$150=2,AB83,$G$150=3,AB110,$G$150=4,AB137)</f>
        <v>2143904.6195342494</v>
      </c>
      <c r="AC161" s="175" cm="1">
        <f t="array" ref="AC161">_xlfn.IFS($G$150=1,AC60,$G$150=2,AC83,$G$150=3,AC110,$G$150=4,AC137)</f>
        <v>2118265.9509203956</v>
      </c>
      <c r="AD161" s="175" cm="1">
        <f t="array" ref="AD161">_xlfn.IFS($G$150=1,AD60,$G$150=2,AD83,$G$150=3,AD110,$G$150=4,AD137)</f>
        <v>2089542.1990949078</v>
      </c>
      <c r="AE161" s="175" cm="1">
        <f t="array" ref="AE161">_xlfn.IFS($G$150=1,AE60,$G$150=2,AE83,$G$150=3,AE110,$G$150=4,AE137)</f>
        <v>2058096.3150238602</v>
      </c>
      <c r="AF161" s="175" cm="1">
        <f t="array" ref="AF161">_xlfn.IFS($G$150=1,AF60,$G$150=2,AF83,$G$150=3,AF110,$G$150=4,AF137)</f>
        <v>2024230.7578456488</v>
      </c>
      <c r="AG161" s="175" cm="1">
        <f t="array" ref="AG161">_xlfn.IFS($G$150=1,AG60,$G$150=2,AG83,$G$150=3,AG110,$G$150=4,AG137)</f>
        <v>1988200.2299926062</v>
      </c>
      <c r="AH161" s="175" cm="1">
        <f t="array" ref="AH161">_xlfn.IFS($G$150=1,AH60,$G$150=2,AH83,$G$150=3,AH110,$G$150=4,AH137)</f>
        <v>1950221.2285322158</v>
      </c>
      <c r="AI161" s="175" cm="1">
        <f t="array" ref="AI161">_xlfn.IFS($G$150=1,AI60,$G$150=2,AI83,$G$150=3,AI110,$G$150=4,AI137)</f>
        <v>1910479.3223794631</v>
      </c>
      <c r="AJ161" s="175" cm="1">
        <f t="array" ref="AJ161">_xlfn.IFS($G$150=1,AJ60,$G$150=2,AJ83,$G$150=3,AJ110,$G$150=4,AJ137)</f>
        <v>1869134.7755972901</v>
      </c>
      <c r="AK161" s="175" cm="1">
        <f t="array" ref="AK161">_xlfn.IFS($G$150=1,AK60,$G$150=2,AK83,$G$150=3,AK110,$G$150=4,AK137)</f>
        <v>1826326.9482404289</v>
      </c>
      <c r="AL161" s="175" cm="1">
        <f t="array" ref="AL161">_xlfn.IFS($G$150=1,AL60,$G$150=2,AL83,$G$150=3,AL110,$G$150=4,AL137)</f>
        <v>1782177.7803567701</v>
      </c>
      <c r="AM161" s="175" cm="1">
        <f t="array" ref="AM161">_xlfn.IFS($G$150=1,AM60,$G$150=2,AM83,$G$150=3,AM110,$G$150=4,AM137)</f>
        <v>1736794.5791884579</v>
      </c>
      <c r="AN161" s="175" cm="1">
        <f t="array" ref="AN161">_xlfn.IFS($G$150=1,AN60,$G$150=2,AN83,$G$150=3,AN110,$G$150=4,AN137)</f>
        <v>1690272.2703727731</v>
      </c>
      <c r="AO161" s="175" cm="1">
        <f t="array" ref="AO161">_xlfn.IFS($G$150=1,AO60,$G$150=2,AO83,$G$150=3,AO110,$G$150=4,AO137)</f>
        <v>1642695.2322539655</v>
      </c>
      <c r="AP161" s="175" cm="1">
        <f t="array" ref="AP161">_xlfn.IFS($G$150=1,AP60,$G$150=2,AP83,$G$150=3,AP110,$G$150=4,AP137)</f>
        <v>1594138.8026394008</v>
      </c>
      <c r="AQ161" s="175" cm="1">
        <f t="array" ref="AQ161">_xlfn.IFS($G$150=1,AQ60,$G$150=2,AQ83,$G$150=3,AQ110,$G$150=4,AQ137)</f>
        <v>1544670.525770166</v>
      </c>
      <c r="AR161" s="175" cm="1">
        <f t="array" ref="AR161">_xlfn.IFS($G$150=1,AR60,$G$150=2,AR83,$G$150=3,AR110,$G$150=4,AR137)</f>
        <v>1494351.191463239</v>
      </c>
      <c r="AS161" s="175" cm="1">
        <f t="array" ref="AS161">_xlfn.IFS($G$150=1,AS60,$G$150=2,AS83,$G$150=3,AS110,$G$150=4,AS137)</f>
        <v>1443235.7066500839</v>
      </c>
      <c r="AT161" s="175" cm="1">
        <f t="array" ref="AT161">_xlfn.IFS($G$150=1,AT60,$G$150=2,AT83,$G$150=3,AT110,$G$150=4,AT137)</f>
        <v>1391373.83073734</v>
      </c>
      <c r="AU161" s="175" cm="1">
        <f t="array" ref="AU161">_xlfn.IFS($G$150=1,AU60,$G$150=2,AU83,$G$150=3,AU110,$G$150=4,AU137)</f>
        <v>1338810.7995492248</v>
      </c>
      <c r="AV161" s="175" cm="1">
        <f t="array" ref="AV161">_xlfn.IFS($G$150=1,AV60,$G$150=2,AV83,$G$150=3,AV110,$G$150=4,AV137)</f>
        <v>1285587.8575137011</v>
      </c>
      <c r="AW161" s="175" cm="1">
        <f t="array" ref="AW161">_xlfn.IFS($G$150=1,AW60,$G$150=2,AW83,$G$150=3,AW110,$G$150=4,AW137)</f>
        <v>1231742.7138220493</v>
      </c>
      <c r="AX161" s="175" cm="1">
        <f t="array" ref="AX161">_xlfn.IFS($G$150=1,AX60,$G$150=2,AX83,$G$150=3,AX110,$G$150=4,AX137)</f>
        <v>1177309.9352329436</v>
      </c>
      <c r="AY161" s="175" cm="1">
        <f t="array" ref="AY161">_xlfn.IFS($G$150=1,AY60,$G$150=2,AY83,$G$150=3,AY110,$G$150=4,AY137)</f>
        <v>1122321.2857948947</v>
      </c>
      <c r="AZ161" s="175" cm="1">
        <f t="array" ref="AZ161">_xlfn.IFS($G$150=1,AZ60,$G$150=2,AZ83,$G$150=3,AZ110,$G$150=4,AZ137)</f>
        <v>1066806.0218683735</v>
      </c>
      <c r="BA161" s="175" cm="1">
        <f t="array" ref="BA161">_xlfn.IFS($G$150=1,BA60,$G$150=2,BA83,$G$150=3,BA110,$G$150=4,BA137)</f>
        <v>1010791.1493245836</v>
      </c>
      <c r="BB161" s="175" cm="1">
        <f t="array" ref="BB161">_xlfn.IFS($G$150=1,BB60,$G$150=2,BB83,$G$150=3,BB110,$G$150=4,BB137)</f>
        <v>954301.64859438827</v>
      </c>
      <c r="BC161" s="175" cm="1">
        <f t="array" ref="BC161">_xlfn.IFS($G$150=1,BC60,$G$150=2,BC83,$G$150=3,BC110,$G$150=4,BC137)</f>
        <v>897360.67227224656</v>
      </c>
      <c r="BD161" s="175" cm="1">
        <f t="array" ref="BD161">_xlfn.IFS($G$150=1,BD60,$G$150=2,BD83,$G$150=3,BD110,$G$150=4,BD137)</f>
        <v>839989.71919587022</v>
      </c>
      <c r="BE161" s="175" cm="1">
        <f t="array" ref="BE161">_xlfn.IFS($G$150=1,BE60,$G$150=2,BE83,$G$150=3,BE110,$G$150=4,BE137)</f>
        <v>782208.78828406078</v>
      </c>
      <c r="BF161" s="175" cm="1">
        <f t="array" ref="BF161">_xlfn.IFS($G$150=1,BF60,$G$150=2,BF83,$G$150=3,BF110,$G$150=4,BF137)</f>
        <v>724036.51489297417</v>
      </c>
      <c r="BG161" s="175" cm="1">
        <f t="array" ref="BG161">_xlfn.IFS($G$150=1,BG60,$G$150=2,BG83,$G$150=3,BG110,$G$150=4,BG137)</f>
        <v>665490.29202168947</v>
      </c>
      <c r="BH161" s="175" cm="1">
        <f t="array" ref="BH161">_xlfn.IFS($G$150=1,BH60,$G$150=2,BH83,$G$150=3,BH110,$G$150=4,BH137)</f>
        <v>606586.37834325875</v>
      </c>
      <c r="BI161" s="175" cm="1">
        <f t="array" ref="BI161">_xlfn.IFS($G$150=1,BI60,$G$150=2,BI83,$G$150=3,BI110,$G$150=4,BI137)</f>
        <v>547339.99474309268</v>
      </c>
      <c r="BJ161" s="175" cm="1">
        <f t="array" ref="BJ161">_xlfn.IFS($G$150=1,BJ60,$G$150=2,BJ83,$G$150=3,BJ110,$G$150=4,BJ137)</f>
        <v>487765.41080126329</v>
      </c>
      <c r="BK161" s="175" cm="1">
        <f t="array" ref="BK161">_xlfn.IFS($G$150=1,BK60,$G$150=2,BK83,$G$150=3,BK110,$G$150=4,BK137)</f>
        <v>427876.02245008363</v>
      </c>
      <c r="BL161" s="175" cm="1">
        <f t="array" ref="BL161">_xlfn.IFS($G$150=1,BL60,$G$150=2,BL83,$G$150=3,BL110,$G$150=4,BL137)</f>
        <v>367684.42186592752</v>
      </c>
      <c r="BM161" s="175" cm="1">
        <f t="array" ref="BM161">_xlfn.IFS($G$150=1,BM60,$G$150=2,BM83,$G$150=3,BM110,$G$150=4,BM137)</f>
        <v>307202.46050891164</v>
      </c>
      <c r="BN161" s="175" cm="1">
        <f t="array" ref="BN161">_xlfn.IFS($G$150=1,BN60,$G$150=2,BN83,$G$150=3,BN110,$G$150=4,BN137)</f>
        <v>246441.30610106909</v>
      </c>
      <c r="BO161" s="175" cm="1">
        <f t="array" ref="BO161">_xlfn.IFS($G$150=1,BO60,$G$150=2,BO83,$G$150=3,BO110,$G$150=4,BO137)</f>
        <v>185411.49422922358</v>
      </c>
      <c r="BP161" s="175" cm="1">
        <f t="array" ref="BP161">_xlfn.IFS($G$150=1,BP60,$G$150=2,BP83,$G$150=3,BP110,$G$150=4,BP137)</f>
        <v>124122.97516981978</v>
      </c>
      <c r="BQ161" s="175" cm="1">
        <f t="array" ref="BQ161">_xlfn.IFS($G$150=1,BQ60,$G$150=2,BQ83,$G$150=3,BQ110,$G$150=4,BQ137)</f>
        <v>62585.156456950586</v>
      </c>
      <c r="BR161" s="175" cm="1">
        <f t="array" ref="BR161">_xlfn.IFS($G$150=1,BR60,$G$150=2,BR83,$G$150=3,BR110,$G$150=4,BR137)</f>
        <v>806.94164966838434</v>
      </c>
      <c r="BS161" s="175" cm="1">
        <f t="array" ref="BS161">_xlfn.IFS($G$150=1,BS60,$G$150=2,BS83,$G$150=3,BS110,$G$150=4,BS137)</f>
        <v>0</v>
      </c>
      <c r="BT161" s="175" cm="1">
        <f t="array" ref="BT161">_xlfn.IFS($G$150=1,BT60,$G$150=2,BT83,$G$150=3,BT110,$G$150=4,BT137)</f>
        <v>0</v>
      </c>
      <c r="BU161" s="175" cm="1">
        <f t="array" ref="BU161">_xlfn.IFS($G$150=1,BU60,$G$150=2,BU83,$G$150=3,BU110,$G$150=4,BU137)</f>
        <v>0</v>
      </c>
      <c r="BV161" s="175" cm="1">
        <f t="array" ref="BV161">_xlfn.IFS($G$150=1,BV60,$G$150=2,BV83,$G$150=3,BV110,$G$150=4,BV137)</f>
        <v>0</v>
      </c>
      <c r="BW161" s="175" cm="1">
        <f t="array" ref="BW161">_xlfn.IFS($G$150=1,BW60,$G$150=2,BW83,$G$150=3,BW110,$G$150=4,BW137)</f>
        <v>0</v>
      </c>
      <c r="BX161" s="175" cm="1">
        <f t="array" ref="BX161">_xlfn.IFS($G$150=1,BX60,$G$150=2,BX83,$G$150=3,BX110,$G$150=4,BX137)</f>
        <v>0</v>
      </c>
      <c r="BY161" s="175" cm="1">
        <f t="array" ref="BY161">_xlfn.IFS($G$150=1,BY60,$G$150=2,BY83,$G$150=3,BY110,$G$150=4,BY137)</f>
        <v>0</v>
      </c>
      <c r="BZ161" s="175" cm="1">
        <f t="array" ref="BZ161">_xlfn.IFS($G$150=1,BZ60,$G$150=2,BZ83,$G$150=3,BZ110,$G$150=4,BZ137)</f>
        <v>0</v>
      </c>
      <c r="CA161" s="175" cm="1">
        <f t="array" ref="CA161">_xlfn.IFS($G$150=1,CA60,$G$150=2,CA83,$G$150=3,CA110,$G$150=4,CA137)</f>
        <v>0</v>
      </c>
      <c r="CB161" s="175" cm="1">
        <f t="array" ref="CB161">_xlfn.IFS($G$150=1,CB60,$G$150=2,CB83,$G$150=3,CB110,$G$150=4,CB137)</f>
        <v>0</v>
      </c>
      <c r="CC161" s="175" cm="1">
        <f t="array" ref="CC161">_xlfn.IFS($G$150=1,CC60,$G$150=2,CC83,$G$150=3,CC110,$G$150=4,CC137)</f>
        <v>0</v>
      </c>
      <c r="CD161" s="175" cm="1">
        <f t="array" ref="CD161">_xlfn.IFS($G$150=1,CD60,$G$150=2,CD83,$G$150=3,CD110,$G$150=4,CD137)</f>
        <v>0</v>
      </c>
      <c r="CE161" s="175" cm="1">
        <f t="array" ref="CE161">_xlfn.IFS($G$150=1,CE60,$G$150=2,CE83,$G$150=3,CE110,$G$150=4,CE137)</f>
        <v>0</v>
      </c>
      <c r="CF161" s="175" cm="1">
        <f t="array" ref="CF161">_xlfn.IFS($G$150=1,CF60,$G$150=2,CF83,$G$150=3,CF110,$G$150=4,CF137)</f>
        <v>0</v>
      </c>
      <c r="CG161" s="175" cm="1">
        <f t="array" ref="CG161">_xlfn.IFS($G$150=1,CG60,$G$150=2,CG83,$G$150=3,CG110,$G$150=4,CG137)</f>
        <v>0</v>
      </c>
      <c r="CH161" s="175" cm="1">
        <f t="array" ref="CH161">_xlfn.IFS($G$150=1,CH60,$G$150=2,CH83,$G$150=3,CH110,$G$150=4,CH137)</f>
        <v>0</v>
      </c>
      <c r="CI161" s="175" cm="1">
        <f t="array" ref="CI161">_xlfn.IFS($G$150=1,CI60,$G$150=2,CI83,$G$150=3,CI110,$G$150=4,CI137)</f>
        <v>0</v>
      </c>
      <c r="CJ161" s="175" cm="1">
        <f t="array" ref="CJ161">_xlfn.IFS($G$150=1,CJ60,$G$150=2,CJ83,$G$150=3,CJ110,$G$150=4,CJ137)</f>
        <v>0</v>
      </c>
      <c r="CK161" s="175" cm="1">
        <f t="array" ref="CK161">_xlfn.IFS($G$150=1,CK60,$G$150=2,CK83,$G$150=3,CK110,$G$150=4,CK137)</f>
        <v>0</v>
      </c>
    </row>
    <row r="162" spans="2:89" s="44" customFormat="1" ht="10.35" customHeight="1" outlineLevel="1">
      <c r="B162" s="74"/>
      <c r="D162" s="44" t="s">
        <v>352</v>
      </c>
      <c r="E162" s="11"/>
      <c r="F162" s="12"/>
      <c r="J162" s="176">
        <f>SUM(J160:J161)</f>
        <v>4200806.9416496679</v>
      </c>
      <c r="K162" s="176">
        <f t="shared" ref="K162:BV162" si="77">SUM(K160:K161)</f>
        <v>4200806.9416496679</v>
      </c>
      <c r="L162" s="176">
        <f t="shared" si="77"/>
        <v>4200806.9416496679</v>
      </c>
      <c r="M162" s="176">
        <f t="shared" si="77"/>
        <v>4200806.9416496679</v>
      </c>
      <c r="N162" s="176">
        <f t="shared" si="77"/>
        <v>4200806.9416496679</v>
      </c>
      <c r="O162" s="176">
        <f t="shared" si="77"/>
        <v>4125806.9416496684</v>
      </c>
      <c r="P162" s="176">
        <f t="shared" si="77"/>
        <v>4050806.9416496684</v>
      </c>
      <c r="Q162" s="176">
        <f t="shared" si="77"/>
        <v>3975806.9416496684</v>
      </c>
      <c r="R162" s="176">
        <f t="shared" si="77"/>
        <v>3900806.9416496684</v>
      </c>
      <c r="S162" s="176">
        <f t="shared" si="77"/>
        <v>3825806.9416496684</v>
      </c>
      <c r="T162" s="176">
        <f t="shared" si="77"/>
        <v>3750806.9416496684</v>
      </c>
      <c r="U162" s="176">
        <f t="shared" si="77"/>
        <v>3675806.9416496684</v>
      </c>
      <c r="V162" s="176">
        <f t="shared" si="77"/>
        <v>3600806.9416496684</v>
      </c>
      <c r="W162" s="176">
        <f t="shared" si="77"/>
        <v>3525806.9416496684</v>
      </c>
      <c r="X162" s="176">
        <f t="shared" si="77"/>
        <v>3450806.9416496684</v>
      </c>
      <c r="Y162" s="176">
        <f t="shared" si="77"/>
        <v>3375806.9416496689</v>
      </c>
      <c r="Z162" s="176">
        <f t="shared" si="77"/>
        <v>3300806.9416496684</v>
      </c>
      <c r="AA162" s="176">
        <f t="shared" si="77"/>
        <v>3225806.9416496684</v>
      </c>
      <c r="AB162" s="176">
        <f t="shared" si="77"/>
        <v>3150806.9416496684</v>
      </c>
      <c r="AC162" s="176">
        <f t="shared" si="77"/>
        <v>3075806.9416496684</v>
      </c>
      <c r="AD162" s="176">
        <f t="shared" si="77"/>
        <v>3000806.9416496689</v>
      </c>
      <c r="AE162" s="176">
        <f t="shared" si="77"/>
        <v>2925806.9416496684</v>
      </c>
      <c r="AF162" s="176">
        <f t="shared" si="77"/>
        <v>2850806.9416496689</v>
      </c>
      <c r="AG162" s="176">
        <f t="shared" si="77"/>
        <v>2775806.9416496689</v>
      </c>
      <c r="AH162" s="176">
        <f t="shared" si="77"/>
        <v>2700806.9416496689</v>
      </c>
      <c r="AI162" s="176">
        <f t="shared" si="77"/>
        <v>2625806.9416496689</v>
      </c>
      <c r="AJ162" s="176">
        <f t="shared" si="77"/>
        <v>2550806.9416496689</v>
      </c>
      <c r="AK162" s="176">
        <f t="shared" si="77"/>
        <v>2475806.9416496689</v>
      </c>
      <c r="AL162" s="176">
        <f t="shared" si="77"/>
        <v>2400806.9416496684</v>
      </c>
      <c r="AM162" s="176">
        <f t="shared" si="77"/>
        <v>2325806.9416496684</v>
      </c>
      <c r="AN162" s="176">
        <f t="shared" si="77"/>
        <v>2250806.9416496684</v>
      </c>
      <c r="AO162" s="176">
        <f t="shared" si="77"/>
        <v>2175806.9416496684</v>
      </c>
      <c r="AP162" s="176">
        <f t="shared" si="77"/>
        <v>2100806.9416496684</v>
      </c>
      <c r="AQ162" s="176">
        <f t="shared" si="77"/>
        <v>2025806.9416496684</v>
      </c>
      <c r="AR162" s="176">
        <f t="shared" si="77"/>
        <v>1950806.9416496684</v>
      </c>
      <c r="AS162" s="176">
        <f t="shared" si="77"/>
        <v>1875806.9416496684</v>
      </c>
      <c r="AT162" s="176">
        <f t="shared" si="77"/>
        <v>1800806.9416496686</v>
      </c>
      <c r="AU162" s="176">
        <f t="shared" si="77"/>
        <v>1725806.9416496689</v>
      </c>
      <c r="AV162" s="176">
        <f t="shared" si="77"/>
        <v>1650806.9416496689</v>
      </c>
      <c r="AW162" s="176">
        <f t="shared" si="77"/>
        <v>1575806.9416496686</v>
      </c>
      <c r="AX162" s="176">
        <f t="shared" si="77"/>
        <v>1500806.9416496686</v>
      </c>
      <c r="AY162" s="176">
        <f t="shared" si="77"/>
        <v>1425806.9416496686</v>
      </c>
      <c r="AZ162" s="176">
        <f t="shared" si="77"/>
        <v>1350806.9416496686</v>
      </c>
      <c r="BA162" s="176">
        <f t="shared" si="77"/>
        <v>1275806.9416496686</v>
      </c>
      <c r="BB162" s="176">
        <f t="shared" si="77"/>
        <v>1200806.9416496684</v>
      </c>
      <c r="BC162" s="176">
        <f t="shared" si="77"/>
        <v>1125806.9416496684</v>
      </c>
      <c r="BD162" s="176">
        <f t="shared" si="77"/>
        <v>1050806.9416496684</v>
      </c>
      <c r="BE162" s="176">
        <f t="shared" si="77"/>
        <v>975806.94164966838</v>
      </c>
      <c r="BF162" s="176">
        <f t="shared" si="77"/>
        <v>900806.94164966838</v>
      </c>
      <c r="BG162" s="176">
        <f t="shared" si="77"/>
        <v>825806.94164966838</v>
      </c>
      <c r="BH162" s="176">
        <f t="shared" si="77"/>
        <v>750806.94164966838</v>
      </c>
      <c r="BI162" s="176">
        <f t="shared" si="77"/>
        <v>675806.94164966838</v>
      </c>
      <c r="BJ162" s="176">
        <f t="shared" si="77"/>
        <v>600806.94164966838</v>
      </c>
      <c r="BK162" s="176">
        <f t="shared" si="77"/>
        <v>525806.94164966838</v>
      </c>
      <c r="BL162" s="176">
        <f t="shared" si="77"/>
        <v>450806.94164966838</v>
      </c>
      <c r="BM162" s="176">
        <f t="shared" si="77"/>
        <v>375806.94164966838</v>
      </c>
      <c r="BN162" s="176">
        <f t="shared" si="77"/>
        <v>300806.94164966838</v>
      </c>
      <c r="BO162" s="176">
        <f t="shared" si="77"/>
        <v>225806.94164966838</v>
      </c>
      <c r="BP162" s="176">
        <f t="shared" si="77"/>
        <v>150806.94164966838</v>
      </c>
      <c r="BQ162" s="176">
        <f t="shared" si="77"/>
        <v>75806.941649668384</v>
      </c>
      <c r="BR162" s="176">
        <f t="shared" si="77"/>
        <v>806.94164966838434</v>
      </c>
      <c r="BS162" s="176">
        <f t="shared" si="77"/>
        <v>0</v>
      </c>
      <c r="BT162" s="176">
        <f t="shared" si="77"/>
        <v>0</v>
      </c>
      <c r="BU162" s="176">
        <f t="shared" si="77"/>
        <v>0</v>
      </c>
      <c r="BV162" s="176">
        <f t="shared" si="77"/>
        <v>0</v>
      </c>
      <c r="BW162" s="176">
        <f t="shared" ref="BW162:CK162" si="78">SUM(BW160:BW161)</f>
        <v>0</v>
      </c>
      <c r="BX162" s="176">
        <f t="shared" si="78"/>
        <v>0</v>
      </c>
      <c r="BY162" s="176">
        <f t="shared" si="78"/>
        <v>0</v>
      </c>
      <c r="BZ162" s="176">
        <f t="shared" si="78"/>
        <v>0</v>
      </c>
      <c r="CA162" s="176">
        <f t="shared" si="78"/>
        <v>0</v>
      </c>
      <c r="CB162" s="176">
        <f t="shared" si="78"/>
        <v>0</v>
      </c>
      <c r="CC162" s="176">
        <f t="shared" si="78"/>
        <v>0</v>
      </c>
      <c r="CD162" s="176">
        <f t="shared" si="78"/>
        <v>0</v>
      </c>
      <c r="CE162" s="176">
        <f t="shared" si="78"/>
        <v>0</v>
      </c>
      <c r="CF162" s="176">
        <f t="shared" si="78"/>
        <v>0</v>
      </c>
      <c r="CG162" s="176">
        <f t="shared" si="78"/>
        <v>0</v>
      </c>
      <c r="CH162" s="176">
        <f t="shared" si="78"/>
        <v>0</v>
      </c>
      <c r="CI162" s="176">
        <f t="shared" si="78"/>
        <v>0</v>
      </c>
      <c r="CJ162" s="176">
        <f t="shared" si="78"/>
        <v>0</v>
      </c>
      <c r="CK162" s="176">
        <f t="shared" si="78"/>
        <v>0</v>
      </c>
    </row>
    <row r="163" spans="2:89" s="44" customFormat="1" ht="10.35" customHeight="1" outlineLevel="1">
      <c r="B163" s="74"/>
      <c r="F163" s="46"/>
      <c r="G163" s="46"/>
      <c r="J163" s="77"/>
      <c r="K163" s="75"/>
      <c r="L163" s="75"/>
      <c r="M163" s="75"/>
      <c r="N163" s="76"/>
      <c r="O163" s="76"/>
      <c r="P163" s="76"/>
      <c r="Q163" s="76"/>
      <c r="R163" s="76"/>
      <c r="S163" s="76"/>
      <c r="T163" s="76"/>
      <c r="U163" s="76"/>
      <c r="V163" s="76"/>
      <c r="W163" s="76"/>
      <c r="X163" s="76"/>
      <c r="Y163" s="76"/>
      <c r="Z163" s="76"/>
      <c r="AA163" s="76"/>
      <c r="AB163" s="76"/>
      <c r="AC163" s="76"/>
      <c r="AD163" s="76"/>
      <c r="AE163" s="76"/>
      <c r="AF163" s="76"/>
      <c r="AG163" s="76"/>
      <c r="AH163" s="76"/>
      <c r="AI163" s="76"/>
      <c r="AJ163" s="76"/>
      <c r="AK163" s="76"/>
      <c r="AL163" s="76"/>
      <c r="AM163" s="76"/>
      <c r="AN163" s="76"/>
      <c r="AO163" s="76"/>
      <c r="AP163" s="76"/>
      <c r="AQ163" s="76"/>
      <c r="AR163" s="76"/>
      <c r="AS163" s="76"/>
      <c r="AT163" s="76"/>
      <c r="AU163" s="76"/>
      <c r="AV163" s="76"/>
      <c r="AW163" s="76"/>
      <c r="AX163" s="76"/>
      <c r="AY163" s="76"/>
      <c r="AZ163" s="76"/>
      <c r="BA163" s="76"/>
      <c r="BB163" s="76"/>
      <c r="BC163" s="76"/>
      <c r="BD163" s="76"/>
      <c r="BE163" s="76"/>
      <c r="BF163" s="76"/>
      <c r="BG163" s="76"/>
      <c r="BH163" s="76"/>
      <c r="BI163" s="76"/>
      <c r="BJ163" s="76"/>
      <c r="BK163" s="76"/>
      <c r="BL163" s="76"/>
      <c r="BM163" s="76"/>
      <c r="BN163" s="76"/>
      <c r="BO163" s="76"/>
      <c r="BP163" s="76"/>
      <c r="BQ163" s="76"/>
      <c r="BR163" s="76"/>
    </row>
    <row r="164" spans="2:89" ht="10.35" customHeight="1" outlineLevel="1">
      <c r="B164" s="21"/>
      <c r="D164" s="63" t="s">
        <v>138</v>
      </c>
      <c r="E164" s="10"/>
      <c r="K164"/>
      <c r="L164"/>
      <c r="M164"/>
      <c r="N164" s="71"/>
      <c r="O164" s="71"/>
      <c r="P164" s="71"/>
      <c r="Q164" s="71"/>
      <c r="R164" s="71"/>
      <c r="S164" s="71"/>
      <c r="T164" s="71"/>
      <c r="U164" s="71"/>
      <c r="V164" s="71"/>
      <c r="W164" s="71"/>
      <c r="X164" s="71"/>
      <c r="Y164" s="71"/>
      <c r="Z164" s="71"/>
      <c r="AA164" s="71"/>
      <c r="AB164" s="71"/>
      <c r="AC164" s="71"/>
      <c r="AD164" s="71"/>
      <c r="AE164" s="71"/>
      <c r="AF164" s="71"/>
      <c r="AG164" s="71"/>
      <c r="AH164" s="71"/>
      <c r="AI164" s="71"/>
      <c r="AJ164" s="71"/>
      <c r="AK164" s="71"/>
      <c r="AL164" s="71"/>
      <c r="AM164" s="71"/>
      <c r="AN164" s="71"/>
      <c r="AO164" s="71"/>
      <c r="AP164" s="71"/>
      <c r="AQ164" s="71"/>
      <c r="AR164" s="71"/>
      <c r="AS164" s="71"/>
      <c r="AT164" s="71"/>
      <c r="AU164" s="71"/>
      <c r="AV164" s="71"/>
      <c r="AW164" s="71"/>
      <c r="AX164" s="71"/>
      <c r="AY164" s="71"/>
      <c r="AZ164" s="71"/>
      <c r="BA164" s="71"/>
      <c r="BB164" s="71"/>
      <c r="BC164" s="71"/>
      <c r="BD164" s="71"/>
      <c r="BE164" s="71"/>
      <c r="BF164" s="71"/>
      <c r="BG164" s="71"/>
      <c r="BH164" s="71"/>
      <c r="BI164" s="71"/>
      <c r="BJ164" s="71"/>
      <c r="BK164" s="71"/>
      <c r="BL164" s="71"/>
      <c r="BM164" s="71"/>
      <c r="BN164" s="71"/>
      <c r="BO164" s="71"/>
      <c r="BP164" s="71"/>
      <c r="BQ164" s="71"/>
      <c r="BR164" s="71"/>
    </row>
    <row r="165" spans="2:89" ht="10.35" customHeight="1" outlineLevel="1">
      <c r="B165" s="21"/>
      <c r="D165" s="10" t="s">
        <v>131</v>
      </c>
      <c r="F165" s="12" t="s">
        <v>4</v>
      </c>
      <c r="G165" s="25">
        <f>SUM(J165:CK165)</f>
        <v>21939574.828165025</v>
      </c>
      <c r="J165" s="31" cm="1">
        <f t="array" ref="J165">_xlfn.IFS($G$150=1,J67,$G$150=2,J90,$G$150=3,J117,$G$150=4,J144)</f>
        <v>0</v>
      </c>
      <c r="K165" s="31" cm="1">
        <f t="array" ref="K165">_xlfn.IFS($G$150=1,K67,$G$150=2,K90,$G$150=3,K117,$G$150=4,K144)</f>
        <v>0</v>
      </c>
      <c r="L165" s="31" cm="1">
        <f t="array" ref="L165">_xlfn.IFS($G$150=1,L67,$G$150=2,L90,$G$150=3,L117,$G$150=4,L144)</f>
        <v>0</v>
      </c>
      <c r="M165" s="31" cm="1">
        <f t="array" ref="M165">_xlfn.IFS($G$150=1,M67,$G$150=2,M90,$G$150=3,M117,$G$150=4,M144)</f>
        <v>0</v>
      </c>
      <c r="N165" s="31" cm="1">
        <f t="array" ref="N165">_xlfn.IFS($G$150=1,N67,$G$150=2,N90,$G$150=3,N117,$G$150=4,N144)</f>
        <v>798258.0297135046</v>
      </c>
      <c r="O165" s="31" cm="1">
        <f t="array" ref="O165">_xlfn.IFS($G$150=1,O67,$G$150=2,O90,$G$150=3,O117,$G$150=4,O144)</f>
        <v>798258.0297135046</v>
      </c>
      <c r="P165" s="31" cm="1">
        <f t="array" ref="P165">_xlfn.IFS($G$150=1,P67,$G$150=2,P90,$G$150=3,P117,$G$150=4,P144)</f>
        <v>798258.0297135046</v>
      </c>
      <c r="Q165" s="31" cm="1">
        <f t="array" ref="Q165">_xlfn.IFS($G$150=1,Q67,$G$150=2,Q90,$G$150=3,Q117,$G$150=4,Q144)</f>
        <v>798258.0297135046</v>
      </c>
      <c r="R165" s="31" cm="1">
        <f t="array" ref="R165">_xlfn.IFS($G$150=1,R67,$G$150=2,R90,$G$150=3,R117,$G$150=4,R144)</f>
        <v>798258.0297135046</v>
      </c>
      <c r="S165" s="31" cm="1">
        <f t="array" ref="S165">_xlfn.IFS($G$150=1,S67,$G$150=2,S90,$G$150=3,S117,$G$150=4,S144)</f>
        <v>798258.0297135046</v>
      </c>
      <c r="T165" s="31" cm="1">
        <f t="array" ref="T165">_xlfn.IFS($G$150=1,T67,$G$150=2,T90,$G$150=3,T117,$G$150=4,T144)</f>
        <v>798258.0297135046</v>
      </c>
      <c r="U165" s="31" cm="1">
        <f t="array" ref="U165">_xlfn.IFS($G$150=1,U67,$G$150=2,U90,$G$150=3,U117,$G$150=4,U144)</f>
        <v>798258.0297135046</v>
      </c>
      <c r="V165" s="31" cm="1">
        <f t="array" ref="V165">_xlfn.IFS($G$150=1,V67,$G$150=2,V90,$G$150=3,V117,$G$150=4,V144)</f>
        <v>798258.0297135046</v>
      </c>
      <c r="W165" s="31" cm="1">
        <f t="array" ref="W165">_xlfn.IFS($G$150=1,W67,$G$150=2,W90,$G$150=3,W117,$G$150=4,W144)</f>
        <v>798258.0297135046</v>
      </c>
      <c r="X165" s="31" cm="1">
        <f t="array" ref="X165">_xlfn.IFS($G$150=1,X67,$G$150=2,X90,$G$150=3,X117,$G$150=4,X144)</f>
        <v>754125.91648498375</v>
      </c>
      <c r="Y165" s="31" cm="1">
        <f t="array" ref="Y165">_xlfn.IFS($G$150=1,Y67,$G$150=2,Y90,$G$150=3,Y117,$G$150=4,Y144)</f>
        <v>691282.09011123504</v>
      </c>
      <c r="Z165" s="31" cm="1">
        <f t="array" ref="Z165">_xlfn.IFS($G$150=1,Z67,$G$150=2,Z90,$G$150=3,Z117,$G$150=4,Z144)</f>
        <v>638106.5447180632</v>
      </c>
      <c r="AA165" s="31" cm="1">
        <f t="array" ref="AA165">_xlfn.IFS($G$150=1,AA67,$G$150=2,AA90,$G$150=3,AA117,$G$150=4,AA144)</f>
        <v>592527.50580963015</v>
      </c>
      <c r="AB165" s="31" cm="1">
        <f t="array" ref="AB165">_xlfn.IFS($G$150=1,AB67,$G$150=2,AB90,$G$150=3,AB117,$G$150=4,AB144)</f>
        <v>553025.67208898824</v>
      </c>
      <c r="AC165" s="31" cm="1">
        <f t="array" ref="AC165">_xlfn.IFS($G$150=1,AC67,$G$150=2,AC90,$G$150=3,AC117,$G$150=4,AC144)</f>
        <v>518461.56758342654</v>
      </c>
      <c r="AD165" s="31" cm="1">
        <f t="array" ref="AD165">_xlfn.IFS($G$150=1,AD67,$G$150=2,AD90,$G$150=3,AD117,$G$150=4,AD144)</f>
        <v>487963.82831381337</v>
      </c>
      <c r="AE165" s="31" cm="1">
        <f t="array" ref="AE165">_xlfn.IFS($G$150=1,AE67,$G$150=2,AE90,$G$150=3,AE117,$G$150=4,AE144)</f>
        <v>460854.72674082353</v>
      </c>
      <c r="AF165" s="31" cm="1">
        <f t="array" ref="AF165">_xlfn.IFS($G$150=1,AF67,$G$150=2,AF90,$G$150=3,AF117,$G$150=4,AF144)</f>
        <v>436599.214807096</v>
      </c>
      <c r="AG165" s="31" cm="1">
        <f t="array" ref="AG165">_xlfn.IFS($G$150=1,AG67,$G$150=2,AG90,$G$150=3,AG117,$G$150=4,AG144)</f>
        <v>414769.25406674127</v>
      </c>
      <c r="AH165" s="31" cm="1">
        <f t="array" ref="AH165">_xlfn.IFS($G$150=1,AH67,$G$150=2,AH90,$G$150=3,AH117,$G$150=4,AH144)</f>
        <v>395018.33720642026</v>
      </c>
      <c r="AI165" s="31" cm="1">
        <f t="array" ref="AI165">_xlfn.IFS($G$150=1,AI67,$G$150=2,AI90,$G$150=3,AI117,$G$150=4,AI144)</f>
        <v>377062.95824249205</v>
      </c>
      <c r="AJ165" s="31" cm="1">
        <f t="array" ref="AJ165">_xlfn.IFS($G$150=1,AJ67,$G$150=2,AJ90,$G$150=3,AJ117,$G$150=4,AJ144)</f>
        <v>360668.91657977493</v>
      </c>
      <c r="AK165" s="31" cm="1">
        <f t="array" ref="AK165">_xlfn.IFS($G$150=1,AK67,$G$150=2,AK90,$G$150=3,AK117,$G$150=4,AK144)</f>
        <v>345641.04505561764</v>
      </c>
      <c r="AL165" s="31" cm="1">
        <f t="array" ref="AL165">_xlfn.IFS($G$150=1,AL67,$G$150=2,AL90,$G$150=3,AL117,$G$150=4,AL144)</f>
        <v>331815.40325339278</v>
      </c>
      <c r="AM165" s="31" cm="1">
        <f t="array" ref="AM165">_xlfn.IFS($G$150=1,AM67,$G$150=2,AM90,$G$150=3,AM117,$G$150=4,AM144)</f>
        <v>319053.27235903149</v>
      </c>
      <c r="AN165" s="31" cm="1">
        <f t="array" ref="AN165">_xlfn.IFS($G$150=1,AN67,$G$150=2,AN90,$G$150=3,AN117,$G$150=4,AN144)</f>
        <v>307236.48449388222</v>
      </c>
      <c r="AO165" s="31" cm="1">
        <f t="array" ref="AO165">_xlfn.IFS($G$150=1,AO67,$G$150=2,AO90,$G$150=3,AO117,$G$150=4,AO144)</f>
        <v>296263.75290481484</v>
      </c>
      <c r="AP165" s="31" cm="1">
        <f t="array" ref="AP165">_xlfn.IFS($G$150=1,AP67,$G$150=2,AP90,$G$150=3,AP117,$G$150=4,AP144)</f>
        <v>286047.76142533857</v>
      </c>
      <c r="AQ165" s="31" cm="1">
        <f t="array" ref="AQ165">_xlfn.IFS($G$150=1,AQ67,$G$150=2,AQ90,$G$150=3,AQ117,$G$150=4,AQ144)</f>
        <v>276512.836044494</v>
      </c>
      <c r="AR165" s="31" cm="1">
        <f t="array" ref="AR165">_xlfn.IFS($G$150=1,AR67,$G$150=2,AR90,$G$150=3,AR117,$G$150=4,AR144)</f>
        <v>267593.06713983283</v>
      </c>
      <c r="AS165" s="31" cm="1">
        <f t="array" ref="AS165">_xlfn.IFS($G$150=1,AS67,$G$150=2,AS90,$G$150=3,AS117,$G$150=4,AS144)</f>
        <v>259230.78379171313</v>
      </c>
      <c r="AT165" s="31" cm="1">
        <f t="array" ref="AT165">_xlfn.IFS($G$150=1,AT67,$G$150=2,AT90,$G$150=3,AT117,$G$150=4,AT144)</f>
        <v>251375.30549499462</v>
      </c>
      <c r="AU165" s="31" cm="1">
        <f t="array" ref="AU165">_xlfn.IFS($G$150=1,AU67,$G$150=2,AU90,$G$150=3,AU117,$G$150=4,AU144)</f>
        <v>243981.9141569066</v>
      </c>
      <c r="AV165" s="31" cm="1">
        <f t="array" ref="AV165">_xlfn.IFS($G$150=1,AV67,$G$150=2,AV90,$G$150=3,AV117,$G$150=4,AV144)</f>
        <v>237011.00232385215</v>
      </c>
      <c r="AW165" s="31" cm="1">
        <f t="array" ref="AW165">_xlfn.IFS($G$150=1,AW67,$G$150=2,AW90,$G$150=3,AW117,$G$150=4,AW144)</f>
        <v>230427.36337041168</v>
      </c>
      <c r="AX165" s="31" cm="1">
        <f t="array" ref="AX165">_xlfn.IFS($G$150=1,AX67,$G$150=2,AX90,$G$150=3,AX117,$G$150=4,AX144)</f>
        <v>224199.59679283295</v>
      </c>
      <c r="AY165" s="31" cm="1">
        <f t="array" ref="AY165">_xlfn.IFS($G$150=1,AY67,$G$150=2,AY90,$G$150=3,AY117,$G$150=4,AY144)</f>
        <v>218299.60740354791</v>
      </c>
      <c r="AZ165" s="31" cm="1">
        <f t="array" ref="AZ165">_xlfn.IFS($G$150=1,AZ67,$G$150=2,AZ90,$G$150=3,AZ117,$G$150=4,AZ144)</f>
        <v>212702.18157268761</v>
      </c>
      <c r="BA165" s="31" cm="1">
        <f t="array" ref="BA165">_xlfn.IFS($G$150=1,BA67,$G$150=2,BA90,$G$150=3,BA117,$G$150=4,BA144)</f>
        <v>207384.62703337046</v>
      </c>
      <c r="BB165" s="31" cm="1">
        <f t="array" ref="BB165">_xlfn.IFS($G$150=1,BB67,$G$150=2,BB90,$G$150=3,BB117,$G$150=4,BB144)</f>
        <v>202326.46539841013</v>
      </c>
      <c r="BC165" s="31" cm="1">
        <f t="array" ref="BC165">_xlfn.IFS($G$150=1,BC67,$G$150=2,BC90,$G$150=3,BC117,$G$150=4,BC144)</f>
        <v>197509.16860320992</v>
      </c>
      <c r="BD165" s="31" cm="1">
        <f t="array" ref="BD165">_xlfn.IFS($G$150=1,BD67,$G$150=2,BD90,$G$150=3,BD117,$G$150=4,BD144)</f>
        <v>192915.93212406544</v>
      </c>
      <c r="BE165" s="31" cm="1">
        <f t="array" ref="BE165">_xlfn.IFS($G$150=1,BE67,$G$150=2,BE90,$G$150=3,BE117,$G$150=4,BE144)</f>
        <v>188531.47912124571</v>
      </c>
      <c r="BF165" s="31" cm="1">
        <f t="array" ref="BF165">_xlfn.IFS($G$150=1,BF67,$G$150=2,BF90,$G$150=3,BF117,$G$150=4,BF144)</f>
        <v>184341.89069632921</v>
      </c>
      <c r="BG165" s="31" cm="1">
        <f t="array" ref="BG165">_xlfn.IFS($G$150=1,BG67,$G$150=2,BG90,$G$150=3,BG117,$G$150=4,BG144)</f>
        <v>180334.45828988735</v>
      </c>
      <c r="BH165" s="31" cm="1">
        <f t="array" ref="BH165">_xlfn.IFS($G$150=1,BH67,$G$150=2,BH90,$G$150=3,BH117,$G$150=4,BH144)</f>
        <v>176497.55492201756</v>
      </c>
      <c r="BI165" s="31" cm="1">
        <f t="array" ref="BI165">_xlfn.IFS($G$150=1,BI67,$G$150=2,BI90,$G$150=3,BI117,$G$150=4,BI144)</f>
        <v>172820.52252780879</v>
      </c>
      <c r="BJ165" s="31" cm="1">
        <f t="array" ref="BJ165">_xlfn.IFS($G$150=1,BJ67,$G$150=2,BJ90,$G$150=3,BJ117,$G$150=4,BJ144)</f>
        <v>169293.57308846584</v>
      </c>
      <c r="BK165" s="31" cm="1">
        <f t="array" ref="BK165">_xlfn.IFS($G$150=1,BK67,$G$150=2,BK90,$G$150=3,BK117,$G$150=4,BK144)</f>
        <v>165907.70162669639</v>
      </c>
      <c r="BL165" s="31" cm="1">
        <f t="array" ref="BL165">_xlfn.IFS($G$150=1,BL67,$G$150=2,BL90,$G$150=3,BL117,$G$150=4,BL144)</f>
        <v>162654.60943793759</v>
      </c>
      <c r="BM165" s="31" cm="1">
        <f t="array" ref="BM165">_xlfn.IFS($G$150=1,BM67,$G$150=2,BM90,$G$150=3,BM117,$G$150=4,BM144)</f>
        <v>159526.6361795158</v>
      </c>
      <c r="BN165" s="31" cm="1">
        <f t="array" ref="BN165">_xlfn.IFS($G$150=1,BN67,$G$150=2,BN90,$G$150=3,BN117,$G$150=4,BN144)</f>
        <v>156516.6996478271</v>
      </c>
      <c r="BO165" s="31" cm="1">
        <f t="array" ref="BO165">_xlfn.IFS($G$150=1,BO67,$G$150=2,BO90,$G$150=3,BO117,$G$150=4,BO144)</f>
        <v>153618.24224694178</v>
      </c>
      <c r="BP165" s="31" cm="1">
        <f t="array" ref="BP165">_xlfn.IFS($G$150=1,BP67,$G$150=2,BP90,$G$150=3,BP117,$G$150=4,BP144)</f>
        <v>150825.18329699739</v>
      </c>
      <c r="BQ165" s="31" cm="1">
        <f t="array" ref="BQ165">_xlfn.IFS($G$150=1,BQ67,$G$150=2,BQ90,$G$150=3,BQ117,$G$150=4,BQ144)</f>
        <v>148131.87645240841</v>
      </c>
      <c r="BR165" s="31" cm="1">
        <f t="array" ref="BR165">_xlfn.IFS($G$150=1,BR67,$G$150=2,BR90,$G$150=3,BR117,$G$150=4,BR144)</f>
        <v>0</v>
      </c>
      <c r="BS165" s="31" cm="1">
        <f t="array" ref="BS165">_xlfn.IFS($G$150=1,BS67,$G$150=2,BS90,$G$150=3,BS117,$G$150=4,BS144)</f>
        <v>0</v>
      </c>
      <c r="BT165" s="31" cm="1">
        <f t="array" ref="BT165">_xlfn.IFS($G$150=1,BT67,$G$150=2,BT90,$G$150=3,BT117,$G$150=4,BT144)</f>
        <v>0</v>
      </c>
      <c r="BU165" s="31" cm="1">
        <f t="array" ref="BU165">_xlfn.IFS($G$150=1,BU67,$G$150=2,BU90,$G$150=3,BU117,$G$150=4,BU144)</f>
        <v>0</v>
      </c>
      <c r="BV165" s="31" cm="1">
        <f t="array" ref="BV165">_xlfn.IFS($G$150=1,BV67,$G$150=2,BV90,$G$150=3,BV117,$G$150=4,BV144)</f>
        <v>0</v>
      </c>
      <c r="BW165" s="31" cm="1">
        <f t="array" ref="BW165">_xlfn.IFS($G$150=1,BW67,$G$150=2,BW90,$G$150=3,BW117,$G$150=4,BW144)</f>
        <v>0</v>
      </c>
      <c r="BX165" s="31" cm="1">
        <f t="array" ref="BX165">_xlfn.IFS($G$150=1,BX67,$G$150=2,BX90,$G$150=3,BX117,$G$150=4,BX144)</f>
        <v>0</v>
      </c>
      <c r="BY165" s="31" cm="1">
        <f t="array" ref="BY165">_xlfn.IFS($G$150=1,BY67,$G$150=2,BY90,$G$150=3,BY117,$G$150=4,BY144)</f>
        <v>0</v>
      </c>
      <c r="BZ165" s="31" cm="1">
        <f t="array" ref="BZ165">_xlfn.IFS($G$150=1,BZ67,$G$150=2,BZ90,$G$150=3,BZ117,$G$150=4,BZ144)</f>
        <v>0</v>
      </c>
      <c r="CA165" s="31" cm="1">
        <f t="array" ref="CA165">_xlfn.IFS($G$150=1,CA67,$G$150=2,CA90,$G$150=3,CA117,$G$150=4,CA144)</f>
        <v>0</v>
      </c>
      <c r="CB165" s="31" cm="1">
        <f t="array" ref="CB165">_xlfn.IFS($G$150=1,CB67,$G$150=2,CB90,$G$150=3,CB117,$G$150=4,CB144)</f>
        <v>0</v>
      </c>
      <c r="CC165" s="31" cm="1">
        <f t="array" ref="CC165">_xlfn.IFS($G$150=1,CC67,$G$150=2,CC90,$G$150=3,CC117,$G$150=4,CC144)</f>
        <v>0</v>
      </c>
      <c r="CD165" s="31" cm="1">
        <f t="array" ref="CD165">_xlfn.IFS($G$150=1,CD67,$G$150=2,CD90,$G$150=3,CD117,$G$150=4,CD144)</f>
        <v>0</v>
      </c>
      <c r="CE165" s="31" cm="1">
        <f t="array" ref="CE165">_xlfn.IFS($G$150=1,CE67,$G$150=2,CE90,$G$150=3,CE117,$G$150=4,CE144)</f>
        <v>0</v>
      </c>
      <c r="CF165" s="31" cm="1">
        <f t="array" ref="CF165">_xlfn.IFS($G$150=1,CF67,$G$150=2,CF90,$G$150=3,CF117,$G$150=4,CF144)</f>
        <v>0</v>
      </c>
      <c r="CG165" s="31" cm="1">
        <f t="array" ref="CG165">_xlfn.IFS($G$150=1,CG67,$G$150=2,CG90,$G$150=3,CG117,$G$150=4,CG144)</f>
        <v>0</v>
      </c>
      <c r="CH165" s="31" cm="1">
        <f t="array" ref="CH165">_xlfn.IFS($G$150=1,CH67,$G$150=2,CH90,$G$150=3,CH117,$G$150=4,CH144)</f>
        <v>0</v>
      </c>
      <c r="CI165" s="31" cm="1">
        <f t="array" ref="CI165">_xlfn.IFS($G$150=1,CI67,$G$150=2,CI90,$G$150=3,CI117,$G$150=4,CI144)</f>
        <v>0</v>
      </c>
      <c r="CJ165" s="31" cm="1">
        <f t="array" ref="CJ165">_xlfn.IFS($G$150=1,CJ67,$G$150=2,CJ90,$G$150=3,CJ117,$G$150=4,CJ144)</f>
        <v>0</v>
      </c>
      <c r="CK165" s="31" cm="1">
        <f t="array" ref="CK165">_xlfn.IFS($G$150=1,CK67,$G$150=2,CK90,$G$150=3,CK117,$G$150=4,CK144)</f>
        <v>0</v>
      </c>
    </row>
    <row r="166" spans="2:89" ht="10.35" customHeight="1" outlineLevel="1">
      <c r="B166" s="21"/>
      <c r="D166" s="40" t="s">
        <v>132</v>
      </c>
      <c r="F166" s="12" t="s">
        <v>4</v>
      </c>
      <c r="G166" s="72">
        <f>SUM(J166:CK166)</f>
        <v>9421753.5049543139</v>
      </c>
      <c r="J166" s="39" cm="1">
        <f t="array" ref="J166">_xlfn.IFS($G$150=1,J68,$G$150=2,J91,$G$150=3,J118,$G$150=4,J145)</f>
        <v>0</v>
      </c>
      <c r="K166" s="39" cm="1">
        <f t="array" ref="K166">_xlfn.IFS($G$150=1,K68,$G$150=2,K91,$G$150=3,K118,$G$150=4,K145)</f>
        <v>0</v>
      </c>
      <c r="L166" s="39" cm="1">
        <f t="array" ref="L166">_xlfn.IFS($G$150=1,L68,$G$150=2,L91,$G$150=3,L118,$G$150=4,L145)</f>
        <v>0</v>
      </c>
      <c r="M166" s="39" cm="1">
        <f t="array" ref="M166">_xlfn.IFS($G$150=1,M68,$G$150=2,M91,$G$150=3,M118,$G$150=4,M145)</f>
        <v>0</v>
      </c>
      <c r="N166" s="39" cm="1">
        <f t="array" ref="N166">_xlfn.IFS($G$150=1,N68,$G$150=2,N91,$G$150=3,N118,$G$150=4,N145)</f>
        <v>15755.092691713908</v>
      </c>
      <c r="O166" s="39" cm="1">
        <f t="array" ref="O166">_xlfn.IFS($G$150=1,O68,$G$150=2,O91,$G$150=3,O118,$G$150=4,O145)</f>
        <v>15755.092691713908</v>
      </c>
      <c r="P166" s="39" cm="1">
        <f t="array" ref="P166">_xlfn.IFS($G$150=1,P68,$G$150=2,P91,$G$150=3,P118,$G$150=4,P145)</f>
        <v>15755.092691713908</v>
      </c>
      <c r="Q166" s="39" cm="1">
        <f t="array" ref="Q166">_xlfn.IFS($G$150=1,Q68,$G$150=2,Q91,$G$150=3,Q118,$G$150=4,Q145)</f>
        <v>15755.092691713908</v>
      </c>
      <c r="R166" s="39" cm="1">
        <f t="array" ref="R166">_xlfn.IFS($G$150=1,R68,$G$150=2,R91,$G$150=3,R118,$G$150=4,R145)</f>
        <v>15755.092691713908</v>
      </c>
      <c r="S166" s="39" cm="1">
        <f t="array" ref="S166">_xlfn.IFS($G$150=1,S68,$G$150=2,S91,$G$150=3,S118,$G$150=4,S145)</f>
        <v>15755.092691713908</v>
      </c>
      <c r="T166" s="39" cm="1">
        <f t="array" ref="T166">_xlfn.IFS($G$150=1,T68,$G$150=2,T91,$G$150=3,T118,$G$150=4,T145)</f>
        <v>15755.092691713908</v>
      </c>
      <c r="U166" s="39" cm="1">
        <f t="array" ref="U166">_xlfn.IFS($G$150=1,U68,$G$150=2,U91,$G$150=3,U118,$G$150=4,U145)</f>
        <v>15755.092691713908</v>
      </c>
      <c r="V166" s="39" cm="1">
        <f t="array" ref="V166">_xlfn.IFS($G$150=1,V68,$G$150=2,V91,$G$150=3,V118,$G$150=4,V145)</f>
        <v>15755.092691713908</v>
      </c>
      <c r="W166" s="39" cm="1">
        <f t="array" ref="W166">_xlfn.IFS($G$150=1,W68,$G$150=2,W91,$G$150=3,W118,$G$150=4,W145)</f>
        <v>15755.092691713908</v>
      </c>
      <c r="X166" s="39" cm="1">
        <f t="array" ref="X166">_xlfn.IFS($G$150=1,X68,$G$150=2,X91,$G$150=3,X118,$G$150=4,X145)</f>
        <v>32304.635152409217</v>
      </c>
      <c r="Y166" s="39" cm="1">
        <f t="array" ref="Y166">_xlfn.IFS($G$150=1,Y68,$G$150=2,Y91,$G$150=3,Y118,$G$150=4,Y145)</f>
        <v>55871.070042564985</v>
      </c>
      <c r="Z166" s="39" cm="1">
        <f t="array" ref="Z166">_xlfn.IFS($G$150=1,Z68,$G$150=2,Z91,$G$150=3,Z118,$G$150=4,Z145)</f>
        <v>75811.899565004438</v>
      </c>
      <c r="AA166" s="39" cm="1">
        <f t="array" ref="AA166">_xlfn.IFS($G$150=1,AA68,$G$150=2,AA91,$G$150=3,AA118,$G$150=4,AA145)</f>
        <v>92904.039155666833</v>
      </c>
      <c r="AB166" s="39" cm="1">
        <f t="array" ref="AB166">_xlfn.IFS($G$150=1,AB68,$G$150=2,AB91,$G$150=3,AB118,$G$150=4,AB145)</f>
        <v>107717.22680090755</v>
      </c>
      <c r="AC166" s="39" cm="1">
        <f t="array" ref="AC166">_xlfn.IFS($G$150=1,AC68,$G$150=2,AC91,$G$150=3,AC118,$G$150=4,AC145)</f>
        <v>120678.76599049318</v>
      </c>
      <c r="AD166" s="39" cm="1">
        <f t="array" ref="AD166">_xlfn.IFS($G$150=1,AD68,$G$150=2,AD91,$G$150=3,AD118,$G$150=4,AD145)</f>
        <v>132115.41821659813</v>
      </c>
      <c r="AE166" s="39" cm="1">
        <f t="array" ref="AE166">_xlfn.IFS($G$150=1,AE68,$G$150=2,AE91,$G$150=3,AE118,$G$150=4,AE145)</f>
        <v>142281.33130646931</v>
      </c>
      <c r="AF166" s="39" cm="1">
        <f t="array" ref="AF166">_xlfn.IFS($G$150=1,AF68,$G$150=2,AF91,$G$150=3,AF118,$G$150=4,AF145)</f>
        <v>151377.14828161715</v>
      </c>
      <c r="AG166" s="39" cm="1">
        <f t="array" ref="AG166">_xlfn.IFS($G$150=1,AG68,$G$150=2,AG91,$G$150=3,AG118,$G$150=4,AG145)</f>
        <v>159563.38355925016</v>
      </c>
      <c r="AH166" s="39" cm="1">
        <f t="array" ref="AH166">_xlfn.IFS($G$150=1,AH68,$G$150=2,AH91,$G$150=3,AH118,$G$150=4,AH145)</f>
        <v>166969.97738187053</v>
      </c>
      <c r="AI166" s="39" cm="1">
        <f t="array" ref="AI166">_xlfn.IFS($G$150=1,AI68,$G$150=2,AI91,$G$150=3,AI118,$G$150=4,AI145)</f>
        <v>173703.24449334363</v>
      </c>
      <c r="AJ166" s="39" cm="1">
        <f t="array" ref="AJ166">_xlfn.IFS($G$150=1,AJ68,$G$150=2,AJ91,$G$150=3,AJ118,$G$150=4,AJ145)</f>
        <v>179851.01011686251</v>
      </c>
      <c r="AK166" s="39" cm="1">
        <f t="array" ref="AK166">_xlfn.IFS($G$150=1,AK68,$G$150=2,AK91,$G$150=3,AK118,$G$150=4,AK145)</f>
        <v>185486.46193842153</v>
      </c>
      <c r="AL166" s="39" cm="1">
        <f t="array" ref="AL166">_xlfn.IFS($G$150=1,AL68,$G$150=2,AL91,$G$150=3,AL118,$G$150=4,AL145)</f>
        <v>190671.07761425583</v>
      </c>
      <c r="AM166" s="39" cm="1">
        <f t="array" ref="AM166">_xlfn.IFS($G$150=1,AM68,$G$150=2,AM91,$G$150=3,AM118,$G$150=4,AM145)</f>
        <v>195456.87669964132</v>
      </c>
      <c r="AN166" s="39" cm="1">
        <f t="array" ref="AN166">_xlfn.IFS($G$150=1,AN68,$G$150=2,AN91,$G$150=3,AN118,$G$150=4,AN145)</f>
        <v>199888.17214907231</v>
      </c>
      <c r="AO166" s="39" cm="1">
        <f t="array" ref="AO166">_xlfn.IFS($G$150=1,AO68,$G$150=2,AO91,$G$150=3,AO118,$G$150=4,AO145)</f>
        <v>204002.94649497257</v>
      </c>
      <c r="AP166" s="39" cm="1">
        <f t="array" ref="AP166">_xlfn.IFS($G$150=1,AP68,$G$150=2,AP91,$G$150=3,AP118,$G$150=4,AP145)</f>
        <v>207833.94329977621</v>
      </c>
      <c r="AQ166" s="39" cm="1">
        <f t="array" ref="AQ166">_xlfn.IFS($G$150=1,AQ68,$G$150=2,AQ91,$G$150=3,AQ118,$G$150=4,AQ145)</f>
        <v>211409.54031759291</v>
      </c>
      <c r="AR166" s="39" cm="1">
        <f t="array" ref="AR166">_xlfn.IFS($G$150=1,AR68,$G$150=2,AR91,$G$150=3,AR118,$G$150=4,AR145)</f>
        <v>214754.45365684084</v>
      </c>
      <c r="AS166" s="39" cm="1">
        <f t="array" ref="AS166">_xlfn.IFS($G$150=1,AS68,$G$150=2,AS91,$G$150=3,AS118,$G$150=4,AS145)</f>
        <v>217890.30991238574</v>
      </c>
      <c r="AT166" s="39" cm="1">
        <f t="array" ref="AT166">_xlfn.IFS($G$150=1,AT68,$G$150=2,AT91,$G$150=3,AT118,$G$150=4,AT145)</f>
        <v>220836.11427365517</v>
      </c>
      <c r="AU166" s="39" cm="1">
        <f t="array" ref="AU166">_xlfn.IFS($G$150=1,AU68,$G$150=2,AU91,$G$150=3,AU118,$G$150=4,AU145)</f>
        <v>223608.6360254382</v>
      </c>
      <c r="AV166" s="39" cm="1">
        <f t="array" ref="AV166">_xlfn.IFS($G$150=1,AV68,$G$150=2,AV91,$G$150=3,AV118,$G$150=4,AV145)</f>
        <v>226222.7279628336</v>
      </c>
      <c r="AW166" s="39" cm="1">
        <f t="array" ref="AW166">_xlfn.IFS($G$150=1,AW68,$G$150=2,AW91,$G$150=3,AW118,$G$150=4,AW145)</f>
        <v>228691.59257037376</v>
      </c>
      <c r="AX166" s="39" cm="1">
        <f t="array" ref="AX166">_xlfn.IFS($G$150=1,AX68,$G$150=2,AX91,$G$150=3,AX118,$G$150=4,AX145)</f>
        <v>231027.00503696577</v>
      </c>
      <c r="AY166" s="39" cm="1">
        <f t="array" ref="AY166">_xlfn.IFS($G$150=1,AY68,$G$150=2,AY91,$G$150=3,AY118,$G$150=4,AY145)</f>
        <v>233239.50105794767</v>
      </c>
      <c r="AZ166" s="39" cm="1">
        <f t="array" ref="AZ166">_xlfn.IFS($G$150=1,AZ68,$G$150=2,AZ91,$G$150=3,AZ118,$G$150=4,AZ145)</f>
        <v>235338.53574452031</v>
      </c>
      <c r="BA166" s="39" cm="1">
        <f t="array" ref="BA166">_xlfn.IFS($G$150=1,BA68,$G$150=2,BA91,$G$150=3,BA118,$G$150=4,BA145)</f>
        <v>237332.61869676423</v>
      </c>
      <c r="BB166" s="39" cm="1">
        <f t="array" ref="BB166">_xlfn.IFS($G$150=1,BB68,$G$150=2,BB91,$G$150=3,BB118,$G$150=4,BB145)</f>
        <v>239229.42930987437</v>
      </c>
      <c r="BC166" s="39" cm="1">
        <f t="array" ref="BC166">_xlfn.IFS($G$150=1,BC68,$G$150=2,BC91,$G$150=3,BC118,$G$150=4,BC145)</f>
        <v>241035.91560807443</v>
      </c>
      <c r="BD166" s="39" cm="1">
        <f t="array" ref="BD166">_xlfn.IFS($G$150=1,BD68,$G$150=2,BD91,$G$150=3,BD118,$G$150=4,BD145)</f>
        <v>242758.3792877536</v>
      </c>
      <c r="BE166" s="39" cm="1">
        <f t="array" ref="BE166">_xlfn.IFS($G$150=1,BE68,$G$150=2,BE91,$G$150=3,BE118,$G$150=4,BE145)</f>
        <v>244402.54916381103</v>
      </c>
      <c r="BF166" s="39" cm="1">
        <f t="array" ref="BF166">_xlfn.IFS($G$150=1,BF68,$G$150=2,BF91,$G$150=3,BF118,$G$150=4,BF145)</f>
        <v>245973.64482315467</v>
      </c>
      <c r="BG166" s="39" cm="1">
        <f t="array" ref="BG166">_xlfn.IFS($G$150=1,BG68,$G$150=2,BG91,$G$150=3,BG118,$G$150=4,BG145)</f>
        <v>247476.43197557039</v>
      </c>
      <c r="BH166" s="39" cm="1">
        <f t="array" ref="BH166">_xlfn.IFS($G$150=1,BH68,$G$150=2,BH91,$G$150=3,BH118,$G$150=4,BH145)</f>
        <v>248915.27073852156</v>
      </c>
      <c r="BI166" s="39" cm="1">
        <f t="array" ref="BI166">_xlfn.IFS($G$150=1,BI68,$G$150=2,BI91,$G$150=3,BI118,$G$150=4,BI145)</f>
        <v>250294.15788634986</v>
      </c>
      <c r="BJ166" s="39" cm="1">
        <f t="array" ref="BJ166">_xlfn.IFS($G$150=1,BJ68,$G$150=2,BJ91,$G$150=3,BJ118,$G$150=4,BJ145)</f>
        <v>251616.76392610345</v>
      </c>
      <c r="BK166" s="39" cm="1">
        <f t="array" ref="BK166">_xlfn.IFS($G$150=1,BK68,$G$150=2,BK91,$G$150=3,BK118,$G$150=4,BK145)</f>
        <v>252886.46572426701</v>
      </c>
      <c r="BL166" s="39" cm="1">
        <f t="array" ref="BL166">_xlfn.IFS($G$150=1,BL68,$G$150=2,BL91,$G$150=3,BL118,$G$150=4,BL145)</f>
        <v>254106.37529505155</v>
      </c>
      <c r="BM166" s="39" cm="1">
        <f t="array" ref="BM166">_xlfn.IFS($G$150=1,BM68,$G$150=2,BM91,$G$150=3,BM118,$G$150=4,BM145)</f>
        <v>255279.36526695974</v>
      </c>
      <c r="BN166" s="39" cm="1">
        <f t="array" ref="BN166">_xlfn.IFS($G$150=1,BN68,$G$150=2,BN91,$G$150=3,BN118,$G$150=4,BN145)</f>
        <v>256408.091466343</v>
      </c>
      <c r="BO166" s="39" cm="1">
        <f t="array" ref="BO166">_xlfn.IFS($G$150=1,BO68,$G$150=2,BO91,$G$150=3,BO118,$G$150=4,BO145)</f>
        <v>257495.012991675</v>
      </c>
      <c r="BP166" s="39" cm="1">
        <f t="array" ref="BP166">_xlfn.IFS($G$150=1,BP68,$G$150=2,BP91,$G$150=3,BP118,$G$150=4,BP145)</f>
        <v>258542.41009790412</v>
      </c>
      <c r="BQ166" s="39" cm="1">
        <f t="array" ref="BQ166">_xlfn.IFS($G$150=1,BQ68,$G$150=2,BQ91,$G$150=3,BQ118,$G$150=4,BQ145)</f>
        <v>259552.400164625</v>
      </c>
      <c r="BR166" s="39" cm="1">
        <f t="array" ref="BR166">_xlfn.IFS($G$150=1,BR68,$G$150=2,BR91,$G$150=3,BR118,$G$150=4,BR145)</f>
        <v>3390.2507966213138</v>
      </c>
      <c r="BS166" s="39" cm="1">
        <f t="array" ref="BS166">_xlfn.IFS($G$150=1,BS68,$G$150=2,BS91,$G$150=3,BS118,$G$150=4,BS145)</f>
        <v>0</v>
      </c>
      <c r="BT166" s="39" cm="1">
        <f t="array" ref="BT166">_xlfn.IFS($G$150=1,BT68,$G$150=2,BT91,$G$150=3,BT118,$G$150=4,BT145)</f>
        <v>0</v>
      </c>
      <c r="BU166" s="39" cm="1">
        <f t="array" ref="BU166">_xlfn.IFS($G$150=1,BU68,$G$150=2,BU91,$G$150=3,BU118,$G$150=4,BU145)</f>
        <v>0</v>
      </c>
      <c r="BV166" s="39" cm="1">
        <f t="array" ref="BV166">_xlfn.IFS($G$150=1,BV68,$G$150=2,BV91,$G$150=3,BV118,$G$150=4,BV145)</f>
        <v>0</v>
      </c>
      <c r="BW166" s="39" cm="1">
        <f t="array" ref="BW166">_xlfn.IFS($G$150=1,BW68,$G$150=2,BW91,$G$150=3,BW118,$G$150=4,BW145)</f>
        <v>0</v>
      </c>
      <c r="BX166" s="39" cm="1">
        <f t="array" ref="BX166">_xlfn.IFS($G$150=1,BX68,$G$150=2,BX91,$G$150=3,BX118,$G$150=4,BX145)</f>
        <v>0</v>
      </c>
      <c r="BY166" s="39" cm="1">
        <f t="array" ref="BY166">_xlfn.IFS($G$150=1,BY68,$G$150=2,BY91,$G$150=3,BY118,$G$150=4,BY145)</f>
        <v>0</v>
      </c>
      <c r="BZ166" s="39" cm="1">
        <f t="array" ref="BZ166">_xlfn.IFS($G$150=1,BZ68,$G$150=2,BZ91,$G$150=3,BZ118,$G$150=4,BZ145)</f>
        <v>0</v>
      </c>
      <c r="CA166" s="39" cm="1">
        <f t="array" ref="CA166">_xlfn.IFS($G$150=1,CA68,$G$150=2,CA91,$G$150=3,CA118,$G$150=4,CA145)</f>
        <v>0</v>
      </c>
      <c r="CB166" s="39" cm="1">
        <f t="array" ref="CB166">_xlfn.IFS($G$150=1,CB68,$G$150=2,CB91,$G$150=3,CB118,$G$150=4,CB145)</f>
        <v>0</v>
      </c>
      <c r="CC166" s="39" cm="1">
        <f t="array" ref="CC166">_xlfn.IFS($G$150=1,CC68,$G$150=2,CC91,$G$150=3,CC118,$G$150=4,CC145)</f>
        <v>0</v>
      </c>
      <c r="CD166" s="39" cm="1">
        <f t="array" ref="CD166">_xlfn.IFS($G$150=1,CD68,$G$150=2,CD91,$G$150=3,CD118,$G$150=4,CD145)</f>
        <v>0</v>
      </c>
      <c r="CE166" s="39" cm="1">
        <f t="array" ref="CE166">_xlfn.IFS($G$150=1,CE68,$G$150=2,CE91,$G$150=3,CE118,$G$150=4,CE145)</f>
        <v>0</v>
      </c>
      <c r="CF166" s="39" cm="1">
        <f t="array" ref="CF166">_xlfn.IFS($G$150=1,CF68,$G$150=2,CF91,$G$150=3,CF118,$G$150=4,CF145)</f>
        <v>0</v>
      </c>
      <c r="CG166" s="39" cm="1">
        <f t="array" ref="CG166">_xlfn.IFS($G$150=1,CG68,$G$150=2,CG91,$G$150=3,CG118,$G$150=4,CG145)</f>
        <v>0</v>
      </c>
      <c r="CH166" s="39" cm="1">
        <f t="array" ref="CH166">_xlfn.IFS($G$150=1,CH68,$G$150=2,CH91,$G$150=3,CH118,$G$150=4,CH145)</f>
        <v>0</v>
      </c>
      <c r="CI166" s="39" cm="1">
        <f t="array" ref="CI166">_xlfn.IFS($G$150=1,CI68,$G$150=2,CI91,$G$150=3,CI118,$G$150=4,CI145)</f>
        <v>0</v>
      </c>
      <c r="CJ166" s="39" cm="1">
        <f t="array" ref="CJ166">_xlfn.IFS($G$150=1,CJ68,$G$150=2,CJ91,$G$150=3,CJ118,$G$150=4,CJ145)</f>
        <v>0</v>
      </c>
      <c r="CK166" s="39" cm="1">
        <f t="array" ref="CK166">_xlfn.IFS($G$150=1,CK68,$G$150=2,CK91,$G$150=3,CK118,$G$150=4,CK145)</f>
        <v>0</v>
      </c>
    </row>
    <row r="167" spans="2:89" s="44" customFormat="1" ht="10.35" customHeight="1" outlineLevel="1">
      <c r="B167" s="74"/>
      <c r="D167" s="44" t="s">
        <v>220</v>
      </c>
      <c r="E167" s="80"/>
      <c r="F167" s="81" t="s">
        <v>4</v>
      </c>
      <c r="G167" s="82">
        <f>SUM(J167:CK167)</f>
        <v>31361328.333119344</v>
      </c>
      <c r="H167" s="75"/>
      <c r="I167" s="75"/>
      <c r="J167" s="79">
        <f>SUM(J165:J166)</f>
        <v>0</v>
      </c>
      <c r="K167" s="79">
        <f t="shared" ref="K167:BV167" si="79">SUM(K165:K166)</f>
        <v>0</v>
      </c>
      <c r="L167" s="79">
        <f t="shared" si="79"/>
        <v>0</v>
      </c>
      <c r="M167" s="79">
        <f>SUM(M165:M166)</f>
        <v>0</v>
      </c>
      <c r="N167" s="79">
        <f t="shared" si="79"/>
        <v>814013.12240521854</v>
      </c>
      <c r="O167" s="79">
        <f t="shared" si="79"/>
        <v>814013.12240521854</v>
      </c>
      <c r="P167" s="79">
        <f t="shared" si="79"/>
        <v>814013.12240521854</v>
      </c>
      <c r="Q167" s="79">
        <f t="shared" si="79"/>
        <v>814013.12240521854</v>
      </c>
      <c r="R167" s="79">
        <f t="shared" si="79"/>
        <v>814013.12240521854</v>
      </c>
      <c r="S167" s="79">
        <f t="shared" si="79"/>
        <v>814013.12240521854</v>
      </c>
      <c r="T167" s="79">
        <f t="shared" si="79"/>
        <v>814013.12240521854</v>
      </c>
      <c r="U167" s="79">
        <f t="shared" si="79"/>
        <v>814013.12240521854</v>
      </c>
      <c r="V167" s="79">
        <f t="shared" si="79"/>
        <v>814013.12240521854</v>
      </c>
      <c r="W167" s="79">
        <f t="shared" si="79"/>
        <v>814013.12240521854</v>
      </c>
      <c r="X167" s="79">
        <f t="shared" si="79"/>
        <v>786430.55163739296</v>
      </c>
      <c r="Y167" s="79">
        <f t="shared" si="79"/>
        <v>747153.16015380004</v>
      </c>
      <c r="Z167" s="79">
        <f t="shared" si="79"/>
        <v>713918.4442830676</v>
      </c>
      <c r="AA167" s="79">
        <f t="shared" si="79"/>
        <v>685431.54496529698</v>
      </c>
      <c r="AB167" s="79">
        <f t="shared" si="79"/>
        <v>660742.89888989576</v>
      </c>
      <c r="AC167" s="79">
        <f t="shared" si="79"/>
        <v>639140.33357391972</v>
      </c>
      <c r="AD167" s="79">
        <f t="shared" si="79"/>
        <v>620079.24653041153</v>
      </c>
      <c r="AE167" s="79">
        <f t="shared" si="79"/>
        <v>603136.05804729287</v>
      </c>
      <c r="AF167" s="79">
        <f t="shared" si="79"/>
        <v>587976.36308871314</v>
      </c>
      <c r="AG167" s="79">
        <f t="shared" si="79"/>
        <v>574332.63762599137</v>
      </c>
      <c r="AH167" s="79">
        <f t="shared" si="79"/>
        <v>561988.31458829076</v>
      </c>
      <c r="AI167" s="79">
        <f t="shared" si="79"/>
        <v>550766.20273583569</v>
      </c>
      <c r="AJ167" s="79">
        <f t="shared" si="79"/>
        <v>540519.92669663741</v>
      </c>
      <c r="AK167" s="79">
        <f t="shared" si="79"/>
        <v>531127.50699403917</v>
      </c>
      <c r="AL167" s="79">
        <f t="shared" si="79"/>
        <v>522486.48086764861</v>
      </c>
      <c r="AM167" s="79">
        <f t="shared" si="79"/>
        <v>514510.14905867283</v>
      </c>
      <c r="AN167" s="79">
        <f t="shared" si="79"/>
        <v>507124.65664295456</v>
      </c>
      <c r="AO167" s="79">
        <f t="shared" si="79"/>
        <v>500266.69939978741</v>
      </c>
      <c r="AP167" s="79">
        <f t="shared" si="79"/>
        <v>493881.70472511475</v>
      </c>
      <c r="AQ167" s="79">
        <f t="shared" si="79"/>
        <v>487922.37636208691</v>
      </c>
      <c r="AR167" s="79">
        <f t="shared" si="79"/>
        <v>482347.52079667366</v>
      </c>
      <c r="AS167" s="79">
        <f t="shared" si="79"/>
        <v>477121.09370409884</v>
      </c>
      <c r="AT167" s="79">
        <f t="shared" si="79"/>
        <v>472211.41976864979</v>
      </c>
      <c r="AU167" s="79">
        <f t="shared" si="79"/>
        <v>467590.5501823448</v>
      </c>
      <c r="AV167" s="79">
        <f t="shared" si="79"/>
        <v>463233.73028668575</v>
      </c>
      <c r="AW167" s="79">
        <f t="shared" si="79"/>
        <v>459118.95594078547</v>
      </c>
      <c r="AX167" s="79">
        <f t="shared" si="79"/>
        <v>455226.60182979872</v>
      </c>
      <c r="AY167" s="79">
        <f t="shared" si="79"/>
        <v>451539.10846149561</v>
      </c>
      <c r="AZ167" s="79">
        <f t="shared" si="79"/>
        <v>448040.71731720795</v>
      </c>
      <c r="BA167" s="79">
        <f t="shared" si="79"/>
        <v>444717.24573013466</v>
      </c>
      <c r="BB167" s="79">
        <f t="shared" si="79"/>
        <v>441555.89470828453</v>
      </c>
      <c r="BC167" s="79">
        <f t="shared" si="79"/>
        <v>438545.08421128435</v>
      </c>
      <c r="BD167" s="79">
        <f t="shared" si="79"/>
        <v>435674.31141181907</v>
      </c>
      <c r="BE167" s="79">
        <f t="shared" si="79"/>
        <v>432934.0282850567</v>
      </c>
      <c r="BF167" s="79">
        <f t="shared" si="79"/>
        <v>430315.53551948385</v>
      </c>
      <c r="BG167" s="79">
        <f t="shared" si="79"/>
        <v>427810.89026545774</v>
      </c>
      <c r="BH167" s="79">
        <f t="shared" si="79"/>
        <v>425412.82566053909</v>
      </c>
      <c r="BI167" s="79">
        <f t="shared" si="79"/>
        <v>423114.68041415862</v>
      </c>
      <c r="BJ167" s="79">
        <f t="shared" si="79"/>
        <v>420910.33701456932</v>
      </c>
      <c r="BK167" s="79">
        <f t="shared" si="79"/>
        <v>418794.1673509634</v>
      </c>
      <c r="BL167" s="79">
        <f t="shared" si="79"/>
        <v>416760.98473298911</v>
      </c>
      <c r="BM167" s="79">
        <f t="shared" si="79"/>
        <v>414806.00144647551</v>
      </c>
      <c r="BN167" s="79">
        <f t="shared" si="79"/>
        <v>412924.7911141701</v>
      </c>
      <c r="BO167" s="79">
        <f t="shared" si="79"/>
        <v>411113.25523861678</v>
      </c>
      <c r="BP167" s="79">
        <f t="shared" si="79"/>
        <v>409367.59339490149</v>
      </c>
      <c r="BQ167" s="79">
        <f t="shared" si="79"/>
        <v>407684.27661703341</v>
      </c>
      <c r="BR167" s="79">
        <f t="shared" si="79"/>
        <v>3390.2507966213138</v>
      </c>
      <c r="BS167" s="79">
        <f t="shared" si="79"/>
        <v>0</v>
      </c>
      <c r="BT167" s="79">
        <f t="shared" si="79"/>
        <v>0</v>
      </c>
      <c r="BU167" s="79">
        <f t="shared" si="79"/>
        <v>0</v>
      </c>
      <c r="BV167" s="79">
        <f t="shared" si="79"/>
        <v>0</v>
      </c>
      <c r="BW167" s="79">
        <f t="shared" ref="BW167:CK167" si="80">SUM(BW165:BW166)</f>
        <v>0</v>
      </c>
      <c r="BX167" s="79">
        <f t="shared" si="80"/>
        <v>0</v>
      </c>
      <c r="BY167" s="79">
        <f t="shared" si="80"/>
        <v>0</v>
      </c>
      <c r="BZ167" s="79">
        <f t="shared" si="80"/>
        <v>0</v>
      </c>
      <c r="CA167" s="79">
        <f t="shared" si="80"/>
        <v>0</v>
      </c>
      <c r="CB167" s="79">
        <f t="shared" si="80"/>
        <v>0</v>
      </c>
      <c r="CC167" s="79">
        <f t="shared" si="80"/>
        <v>0</v>
      </c>
      <c r="CD167" s="79">
        <f t="shared" si="80"/>
        <v>0</v>
      </c>
      <c r="CE167" s="79">
        <f t="shared" si="80"/>
        <v>0</v>
      </c>
      <c r="CF167" s="79">
        <f t="shared" si="80"/>
        <v>0</v>
      </c>
      <c r="CG167" s="79">
        <f t="shared" si="80"/>
        <v>0</v>
      </c>
      <c r="CH167" s="79">
        <f t="shared" si="80"/>
        <v>0</v>
      </c>
      <c r="CI167" s="79">
        <f t="shared" si="80"/>
        <v>0</v>
      </c>
      <c r="CJ167" s="79">
        <f t="shared" si="80"/>
        <v>0</v>
      </c>
      <c r="CK167" s="79">
        <f t="shared" si="80"/>
        <v>0</v>
      </c>
    </row>
    <row r="168" spans="2:89" s="44" customFormat="1" ht="10.35" customHeight="1" outlineLevel="1">
      <c r="B168" s="74"/>
      <c r="E168" s="45"/>
      <c r="F168" s="46"/>
      <c r="G168" s="78"/>
      <c r="H168" s="75"/>
      <c r="I168" s="75"/>
      <c r="J168" s="75"/>
      <c r="K168" s="75"/>
      <c r="L168" s="75"/>
      <c r="M168" s="75"/>
      <c r="N168" s="76"/>
      <c r="O168" s="76"/>
      <c r="P168" s="76"/>
      <c r="Q168" s="76"/>
      <c r="R168" s="76"/>
      <c r="S168" s="76"/>
      <c r="T168" s="76"/>
      <c r="U168" s="76"/>
      <c r="V168" s="76"/>
      <c r="W168" s="76"/>
      <c r="X168" s="76"/>
      <c r="Y168" s="76"/>
      <c r="Z168" s="76"/>
      <c r="AA168" s="76"/>
      <c r="AB168" s="76"/>
      <c r="AC168" s="76"/>
      <c r="AD168" s="76"/>
      <c r="AE168" s="76"/>
      <c r="AF168" s="76"/>
      <c r="AG168" s="76"/>
      <c r="AH168" s="76"/>
      <c r="AI168" s="76"/>
      <c r="AJ168" s="76"/>
      <c r="AK168" s="76"/>
      <c r="AL168" s="76"/>
      <c r="AM168" s="76"/>
      <c r="AN168" s="76"/>
      <c r="AO168" s="76"/>
      <c r="AP168" s="76"/>
      <c r="AQ168" s="76"/>
      <c r="AR168" s="76"/>
      <c r="AS168" s="76"/>
      <c r="AT168" s="76"/>
      <c r="AU168" s="76"/>
      <c r="AV168" s="76"/>
      <c r="AW168" s="76"/>
      <c r="AX168" s="76"/>
      <c r="AY168" s="76"/>
      <c r="AZ168" s="76"/>
      <c r="BA168" s="76"/>
      <c r="BB168" s="76"/>
      <c r="BC168" s="76"/>
      <c r="BD168" s="76"/>
      <c r="BE168" s="76"/>
      <c r="BF168" s="76"/>
      <c r="BG168" s="76"/>
      <c r="BH168" s="76"/>
      <c r="BI168" s="76"/>
      <c r="BJ168" s="76"/>
      <c r="BK168" s="76"/>
      <c r="BL168" s="76"/>
      <c r="BM168" s="76"/>
      <c r="BN168" s="76"/>
      <c r="BO168" s="76"/>
      <c r="BP168" s="76"/>
      <c r="BQ168" s="76"/>
      <c r="BR168" s="76"/>
    </row>
    <row r="169" spans="2:89" ht="10.35" customHeight="1">
      <c r="B169" s="21"/>
      <c r="G169"/>
      <c r="H169"/>
      <c r="I169"/>
      <c r="J169"/>
      <c r="K169"/>
      <c r="L169"/>
      <c r="M169"/>
      <c r="N169" s="71"/>
      <c r="O169" s="71"/>
      <c r="P169" s="71"/>
      <c r="Q169" s="71"/>
      <c r="R169" s="71"/>
      <c r="S169" s="71"/>
      <c r="T169" s="71"/>
      <c r="U169" s="71"/>
      <c r="V169" s="71"/>
      <c r="W169" s="71"/>
      <c r="X169" s="71"/>
      <c r="Y169" s="71"/>
      <c r="Z169" s="71"/>
      <c r="AA169" s="71"/>
      <c r="AB169" s="71"/>
      <c r="AC169" s="71"/>
      <c r="AD169" s="71"/>
      <c r="AE169" s="71"/>
      <c r="AF169" s="71"/>
      <c r="AG169" s="71"/>
      <c r="AH169" s="71"/>
      <c r="AI169" s="71"/>
      <c r="AJ169" s="71"/>
      <c r="AK169" s="71"/>
      <c r="AL169" s="71"/>
      <c r="AM169" s="71"/>
      <c r="AN169" s="71"/>
      <c r="AO169" s="71"/>
      <c r="AP169" s="71"/>
      <c r="AQ169" s="71"/>
      <c r="AR169" s="71"/>
      <c r="AS169" s="71"/>
      <c r="AT169" s="71"/>
      <c r="AU169" s="71"/>
      <c r="AV169" s="71"/>
      <c r="AW169" s="71"/>
      <c r="AX169" s="71"/>
      <c r="AY169" s="71"/>
      <c r="AZ169" s="71"/>
      <c r="BA169" s="71"/>
      <c r="BB169" s="71"/>
      <c r="BC169" s="71"/>
      <c r="BD169" s="71"/>
      <c r="BE169" s="71"/>
      <c r="BF169" s="71"/>
      <c r="BG169" s="71"/>
      <c r="BH169" s="71"/>
      <c r="BI169" s="71"/>
      <c r="BJ169" s="71"/>
      <c r="BK169" s="71"/>
      <c r="BL169" s="71"/>
      <c r="BM169" s="71"/>
      <c r="BN169" s="71"/>
      <c r="BO169" s="71"/>
      <c r="BP169" s="71"/>
      <c r="BQ169" s="71"/>
      <c r="BR169" s="71"/>
    </row>
    <row r="170" spans="2:89" s="27" customFormat="1" ht="10.35" customHeight="1">
      <c r="C170" s="27" t="s">
        <v>3</v>
      </c>
      <c r="E170" s="28"/>
      <c r="F170" s="29"/>
      <c r="G170" s="29"/>
    </row>
    <row r="171" spans="2:89" ht="10.15" hidden="1" customHeight="1"/>
    <row r="172" spans="2:89" ht="10.15" hidden="1" customHeight="1"/>
    <row r="173" spans="2:89" ht="10.15" hidden="1" customHeight="1"/>
    <row r="174" spans="2:89" ht="10.15" hidden="1" customHeight="1"/>
    <row r="175" spans="2:89" ht="10.15" hidden="1" customHeight="1"/>
    <row r="176" spans="2:89" ht="10.15" hidden="1" customHeight="1"/>
  </sheetData>
  <phoneticPr fontId="14" type="noConversion"/>
  <conditionalFormatting sqref="A4">
    <cfRule type="cellIs" dxfId="69" priority="1" operator="equal">
      <formula>0</formula>
    </cfRule>
    <cfRule type="cellIs" dxfId="68" priority="2" operator="greaterThan">
      <formula>0</formula>
    </cfRule>
  </conditionalFormatting>
  <pageMargins left="0.7" right="0.7" top="0.75" bottom="0.75" header="0.3" footer="0.3"/>
  <pageSetup paperSize="9" orientation="portrait" r:id="rId1"/>
  <headerFooter>
    <oddFooter>&amp;C&amp;7&amp;B&amp;"Arial"Document Classification: KPMG Confidential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75E92-A788-4979-80A8-6B106D30A339}">
  <sheetPr codeName="Sheet4">
    <tabColor theme="4" tint="0.79998168889431442"/>
  </sheetPr>
  <dimension ref="A1:GE199"/>
  <sheetViews>
    <sheetView showGridLines="0" zoomScale="85" zoomScaleNormal="85" workbookViewId="0">
      <pane xSplit="9" ySplit="4" topLeftCell="J5" activePane="bottomRight" state="frozen"/>
      <selection activeCell="D47" sqref="D47"/>
      <selection pane="topRight" activeCell="D47" sqref="D47"/>
      <selection pane="bottomLeft" activeCell="D47" sqref="D47"/>
      <selection pane="bottomRight"/>
    </sheetView>
  </sheetViews>
  <sheetFormatPr defaultColWidth="0" defaultRowHeight="10.35" customHeight="1" zeroHeight="1" outlineLevelRow="3"/>
  <cols>
    <col min="1" max="1" width="3.5703125" style="10" customWidth="1"/>
    <col min="2" max="2" width="4.5703125" style="10" customWidth="1"/>
    <col min="3" max="3" width="4.7109375" style="10" customWidth="1"/>
    <col min="4" max="4" width="40.7109375" style="10" customWidth="1"/>
    <col min="5" max="5" width="11.7109375" style="11" customWidth="1"/>
    <col min="6" max="6" width="11.7109375" style="12" customWidth="1"/>
    <col min="7" max="7" width="15.5703125" style="12" customWidth="1"/>
    <col min="8" max="9" width="5.5703125" style="10" customWidth="1"/>
    <col min="10" max="90" width="11.7109375" style="10" customWidth="1"/>
    <col min="91" max="16384" width="11.7109375" style="10" hidden="1"/>
  </cols>
  <sheetData>
    <row r="1" spans="1:187" s="3" customFormat="1" ht="11.25">
      <c r="A1" s="2"/>
      <c r="E1" s="4"/>
      <c r="F1" s="5"/>
      <c r="G1" s="5"/>
    </row>
    <row r="2" spans="1:187" s="3" customFormat="1" ht="11.25">
      <c r="A2" s="6" t="s">
        <v>16</v>
      </c>
      <c r="E2" s="4"/>
      <c r="F2" s="5"/>
      <c r="G2" s="5"/>
      <c r="I2" s="7" t="s">
        <v>5</v>
      </c>
      <c r="J2" s="30">
        <f>'Laika grafiks'!J16</f>
        <v>1</v>
      </c>
      <c r="K2" s="30">
        <f>'Laika grafiks'!K16</f>
        <v>2</v>
      </c>
      <c r="L2" s="30">
        <f>'Laika grafiks'!L16</f>
        <v>3</v>
      </c>
      <c r="M2" s="30">
        <f>'Laika grafiks'!M16</f>
        <v>4</v>
      </c>
      <c r="N2" s="30">
        <f>'Laika grafiks'!N16</f>
        <v>5</v>
      </c>
      <c r="O2" s="30">
        <f>'Laika grafiks'!O16</f>
        <v>6</v>
      </c>
      <c r="P2" s="30">
        <f>'Laika grafiks'!P16</f>
        <v>7</v>
      </c>
      <c r="Q2" s="30">
        <f>'Laika grafiks'!Q16</f>
        <v>8</v>
      </c>
      <c r="R2" s="30">
        <f>'Laika grafiks'!R16</f>
        <v>9</v>
      </c>
      <c r="S2" s="30">
        <f>'Laika grafiks'!S16</f>
        <v>10</v>
      </c>
      <c r="T2" s="30">
        <f>'Laika grafiks'!T16</f>
        <v>11</v>
      </c>
      <c r="U2" s="30">
        <f>'Laika grafiks'!U16</f>
        <v>12</v>
      </c>
      <c r="V2" s="30">
        <f>'Laika grafiks'!V16</f>
        <v>13</v>
      </c>
      <c r="W2" s="30">
        <f>'Laika grafiks'!W16</f>
        <v>14</v>
      </c>
      <c r="X2" s="30">
        <f>'Laika grafiks'!X16</f>
        <v>15</v>
      </c>
      <c r="Y2" s="30">
        <f>'Laika grafiks'!Y16</f>
        <v>16</v>
      </c>
      <c r="Z2" s="30">
        <f>'Laika grafiks'!Z16</f>
        <v>17</v>
      </c>
      <c r="AA2" s="30">
        <f>'Laika grafiks'!AA16</f>
        <v>18</v>
      </c>
      <c r="AB2" s="30">
        <f>'Laika grafiks'!AB16</f>
        <v>19</v>
      </c>
      <c r="AC2" s="30">
        <f>'Laika grafiks'!AC16</f>
        <v>20</v>
      </c>
      <c r="AD2" s="30">
        <f>'Laika grafiks'!AD16</f>
        <v>21</v>
      </c>
      <c r="AE2" s="30">
        <f>'Laika grafiks'!AE16</f>
        <v>22</v>
      </c>
      <c r="AF2" s="30">
        <f>'Laika grafiks'!AF16</f>
        <v>23</v>
      </c>
      <c r="AG2" s="30">
        <f>'Laika grafiks'!AG16</f>
        <v>24</v>
      </c>
      <c r="AH2" s="30">
        <f>'Laika grafiks'!AH16</f>
        <v>25</v>
      </c>
      <c r="AI2" s="30">
        <f>'Laika grafiks'!AI16</f>
        <v>26</v>
      </c>
      <c r="AJ2" s="30">
        <f>'Laika grafiks'!AJ16</f>
        <v>27</v>
      </c>
      <c r="AK2" s="30">
        <f>'Laika grafiks'!AK16</f>
        <v>28</v>
      </c>
      <c r="AL2" s="30">
        <f>'Laika grafiks'!AL16</f>
        <v>29</v>
      </c>
      <c r="AM2" s="30">
        <f>'Laika grafiks'!AM16</f>
        <v>30</v>
      </c>
      <c r="AN2" s="30">
        <f>'Laika grafiks'!AN16</f>
        <v>31</v>
      </c>
      <c r="AO2" s="30">
        <f>'Laika grafiks'!AO16</f>
        <v>32</v>
      </c>
      <c r="AP2" s="30">
        <f>'Laika grafiks'!AP16</f>
        <v>33</v>
      </c>
      <c r="AQ2" s="30">
        <f>'Laika grafiks'!AQ16</f>
        <v>34</v>
      </c>
      <c r="AR2" s="30">
        <f>'Laika grafiks'!AR16</f>
        <v>35</v>
      </c>
      <c r="AS2" s="30">
        <f>'Laika grafiks'!AS16</f>
        <v>36</v>
      </c>
      <c r="AT2" s="30">
        <f>'Laika grafiks'!AT16</f>
        <v>37</v>
      </c>
      <c r="AU2" s="30">
        <f>'Laika grafiks'!AU16</f>
        <v>38</v>
      </c>
      <c r="AV2" s="30">
        <f>'Laika grafiks'!AV16</f>
        <v>39</v>
      </c>
      <c r="AW2" s="30">
        <f>'Laika grafiks'!AW16</f>
        <v>40</v>
      </c>
      <c r="AX2" s="30">
        <f>'Laika grafiks'!AX16</f>
        <v>41</v>
      </c>
      <c r="AY2" s="30">
        <f>'Laika grafiks'!AY16</f>
        <v>42</v>
      </c>
      <c r="AZ2" s="30">
        <f>'Laika grafiks'!AZ16</f>
        <v>43</v>
      </c>
      <c r="BA2" s="30">
        <f>'Laika grafiks'!BA16</f>
        <v>44</v>
      </c>
      <c r="BB2" s="30">
        <f>'Laika grafiks'!BB16</f>
        <v>45</v>
      </c>
      <c r="BC2" s="30">
        <f>'Laika grafiks'!BC16</f>
        <v>46</v>
      </c>
      <c r="BD2" s="30">
        <f>'Laika grafiks'!BD16</f>
        <v>47</v>
      </c>
      <c r="BE2" s="30">
        <f>'Laika grafiks'!BE16</f>
        <v>48</v>
      </c>
      <c r="BF2" s="30">
        <f>'Laika grafiks'!BF16</f>
        <v>49</v>
      </c>
      <c r="BG2" s="30">
        <f>'Laika grafiks'!BG16</f>
        <v>50</v>
      </c>
      <c r="BH2" s="30">
        <f>'Laika grafiks'!BH16</f>
        <v>51</v>
      </c>
      <c r="BI2" s="30">
        <f>'Laika grafiks'!BI16</f>
        <v>52</v>
      </c>
      <c r="BJ2" s="30">
        <f>'Laika grafiks'!BJ16</f>
        <v>53</v>
      </c>
      <c r="BK2" s="30">
        <f>'Laika grafiks'!BK16</f>
        <v>54</v>
      </c>
      <c r="BL2" s="30">
        <f>'Laika grafiks'!BL16</f>
        <v>55</v>
      </c>
      <c r="BM2" s="30">
        <f>'Laika grafiks'!BM16</f>
        <v>56</v>
      </c>
      <c r="BN2" s="30">
        <f>'Laika grafiks'!BN16</f>
        <v>57</v>
      </c>
      <c r="BO2" s="30">
        <f>'Laika grafiks'!BO16</f>
        <v>58</v>
      </c>
      <c r="BP2" s="30">
        <f>'Laika grafiks'!BP16</f>
        <v>59</v>
      </c>
      <c r="BQ2" s="30">
        <f>'Laika grafiks'!BQ16</f>
        <v>60</v>
      </c>
      <c r="BR2" s="30">
        <f>'Laika grafiks'!BR16</f>
        <v>61</v>
      </c>
      <c r="BS2" s="30">
        <f>'Laika grafiks'!BS16</f>
        <v>62</v>
      </c>
      <c r="BT2" s="30">
        <f>'Laika grafiks'!BT16</f>
        <v>63</v>
      </c>
      <c r="BU2" s="30">
        <f>'Laika grafiks'!BU16</f>
        <v>64</v>
      </c>
      <c r="BV2" s="30">
        <f>'Laika grafiks'!BV16</f>
        <v>65</v>
      </c>
      <c r="BW2" s="30">
        <f>'Laika grafiks'!BW16</f>
        <v>66</v>
      </c>
      <c r="BX2" s="30">
        <f>'Laika grafiks'!BX16</f>
        <v>67</v>
      </c>
      <c r="BY2" s="30">
        <f>'Laika grafiks'!BY16</f>
        <v>68</v>
      </c>
      <c r="BZ2" s="30">
        <f>'Laika grafiks'!BZ16</f>
        <v>69</v>
      </c>
      <c r="CA2" s="30">
        <f>'Laika grafiks'!CA16</f>
        <v>70</v>
      </c>
      <c r="CB2" s="30">
        <f>'Laika grafiks'!CB16</f>
        <v>71</v>
      </c>
      <c r="CC2" s="30">
        <f>'Laika grafiks'!CC16</f>
        <v>72</v>
      </c>
      <c r="CD2" s="30">
        <f>'Laika grafiks'!CD16</f>
        <v>73</v>
      </c>
      <c r="CE2" s="30">
        <f>'Laika grafiks'!CE16</f>
        <v>74</v>
      </c>
      <c r="CF2" s="30">
        <f>'Laika grafiks'!CF16</f>
        <v>75</v>
      </c>
      <c r="CG2" s="30">
        <f>'Laika grafiks'!CG16</f>
        <v>76</v>
      </c>
      <c r="CH2" s="30">
        <f>'Laika grafiks'!CH16</f>
        <v>77</v>
      </c>
      <c r="CI2" s="30">
        <f>'Laika grafiks'!CI16</f>
        <v>78</v>
      </c>
      <c r="CJ2" s="30">
        <f>'Laika grafiks'!CJ16</f>
        <v>79</v>
      </c>
      <c r="CK2" s="30">
        <f>'Laika grafiks'!CK16</f>
        <v>80</v>
      </c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</row>
    <row r="3" spans="1:187" s="3" customFormat="1" ht="11.25">
      <c r="A3" s="6" t="s">
        <v>354</v>
      </c>
      <c r="E3" s="4"/>
      <c r="F3" s="5"/>
      <c r="G3" s="5"/>
      <c r="I3" s="7" t="s">
        <v>6</v>
      </c>
      <c r="J3" s="6">
        <f>'Laika grafiks'!J17</f>
        <v>2000</v>
      </c>
      <c r="K3" s="6">
        <f>'Laika grafiks'!K17</f>
        <v>2001</v>
      </c>
      <c r="L3" s="6">
        <f>'Laika grafiks'!L17</f>
        <v>2002</v>
      </c>
      <c r="M3" s="6">
        <f>'Laika grafiks'!M17</f>
        <v>2003</v>
      </c>
      <c r="N3" s="6">
        <f>'Laika grafiks'!N17</f>
        <v>2004</v>
      </c>
      <c r="O3" s="6">
        <f>'Laika grafiks'!O17</f>
        <v>2005</v>
      </c>
      <c r="P3" s="6">
        <f>'Laika grafiks'!P17</f>
        <v>2006</v>
      </c>
      <c r="Q3" s="6">
        <f>'Laika grafiks'!Q17</f>
        <v>2007</v>
      </c>
      <c r="R3" s="6">
        <f>'Laika grafiks'!R17</f>
        <v>2008</v>
      </c>
      <c r="S3" s="6">
        <f>'Laika grafiks'!S17</f>
        <v>2009</v>
      </c>
      <c r="T3" s="6">
        <f>'Laika grafiks'!T17</f>
        <v>2010</v>
      </c>
      <c r="U3" s="6">
        <f>'Laika grafiks'!U17</f>
        <v>2011</v>
      </c>
      <c r="V3" s="6">
        <f>'Laika grafiks'!V17</f>
        <v>2012</v>
      </c>
      <c r="W3" s="6">
        <f>'Laika grafiks'!W17</f>
        <v>2013</v>
      </c>
      <c r="X3" s="6">
        <f>'Laika grafiks'!X17</f>
        <v>2014</v>
      </c>
      <c r="Y3" s="6">
        <f>'Laika grafiks'!Y17</f>
        <v>2015</v>
      </c>
      <c r="Z3" s="6">
        <f>'Laika grafiks'!Z17</f>
        <v>2016</v>
      </c>
      <c r="AA3" s="6">
        <f>'Laika grafiks'!AA17</f>
        <v>2017</v>
      </c>
      <c r="AB3" s="6">
        <f>'Laika grafiks'!AB17</f>
        <v>2018</v>
      </c>
      <c r="AC3" s="6">
        <f>'Laika grafiks'!AC17</f>
        <v>2019</v>
      </c>
      <c r="AD3" s="6">
        <f>'Laika grafiks'!AD17</f>
        <v>2020</v>
      </c>
      <c r="AE3" s="6">
        <f>'Laika grafiks'!AE17</f>
        <v>2021</v>
      </c>
      <c r="AF3" s="6">
        <f>'Laika grafiks'!AF17</f>
        <v>2022</v>
      </c>
      <c r="AG3" s="6">
        <f>'Laika grafiks'!AG17</f>
        <v>2023</v>
      </c>
      <c r="AH3" s="6">
        <f>'Laika grafiks'!AH17</f>
        <v>2024</v>
      </c>
      <c r="AI3" s="6">
        <f>'Laika grafiks'!AI17</f>
        <v>2025</v>
      </c>
      <c r="AJ3" s="6">
        <f>'Laika grafiks'!AJ17</f>
        <v>2026</v>
      </c>
      <c r="AK3" s="6">
        <f>'Laika grafiks'!AK17</f>
        <v>2027</v>
      </c>
      <c r="AL3" s="6">
        <f>'Laika grafiks'!AL17</f>
        <v>2028</v>
      </c>
      <c r="AM3" s="6">
        <f>'Laika grafiks'!AM17</f>
        <v>2029</v>
      </c>
      <c r="AN3" s="6">
        <f>'Laika grafiks'!AN17</f>
        <v>2030</v>
      </c>
      <c r="AO3" s="6">
        <f>'Laika grafiks'!AO17</f>
        <v>2031</v>
      </c>
      <c r="AP3" s="6">
        <f>'Laika grafiks'!AP17</f>
        <v>2032</v>
      </c>
      <c r="AQ3" s="6">
        <f>'Laika grafiks'!AQ17</f>
        <v>2033</v>
      </c>
      <c r="AR3" s="6">
        <f>'Laika grafiks'!AR17</f>
        <v>2034</v>
      </c>
      <c r="AS3" s="6">
        <f>'Laika grafiks'!AS17</f>
        <v>2035</v>
      </c>
      <c r="AT3" s="6">
        <f>'Laika grafiks'!AT17</f>
        <v>2036</v>
      </c>
      <c r="AU3" s="6">
        <f>'Laika grafiks'!AU17</f>
        <v>2037</v>
      </c>
      <c r="AV3" s="6">
        <f>'Laika grafiks'!AV17</f>
        <v>2038</v>
      </c>
      <c r="AW3" s="6">
        <f>'Laika grafiks'!AW17</f>
        <v>2039</v>
      </c>
      <c r="AX3" s="6">
        <f>'Laika grafiks'!AX17</f>
        <v>2040</v>
      </c>
      <c r="AY3" s="6">
        <f>'Laika grafiks'!AY17</f>
        <v>2041</v>
      </c>
      <c r="AZ3" s="6">
        <f>'Laika grafiks'!AZ17</f>
        <v>2042</v>
      </c>
      <c r="BA3" s="6">
        <f>'Laika grafiks'!BA17</f>
        <v>2043</v>
      </c>
      <c r="BB3" s="6">
        <f>'Laika grafiks'!BB17</f>
        <v>2044</v>
      </c>
      <c r="BC3" s="6">
        <f>'Laika grafiks'!BC17</f>
        <v>2045</v>
      </c>
      <c r="BD3" s="6">
        <f>'Laika grafiks'!BD17</f>
        <v>2046</v>
      </c>
      <c r="BE3" s="6">
        <f>'Laika grafiks'!BE17</f>
        <v>2047</v>
      </c>
      <c r="BF3" s="6">
        <f>'Laika grafiks'!BF17</f>
        <v>2048</v>
      </c>
      <c r="BG3" s="6">
        <f>'Laika grafiks'!BG17</f>
        <v>2049</v>
      </c>
      <c r="BH3" s="6">
        <f>'Laika grafiks'!BH17</f>
        <v>2050</v>
      </c>
      <c r="BI3" s="6">
        <f>'Laika grafiks'!BI17</f>
        <v>2051</v>
      </c>
      <c r="BJ3" s="6">
        <f>'Laika grafiks'!BJ17</f>
        <v>2052</v>
      </c>
      <c r="BK3" s="6">
        <f>'Laika grafiks'!BK17</f>
        <v>2053</v>
      </c>
      <c r="BL3" s="6">
        <f>'Laika grafiks'!BL17</f>
        <v>2054</v>
      </c>
      <c r="BM3" s="6">
        <f>'Laika grafiks'!BM17</f>
        <v>2055</v>
      </c>
      <c r="BN3" s="6">
        <f>'Laika grafiks'!BN17</f>
        <v>2056</v>
      </c>
      <c r="BO3" s="6">
        <f>'Laika grafiks'!BO17</f>
        <v>2057</v>
      </c>
      <c r="BP3" s="6">
        <f>'Laika grafiks'!BP17</f>
        <v>2058</v>
      </c>
      <c r="BQ3" s="6">
        <f>'Laika grafiks'!BQ17</f>
        <v>2059</v>
      </c>
      <c r="BR3" s="6">
        <f>'Laika grafiks'!BR17</f>
        <v>2060</v>
      </c>
      <c r="BS3" s="6">
        <f>'Laika grafiks'!BS17</f>
        <v>2061</v>
      </c>
      <c r="BT3" s="6">
        <f>'Laika grafiks'!BT17</f>
        <v>2062</v>
      </c>
      <c r="BU3" s="6">
        <f>'Laika grafiks'!BU17</f>
        <v>2063</v>
      </c>
      <c r="BV3" s="6">
        <f>'Laika grafiks'!BV17</f>
        <v>2064</v>
      </c>
      <c r="BW3" s="6">
        <f>'Laika grafiks'!BW17</f>
        <v>2065</v>
      </c>
      <c r="BX3" s="6">
        <f>'Laika grafiks'!BX17</f>
        <v>2066</v>
      </c>
      <c r="BY3" s="6">
        <f>'Laika grafiks'!BY17</f>
        <v>2067</v>
      </c>
      <c r="BZ3" s="6">
        <f>'Laika grafiks'!BZ17</f>
        <v>2068</v>
      </c>
      <c r="CA3" s="6">
        <f>'Laika grafiks'!CA17</f>
        <v>2069</v>
      </c>
      <c r="CB3" s="6">
        <f>'Laika grafiks'!CB17</f>
        <v>2070</v>
      </c>
      <c r="CC3" s="6">
        <f>'Laika grafiks'!CC17</f>
        <v>2071</v>
      </c>
      <c r="CD3" s="6">
        <f>'Laika grafiks'!CD17</f>
        <v>2072</v>
      </c>
      <c r="CE3" s="6">
        <f>'Laika grafiks'!CE17</f>
        <v>2073</v>
      </c>
      <c r="CF3" s="6">
        <f>'Laika grafiks'!CF17</f>
        <v>2074</v>
      </c>
      <c r="CG3" s="6">
        <f>'Laika grafiks'!CG17</f>
        <v>2075</v>
      </c>
      <c r="CH3" s="6">
        <f>'Laika grafiks'!CH17</f>
        <v>2076</v>
      </c>
      <c r="CI3" s="6">
        <f>'Laika grafiks'!CI17</f>
        <v>2077</v>
      </c>
      <c r="CJ3" s="6">
        <f>'Laika grafiks'!CJ17</f>
        <v>2078</v>
      </c>
      <c r="CK3" s="6">
        <f>'Laika grafiks'!CK17</f>
        <v>2079</v>
      </c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</row>
    <row r="4" spans="1:187" s="3" customFormat="1" ht="11.25">
      <c r="A4" s="178">
        <f>SUM(A5:A198)</f>
        <v>0</v>
      </c>
      <c r="E4" s="4"/>
      <c r="F4" s="5"/>
      <c r="G4" s="5"/>
      <c r="I4" s="7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</row>
    <row r="5" spans="1:187" ht="10.35" customHeight="1"/>
    <row r="6" spans="1:187" s="13" customFormat="1" ht="10.35" customHeight="1">
      <c r="B6" s="15">
        <v>1</v>
      </c>
      <c r="C6" s="13" t="s">
        <v>1</v>
      </c>
      <c r="E6" s="14"/>
      <c r="F6" s="15"/>
      <c r="G6" s="15"/>
    </row>
    <row r="7" spans="1:187" ht="10.35" hidden="1" customHeight="1" outlineLevel="1"/>
    <row r="8" spans="1:187" s="16" customFormat="1" ht="10.35" hidden="1" customHeight="1" outlineLevel="1">
      <c r="B8" s="17"/>
      <c r="C8" s="207" t="s">
        <v>406</v>
      </c>
      <c r="D8" s="16" t="s">
        <v>636</v>
      </c>
      <c r="E8" s="18"/>
      <c r="F8" s="19"/>
      <c r="G8" s="20"/>
    </row>
    <row r="9" spans="1:187" ht="10.35" hidden="1" customHeight="1" outlineLevel="2">
      <c r="B9" s="21"/>
    </row>
    <row r="10" spans="1:187" ht="10.35" hidden="1" customHeight="1" outlineLevel="2">
      <c r="B10" s="21"/>
      <c r="D10" s="63" t="s">
        <v>65</v>
      </c>
    </row>
    <row r="11" spans="1:187" ht="10.35" hidden="1" customHeight="1" outlineLevel="2">
      <c r="B11" s="21"/>
      <c r="D11" s="10" t="s">
        <v>66</v>
      </c>
      <c r="F11" s="12" t="s">
        <v>506</v>
      </c>
      <c r="G11" s="22">
        <f>'Ievades dati'!G342</f>
        <v>180.85424306605171</v>
      </c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</row>
    <row r="12" spans="1:187" ht="10.35" hidden="1" customHeight="1" outlineLevel="2">
      <c r="B12" s="21"/>
      <c r="D12" s="10" t="s">
        <v>67</v>
      </c>
      <c r="F12" s="12" t="s">
        <v>506</v>
      </c>
      <c r="G12" s="22">
        <f>'Ievades dati'!G343</f>
        <v>417.35594553704243</v>
      </c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</row>
    <row r="13" spans="1:187" ht="10.35" hidden="1" customHeight="1" outlineLevel="2">
      <c r="B13" s="23"/>
      <c r="D13" s="10" t="s">
        <v>68</v>
      </c>
      <c r="F13" s="12" t="s">
        <v>506</v>
      </c>
      <c r="G13" s="22">
        <f>'Ievades dati'!G344</f>
        <v>19.476610791728646</v>
      </c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</row>
    <row r="14" spans="1:187" ht="10.35" hidden="1" customHeight="1" outlineLevel="2">
      <c r="B14" s="23"/>
      <c r="D14" s="10" t="s">
        <v>69</v>
      </c>
      <c r="F14" s="12" t="s">
        <v>506</v>
      </c>
      <c r="G14" s="22">
        <f>'Ievades dati'!G345</f>
        <v>1.3911864851234748</v>
      </c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</row>
    <row r="15" spans="1:187" ht="10.35" hidden="1" customHeight="1" outlineLevel="2">
      <c r="B15" s="23"/>
      <c r="D15" s="40" t="s">
        <v>87</v>
      </c>
      <c r="E15" s="41"/>
      <c r="F15" s="42" t="s">
        <v>506</v>
      </c>
      <c r="G15" s="68">
        <f>'Ievades dati'!G346</f>
        <v>215.63390519413858</v>
      </c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</row>
    <row r="16" spans="1:187" ht="10.35" hidden="1" customHeight="1" outlineLevel="2">
      <c r="B16" s="23"/>
      <c r="D16" s="44" t="s">
        <v>86</v>
      </c>
      <c r="E16" s="45"/>
      <c r="F16" s="46" t="s">
        <v>506</v>
      </c>
      <c r="G16" s="65">
        <f>SUM(G11:G15)</f>
        <v>834.71189107408486</v>
      </c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</row>
    <row r="17" spans="2:90" ht="10.35" hidden="1" customHeight="1" outlineLevel="2">
      <c r="B17" s="23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</row>
    <row r="18" spans="2:90" ht="10.35" hidden="1" customHeight="1" outlineLevel="2">
      <c r="B18" s="23"/>
      <c r="D18" s="63" t="s">
        <v>72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</row>
    <row r="19" spans="2:90" ht="10.35" hidden="1" customHeight="1" outlineLevel="2">
      <c r="B19" s="23"/>
      <c r="D19" s="10" t="s">
        <v>73</v>
      </c>
      <c r="F19" s="12" t="s">
        <v>506</v>
      </c>
      <c r="G19" s="22">
        <f>'Ievades dati'!G350</f>
        <v>1787.5265253268494</v>
      </c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</row>
    <row r="20" spans="2:90" ht="10.35" hidden="1" customHeight="1" outlineLevel="2">
      <c r="B20" s="23"/>
      <c r="D20" s="10" t="s">
        <v>335</v>
      </c>
      <c r="F20" s="12" t="s">
        <v>506</v>
      </c>
      <c r="G20" s="22">
        <f>'Ievades dati'!G351</f>
        <v>1430.0212202614796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</row>
    <row r="21" spans="2:90" ht="10.35" hidden="1" customHeight="1" outlineLevel="2">
      <c r="B21" s="23"/>
      <c r="D21" s="10" t="s">
        <v>75</v>
      </c>
      <c r="F21" s="12" t="s">
        <v>506</v>
      </c>
      <c r="G21" s="22">
        <f>'Ievades dati'!G352</f>
        <v>286.00424405229592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</row>
    <row r="22" spans="2:90" ht="10.35" hidden="1" customHeight="1" outlineLevel="2">
      <c r="B22" s="23"/>
      <c r="D22" s="10" t="s">
        <v>76</v>
      </c>
      <c r="F22" s="12" t="s">
        <v>506</v>
      </c>
      <c r="G22" s="22">
        <f>'Ievades dati'!G353</f>
        <v>214.50318303922191</v>
      </c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</row>
    <row r="23" spans="2:90" ht="10.35" hidden="1" customHeight="1" outlineLevel="2">
      <c r="B23" s="23"/>
      <c r="D23" s="10" t="s">
        <v>77</v>
      </c>
      <c r="F23" s="12" t="s">
        <v>506</v>
      </c>
      <c r="G23" s="22">
        <f>'Ievades dati'!G354</f>
        <v>715.01061013073979</v>
      </c>
    </row>
    <row r="24" spans="2:90" ht="10.35" hidden="1" customHeight="1" outlineLevel="2">
      <c r="B24" s="23"/>
      <c r="D24" s="10" t="s">
        <v>78</v>
      </c>
      <c r="F24" s="12" t="s">
        <v>506</v>
      </c>
      <c r="G24" s="22">
        <f>'Ievades dati'!G355</f>
        <v>143.00212202614796</v>
      </c>
    </row>
    <row r="25" spans="2:90" ht="10.35" hidden="1" customHeight="1" outlineLevel="2">
      <c r="B25" s="23"/>
      <c r="D25" s="10" t="s">
        <v>79</v>
      </c>
      <c r="F25" s="12" t="s">
        <v>506</v>
      </c>
      <c r="G25" s="22">
        <f>'Ievades dati'!G356</f>
        <v>429.00636607844382</v>
      </c>
    </row>
    <row r="26" spans="2:90" ht="10.35" hidden="1" customHeight="1" outlineLevel="2">
      <c r="B26" s="140"/>
      <c r="C26" s="89"/>
      <c r="D26" s="10" t="s">
        <v>80</v>
      </c>
      <c r="F26" s="12" t="s">
        <v>506</v>
      </c>
      <c r="G26" s="22">
        <f>'Ievades dati'!G357</f>
        <v>2145.031830392219</v>
      </c>
    </row>
    <row r="27" spans="2:90" ht="10.35" hidden="1" customHeight="1" outlineLevel="2">
      <c r="B27" s="140"/>
      <c r="C27" s="89"/>
      <c r="D27" s="40" t="s">
        <v>290</v>
      </c>
      <c r="E27" s="41"/>
      <c r="F27" s="42" t="s">
        <v>506</v>
      </c>
      <c r="G27" s="68">
        <f>'Ievades dati'!G358</f>
        <v>286.00424405229592</v>
      </c>
    </row>
    <row r="28" spans="2:90" ht="10.35" hidden="1" customHeight="1" outlineLevel="2">
      <c r="B28" s="140"/>
      <c r="C28" s="89"/>
      <c r="D28" s="44" t="s">
        <v>88</v>
      </c>
      <c r="E28" s="45"/>
      <c r="F28" s="46" t="s">
        <v>506</v>
      </c>
      <c r="G28" s="65">
        <f>SUM(G19:G27)</f>
        <v>7436.1103453596934</v>
      </c>
    </row>
    <row r="29" spans="2:90" ht="10.35" hidden="1" customHeight="1" outlineLevel="2">
      <c r="B29" s="140"/>
      <c r="C29" s="89"/>
    </row>
    <row r="30" spans="2:90" ht="10.35" hidden="1" customHeight="1" outlineLevel="2">
      <c r="B30" s="140"/>
      <c r="C30" s="89"/>
      <c r="D30" s="63" t="s">
        <v>291</v>
      </c>
    </row>
    <row r="31" spans="2:90" ht="10.35" hidden="1" customHeight="1" outlineLevel="2">
      <c r="B31" s="140"/>
      <c r="C31" s="89"/>
      <c r="D31" s="10" t="s">
        <v>295</v>
      </c>
      <c r="F31" s="12" t="s">
        <v>506</v>
      </c>
      <c r="G31" s="67">
        <f>'Ievades dati'!G362</f>
        <v>0</v>
      </c>
    </row>
    <row r="32" spans="2:90" ht="10.35" hidden="1" customHeight="1" outlineLevel="2">
      <c r="B32" s="23"/>
    </row>
    <row r="33" spans="1:89" ht="10.35" hidden="1" customHeight="1" outlineLevel="1" collapsed="1">
      <c r="B33" s="23"/>
    </row>
    <row r="34" spans="1:89" s="16" customFormat="1" ht="10.35" hidden="1" customHeight="1" outlineLevel="1">
      <c r="B34" s="17"/>
      <c r="C34" s="207" t="s">
        <v>407</v>
      </c>
      <c r="D34" s="16" t="s">
        <v>125</v>
      </c>
      <c r="E34" s="18"/>
      <c r="F34" s="19"/>
      <c r="G34" s="20"/>
    </row>
    <row r="35" spans="1:89" ht="10.35" hidden="1" customHeight="1" outlineLevel="2">
      <c r="B35" s="21"/>
    </row>
    <row r="36" spans="1:89" ht="10.35" hidden="1" customHeight="1" outlineLevel="2">
      <c r="B36" s="21"/>
      <c r="D36" s="10" t="s">
        <v>15</v>
      </c>
      <c r="F36" s="12" t="s">
        <v>122</v>
      </c>
      <c r="G36" s="22">
        <f>'Ievades dati'!G152</f>
        <v>57</v>
      </c>
    </row>
    <row r="37" spans="1:89" ht="10.35" hidden="1" customHeight="1" outlineLevel="2">
      <c r="B37" s="21"/>
      <c r="D37" s="10" t="s">
        <v>14</v>
      </c>
      <c r="F37" s="12" t="s">
        <v>7</v>
      </c>
      <c r="G37" s="25">
        <f>SUM(J37:CK37)</f>
        <v>61</v>
      </c>
      <c r="J37" s="32">
        <f>'Laika grafiks'!J19</f>
        <v>1</v>
      </c>
      <c r="K37" s="32">
        <f>'Laika grafiks'!K19</f>
        <v>1</v>
      </c>
      <c r="L37" s="32">
        <f>'Laika grafiks'!L19</f>
        <v>1</v>
      </c>
      <c r="M37" s="32">
        <f>'Laika grafiks'!M19</f>
        <v>1</v>
      </c>
      <c r="N37" s="32">
        <f>'Laika grafiks'!N19</f>
        <v>1</v>
      </c>
      <c r="O37" s="32">
        <f>'Laika grafiks'!O19</f>
        <v>1</v>
      </c>
      <c r="P37" s="32">
        <f>'Laika grafiks'!P19</f>
        <v>1</v>
      </c>
      <c r="Q37" s="32">
        <f>'Laika grafiks'!Q19</f>
        <v>1</v>
      </c>
      <c r="R37" s="32">
        <f>'Laika grafiks'!R19</f>
        <v>1</v>
      </c>
      <c r="S37" s="32">
        <f>'Laika grafiks'!S19</f>
        <v>1</v>
      </c>
      <c r="T37" s="32">
        <f>'Laika grafiks'!T19</f>
        <v>1</v>
      </c>
      <c r="U37" s="32">
        <f>'Laika grafiks'!U19</f>
        <v>1</v>
      </c>
      <c r="V37" s="32">
        <f>'Laika grafiks'!V19</f>
        <v>1</v>
      </c>
      <c r="W37" s="32">
        <f>'Laika grafiks'!W19</f>
        <v>1</v>
      </c>
      <c r="X37" s="32">
        <f>'Laika grafiks'!X19</f>
        <v>1</v>
      </c>
      <c r="Y37" s="32">
        <f>'Laika grafiks'!Y19</f>
        <v>1</v>
      </c>
      <c r="Z37" s="32">
        <f>'Laika grafiks'!Z19</f>
        <v>1</v>
      </c>
      <c r="AA37" s="32">
        <f>'Laika grafiks'!AA19</f>
        <v>1</v>
      </c>
      <c r="AB37" s="32">
        <f>'Laika grafiks'!AB19</f>
        <v>1</v>
      </c>
      <c r="AC37" s="32">
        <f>'Laika grafiks'!AC19</f>
        <v>1</v>
      </c>
      <c r="AD37" s="32">
        <f>'Laika grafiks'!AD19</f>
        <v>1</v>
      </c>
      <c r="AE37" s="32">
        <f>'Laika grafiks'!AE19</f>
        <v>1</v>
      </c>
      <c r="AF37" s="32">
        <f>'Laika grafiks'!AF19</f>
        <v>1</v>
      </c>
      <c r="AG37" s="32">
        <f>'Laika grafiks'!AG19</f>
        <v>1</v>
      </c>
      <c r="AH37" s="32">
        <f>'Laika grafiks'!AH19</f>
        <v>1</v>
      </c>
      <c r="AI37" s="32">
        <f>'Laika grafiks'!AI19</f>
        <v>1</v>
      </c>
      <c r="AJ37" s="32">
        <f>'Laika grafiks'!AJ19</f>
        <v>1</v>
      </c>
      <c r="AK37" s="32">
        <f>'Laika grafiks'!AK19</f>
        <v>1</v>
      </c>
      <c r="AL37" s="32">
        <f>'Laika grafiks'!AL19</f>
        <v>1</v>
      </c>
      <c r="AM37" s="32">
        <f>'Laika grafiks'!AM19</f>
        <v>1</v>
      </c>
      <c r="AN37" s="32">
        <f>'Laika grafiks'!AN19</f>
        <v>1</v>
      </c>
      <c r="AO37" s="32">
        <f>'Laika grafiks'!AO19</f>
        <v>1</v>
      </c>
      <c r="AP37" s="32">
        <f>'Laika grafiks'!AP19</f>
        <v>1</v>
      </c>
      <c r="AQ37" s="32">
        <f>'Laika grafiks'!AQ19</f>
        <v>1</v>
      </c>
      <c r="AR37" s="32">
        <f>'Laika grafiks'!AR19</f>
        <v>1</v>
      </c>
      <c r="AS37" s="32">
        <f>'Laika grafiks'!AS19</f>
        <v>1</v>
      </c>
      <c r="AT37" s="32">
        <f>'Laika grafiks'!AT19</f>
        <v>1</v>
      </c>
      <c r="AU37" s="32">
        <f>'Laika grafiks'!AU19</f>
        <v>1</v>
      </c>
      <c r="AV37" s="32">
        <f>'Laika grafiks'!AV19</f>
        <v>1</v>
      </c>
      <c r="AW37" s="32">
        <f>'Laika grafiks'!AW19</f>
        <v>1</v>
      </c>
      <c r="AX37" s="32">
        <f>'Laika grafiks'!AX19</f>
        <v>1</v>
      </c>
      <c r="AY37" s="32">
        <f>'Laika grafiks'!AY19</f>
        <v>1</v>
      </c>
      <c r="AZ37" s="32">
        <f>'Laika grafiks'!AZ19</f>
        <v>1</v>
      </c>
      <c r="BA37" s="32">
        <f>'Laika grafiks'!BA19</f>
        <v>1</v>
      </c>
      <c r="BB37" s="32">
        <f>'Laika grafiks'!BB19</f>
        <v>1</v>
      </c>
      <c r="BC37" s="32">
        <f>'Laika grafiks'!BC19</f>
        <v>1</v>
      </c>
      <c r="BD37" s="32">
        <f>'Laika grafiks'!BD19</f>
        <v>1</v>
      </c>
      <c r="BE37" s="32">
        <f>'Laika grafiks'!BE19</f>
        <v>1</v>
      </c>
      <c r="BF37" s="32">
        <f>'Laika grafiks'!BF19</f>
        <v>1</v>
      </c>
      <c r="BG37" s="32">
        <f>'Laika grafiks'!BG19</f>
        <v>1</v>
      </c>
      <c r="BH37" s="32">
        <f>'Laika grafiks'!BH19</f>
        <v>1</v>
      </c>
      <c r="BI37" s="32">
        <f>'Laika grafiks'!BI19</f>
        <v>1</v>
      </c>
      <c r="BJ37" s="32">
        <f>'Laika grafiks'!BJ19</f>
        <v>1</v>
      </c>
      <c r="BK37" s="32">
        <f>'Laika grafiks'!BK19</f>
        <v>1</v>
      </c>
      <c r="BL37" s="32">
        <f>'Laika grafiks'!BL19</f>
        <v>1</v>
      </c>
      <c r="BM37" s="32">
        <f>'Laika grafiks'!BM19</f>
        <v>1</v>
      </c>
      <c r="BN37" s="32">
        <f>'Laika grafiks'!BN19</f>
        <v>1</v>
      </c>
      <c r="BO37" s="32">
        <f>'Laika grafiks'!BO19</f>
        <v>1</v>
      </c>
      <c r="BP37" s="32">
        <f>'Laika grafiks'!BP19</f>
        <v>1</v>
      </c>
      <c r="BQ37" s="32">
        <f>'Laika grafiks'!BQ19</f>
        <v>1</v>
      </c>
      <c r="BR37" s="32">
        <f>'Laika grafiks'!BR19</f>
        <v>1</v>
      </c>
      <c r="BS37" s="32">
        <f>'Laika grafiks'!BS19</f>
        <v>0</v>
      </c>
      <c r="BT37" s="32">
        <f>'Laika grafiks'!BT19</f>
        <v>0</v>
      </c>
      <c r="BU37" s="32">
        <f>'Laika grafiks'!BU19</f>
        <v>0</v>
      </c>
      <c r="BV37" s="32">
        <f>'Laika grafiks'!BV19</f>
        <v>0</v>
      </c>
      <c r="BW37" s="32">
        <f>'Laika grafiks'!BW19</f>
        <v>0</v>
      </c>
      <c r="BX37" s="32">
        <f>'Laika grafiks'!BX19</f>
        <v>0</v>
      </c>
      <c r="BY37" s="32">
        <f>'Laika grafiks'!BY19</f>
        <v>0</v>
      </c>
      <c r="BZ37" s="32">
        <f>'Laika grafiks'!BZ19</f>
        <v>0</v>
      </c>
      <c r="CA37" s="32">
        <f>'Laika grafiks'!CA19</f>
        <v>0</v>
      </c>
      <c r="CB37" s="32">
        <f>'Laika grafiks'!CB19</f>
        <v>0</v>
      </c>
      <c r="CC37" s="32">
        <f>'Laika grafiks'!CC19</f>
        <v>0</v>
      </c>
      <c r="CD37" s="32">
        <f>'Laika grafiks'!CD19</f>
        <v>0</v>
      </c>
      <c r="CE37" s="32">
        <f>'Laika grafiks'!CE19</f>
        <v>0</v>
      </c>
      <c r="CF37" s="32">
        <f>'Laika grafiks'!CF19</f>
        <v>0</v>
      </c>
      <c r="CG37" s="32">
        <f>'Laika grafiks'!CG19</f>
        <v>0</v>
      </c>
      <c r="CH37" s="32">
        <f>'Laika grafiks'!CH19</f>
        <v>0</v>
      </c>
      <c r="CI37" s="32">
        <f>'Laika grafiks'!CI19</f>
        <v>0</v>
      </c>
      <c r="CJ37" s="32">
        <f>'Laika grafiks'!CJ19</f>
        <v>0</v>
      </c>
      <c r="CK37" s="32">
        <f>'Laika grafiks'!CK19</f>
        <v>0</v>
      </c>
    </row>
    <row r="38" spans="1:89" ht="10.35" hidden="1" customHeight="1" outlineLevel="2">
      <c r="B38" s="21"/>
      <c r="D38" s="10" t="s">
        <v>526</v>
      </c>
      <c r="F38" s="12" t="s">
        <v>7</v>
      </c>
      <c r="G38" s="25">
        <f>SUM(J38:CK38)</f>
        <v>57</v>
      </c>
      <c r="J38" s="32">
        <f>'Laika grafiks'!J25</f>
        <v>0</v>
      </c>
      <c r="K38" s="32">
        <f>'Laika grafiks'!K25</f>
        <v>0</v>
      </c>
      <c r="L38" s="32">
        <f>'Laika grafiks'!L25</f>
        <v>0</v>
      </c>
      <c r="M38" s="32">
        <f>'Laika grafiks'!M25</f>
        <v>0</v>
      </c>
      <c r="N38" s="32">
        <f>'Laika grafiks'!N25</f>
        <v>1</v>
      </c>
      <c r="O38" s="32">
        <f>'Laika grafiks'!O25</f>
        <v>1</v>
      </c>
      <c r="P38" s="32">
        <f>'Laika grafiks'!P25</f>
        <v>1</v>
      </c>
      <c r="Q38" s="32">
        <f>'Laika grafiks'!Q25</f>
        <v>1</v>
      </c>
      <c r="R38" s="32">
        <f>'Laika grafiks'!R25</f>
        <v>1</v>
      </c>
      <c r="S38" s="32">
        <f>'Laika grafiks'!S25</f>
        <v>1</v>
      </c>
      <c r="T38" s="32">
        <f>'Laika grafiks'!T25</f>
        <v>1</v>
      </c>
      <c r="U38" s="32">
        <f>'Laika grafiks'!U25</f>
        <v>1</v>
      </c>
      <c r="V38" s="32">
        <f>'Laika grafiks'!V25</f>
        <v>1</v>
      </c>
      <c r="W38" s="32">
        <f>'Laika grafiks'!W25</f>
        <v>1</v>
      </c>
      <c r="X38" s="32">
        <f>'Laika grafiks'!X25</f>
        <v>1</v>
      </c>
      <c r="Y38" s="32">
        <f>'Laika grafiks'!Y25</f>
        <v>1</v>
      </c>
      <c r="Z38" s="32">
        <f>'Laika grafiks'!Z25</f>
        <v>1</v>
      </c>
      <c r="AA38" s="32">
        <f>'Laika grafiks'!AA25</f>
        <v>1</v>
      </c>
      <c r="AB38" s="32">
        <f>'Laika grafiks'!AB25</f>
        <v>1</v>
      </c>
      <c r="AC38" s="32">
        <f>'Laika grafiks'!AC25</f>
        <v>1</v>
      </c>
      <c r="AD38" s="32">
        <f>'Laika grafiks'!AD25</f>
        <v>1</v>
      </c>
      <c r="AE38" s="32">
        <f>'Laika grafiks'!AE25</f>
        <v>1</v>
      </c>
      <c r="AF38" s="32">
        <f>'Laika grafiks'!AF25</f>
        <v>1</v>
      </c>
      <c r="AG38" s="32">
        <f>'Laika grafiks'!AG25</f>
        <v>1</v>
      </c>
      <c r="AH38" s="32">
        <f>'Laika grafiks'!AH25</f>
        <v>1</v>
      </c>
      <c r="AI38" s="32">
        <f>'Laika grafiks'!AI25</f>
        <v>1</v>
      </c>
      <c r="AJ38" s="32">
        <f>'Laika grafiks'!AJ25</f>
        <v>1</v>
      </c>
      <c r="AK38" s="32">
        <f>'Laika grafiks'!AK25</f>
        <v>1</v>
      </c>
      <c r="AL38" s="32">
        <f>'Laika grafiks'!AL25</f>
        <v>1</v>
      </c>
      <c r="AM38" s="32">
        <f>'Laika grafiks'!AM25</f>
        <v>1</v>
      </c>
      <c r="AN38" s="32">
        <f>'Laika grafiks'!AN25</f>
        <v>1</v>
      </c>
      <c r="AO38" s="32">
        <f>'Laika grafiks'!AO25</f>
        <v>1</v>
      </c>
      <c r="AP38" s="32">
        <f>'Laika grafiks'!AP25</f>
        <v>1</v>
      </c>
      <c r="AQ38" s="32">
        <f>'Laika grafiks'!AQ25</f>
        <v>1</v>
      </c>
      <c r="AR38" s="32">
        <f>'Laika grafiks'!AR25</f>
        <v>1</v>
      </c>
      <c r="AS38" s="32">
        <f>'Laika grafiks'!AS25</f>
        <v>1</v>
      </c>
      <c r="AT38" s="32">
        <f>'Laika grafiks'!AT25</f>
        <v>1</v>
      </c>
      <c r="AU38" s="32">
        <f>'Laika grafiks'!AU25</f>
        <v>1</v>
      </c>
      <c r="AV38" s="32">
        <f>'Laika grafiks'!AV25</f>
        <v>1</v>
      </c>
      <c r="AW38" s="32">
        <f>'Laika grafiks'!AW25</f>
        <v>1</v>
      </c>
      <c r="AX38" s="32">
        <f>'Laika grafiks'!AX25</f>
        <v>1</v>
      </c>
      <c r="AY38" s="32">
        <f>'Laika grafiks'!AY25</f>
        <v>1</v>
      </c>
      <c r="AZ38" s="32">
        <f>'Laika grafiks'!AZ25</f>
        <v>1</v>
      </c>
      <c r="BA38" s="32">
        <f>'Laika grafiks'!BA25</f>
        <v>1</v>
      </c>
      <c r="BB38" s="32">
        <f>'Laika grafiks'!BB25</f>
        <v>1</v>
      </c>
      <c r="BC38" s="32">
        <f>'Laika grafiks'!BC25</f>
        <v>1</v>
      </c>
      <c r="BD38" s="32">
        <f>'Laika grafiks'!BD25</f>
        <v>1</v>
      </c>
      <c r="BE38" s="32">
        <f>'Laika grafiks'!BE25</f>
        <v>1</v>
      </c>
      <c r="BF38" s="32">
        <f>'Laika grafiks'!BF25</f>
        <v>1</v>
      </c>
      <c r="BG38" s="32">
        <f>'Laika grafiks'!BG25</f>
        <v>1</v>
      </c>
      <c r="BH38" s="32">
        <f>'Laika grafiks'!BH25</f>
        <v>1</v>
      </c>
      <c r="BI38" s="32">
        <f>'Laika grafiks'!BI25</f>
        <v>1</v>
      </c>
      <c r="BJ38" s="32">
        <f>'Laika grafiks'!BJ25</f>
        <v>1</v>
      </c>
      <c r="BK38" s="32">
        <f>'Laika grafiks'!BK25</f>
        <v>1</v>
      </c>
      <c r="BL38" s="32">
        <f>'Laika grafiks'!BL25</f>
        <v>1</v>
      </c>
      <c r="BM38" s="32">
        <f>'Laika grafiks'!BM25</f>
        <v>1</v>
      </c>
      <c r="BN38" s="32">
        <f>'Laika grafiks'!BN25</f>
        <v>1</v>
      </c>
      <c r="BO38" s="32">
        <f>'Laika grafiks'!BO25</f>
        <v>1</v>
      </c>
      <c r="BP38" s="32">
        <f>'Laika grafiks'!BP25</f>
        <v>1</v>
      </c>
      <c r="BQ38" s="32">
        <f>'Laika grafiks'!BQ25</f>
        <v>1</v>
      </c>
      <c r="BR38" s="32">
        <f>'Laika grafiks'!BR25</f>
        <v>1</v>
      </c>
      <c r="BS38" s="32">
        <f>'Laika grafiks'!BS25</f>
        <v>0</v>
      </c>
      <c r="BT38" s="32">
        <f>'Laika grafiks'!BT25</f>
        <v>0</v>
      </c>
      <c r="BU38" s="32">
        <f>'Laika grafiks'!BU25</f>
        <v>0</v>
      </c>
      <c r="BV38" s="32">
        <f>'Laika grafiks'!BV25</f>
        <v>0</v>
      </c>
      <c r="BW38" s="32">
        <f>'Laika grafiks'!BW25</f>
        <v>0</v>
      </c>
      <c r="BX38" s="32">
        <f>'Laika grafiks'!BX25</f>
        <v>0</v>
      </c>
      <c r="BY38" s="32">
        <f>'Laika grafiks'!BY25</f>
        <v>0</v>
      </c>
      <c r="BZ38" s="32">
        <f>'Laika grafiks'!BZ25</f>
        <v>0</v>
      </c>
      <c r="CA38" s="32">
        <f>'Laika grafiks'!CA25</f>
        <v>0</v>
      </c>
      <c r="CB38" s="32">
        <f>'Laika grafiks'!CB25</f>
        <v>0</v>
      </c>
      <c r="CC38" s="32">
        <f>'Laika grafiks'!CC25</f>
        <v>0</v>
      </c>
      <c r="CD38" s="32">
        <f>'Laika grafiks'!CD25</f>
        <v>0</v>
      </c>
      <c r="CE38" s="32">
        <f>'Laika grafiks'!CE25</f>
        <v>0</v>
      </c>
      <c r="CF38" s="32">
        <f>'Laika grafiks'!CF25</f>
        <v>0</v>
      </c>
      <c r="CG38" s="32">
        <f>'Laika grafiks'!CG25</f>
        <v>0</v>
      </c>
      <c r="CH38" s="32">
        <f>'Laika grafiks'!CH25</f>
        <v>0</v>
      </c>
      <c r="CI38" s="32">
        <f>'Laika grafiks'!CI25</f>
        <v>0</v>
      </c>
      <c r="CJ38" s="32">
        <f>'Laika grafiks'!CJ25</f>
        <v>0</v>
      </c>
      <c r="CK38" s="32">
        <f>'Laika grafiks'!CK25</f>
        <v>0</v>
      </c>
    </row>
    <row r="39" spans="1:89" ht="10.35" hidden="1" customHeight="1" outlineLevel="2">
      <c r="B39" s="21"/>
      <c r="D39" s="10" t="s">
        <v>299</v>
      </c>
      <c r="F39" s="12" t="s">
        <v>2</v>
      </c>
      <c r="G39" s="26">
        <f>MAX(J39:CK39)</f>
        <v>57</v>
      </c>
      <c r="J39" s="32">
        <f>'Laika grafiks'!J27</f>
        <v>0</v>
      </c>
      <c r="K39" s="32">
        <f>'Laika grafiks'!K27</f>
        <v>0</v>
      </c>
      <c r="L39" s="32">
        <f>'Laika grafiks'!L27</f>
        <v>0</v>
      </c>
      <c r="M39" s="32">
        <f>'Laika grafiks'!M27</f>
        <v>0</v>
      </c>
      <c r="N39" s="32">
        <f>'Laika grafiks'!N27</f>
        <v>1</v>
      </c>
      <c r="O39" s="32">
        <f>'Laika grafiks'!O27</f>
        <v>2</v>
      </c>
      <c r="P39" s="32">
        <f>'Laika grafiks'!P27</f>
        <v>3</v>
      </c>
      <c r="Q39" s="32">
        <f>'Laika grafiks'!Q27</f>
        <v>4</v>
      </c>
      <c r="R39" s="32">
        <f>'Laika grafiks'!R27</f>
        <v>5</v>
      </c>
      <c r="S39" s="32">
        <f>'Laika grafiks'!S27</f>
        <v>6</v>
      </c>
      <c r="T39" s="32">
        <f>'Laika grafiks'!T27</f>
        <v>7</v>
      </c>
      <c r="U39" s="32">
        <f>'Laika grafiks'!U27</f>
        <v>8</v>
      </c>
      <c r="V39" s="32">
        <f>'Laika grafiks'!V27</f>
        <v>9</v>
      </c>
      <c r="W39" s="32">
        <f>'Laika grafiks'!W27</f>
        <v>10</v>
      </c>
      <c r="X39" s="32">
        <f>'Laika grafiks'!X27</f>
        <v>11</v>
      </c>
      <c r="Y39" s="32">
        <f>'Laika grafiks'!Y27</f>
        <v>12</v>
      </c>
      <c r="Z39" s="32">
        <f>'Laika grafiks'!Z27</f>
        <v>13</v>
      </c>
      <c r="AA39" s="32">
        <f>'Laika grafiks'!AA27</f>
        <v>14</v>
      </c>
      <c r="AB39" s="32">
        <f>'Laika grafiks'!AB27</f>
        <v>15</v>
      </c>
      <c r="AC39" s="32">
        <f>'Laika grafiks'!AC27</f>
        <v>16</v>
      </c>
      <c r="AD39" s="32">
        <f>'Laika grafiks'!AD27</f>
        <v>17</v>
      </c>
      <c r="AE39" s="32">
        <f>'Laika grafiks'!AE27</f>
        <v>18</v>
      </c>
      <c r="AF39" s="32">
        <f>'Laika grafiks'!AF27</f>
        <v>19</v>
      </c>
      <c r="AG39" s="32">
        <f>'Laika grafiks'!AG27</f>
        <v>20</v>
      </c>
      <c r="AH39" s="32">
        <f>'Laika grafiks'!AH27</f>
        <v>21</v>
      </c>
      <c r="AI39" s="32">
        <f>'Laika grafiks'!AI27</f>
        <v>22</v>
      </c>
      <c r="AJ39" s="32">
        <f>'Laika grafiks'!AJ27</f>
        <v>23</v>
      </c>
      <c r="AK39" s="32">
        <f>'Laika grafiks'!AK27</f>
        <v>24</v>
      </c>
      <c r="AL39" s="32">
        <f>'Laika grafiks'!AL27</f>
        <v>25</v>
      </c>
      <c r="AM39" s="32">
        <f>'Laika grafiks'!AM27</f>
        <v>26</v>
      </c>
      <c r="AN39" s="32">
        <f>'Laika grafiks'!AN27</f>
        <v>27</v>
      </c>
      <c r="AO39" s="32">
        <f>'Laika grafiks'!AO27</f>
        <v>28</v>
      </c>
      <c r="AP39" s="32">
        <f>'Laika grafiks'!AP27</f>
        <v>29</v>
      </c>
      <c r="AQ39" s="32">
        <f>'Laika grafiks'!AQ27</f>
        <v>30</v>
      </c>
      <c r="AR39" s="32">
        <f>'Laika grafiks'!AR27</f>
        <v>31</v>
      </c>
      <c r="AS39" s="32">
        <f>'Laika grafiks'!AS27</f>
        <v>32</v>
      </c>
      <c r="AT39" s="32">
        <f>'Laika grafiks'!AT27</f>
        <v>33</v>
      </c>
      <c r="AU39" s="32">
        <f>'Laika grafiks'!AU27</f>
        <v>34</v>
      </c>
      <c r="AV39" s="32">
        <f>'Laika grafiks'!AV27</f>
        <v>35</v>
      </c>
      <c r="AW39" s="32">
        <f>'Laika grafiks'!AW27</f>
        <v>36</v>
      </c>
      <c r="AX39" s="32">
        <f>'Laika grafiks'!AX27</f>
        <v>37</v>
      </c>
      <c r="AY39" s="32">
        <f>'Laika grafiks'!AY27</f>
        <v>38</v>
      </c>
      <c r="AZ39" s="32">
        <f>'Laika grafiks'!AZ27</f>
        <v>39</v>
      </c>
      <c r="BA39" s="32">
        <f>'Laika grafiks'!BA27</f>
        <v>40</v>
      </c>
      <c r="BB39" s="32">
        <f>'Laika grafiks'!BB27</f>
        <v>41</v>
      </c>
      <c r="BC39" s="32">
        <f>'Laika grafiks'!BC27</f>
        <v>42</v>
      </c>
      <c r="BD39" s="32">
        <f>'Laika grafiks'!BD27</f>
        <v>43</v>
      </c>
      <c r="BE39" s="32">
        <f>'Laika grafiks'!BE27</f>
        <v>44</v>
      </c>
      <c r="BF39" s="32">
        <f>'Laika grafiks'!BF27</f>
        <v>45</v>
      </c>
      <c r="BG39" s="32">
        <f>'Laika grafiks'!BG27</f>
        <v>46</v>
      </c>
      <c r="BH39" s="32">
        <f>'Laika grafiks'!BH27</f>
        <v>47</v>
      </c>
      <c r="BI39" s="32">
        <f>'Laika grafiks'!BI27</f>
        <v>48</v>
      </c>
      <c r="BJ39" s="32">
        <f>'Laika grafiks'!BJ27</f>
        <v>49</v>
      </c>
      <c r="BK39" s="32">
        <f>'Laika grafiks'!BK27</f>
        <v>50</v>
      </c>
      <c r="BL39" s="32">
        <f>'Laika grafiks'!BL27</f>
        <v>51</v>
      </c>
      <c r="BM39" s="32">
        <f>'Laika grafiks'!BM27</f>
        <v>52</v>
      </c>
      <c r="BN39" s="32">
        <f>'Laika grafiks'!BN27</f>
        <v>53</v>
      </c>
      <c r="BO39" s="32">
        <f>'Laika grafiks'!BO27</f>
        <v>54</v>
      </c>
      <c r="BP39" s="32">
        <f>'Laika grafiks'!BP27</f>
        <v>55</v>
      </c>
      <c r="BQ39" s="32">
        <f>'Laika grafiks'!BQ27</f>
        <v>56</v>
      </c>
      <c r="BR39" s="32">
        <f>'Laika grafiks'!BR27</f>
        <v>57</v>
      </c>
      <c r="BS39" s="32">
        <f>'Laika grafiks'!BS27</f>
        <v>0</v>
      </c>
      <c r="BT39" s="32">
        <f>'Laika grafiks'!BT27</f>
        <v>0</v>
      </c>
      <c r="BU39" s="32">
        <f>'Laika grafiks'!BU27</f>
        <v>0</v>
      </c>
      <c r="BV39" s="32">
        <f>'Laika grafiks'!BV27</f>
        <v>0</v>
      </c>
      <c r="BW39" s="32">
        <f>'Laika grafiks'!BW27</f>
        <v>0</v>
      </c>
      <c r="BX39" s="32">
        <f>'Laika grafiks'!BX27</f>
        <v>0</v>
      </c>
      <c r="BY39" s="32">
        <f>'Laika grafiks'!BY27</f>
        <v>0</v>
      </c>
      <c r="BZ39" s="32">
        <f>'Laika grafiks'!BZ27</f>
        <v>0</v>
      </c>
      <c r="CA39" s="32">
        <f>'Laika grafiks'!CA27</f>
        <v>0</v>
      </c>
      <c r="CB39" s="32">
        <f>'Laika grafiks'!CB27</f>
        <v>0</v>
      </c>
      <c r="CC39" s="32">
        <f>'Laika grafiks'!CC27</f>
        <v>0</v>
      </c>
      <c r="CD39" s="32">
        <f>'Laika grafiks'!CD27</f>
        <v>0</v>
      </c>
      <c r="CE39" s="32">
        <f>'Laika grafiks'!CE27</f>
        <v>0</v>
      </c>
      <c r="CF39" s="32">
        <f>'Laika grafiks'!CF27</f>
        <v>0</v>
      </c>
      <c r="CG39" s="32">
        <f>'Laika grafiks'!CG27</f>
        <v>0</v>
      </c>
      <c r="CH39" s="32">
        <f>'Laika grafiks'!CH27</f>
        <v>0</v>
      </c>
      <c r="CI39" s="32">
        <f>'Laika grafiks'!CI27</f>
        <v>0</v>
      </c>
      <c r="CJ39" s="32">
        <f>'Laika grafiks'!CJ27</f>
        <v>0</v>
      </c>
      <c r="CK39" s="32">
        <f>'Laika grafiks'!CK27</f>
        <v>0</v>
      </c>
    </row>
    <row r="40" spans="1:89" ht="10.35" hidden="1" customHeight="1" outlineLevel="2">
      <c r="B40" s="23"/>
    </row>
    <row r="41" spans="1:89" ht="10.35" hidden="1" customHeight="1" outlineLevel="2">
      <c r="A41" s="89"/>
      <c r="B41" s="23"/>
      <c r="D41" s="10" t="s">
        <v>523</v>
      </c>
      <c r="F41" s="12" t="s">
        <v>122</v>
      </c>
      <c r="G41" s="32">
        <f>'Ievades dati'!G144</f>
        <v>3</v>
      </c>
    </row>
    <row r="42" spans="1:89" ht="10.35" hidden="1" customHeight="1" outlineLevel="2">
      <c r="A42" s="89"/>
      <c r="B42" s="23"/>
    </row>
    <row r="43" spans="1:89" ht="10.35" hidden="1" customHeight="1" outlineLevel="1" collapsed="1">
      <c r="B43" s="23"/>
    </row>
    <row r="44" spans="1:89" s="16" customFormat="1" ht="10.35" hidden="1" customHeight="1" outlineLevel="1">
      <c r="B44" s="17"/>
      <c r="C44" s="207" t="s">
        <v>408</v>
      </c>
      <c r="D44" s="16" t="s">
        <v>64</v>
      </c>
      <c r="E44" s="18"/>
      <c r="F44" s="19"/>
      <c r="G44" s="20"/>
    </row>
    <row r="45" spans="1:89" ht="10.35" hidden="1" customHeight="1" outlineLevel="2">
      <c r="B45" s="23"/>
    </row>
    <row r="46" spans="1:89" ht="10.35" hidden="1" customHeight="1" outlineLevel="2">
      <c r="B46" s="23"/>
      <c r="D46" s="10" t="s">
        <v>62</v>
      </c>
      <c r="F46" s="12" t="s">
        <v>63</v>
      </c>
      <c r="G46" s="67">
        <f>'Ievades dati'!G133</f>
        <v>150</v>
      </c>
    </row>
    <row r="47" spans="1:89" ht="10.35" hidden="1" customHeight="1" outlineLevel="2">
      <c r="B47" s="23"/>
    </row>
    <row r="48" spans="1:89" ht="10.35" hidden="1" customHeight="1" outlineLevel="1" collapsed="1">
      <c r="B48" s="23"/>
    </row>
    <row r="49" spans="1:89" s="16" customFormat="1" ht="10.35" hidden="1" customHeight="1" outlineLevel="1">
      <c r="B49" s="17"/>
      <c r="C49" s="207" t="s">
        <v>409</v>
      </c>
      <c r="D49" s="16" t="s">
        <v>672</v>
      </c>
      <c r="E49" s="18"/>
      <c r="F49" s="19"/>
      <c r="G49" s="20"/>
    </row>
    <row r="50" spans="1:89" ht="10.35" hidden="1" customHeight="1" outlineLevel="2">
      <c r="B50" s="23"/>
    </row>
    <row r="51" spans="1:89" ht="10.35" hidden="1" customHeight="1" outlineLevel="2">
      <c r="B51" s="23"/>
      <c r="D51" s="10" t="s">
        <v>643</v>
      </c>
      <c r="F51" s="12" t="s">
        <v>8</v>
      </c>
      <c r="G51" s="22">
        <f>'Ievades dati'!G375</f>
        <v>2</v>
      </c>
    </row>
    <row r="52" spans="1:89" ht="10.35" hidden="1" customHeight="1" outlineLevel="2">
      <c r="B52" s="23"/>
    </row>
    <row r="53" spans="1:89" ht="10.35" hidden="1" customHeight="1" outlineLevel="1" collapsed="1">
      <c r="B53" s="23"/>
    </row>
    <row r="54" spans="1:89" s="16" customFormat="1" ht="11.25" hidden="1" outlineLevel="1">
      <c r="A54" s="274"/>
      <c r="B54" s="17"/>
      <c r="C54" s="207" t="s">
        <v>417</v>
      </c>
      <c r="D54" s="16" t="s">
        <v>644</v>
      </c>
      <c r="E54" s="18"/>
      <c r="F54" s="19"/>
      <c r="G54" s="20"/>
      <c r="H54" s="19"/>
    </row>
    <row r="55" spans="1:89" ht="10.35" hidden="1" customHeight="1" outlineLevel="2">
      <c r="B55" s="23"/>
    </row>
    <row r="56" spans="1:89" ht="10.35" hidden="1" customHeight="1" outlineLevel="2">
      <c r="B56" s="23"/>
      <c r="D56" s="10" t="s">
        <v>6</v>
      </c>
      <c r="J56" s="155">
        <f>'Ievades dati'!J384</f>
        <v>2000</v>
      </c>
      <c r="K56" s="155">
        <f>'Ievades dati'!K384</f>
        <v>2001</v>
      </c>
      <c r="L56" s="155">
        <f>'Ievades dati'!L384</f>
        <v>2002</v>
      </c>
      <c r="M56" s="155">
        <f>'Ievades dati'!M384</f>
        <v>2003</v>
      </c>
      <c r="N56" s="155">
        <f>'Ievades dati'!N384</f>
        <v>2004</v>
      </c>
      <c r="O56" s="155">
        <f>'Ievades dati'!O384</f>
        <v>2005</v>
      </c>
      <c r="P56" s="155">
        <f>'Ievades dati'!P384</f>
        <v>2006</v>
      </c>
      <c r="Q56" s="155">
        <f>'Ievades dati'!Q384</f>
        <v>2007</v>
      </c>
      <c r="R56" s="155">
        <f>'Ievades dati'!R384</f>
        <v>2008</v>
      </c>
      <c r="S56" s="155">
        <f>'Ievades dati'!S384</f>
        <v>2009</v>
      </c>
      <c r="T56" s="155">
        <f>'Ievades dati'!T384</f>
        <v>2010</v>
      </c>
      <c r="U56" s="155">
        <f>'Ievades dati'!U384</f>
        <v>2011</v>
      </c>
      <c r="V56" s="155">
        <f>'Ievades dati'!V384</f>
        <v>2012</v>
      </c>
      <c r="W56" s="155">
        <f>'Ievades dati'!W384</f>
        <v>2013</v>
      </c>
      <c r="X56" s="155">
        <f>'Ievades dati'!X384</f>
        <v>2014</v>
      </c>
      <c r="Y56" s="155">
        <f>'Ievades dati'!Y384</f>
        <v>2015</v>
      </c>
      <c r="Z56" s="155">
        <f>'Ievades dati'!Z384</f>
        <v>2016</v>
      </c>
      <c r="AA56" s="155">
        <f>'Ievades dati'!AA384</f>
        <v>2017</v>
      </c>
      <c r="AB56" s="155">
        <f>'Ievades dati'!AB384</f>
        <v>2018</v>
      </c>
      <c r="AC56" s="155">
        <f>'Ievades dati'!AC384</f>
        <v>2019</v>
      </c>
      <c r="AD56" s="155">
        <f>'Ievades dati'!AD384</f>
        <v>2020</v>
      </c>
      <c r="AE56" s="155">
        <f>'Ievades dati'!AE384</f>
        <v>2021</v>
      </c>
      <c r="AF56" s="155">
        <f>'Ievades dati'!AF384</f>
        <v>2022</v>
      </c>
      <c r="AG56" s="155">
        <f>'Ievades dati'!AG384</f>
        <v>2023</v>
      </c>
      <c r="AH56" s="155">
        <f>'Ievades dati'!AH384</f>
        <v>2024</v>
      </c>
      <c r="AI56" s="155">
        <f>'Ievades dati'!AI384</f>
        <v>2025</v>
      </c>
      <c r="AJ56" s="155">
        <f>'Ievades dati'!AJ384</f>
        <v>2026</v>
      </c>
      <c r="AK56" s="155">
        <f>'Ievades dati'!AK384</f>
        <v>2027</v>
      </c>
      <c r="AL56" s="155">
        <f>'Ievades dati'!AL384</f>
        <v>2028</v>
      </c>
      <c r="AM56" s="155">
        <f>'Ievades dati'!AM384</f>
        <v>2029</v>
      </c>
      <c r="AN56" s="155">
        <f>'Ievades dati'!AN384</f>
        <v>2030</v>
      </c>
      <c r="AO56" s="155">
        <f>'Ievades dati'!AO384</f>
        <v>2031</v>
      </c>
      <c r="AP56" s="155">
        <f>'Ievades dati'!AP384</f>
        <v>2032</v>
      </c>
      <c r="AQ56" s="155">
        <f>'Ievades dati'!AQ384</f>
        <v>2033</v>
      </c>
      <c r="AR56" s="155">
        <f>'Ievades dati'!AR384</f>
        <v>2034</v>
      </c>
      <c r="AS56" s="155">
        <f>'Ievades dati'!AS384</f>
        <v>2035</v>
      </c>
      <c r="AT56" s="155">
        <f>'Ievades dati'!AT384</f>
        <v>2036</v>
      </c>
      <c r="AU56" s="155">
        <f>'Ievades dati'!AU384</f>
        <v>2037</v>
      </c>
      <c r="AV56" s="155">
        <f>'Ievades dati'!AV384</f>
        <v>2038</v>
      </c>
      <c r="AW56" s="155">
        <f>'Ievades dati'!AW384</f>
        <v>2039</v>
      </c>
      <c r="AX56" s="155">
        <f>'Ievades dati'!AX384</f>
        <v>2040</v>
      </c>
      <c r="AY56" s="155">
        <f>'Ievades dati'!AY384</f>
        <v>2041</v>
      </c>
      <c r="AZ56" s="155">
        <f>'Ievades dati'!AZ384</f>
        <v>2042</v>
      </c>
      <c r="BA56" s="155">
        <f>'Ievades dati'!BA384</f>
        <v>2043</v>
      </c>
      <c r="BB56" s="155">
        <f>'Ievades dati'!BB384</f>
        <v>2044</v>
      </c>
      <c r="BC56" s="155">
        <f>'Ievades dati'!BC384</f>
        <v>2045</v>
      </c>
      <c r="BD56" s="155">
        <f>'Ievades dati'!BD384</f>
        <v>2046</v>
      </c>
      <c r="BE56" s="155">
        <f>'Ievades dati'!BE384</f>
        <v>2047</v>
      </c>
      <c r="BF56" s="155">
        <f>'Ievades dati'!BF384</f>
        <v>2048</v>
      </c>
      <c r="BG56" s="155">
        <f>'Ievades dati'!BG384</f>
        <v>2049</v>
      </c>
      <c r="BH56" s="155">
        <f>'Ievades dati'!BH384</f>
        <v>2050</v>
      </c>
      <c r="BI56" s="155">
        <f>'Ievades dati'!BI384</f>
        <v>2051</v>
      </c>
      <c r="BJ56" s="155">
        <f>'Ievades dati'!BJ384</f>
        <v>2052</v>
      </c>
      <c r="BK56" s="155">
        <f>'Ievades dati'!BK384</f>
        <v>2053</v>
      </c>
      <c r="BL56" s="155">
        <f>'Ievades dati'!BL384</f>
        <v>2054</v>
      </c>
      <c r="BM56" s="155">
        <f>'Ievades dati'!BM384</f>
        <v>2055</v>
      </c>
      <c r="BN56" s="155">
        <f>'Ievades dati'!BN384</f>
        <v>2056</v>
      </c>
      <c r="BO56" s="155">
        <f>'Ievades dati'!BO384</f>
        <v>2057</v>
      </c>
      <c r="BP56" s="155">
        <f>'Ievades dati'!BP384</f>
        <v>2058</v>
      </c>
      <c r="BQ56" s="155">
        <f>'Ievades dati'!BQ384</f>
        <v>2059</v>
      </c>
      <c r="BR56" s="155">
        <f>'Ievades dati'!BR384</f>
        <v>2060</v>
      </c>
      <c r="BS56" s="155">
        <f>'Ievades dati'!BS384</f>
        <v>2061</v>
      </c>
      <c r="BT56" s="155">
        <f>'Ievades dati'!BT384</f>
        <v>2062</v>
      </c>
      <c r="BU56" s="155">
        <f>'Ievades dati'!BU384</f>
        <v>2063</v>
      </c>
      <c r="BV56" s="155">
        <f>'Ievades dati'!BV384</f>
        <v>2064</v>
      </c>
      <c r="BW56" s="155">
        <f>'Ievades dati'!BW384</f>
        <v>2065</v>
      </c>
      <c r="BX56" s="155">
        <f>'Ievades dati'!BX384</f>
        <v>2066</v>
      </c>
      <c r="BY56" s="155">
        <f>'Ievades dati'!BY384</f>
        <v>2067</v>
      </c>
      <c r="BZ56" s="155">
        <f>'Ievades dati'!BZ384</f>
        <v>2068</v>
      </c>
      <c r="CA56" s="155">
        <f>'Ievades dati'!CA384</f>
        <v>2069</v>
      </c>
      <c r="CB56" s="155">
        <f>'Ievades dati'!CB384</f>
        <v>2070</v>
      </c>
      <c r="CC56" s="155">
        <f>'Ievades dati'!CC384</f>
        <v>2071</v>
      </c>
      <c r="CD56" s="155">
        <f>'Ievades dati'!CD384</f>
        <v>2072</v>
      </c>
      <c r="CE56" s="155">
        <f>'Ievades dati'!CE384</f>
        <v>2073</v>
      </c>
      <c r="CF56" s="155">
        <f>'Ievades dati'!CF384</f>
        <v>2074</v>
      </c>
      <c r="CG56" s="155">
        <f>'Ievades dati'!CG384</f>
        <v>2075</v>
      </c>
      <c r="CH56" s="155">
        <f>'Ievades dati'!CH384</f>
        <v>2076</v>
      </c>
      <c r="CI56" s="155">
        <f>'Ievades dati'!CI384</f>
        <v>2077</v>
      </c>
      <c r="CJ56" s="155">
        <f>'Ievades dati'!CJ384</f>
        <v>2078</v>
      </c>
      <c r="CK56" s="155">
        <f>'Ievades dati'!CK384</f>
        <v>2079</v>
      </c>
    </row>
    <row r="57" spans="1:89" ht="10.35" hidden="1" customHeight="1" outlineLevel="2">
      <c r="B57" s="23"/>
    </row>
    <row r="58" spans="1:89" ht="10.35" hidden="1" customHeight="1" outlineLevel="2">
      <c r="B58" s="23"/>
      <c r="D58" s="10" t="s">
        <v>646</v>
      </c>
      <c r="G58" s="12" t="s">
        <v>647</v>
      </c>
    </row>
    <row r="59" spans="1:89" ht="10.35" hidden="1" customHeight="1" outlineLevel="2">
      <c r="B59" s="23"/>
      <c r="C59" s="10">
        <v>1</v>
      </c>
      <c r="D59" s="259" t="str">
        <f>'Ievades dati'!D391</f>
        <v>Aktīvs 1</v>
      </c>
      <c r="F59" s="12" t="s">
        <v>4</v>
      </c>
      <c r="G59" s="260">
        <f>'Ievades dati'!G391</f>
        <v>15</v>
      </c>
      <c r="J59" s="31">
        <f>'Ievades dati'!J391</f>
        <v>0</v>
      </c>
      <c r="K59" s="31">
        <f>'Ievades dati'!K391</f>
        <v>0</v>
      </c>
      <c r="L59" s="31">
        <f>'Ievades dati'!L391</f>
        <v>0</v>
      </c>
      <c r="M59" s="31">
        <f>'Ievades dati'!M391</f>
        <v>0</v>
      </c>
      <c r="N59" s="31">
        <f>'Ievades dati'!N391</f>
        <v>0</v>
      </c>
      <c r="O59" s="31">
        <f>'Ievades dati'!O391</f>
        <v>0</v>
      </c>
      <c r="P59" s="31">
        <f>'Ievades dati'!P391</f>
        <v>0</v>
      </c>
      <c r="Q59" s="31">
        <f>'Ievades dati'!Q391</f>
        <v>0</v>
      </c>
      <c r="R59" s="31">
        <f>'Ievades dati'!R391</f>
        <v>0</v>
      </c>
      <c r="S59" s="31">
        <f>'Ievades dati'!S391</f>
        <v>0</v>
      </c>
      <c r="T59" s="31">
        <f>'Ievades dati'!T391</f>
        <v>0</v>
      </c>
      <c r="U59" s="31">
        <f>'Ievades dati'!U391</f>
        <v>0</v>
      </c>
      <c r="V59" s="31">
        <f>'Ievades dati'!V391</f>
        <v>0</v>
      </c>
      <c r="W59" s="31">
        <f>'Ievades dati'!W391</f>
        <v>0</v>
      </c>
      <c r="X59" s="31">
        <f>'Ievades dati'!X391</f>
        <v>0</v>
      </c>
      <c r="Y59" s="31">
        <f>'Ievades dati'!Y391</f>
        <v>0</v>
      </c>
      <c r="Z59" s="31">
        <f>'Ievades dati'!Z391</f>
        <v>0</v>
      </c>
      <c r="AA59" s="31">
        <f>'Ievades dati'!AA391</f>
        <v>0</v>
      </c>
      <c r="AB59" s="31">
        <f>'Ievades dati'!AB391</f>
        <v>0</v>
      </c>
      <c r="AC59" s="31">
        <f>'Ievades dati'!AC391</f>
        <v>0</v>
      </c>
      <c r="AD59" s="31">
        <f>'Ievades dati'!AD391</f>
        <v>0</v>
      </c>
      <c r="AE59" s="31">
        <f>'Ievades dati'!AE391</f>
        <v>0</v>
      </c>
      <c r="AF59" s="31">
        <f>'Ievades dati'!AF391</f>
        <v>0</v>
      </c>
      <c r="AG59" s="31">
        <f>'Ievades dati'!AG391</f>
        <v>0</v>
      </c>
      <c r="AH59" s="31">
        <f>'Ievades dati'!AH391</f>
        <v>0</v>
      </c>
      <c r="AI59" s="31">
        <f>'Ievades dati'!AI391</f>
        <v>0</v>
      </c>
      <c r="AJ59" s="31">
        <f>'Ievades dati'!AJ391</f>
        <v>0</v>
      </c>
      <c r="AK59" s="31">
        <f>'Ievades dati'!AK391</f>
        <v>0</v>
      </c>
      <c r="AL59" s="31">
        <f>'Ievades dati'!AL391</f>
        <v>0</v>
      </c>
      <c r="AM59" s="31">
        <f>'Ievades dati'!AM391</f>
        <v>0</v>
      </c>
      <c r="AN59" s="31">
        <f>'Ievades dati'!AN391</f>
        <v>0</v>
      </c>
      <c r="AO59" s="31">
        <f>'Ievades dati'!AO391</f>
        <v>0</v>
      </c>
      <c r="AP59" s="31">
        <f>'Ievades dati'!AP391</f>
        <v>0</v>
      </c>
      <c r="AQ59" s="31">
        <f>'Ievades dati'!AQ391</f>
        <v>0</v>
      </c>
      <c r="AR59" s="31">
        <f>'Ievades dati'!AR391</f>
        <v>0</v>
      </c>
      <c r="AS59" s="31">
        <f>'Ievades dati'!AS391</f>
        <v>0</v>
      </c>
      <c r="AT59" s="31">
        <f>'Ievades dati'!AT391</f>
        <v>0</v>
      </c>
      <c r="AU59" s="31">
        <f>'Ievades dati'!AU391</f>
        <v>0</v>
      </c>
      <c r="AV59" s="31">
        <f>'Ievades dati'!AV391</f>
        <v>0</v>
      </c>
      <c r="AW59" s="31">
        <f>'Ievades dati'!AW391</f>
        <v>0</v>
      </c>
      <c r="AX59" s="31">
        <f>'Ievades dati'!AX391</f>
        <v>0</v>
      </c>
      <c r="AY59" s="31">
        <f>'Ievades dati'!AY391</f>
        <v>0</v>
      </c>
      <c r="AZ59" s="31">
        <f>'Ievades dati'!AZ391</f>
        <v>0</v>
      </c>
      <c r="BA59" s="31">
        <f>'Ievades dati'!BA391</f>
        <v>0</v>
      </c>
      <c r="BB59" s="31">
        <f>'Ievades dati'!BB391</f>
        <v>0</v>
      </c>
      <c r="BC59" s="31">
        <f>'Ievades dati'!BC391</f>
        <v>0</v>
      </c>
      <c r="BD59" s="31">
        <f>'Ievades dati'!BD391</f>
        <v>0</v>
      </c>
      <c r="BE59" s="31">
        <f>'Ievades dati'!BE391</f>
        <v>0</v>
      </c>
      <c r="BF59" s="31">
        <f>'Ievades dati'!BF391</f>
        <v>0</v>
      </c>
      <c r="BG59" s="31">
        <f>'Ievades dati'!BG391</f>
        <v>0</v>
      </c>
      <c r="BH59" s="31">
        <f>'Ievades dati'!BH391</f>
        <v>0</v>
      </c>
      <c r="BI59" s="31">
        <f>'Ievades dati'!BI391</f>
        <v>0</v>
      </c>
      <c r="BJ59" s="31">
        <f>'Ievades dati'!BJ391</f>
        <v>0</v>
      </c>
      <c r="BK59" s="31">
        <f>'Ievades dati'!BK391</f>
        <v>0</v>
      </c>
      <c r="BL59" s="31">
        <f>'Ievades dati'!BL391</f>
        <v>0</v>
      </c>
      <c r="BM59" s="31">
        <f>'Ievades dati'!BM391</f>
        <v>0</v>
      </c>
      <c r="BN59" s="31">
        <f>'Ievades dati'!BN391</f>
        <v>0</v>
      </c>
      <c r="BO59" s="31">
        <f>'Ievades dati'!BO391</f>
        <v>0</v>
      </c>
      <c r="BP59" s="31">
        <f>'Ievades dati'!BP391</f>
        <v>0</v>
      </c>
      <c r="BQ59" s="31">
        <f>'Ievades dati'!BQ391</f>
        <v>0</v>
      </c>
      <c r="BR59" s="31">
        <f>'Ievades dati'!BR391</f>
        <v>0</v>
      </c>
      <c r="BS59" s="31">
        <f>'Ievades dati'!BS391</f>
        <v>0</v>
      </c>
      <c r="BT59" s="31">
        <f>'Ievades dati'!BT391</f>
        <v>0</v>
      </c>
      <c r="BU59" s="31">
        <f>'Ievades dati'!BU391</f>
        <v>0</v>
      </c>
      <c r="BV59" s="31">
        <f>'Ievades dati'!BV391</f>
        <v>0</v>
      </c>
      <c r="BW59" s="31">
        <f>'Ievades dati'!BW391</f>
        <v>0</v>
      </c>
      <c r="BX59" s="31">
        <f>'Ievades dati'!BX391</f>
        <v>0</v>
      </c>
      <c r="BY59" s="31">
        <f>'Ievades dati'!BY391</f>
        <v>0</v>
      </c>
      <c r="BZ59" s="31">
        <f>'Ievades dati'!BZ391</f>
        <v>0</v>
      </c>
      <c r="CA59" s="31">
        <f>'Ievades dati'!CA391</f>
        <v>0</v>
      </c>
      <c r="CB59" s="31">
        <f>'Ievades dati'!CB391</f>
        <v>0</v>
      </c>
      <c r="CC59" s="31">
        <f>'Ievades dati'!CC391</f>
        <v>0</v>
      </c>
      <c r="CD59" s="31">
        <f>'Ievades dati'!CD391</f>
        <v>0</v>
      </c>
      <c r="CE59" s="31">
        <f>'Ievades dati'!CE391</f>
        <v>0</v>
      </c>
      <c r="CF59" s="31">
        <f>'Ievades dati'!CF391</f>
        <v>0</v>
      </c>
      <c r="CG59" s="31">
        <f>'Ievades dati'!CG391</f>
        <v>0</v>
      </c>
      <c r="CH59" s="31">
        <f>'Ievades dati'!CH391</f>
        <v>0</v>
      </c>
      <c r="CI59" s="31">
        <f>'Ievades dati'!CI391</f>
        <v>0</v>
      </c>
      <c r="CJ59" s="31">
        <f>'Ievades dati'!CJ391</f>
        <v>0</v>
      </c>
      <c r="CK59" s="31">
        <f>'Ievades dati'!CK391</f>
        <v>0</v>
      </c>
    </row>
    <row r="60" spans="1:89" ht="10.35" hidden="1" customHeight="1" outlineLevel="2">
      <c r="B60" s="23"/>
      <c r="C60" s="10">
        <v>2</v>
      </c>
      <c r="D60" s="259" t="str">
        <f>'Ievades dati'!D392</f>
        <v>Aktīvs 2</v>
      </c>
      <c r="F60" s="12" t="s">
        <v>4</v>
      </c>
      <c r="G60" s="260">
        <f>'Ievades dati'!G392</f>
        <v>15</v>
      </c>
      <c r="J60" s="31">
        <f>'Ievades dati'!J392</f>
        <v>0</v>
      </c>
      <c r="K60" s="31">
        <f>'Ievades dati'!K392</f>
        <v>0</v>
      </c>
      <c r="L60" s="31">
        <f>'Ievades dati'!L392</f>
        <v>0</v>
      </c>
      <c r="M60" s="31">
        <f>'Ievades dati'!M392</f>
        <v>0</v>
      </c>
      <c r="N60" s="31">
        <f>'Ievades dati'!N392</f>
        <v>0</v>
      </c>
      <c r="O60" s="31">
        <f>'Ievades dati'!O392</f>
        <v>0</v>
      </c>
      <c r="P60" s="31">
        <f>'Ievades dati'!P392</f>
        <v>0</v>
      </c>
      <c r="Q60" s="31">
        <f>'Ievades dati'!Q392</f>
        <v>0</v>
      </c>
      <c r="R60" s="31">
        <f>'Ievades dati'!R392</f>
        <v>0</v>
      </c>
      <c r="S60" s="31">
        <f>'Ievades dati'!S392</f>
        <v>0</v>
      </c>
      <c r="T60" s="31">
        <f>'Ievades dati'!T392</f>
        <v>0</v>
      </c>
      <c r="U60" s="31">
        <f>'Ievades dati'!U392</f>
        <v>0</v>
      </c>
      <c r="V60" s="31">
        <f>'Ievades dati'!V392</f>
        <v>0</v>
      </c>
      <c r="W60" s="31">
        <f>'Ievades dati'!W392</f>
        <v>0</v>
      </c>
      <c r="X60" s="31">
        <f>'Ievades dati'!X392</f>
        <v>0</v>
      </c>
      <c r="Y60" s="31">
        <f>'Ievades dati'!Y392</f>
        <v>0</v>
      </c>
      <c r="Z60" s="31">
        <f>'Ievades dati'!Z392</f>
        <v>0</v>
      </c>
      <c r="AA60" s="31">
        <f>'Ievades dati'!AA392</f>
        <v>0</v>
      </c>
      <c r="AB60" s="31">
        <f>'Ievades dati'!AB392</f>
        <v>0</v>
      </c>
      <c r="AC60" s="31">
        <f>'Ievades dati'!AC392</f>
        <v>0</v>
      </c>
      <c r="AD60" s="31">
        <f>'Ievades dati'!AD392</f>
        <v>0</v>
      </c>
      <c r="AE60" s="31">
        <f>'Ievades dati'!AE392</f>
        <v>0</v>
      </c>
      <c r="AF60" s="31">
        <f>'Ievades dati'!AF392</f>
        <v>0</v>
      </c>
      <c r="AG60" s="31">
        <f>'Ievades dati'!AG392</f>
        <v>0</v>
      </c>
      <c r="AH60" s="31">
        <f>'Ievades dati'!AH392</f>
        <v>0</v>
      </c>
      <c r="AI60" s="31">
        <f>'Ievades dati'!AI392</f>
        <v>0</v>
      </c>
      <c r="AJ60" s="31">
        <f>'Ievades dati'!AJ392</f>
        <v>0</v>
      </c>
      <c r="AK60" s="31">
        <f>'Ievades dati'!AK392</f>
        <v>0</v>
      </c>
      <c r="AL60" s="31">
        <f>'Ievades dati'!AL392</f>
        <v>0</v>
      </c>
      <c r="AM60" s="31">
        <f>'Ievades dati'!AM392</f>
        <v>0</v>
      </c>
      <c r="AN60" s="31">
        <f>'Ievades dati'!AN392</f>
        <v>0</v>
      </c>
      <c r="AO60" s="31">
        <f>'Ievades dati'!AO392</f>
        <v>0</v>
      </c>
      <c r="AP60" s="31">
        <f>'Ievades dati'!AP392</f>
        <v>0</v>
      </c>
      <c r="AQ60" s="31">
        <f>'Ievades dati'!AQ392</f>
        <v>0</v>
      </c>
      <c r="AR60" s="31">
        <f>'Ievades dati'!AR392</f>
        <v>0</v>
      </c>
      <c r="AS60" s="31">
        <f>'Ievades dati'!AS392</f>
        <v>0</v>
      </c>
      <c r="AT60" s="31">
        <f>'Ievades dati'!AT392</f>
        <v>0</v>
      </c>
      <c r="AU60" s="31">
        <f>'Ievades dati'!AU392</f>
        <v>0</v>
      </c>
      <c r="AV60" s="31">
        <f>'Ievades dati'!AV392</f>
        <v>0</v>
      </c>
      <c r="AW60" s="31">
        <f>'Ievades dati'!AW392</f>
        <v>0</v>
      </c>
      <c r="AX60" s="31">
        <f>'Ievades dati'!AX392</f>
        <v>0</v>
      </c>
      <c r="AY60" s="31">
        <f>'Ievades dati'!AY392</f>
        <v>0</v>
      </c>
      <c r="AZ60" s="31">
        <f>'Ievades dati'!AZ392</f>
        <v>0</v>
      </c>
      <c r="BA60" s="31">
        <f>'Ievades dati'!BA392</f>
        <v>0</v>
      </c>
      <c r="BB60" s="31">
        <f>'Ievades dati'!BB392</f>
        <v>0</v>
      </c>
      <c r="BC60" s="31">
        <f>'Ievades dati'!BC392</f>
        <v>0</v>
      </c>
      <c r="BD60" s="31">
        <f>'Ievades dati'!BD392</f>
        <v>0</v>
      </c>
      <c r="BE60" s="31">
        <f>'Ievades dati'!BE392</f>
        <v>0</v>
      </c>
      <c r="BF60" s="31">
        <f>'Ievades dati'!BF392</f>
        <v>0</v>
      </c>
      <c r="BG60" s="31">
        <f>'Ievades dati'!BG392</f>
        <v>0</v>
      </c>
      <c r="BH60" s="31">
        <f>'Ievades dati'!BH392</f>
        <v>0</v>
      </c>
      <c r="BI60" s="31">
        <f>'Ievades dati'!BI392</f>
        <v>0</v>
      </c>
      <c r="BJ60" s="31">
        <f>'Ievades dati'!BJ392</f>
        <v>0</v>
      </c>
      <c r="BK60" s="31">
        <f>'Ievades dati'!BK392</f>
        <v>0</v>
      </c>
      <c r="BL60" s="31">
        <f>'Ievades dati'!BL392</f>
        <v>0</v>
      </c>
      <c r="BM60" s="31">
        <f>'Ievades dati'!BM392</f>
        <v>0</v>
      </c>
      <c r="BN60" s="31">
        <f>'Ievades dati'!BN392</f>
        <v>0</v>
      </c>
      <c r="BO60" s="31">
        <f>'Ievades dati'!BO392</f>
        <v>0</v>
      </c>
      <c r="BP60" s="31">
        <f>'Ievades dati'!BP392</f>
        <v>0</v>
      </c>
      <c r="BQ60" s="31">
        <f>'Ievades dati'!BQ392</f>
        <v>0</v>
      </c>
      <c r="BR60" s="31">
        <f>'Ievades dati'!BR392</f>
        <v>0</v>
      </c>
      <c r="BS60" s="31">
        <f>'Ievades dati'!BS392</f>
        <v>0</v>
      </c>
      <c r="BT60" s="31">
        <f>'Ievades dati'!BT392</f>
        <v>0</v>
      </c>
      <c r="BU60" s="31">
        <f>'Ievades dati'!BU392</f>
        <v>0</v>
      </c>
      <c r="BV60" s="31">
        <f>'Ievades dati'!BV392</f>
        <v>0</v>
      </c>
      <c r="BW60" s="31">
        <f>'Ievades dati'!BW392</f>
        <v>0</v>
      </c>
      <c r="BX60" s="31">
        <f>'Ievades dati'!BX392</f>
        <v>0</v>
      </c>
      <c r="BY60" s="31">
        <f>'Ievades dati'!BY392</f>
        <v>0</v>
      </c>
      <c r="BZ60" s="31">
        <f>'Ievades dati'!BZ392</f>
        <v>0</v>
      </c>
      <c r="CA60" s="31">
        <f>'Ievades dati'!CA392</f>
        <v>0</v>
      </c>
      <c r="CB60" s="31">
        <f>'Ievades dati'!CB392</f>
        <v>0</v>
      </c>
      <c r="CC60" s="31">
        <f>'Ievades dati'!CC392</f>
        <v>0</v>
      </c>
      <c r="CD60" s="31">
        <f>'Ievades dati'!CD392</f>
        <v>0</v>
      </c>
      <c r="CE60" s="31">
        <f>'Ievades dati'!CE392</f>
        <v>0</v>
      </c>
      <c r="CF60" s="31">
        <f>'Ievades dati'!CF392</f>
        <v>0</v>
      </c>
      <c r="CG60" s="31">
        <f>'Ievades dati'!CG392</f>
        <v>0</v>
      </c>
      <c r="CH60" s="31">
        <f>'Ievades dati'!CH392</f>
        <v>0</v>
      </c>
      <c r="CI60" s="31">
        <f>'Ievades dati'!CI392</f>
        <v>0</v>
      </c>
      <c r="CJ60" s="31">
        <f>'Ievades dati'!CJ392</f>
        <v>0</v>
      </c>
      <c r="CK60" s="31">
        <f>'Ievades dati'!CK392</f>
        <v>0</v>
      </c>
    </row>
    <row r="61" spans="1:89" ht="10.35" hidden="1" customHeight="1" outlineLevel="2">
      <c r="B61" s="23"/>
      <c r="C61" s="10">
        <v>3</v>
      </c>
      <c r="D61" s="259" t="str">
        <f>'Ievades dati'!D393</f>
        <v>Aktīvs 3</v>
      </c>
      <c r="F61" s="12" t="s">
        <v>4</v>
      </c>
      <c r="G61" s="260">
        <f>'Ievades dati'!G393</f>
        <v>10</v>
      </c>
      <c r="J61" s="31">
        <f>'Ievades dati'!J393</f>
        <v>0</v>
      </c>
      <c r="K61" s="31">
        <f>'Ievades dati'!K393</f>
        <v>0</v>
      </c>
      <c r="L61" s="31">
        <f>'Ievades dati'!L393</f>
        <v>0</v>
      </c>
      <c r="M61" s="31">
        <f>'Ievades dati'!M393</f>
        <v>0</v>
      </c>
      <c r="N61" s="31">
        <f>'Ievades dati'!N393</f>
        <v>0</v>
      </c>
      <c r="O61" s="31">
        <f>'Ievades dati'!O393</f>
        <v>0</v>
      </c>
      <c r="P61" s="31">
        <f>'Ievades dati'!P393</f>
        <v>0</v>
      </c>
      <c r="Q61" s="31">
        <f>'Ievades dati'!Q393</f>
        <v>0</v>
      </c>
      <c r="R61" s="31">
        <f>'Ievades dati'!R393</f>
        <v>0</v>
      </c>
      <c r="S61" s="31">
        <f>'Ievades dati'!S393</f>
        <v>0</v>
      </c>
      <c r="T61" s="31">
        <f>'Ievades dati'!T393</f>
        <v>0</v>
      </c>
      <c r="U61" s="31">
        <f>'Ievades dati'!U393</f>
        <v>0</v>
      </c>
      <c r="V61" s="31">
        <f>'Ievades dati'!V393</f>
        <v>0</v>
      </c>
      <c r="W61" s="31">
        <f>'Ievades dati'!W393</f>
        <v>0</v>
      </c>
      <c r="X61" s="31">
        <f>'Ievades dati'!X393</f>
        <v>0</v>
      </c>
      <c r="Y61" s="31">
        <f>'Ievades dati'!Y393</f>
        <v>0</v>
      </c>
      <c r="Z61" s="31">
        <f>'Ievades dati'!Z393</f>
        <v>0</v>
      </c>
      <c r="AA61" s="31">
        <f>'Ievades dati'!AA393</f>
        <v>0</v>
      </c>
      <c r="AB61" s="31">
        <f>'Ievades dati'!AB393</f>
        <v>0</v>
      </c>
      <c r="AC61" s="31">
        <f>'Ievades dati'!AC393</f>
        <v>0</v>
      </c>
      <c r="AD61" s="31">
        <f>'Ievades dati'!AD393</f>
        <v>0</v>
      </c>
      <c r="AE61" s="31">
        <f>'Ievades dati'!AE393</f>
        <v>0</v>
      </c>
      <c r="AF61" s="31">
        <f>'Ievades dati'!AF393</f>
        <v>0</v>
      </c>
      <c r="AG61" s="31">
        <f>'Ievades dati'!AG393</f>
        <v>0</v>
      </c>
      <c r="AH61" s="31">
        <f>'Ievades dati'!AH393</f>
        <v>0</v>
      </c>
      <c r="AI61" s="31">
        <f>'Ievades dati'!AI393</f>
        <v>0</v>
      </c>
      <c r="AJ61" s="31">
        <f>'Ievades dati'!AJ393</f>
        <v>0</v>
      </c>
      <c r="AK61" s="31">
        <f>'Ievades dati'!AK393</f>
        <v>0</v>
      </c>
      <c r="AL61" s="31">
        <f>'Ievades dati'!AL393</f>
        <v>0</v>
      </c>
      <c r="AM61" s="31">
        <f>'Ievades dati'!AM393</f>
        <v>0</v>
      </c>
      <c r="AN61" s="31">
        <f>'Ievades dati'!AN393</f>
        <v>0</v>
      </c>
      <c r="AO61" s="31">
        <f>'Ievades dati'!AO393</f>
        <v>0</v>
      </c>
      <c r="AP61" s="31">
        <f>'Ievades dati'!AP393</f>
        <v>0</v>
      </c>
      <c r="AQ61" s="31">
        <f>'Ievades dati'!AQ393</f>
        <v>0</v>
      </c>
      <c r="AR61" s="31">
        <f>'Ievades dati'!AR393</f>
        <v>0</v>
      </c>
      <c r="AS61" s="31">
        <f>'Ievades dati'!AS393</f>
        <v>0</v>
      </c>
      <c r="AT61" s="31">
        <f>'Ievades dati'!AT393</f>
        <v>0</v>
      </c>
      <c r="AU61" s="31">
        <f>'Ievades dati'!AU393</f>
        <v>0</v>
      </c>
      <c r="AV61" s="31">
        <f>'Ievades dati'!AV393</f>
        <v>0</v>
      </c>
      <c r="AW61" s="31">
        <f>'Ievades dati'!AW393</f>
        <v>0</v>
      </c>
      <c r="AX61" s="31">
        <f>'Ievades dati'!AX393</f>
        <v>0</v>
      </c>
      <c r="AY61" s="31">
        <f>'Ievades dati'!AY393</f>
        <v>0</v>
      </c>
      <c r="AZ61" s="31">
        <f>'Ievades dati'!AZ393</f>
        <v>0</v>
      </c>
      <c r="BA61" s="31">
        <f>'Ievades dati'!BA393</f>
        <v>0</v>
      </c>
      <c r="BB61" s="31">
        <f>'Ievades dati'!BB393</f>
        <v>0</v>
      </c>
      <c r="BC61" s="31">
        <f>'Ievades dati'!BC393</f>
        <v>0</v>
      </c>
      <c r="BD61" s="31">
        <f>'Ievades dati'!BD393</f>
        <v>0</v>
      </c>
      <c r="BE61" s="31">
        <f>'Ievades dati'!BE393</f>
        <v>0</v>
      </c>
      <c r="BF61" s="31">
        <f>'Ievades dati'!BF393</f>
        <v>0</v>
      </c>
      <c r="BG61" s="31">
        <f>'Ievades dati'!BG393</f>
        <v>0</v>
      </c>
      <c r="BH61" s="31">
        <f>'Ievades dati'!BH393</f>
        <v>0</v>
      </c>
      <c r="BI61" s="31">
        <f>'Ievades dati'!BI393</f>
        <v>0</v>
      </c>
      <c r="BJ61" s="31">
        <f>'Ievades dati'!BJ393</f>
        <v>0</v>
      </c>
      <c r="BK61" s="31">
        <f>'Ievades dati'!BK393</f>
        <v>0</v>
      </c>
      <c r="BL61" s="31">
        <f>'Ievades dati'!BL393</f>
        <v>0</v>
      </c>
      <c r="BM61" s="31">
        <f>'Ievades dati'!BM393</f>
        <v>0</v>
      </c>
      <c r="BN61" s="31">
        <f>'Ievades dati'!BN393</f>
        <v>0</v>
      </c>
      <c r="BO61" s="31">
        <f>'Ievades dati'!BO393</f>
        <v>0</v>
      </c>
      <c r="BP61" s="31">
        <f>'Ievades dati'!BP393</f>
        <v>0</v>
      </c>
      <c r="BQ61" s="31">
        <f>'Ievades dati'!BQ393</f>
        <v>0</v>
      </c>
      <c r="BR61" s="31">
        <f>'Ievades dati'!BR393</f>
        <v>0</v>
      </c>
      <c r="BS61" s="31">
        <f>'Ievades dati'!BS393</f>
        <v>0</v>
      </c>
      <c r="BT61" s="31">
        <f>'Ievades dati'!BT393</f>
        <v>0</v>
      </c>
      <c r="BU61" s="31">
        <f>'Ievades dati'!BU393</f>
        <v>0</v>
      </c>
      <c r="BV61" s="31">
        <f>'Ievades dati'!BV393</f>
        <v>0</v>
      </c>
      <c r="BW61" s="31">
        <f>'Ievades dati'!BW393</f>
        <v>0</v>
      </c>
      <c r="BX61" s="31">
        <f>'Ievades dati'!BX393</f>
        <v>0</v>
      </c>
      <c r="BY61" s="31">
        <f>'Ievades dati'!BY393</f>
        <v>0</v>
      </c>
      <c r="BZ61" s="31">
        <f>'Ievades dati'!BZ393</f>
        <v>0</v>
      </c>
      <c r="CA61" s="31">
        <f>'Ievades dati'!CA393</f>
        <v>0</v>
      </c>
      <c r="CB61" s="31">
        <f>'Ievades dati'!CB393</f>
        <v>0</v>
      </c>
      <c r="CC61" s="31">
        <f>'Ievades dati'!CC393</f>
        <v>0</v>
      </c>
      <c r="CD61" s="31">
        <f>'Ievades dati'!CD393</f>
        <v>0</v>
      </c>
      <c r="CE61" s="31">
        <f>'Ievades dati'!CE393</f>
        <v>0</v>
      </c>
      <c r="CF61" s="31">
        <f>'Ievades dati'!CF393</f>
        <v>0</v>
      </c>
      <c r="CG61" s="31">
        <f>'Ievades dati'!CG393</f>
        <v>0</v>
      </c>
      <c r="CH61" s="31">
        <f>'Ievades dati'!CH393</f>
        <v>0</v>
      </c>
      <c r="CI61" s="31">
        <f>'Ievades dati'!CI393</f>
        <v>0</v>
      </c>
      <c r="CJ61" s="31">
        <f>'Ievades dati'!CJ393</f>
        <v>0</v>
      </c>
      <c r="CK61" s="31">
        <f>'Ievades dati'!CK393</f>
        <v>0</v>
      </c>
    </row>
    <row r="62" spans="1:89" ht="10.35" hidden="1" customHeight="1" outlineLevel="2">
      <c r="B62" s="23"/>
      <c r="C62" s="10">
        <v>4</v>
      </c>
      <c r="D62" s="259" t="str">
        <f>'Ievades dati'!D394</f>
        <v>Aktīvs 4</v>
      </c>
      <c r="F62" s="12" t="s">
        <v>4</v>
      </c>
      <c r="G62" s="260">
        <f>'Ievades dati'!G394</f>
        <v>10</v>
      </c>
      <c r="J62" s="31">
        <f>'Ievades dati'!J394</f>
        <v>0</v>
      </c>
      <c r="K62" s="31">
        <f>'Ievades dati'!K394</f>
        <v>0</v>
      </c>
      <c r="L62" s="31">
        <f>'Ievades dati'!L394</f>
        <v>0</v>
      </c>
      <c r="M62" s="31">
        <f>'Ievades dati'!M394</f>
        <v>0</v>
      </c>
      <c r="N62" s="31">
        <f>'Ievades dati'!N394</f>
        <v>0</v>
      </c>
      <c r="O62" s="31">
        <f>'Ievades dati'!O394</f>
        <v>0</v>
      </c>
      <c r="P62" s="31">
        <f>'Ievades dati'!P394</f>
        <v>0</v>
      </c>
      <c r="Q62" s="31">
        <f>'Ievades dati'!Q394</f>
        <v>0</v>
      </c>
      <c r="R62" s="31">
        <f>'Ievades dati'!R394</f>
        <v>0</v>
      </c>
      <c r="S62" s="31">
        <f>'Ievades dati'!S394</f>
        <v>0</v>
      </c>
      <c r="T62" s="31">
        <f>'Ievades dati'!T394</f>
        <v>0</v>
      </c>
      <c r="U62" s="31">
        <f>'Ievades dati'!U394</f>
        <v>0</v>
      </c>
      <c r="V62" s="31">
        <f>'Ievades dati'!V394</f>
        <v>0</v>
      </c>
      <c r="W62" s="31">
        <f>'Ievades dati'!W394</f>
        <v>0</v>
      </c>
      <c r="X62" s="31">
        <f>'Ievades dati'!X394</f>
        <v>0</v>
      </c>
      <c r="Y62" s="31">
        <f>'Ievades dati'!Y394</f>
        <v>0</v>
      </c>
      <c r="Z62" s="31">
        <f>'Ievades dati'!Z394</f>
        <v>0</v>
      </c>
      <c r="AA62" s="31">
        <f>'Ievades dati'!AA394</f>
        <v>0</v>
      </c>
      <c r="AB62" s="31">
        <f>'Ievades dati'!AB394</f>
        <v>0</v>
      </c>
      <c r="AC62" s="31">
        <f>'Ievades dati'!AC394</f>
        <v>0</v>
      </c>
      <c r="AD62" s="31">
        <f>'Ievades dati'!AD394</f>
        <v>0</v>
      </c>
      <c r="AE62" s="31">
        <f>'Ievades dati'!AE394</f>
        <v>0</v>
      </c>
      <c r="AF62" s="31">
        <f>'Ievades dati'!AF394</f>
        <v>0</v>
      </c>
      <c r="AG62" s="31">
        <f>'Ievades dati'!AG394</f>
        <v>0</v>
      </c>
      <c r="AH62" s="31">
        <f>'Ievades dati'!AH394</f>
        <v>0</v>
      </c>
      <c r="AI62" s="31">
        <f>'Ievades dati'!AI394</f>
        <v>0</v>
      </c>
      <c r="AJ62" s="31">
        <f>'Ievades dati'!AJ394</f>
        <v>0</v>
      </c>
      <c r="AK62" s="31">
        <f>'Ievades dati'!AK394</f>
        <v>0</v>
      </c>
      <c r="AL62" s="31">
        <f>'Ievades dati'!AL394</f>
        <v>0</v>
      </c>
      <c r="AM62" s="31">
        <f>'Ievades dati'!AM394</f>
        <v>0</v>
      </c>
      <c r="AN62" s="31">
        <f>'Ievades dati'!AN394</f>
        <v>0</v>
      </c>
      <c r="AO62" s="31">
        <f>'Ievades dati'!AO394</f>
        <v>0</v>
      </c>
      <c r="AP62" s="31">
        <f>'Ievades dati'!AP394</f>
        <v>0</v>
      </c>
      <c r="AQ62" s="31">
        <f>'Ievades dati'!AQ394</f>
        <v>0</v>
      </c>
      <c r="AR62" s="31">
        <f>'Ievades dati'!AR394</f>
        <v>0</v>
      </c>
      <c r="AS62" s="31">
        <f>'Ievades dati'!AS394</f>
        <v>0</v>
      </c>
      <c r="AT62" s="31">
        <f>'Ievades dati'!AT394</f>
        <v>0</v>
      </c>
      <c r="AU62" s="31">
        <f>'Ievades dati'!AU394</f>
        <v>0</v>
      </c>
      <c r="AV62" s="31">
        <f>'Ievades dati'!AV394</f>
        <v>0</v>
      </c>
      <c r="AW62" s="31">
        <f>'Ievades dati'!AW394</f>
        <v>0</v>
      </c>
      <c r="AX62" s="31">
        <f>'Ievades dati'!AX394</f>
        <v>0</v>
      </c>
      <c r="AY62" s="31">
        <f>'Ievades dati'!AY394</f>
        <v>0</v>
      </c>
      <c r="AZ62" s="31">
        <f>'Ievades dati'!AZ394</f>
        <v>0</v>
      </c>
      <c r="BA62" s="31">
        <f>'Ievades dati'!BA394</f>
        <v>0</v>
      </c>
      <c r="BB62" s="31">
        <f>'Ievades dati'!BB394</f>
        <v>0</v>
      </c>
      <c r="BC62" s="31">
        <f>'Ievades dati'!BC394</f>
        <v>0</v>
      </c>
      <c r="BD62" s="31">
        <f>'Ievades dati'!BD394</f>
        <v>0</v>
      </c>
      <c r="BE62" s="31">
        <f>'Ievades dati'!BE394</f>
        <v>0</v>
      </c>
      <c r="BF62" s="31">
        <f>'Ievades dati'!BF394</f>
        <v>0</v>
      </c>
      <c r="BG62" s="31">
        <f>'Ievades dati'!BG394</f>
        <v>0</v>
      </c>
      <c r="BH62" s="31">
        <f>'Ievades dati'!BH394</f>
        <v>0</v>
      </c>
      <c r="BI62" s="31">
        <f>'Ievades dati'!BI394</f>
        <v>0</v>
      </c>
      <c r="BJ62" s="31">
        <f>'Ievades dati'!BJ394</f>
        <v>0</v>
      </c>
      <c r="BK62" s="31">
        <f>'Ievades dati'!BK394</f>
        <v>0</v>
      </c>
      <c r="BL62" s="31">
        <f>'Ievades dati'!BL394</f>
        <v>0</v>
      </c>
      <c r="BM62" s="31">
        <f>'Ievades dati'!BM394</f>
        <v>0</v>
      </c>
      <c r="BN62" s="31">
        <f>'Ievades dati'!BN394</f>
        <v>0</v>
      </c>
      <c r="BO62" s="31">
        <f>'Ievades dati'!BO394</f>
        <v>0</v>
      </c>
      <c r="BP62" s="31">
        <f>'Ievades dati'!BP394</f>
        <v>0</v>
      </c>
      <c r="BQ62" s="31">
        <f>'Ievades dati'!BQ394</f>
        <v>0</v>
      </c>
      <c r="BR62" s="31">
        <f>'Ievades dati'!BR394</f>
        <v>0</v>
      </c>
      <c r="BS62" s="31">
        <f>'Ievades dati'!BS394</f>
        <v>0</v>
      </c>
      <c r="BT62" s="31">
        <f>'Ievades dati'!BT394</f>
        <v>0</v>
      </c>
      <c r="BU62" s="31">
        <f>'Ievades dati'!BU394</f>
        <v>0</v>
      </c>
      <c r="BV62" s="31">
        <f>'Ievades dati'!BV394</f>
        <v>0</v>
      </c>
      <c r="BW62" s="31">
        <f>'Ievades dati'!BW394</f>
        <v>0</v>
      </c>
      <c r="BX62" s="31">
        <f>'Ievades dati'!BX394</f>
        <v>0</v>
      </c>
      <c r="BY62" s="31">
        <f>'Ievades dati'!BY394</f>
        <v>0</v>
      </c>
      <c r="BZ62" s="31">
        <f>'Ievades dati'!BZ394</f>
        <v>0</v>
      </c>
      <c r="CA62" s="31">
        <f>'Ievades dati'!CA394</f>
        <v>0</v>
      </c>
      <c r="CB62" s="31">
        <f>'Ievades dati'!CB394</f>
        <v>0</v>
      </c>
      <c r="CC62" s="31">
        <f>'Ievades dati'!CC394</f>
        <v>0</v>
      </c>
      <c r="CD62" s="31">
        <f>'Ievades dati'!CD394</f>
        <v>0</v>
      </c>
      <c r="CE62" s="31">
        <f>'Ievades dati'!CE394</f>
        <v>0</v>
      </c>
      <c r="CF62" s="31">
        <f>'Ievades dati'!CF394</f>
        <v>0</v>
      </c>
      <c r="CG62" s="31">
        <f>'Ievades dati'!CG394</f>
        <v>0</v>
      </c>
      <c r="CH62" s="31">
        <f>'Ievades dati'!CH394</f>
        <v>0</v>
      </c>
      <c r="CI62" s="31">
        <f>'Ievades dati'!CI394</f>
        <v>0</v>
      </c>
      <c r="CJ62" s="31">
        <f>'Ievades dati'!CJ394</f>
        <v>0</v>
      </c>
      <c r="CK62" s="31">
        <f>'Ievades dati'!CK394</f>
        <v>0</v>
      </c>
    </row>
    <row r="63" spans="1:89" ht="10.35" hidden="1" customHeight="1" outlineLevel="2">
      <c r="B63" s="23"/>
      <c r="C63" s="10">
        <v>5</v>
      </c>
      <c r="D63" s="259" t="str">
        <f>'Ievades dati'!D395</f>
        <v>Aktīvs 5</v>
      </c>
      <c r="F63" s="12" t="s">
        <v>4</v>
      </c>
      <c r="G63" s="260">
        <f>'Ievades dati'!G395</f>
        <v>7</v>
      </c>
      <c r="J63" s="31">
        <f>'Ievades dati'!J395</f>
        <v>0</v>
      </c>
      <c r="K63" s="31">
        <f>'Ievades dati'!K395</f>
        <v>0</v>
      </c>
      <c r="L63" s="31">
        <f>'Ievades dati'!L395</f>
        <v>0</v>
      </c>
      <c r="M63" s="31">
        <f>'Ievades dati'!M395</f>
        <v>0</v>
      </c>
      <c r="N63" s="31">
        <f>'Ievades dati'!N395</f>
        <v>0</v>
      </c>
      <c r="O63" s="31">
        <f>'Ievades dati'!O395</f>
        <v>0</v>
      </c>
      <c r="P63" s="31">
        <f>'Ievades dati'!P395</f>
        <v>0</v>
      </c>
      <c r="Q63" s="31">
        <f>'Ievades dati'!Q395</f>
        <v>0</v>
      </c>
      <c r="R63" s="31">
        <f>'Ievades dati'!R395</f>
        <v>0</v>
      </c>
      <c r="S63" s="31">
        <f>'Ievades dati'!S395</f>
        <v>0</v>
      </c>
      <c r="T63" s="31">
        <f>'Ievades dati'!T395</f>
        <v>0</v>
      </c>
      <c r="U63" s="31">
        <f>'Ievades dati'!U395</f>
        <v>0</v>
      </c>
      <c r="V63" s="31">
        <f>'Ievades dati'!V395</f>
        <v>0</v>
      </c>
      <c r="W63" s="31">
        <f>'Ievades dati'!W395</f>
        <v>0</v>
      </c>
      <c r="X63" s="31">
        <f>'Ievades dati'!X395</f>
        <v>0</v>
      </c>
      <c r="Y63" s="31">
        <f>'Ievades dati'!Y395</f>
        <v>0</v>
      </c>
      <c r="Z63" s="31">
        <f>'Ievades dati'!Z395</f>
        <v>0</v>
      </c>
      <c r="AA63" s="31">
        <f>'Ievades dati'!AA395</f>
        <v>0</v>
      </c>
      <c r="AB63" s="31">
        <f>'Ievades dati'!AB395</f>
        <v>0</v>
      </c>
      <c r="AC63" s="31">
        <f>'Ievades dati'!AC395</f>
        <v>0</v>
      </c>
      <c r="AD63" s="31">
        <f>'Ievades dati'!AD395</f>
        <v>0</v>
      </c>
      <c r="AE63" s="31">
        <f>'Ievades dati'!AE395</f>
        <v>0</v>
      </c>
      <c r="AF63" s="31">
        <f>'Ievades dati'!AF395</f>
        <v>0</v>
      </c>
      <c r="AG63" s="31">
        <f>'Ievades dati'!AG395</f>
        <v>0</v>
      </c>
      <c r="AH63" s="31">
        <f>'Ievades dati'!AH395</f>
        <v>0</v>
      </c>
      <c r="AI63" s="31">
        <f>'Ievades dati'!AI395</f>
        <v>0</v>
      </c>
      <c r="AJ63" s="31">
        <f>'Ievades dati'!AJ395</f>
        <v>0</v>
      </c>
      <c r="AK63" s="31">
        <f>'Ievades dati'!AK395</f>
        <v>0</v>
      </c>
      <c r="AL63" s="31">
        <f>'Ievades dati'!AL395</f>
        <v>0</v>
      </c>
      <c r="AM63" s="31">
        <f>'Ievades dati'!AM395</f>
        <v>0</v>
      </c>
      <c r="AN63" s="31">
        <f>'Ievades dati'!AN395</f>
        <v>0</v>
      </c>
      <c r="AO63" s="31">
        <f>'Ievades dati'!AO395</f>
        <v>0</v>
      </c>
      <c r="AP63" s="31">
        <f>'Ievades dati'!AP395</f>
        <v>0</v>
      </c>
      <c r="AQ63" s="31">
        <f>'Ievades dati'!AQ395</f>
        <v>0</v>
      </c>
      <c r="AR63" s="31">
        <f>'Ievades dati'!AR395</f>
        <v>0</v>
      </c>
      <c r="AS63" s="31">
        <f>'Ievades dati'!AS395</f>
        <v>0</v>
      </c>
      <c r="AT63" s="31">
        <f>'Ievades dati'!AT395</f>
        <v>0</v>
      </c>
      <c r="AU63" s="31">
        <f>'Ievades dati'!AU395</f>
        <v>0</v>
      </c>
      <c r="AV63" s="31">
        <f>'Ievades dati'!AV395</f>
        <v>0</v>
      </c>
      <c r="AW63" s="31">
        <f>'Ievades dati'!AW395</f>
        <v>0</v>
      </c>
      <c r="AX63" s="31">
        <f>'Ievades dati'!AX395</f>
        <v>0</v>
      </c>
      <c r="AY63" s="31">
        <f>'Ievades dati'!AY395</f>
        <v>0</v>
      </c>
      <c r="AZ63" s="31">
        <f>'Ievades dati'!AZ395</f>
        <v>0</v>
      </c>
      <c r="BA63" s="31">
        <f>'Ievades dati'!BA395</f>
        <v>0</v>
      </c>
      <c r="BB63" s="31">
        <f>'Ievades dati'!BB395</f>
        <v>0</v>
      </c>
      <c r="BC63" s="31">
        <f>'Ievades dati'!BC395</f>
        <v>0</v>
      </c>
      <c r="BD63" s="31">
        <f>'Ievades dati'!BD395</f>
        <v>0</v>
      </c>
      <c r="BE63" s="31">
        <f>'Ievades dati'!BE395</f>
        <v>0</v>
      </c>
      <c r="BF63" s="31">
        <f>'Ievades dati'!BF395</f>
        <v>0</v>
      </c>
      <c r="BG63" s="31">
        <f>'Ievades dati'!BG395</f>
        <v>0</v>
      </c>
      <c r="BH63" s="31">
        <f>'Ievades dati'!BH395</f>
        <v>0</v>
      </c>
      <c r="BI63" s="31">
        <f>'Ievades dati'!BI395</f>
        <v>0</v>
      </c>
      <c r="BJ63" s="31">
        <f>'Ievades dati'!BJ395</f>
        <v>0</v>
      </c>
      <c r="BK63" s="31">
        <f>'Ievades dati'!BK395</f>
        <v>0</v>
      </c>
      <c r="BL63" s="31">
        <f>'Ievades dati'!BL395</f>
        <v>0</v>
      </c>
      <c r="BM63" s="31">
        <f>'Ievades dati'!BM395</f>
        <v>0</v>
      </c>
      <c r="BN63" s="31">
        <f>'Ievades dati'!BN395</f>
        <v>0</v>
      </c>
      <c r="BO63" s="31">
        <f>'Ievades dati'!BO395</f>
        <v>0</v>
      </c>
      <c r="BP63" s="31">
        <f>'Ievades dati'!BP395</f>
        <v>0</v>
      </c>
      <c r="BQ63" s="31">
        <f>'Ievades dati'!BQ395</f>
        <v>0</v>
      </c>
      <c r="BR63" s="31">
        <f>'Ievades dati'!BR395</f>
        <v>0</v>
      </c>
      <c r="BS63" s="31">
        <f>'Ievades dati'!BS395</f>
        <v>0</v>
      </c>
      <c r="BT63" s="31">
        <f>'Ievades dati'!BT395</f>
        <v>0</v>
      </c>
      <c r="BU63" s="31">
        <f>'Ievades dati'!BU395</f>
        <v>0</v>
      </c>
      <c r="BV63" s="31">
        <f>'Ievades dati'!BV395</f>
        <v>0</v>
      </c>
      <c r="BW63" s="31">
        <f>'Ievades dati'!BW395</f>
        <v>0</v>
      </c>
      <c r="BX63" s="31">
        <f>'Ievades dati'!BX395</f>
        <v>0</v>
      </c>
      <c r="BY63" s="31">
        <f>'Ievades dati'!BY395</f>
        <v>0</v>
      </c>
      <c r="BZ63" s="31">
        <f>'Ievades dati'!BZ395</f>
        <v>0</v>
      </c>
      <c r="CA63" s="31">
        <f>'Ievades dati'!CA395</f>
        <v>0</v>
      </c>
      <c r="CB63" s="31">
        <f>'Ievades dati'!CB395</f>
        <v>0</v>
      </c>
      <c r="CC63" s="31">
        <f>'Ievades dati'!CC395</f>
        <v>0</v>
      </c>
      <c r="CD63" s="31">
        <f>'Ievades dati'!CD395</f>
        <v>0</v>
      </c>
      <c r="CE63" s="31">
        <f>'Ievades dati'!CE395</f>
        <v>0</v>
      </c>
      <c r="CF63" s="31">
        <f>'Ievades dati'!CF395</f>
        <v>0</v>
      </c>
      <c r="CG63" s="31">
        <f>'Ievades dati'!CG395</f>
        <v>0</v>
      </c>
      <c r="CH63" s="31">
        <f>'Ievades dati'!CH395</f>
        <v>0</v>
      </c>
      <c r="CI63" s="31">
        <f>'Ievades dati'!CI395</f>
        <v>0</v>
      </c>
      <c r="CJ63" s="31">
        <f>'Ievades dati'!CJ395</f>
        <v>0</v>
      </c>
      <c r="CK63" s="31">
        <f>'Ievades dati'!CK395</f>
        <v>0</v>
      </c>
    </row>
    <row r="64" spans="1:89" ht="10.35" hidden="1" customHeight="1" outlineLevel="2">
      <c r="B64" s="23"/>
      <c r="C64" s="10">
        <v>6</v>
      </c>
      <c r="D64" s="259" t="str">
        <f>'Ievades dati'!D396</f>
        <v>Aktīvs 6</v>
      </c>
      <c r="F64" s="12" t="s">
        <v>4</v>
      </c>
      <c r="G64" s="260">
        <f>'Ievades dati'!G396</f>
        <v>7</v>
      </c>
      <c r="J64" s="31">
        <f>'Ievades dati'!J396</f>
        <v>0</v>
      </c>
      <c r="K64" s="31">
        <f>'Ievades dati'!K396</f>
        <v>0</v>
      </c>
      <c r="L64" s="31">
        <f>'Ievades dati'!L396</f>
        <v>0</v>
      </c>
      <c r="M64" s="31">
        <f>'Ievades dati'!M396</f>
        <v>0</v>
      </c>
      <c r="N64" s="31">
        <f>'Ievades dati'!N396</f>
        <v>0</v>
      </c>
      <c r="O64" s="31">
        <f>'Ievades dati'!O396</f>
        <v>0</v>
      </c>
      <c r="P64" s="31">
        <f>'Ievades dati'!P396</f>
        <v>0</v>
      </c>
      <c r="Q64" s="31">
        <f>'Ievades dati'!Q396</f>
        <v>0</v>
      </c>
      <c r="R64" s="31">
        <f>'Ievades dati'!R396</f>
        <v>0</v>
      </c>
      <c r="S64" s="31">
        <f>'Ievades dati'!S396</f>
        <v>0</v>
      </c>
      <c r="T64" s="31">
        <f>'Ievades dati'!T396</f>
        <v>0</v>
      </c>
      <c r="U64" s="31">
        <f>'Ievades dati'!U396</f>
        <v>0</v>
      </c>
      <c r="V64" s="31">
        <f>'Ievades dati'!V396</f>
        <v>0</v>
      </c>
      <c r="W64" s="31">
        <f>'Ievades dati'!W396</f>
        <v>0</v>
      </c>
      <c r="X64" s="31">
        <f>'Ievades dati'!X396</f>
        <v>0</v>
      </c>
      <c r="Y64" s="31">
        <f>'Ievades dati'!Y396</f>
        <v>0</v>
      </c>
      <c r="Z64" s="31">
        <f>'Ievades dati'!Z396</f>
        <v>0</v>
      </c>
      <c r="AA64" s="31">
        <f>'Ievades dati'!AA396</f>
        <v>0</v>
      </c>
      <c r="AB64" s="31">
        <f>'Ievades dati'!AB396</f>
        <v>0</v>
      </c>
      <c r="AC64" s="31">
        <f>'Ievades dati'!AC396</f>
        <v>0</v>
      </c>
      <c r="AD64" s="31">
        <f>'Ievades dati'!AD396</f>
        <v>0</v>
      </c>
      <c r="AE64" s="31">
        <f>'Ievades dati'!AE396</f>
        <v>0</v>
      </c>
      <c r="AF64" s="31">
        <f>'Ievades dati'!AF396</f>
        <v>0</v>
      </c>
      <c r="AG64" s="31">
        <f>'Ievades dati'!AG396</f>
        <v>0</v>
      </c>
      <c r="AH64" s="31">
        <f>'Ievades dati'!AH396</f>
        <v>0</v>
      </c>
      <c r="AI64" s="31">
        <f>'Ievades dati'!AI396</f>
        <v>0</v>
      </c>
      <c r="AJ64" s="31">
        <f>'Ievades dati'!AJ396</f>
        <v>0</v>
      </c>
      <c r="AK64" s="31">
        <f>'Ievades dati'!AK396</f>
        <v>0</v>
      </c>
      <c r="AL64" s="31">
        <f>'Ievades dati'!AL396</f>
        <v>0</v>
      </c>
      <c r="AM64" s="31">
        <f>'Ievades dati'!AM396</f>
        <v>0</v>
      </c>
      <c r="AN64" s="31">
        <f>'Ievades dati'!AN396</f>
        <v>0</v>
      </c>
      <c r="AO64" s="31">
        <f>'Ievades dati'!AO396</f>
        <v>0</v>
      </c>
      <c r="AP64" s="31">
        <f>'Ievades dati'!AP396</f>
        <v>0</v>
      </c>
      <c r="AQ64" s="31">
        <f>'Ievades dati'!AQ396</f>
        <v>0</v>
      </c>
      <c r="AR64" s="31">
        <f>'Ievades dati'!AR396</f>
        <v>0</v>
      </c>
      <c r="AS64" s="31">
        <f>'Ievades dati'!AS396</f>
        <v>0</v>
      </c>
      <c r="AT64" s="31">
        <f>'Ievades dati'!AT396</f>
        <v>0</v>
      </c>
      <c r="AU64" s="31">
        <f>'Ievades dati'!AU396</f>
        <v>0</v>
      </c>
      <c r="AV64" s="31">
        <f>'Ievades dati'!AV396</f>
        <v>0</v>
      </c>
      <c r="AW64" s="31">
        <f>'Ievades dati'!AW396</f>
        <v>0</v>
      </c>
      <c r="AX64" s="31">
        <f>'Ievades dati'!AX396</f>
        <v>0</v>
      </c>
      <c r="AY64" s="31">
        <f>'Ievades dati'!AY396</f>
        <v>0</v>
      </c>
      <c r="AZ64" s="31">
        <f>'Ievades dati'!AZ396</f>
        <v>0</v>
      </c>
      <c r="BA64" s="31">
        <f>'Ievades dati'!BA396</f>
        <v>0</v>
      </c>
      <c r="BB64" s="31">
        <f>'Ievades dati'!BB396</f>
        <v>0</v>
      </c>
      <c r="BC64" s="31">
        <f>'Ievades dati'!BC396</f>
        <v>0</v>
      </c>
      <c r="BD64" s="31">
        <f>'Ievades dati'!BD396</f>
        <v>0</v>
      </c>
      <c r="BE64" s="31">
        <f>'Ievades dati'!BE396</f>
        <v>0</v>
      </c>
      <c r="BF64" s="31">
        <f>'Ievades dati'!BF396</f>
        <v>0</v>
      </c>
      <c r="BG64" s="31">
        <f>'Ievades dati'!BG396</f>
        <v>0</v>
      </c>
      <c r="BH64" s="31">
        <f>'Ievades dati'!BH396</f>
        <v>0</v>
      </c>
      <c r="BI64" s="31">
        <f>'Ievades dati'!BI396</f>
        <v>0</v>
      </c>
      <c r="BJ64" s="31">
        <f>'Ievades dati'!BJ396</f>
        <v>0</v>
      </c>
      <c r="BK64" s="31">
        <f>'Ievades dati'!BK396</f>
        <v>0</v>
      </c>
      <c r="BL64" s="31">
        <f>'Ievades dati'!BL396</f>
        <v>0</v>
      </c>
      <c r="BM64" s="31">
        <f>'Ievades dati'!BM396</f>
        <v>0</v>
      </c>
      <c r="BN64" s="31">
        <f>'Ievades dati'!BN396</f>
        <v>0</v>
      </c>
      <c r="BO64" s="31">
        <f>'Ievades dati'!BO396</f>
        <v>0</v>
      </c>
      <c r="BP64" s="31">
        <f>'Ievades dati'!BP396</f>
        <v>0</v>
      </c>
      <c r="BQ64" s="31">
        <f>'Ievades dati'!BQ396</f>
        <v>0</v>
      </c>
      <c r="BR64" s="31">
        <f>'Ievades dati'!BR396</f>
        <v>0</v>
      </c>
      <c r="BS64" s="31">
        <f>'Ievades dati'!BS396</f>
        <v>0</v>
      </c>
      <c r="BT64" s="31">
        <f>'Ievades dati'!BT396</f>
        <v>0</v>
      </c>
      <c r="BU64" s="31">
        <f>'Ievades dati'!BU396</f>
        <v>0</v>
      </c>
      <c r="BV64" s="31">
        <f>'Ievades dati'!BV396</f>
        <v>0</v>
      </c>
      <c r="BW64" s="31">
        <f>'Ievades dati'!BW396</f>
        <v>0</v>
      </c>
      <c r="BX64" s="31">
        <f>'Ievades dati'!BX396</f>
        <v>0</v>
      </c>
      <c r="BY64" s="31">
        <f>'Ievades dati'!BY396</f>
        <v>0</v>
      </c>
      <c r="BZ64" s="31">
        <f>'Ievades dati'!BZ396</f>
        <v>0</v>
      </c>
      <c r="CA64" s="31">
        <f>'Ievades dati'!CA396</f>
        <v>0</v>
      </c>
      <c r="CB64" s="31">
        <f>'Ievades dati'!CB396</f>
        <v>0</v>
      </c>
      <c r="CC64" s="31">
        <f>'Ievades dati'!CC396</f>
        <v>0</v>
      </c>
      <c r="CD64" s="31">
        <f>'Ievades dati'!CD396</f>
        <v>0</v>
      </c>
      <c r="CE64" s="31">
        <f>'Ievades dati'!CE396</f>
        <v>0</v>
      </c>
      <c r="CF64" s="31">
        <f>'Ievades dati'!CF396</f>
        <v>0</v>
      </c>
      <c r="CG64" s="31">
        <f>'Ievades dati'!CG396</f>
        <v>0</v>
      </c>
      <c r="CH64" s="31">
        <f>'Ievades dati'!CH396</f>
        <v>0</v>
      </c>
      <c r="CI64" s="31">
        <f>'Ievades dati'!CI396</f>
        <v>0</v>
      </c>
      <c r="CJ64" s="31">
        <f>'Ievades dati'!CJ396</f>
        <v>0</v>
      </c>
      <c r="CK64" s="31">
        <f>'Ievades dati'!CK396</f>
        <v>0</v>
      </c>
    </row>
    <row r="65" spans="2:89" ht="10.35" hidden="1" customHeight="1" outlineLevel="2">
      <c r="B65" s="23"/>
      <c r="C65" s="10">
        <v>7</v>
      </c>
      <c r="D65" s="259" t="str">
        <f>'Ievades dati'!D397</f>
        <v>Aktīvs 7</v>
      </c>
      <c r="F65" s="12" t="s">
        <v>4</v>
      </c>
      <c r="G65" s="260">
        <f>'Ievades dati'!G397</f>
        <v>5</v>
      </c>
      <c r="J65" s="31">
        <f>'Ievades dati'!J397</f>
        <v>0</v>
      </c>
      <c r="K65" s="31">
        <f>'Ievades dati'!K397</f>
        <v>0</v>
      </c>
      <c r="L65" s="31">
        <f>'Ievades dati'!L397</f>
        <v>0</v>
      </c>
      <c r="M65" s="31">
        <f>'Ievades dati'!M397</f>
        <v>0</v>
      </c>
      <c r="N65" s="31">
        <f>'Ievades dati'!N397</f>
        <v>0</v>
      </c>
      <c r="O65" s="31">
        <f>'Ievades dati'!O397</f>
        <v>0</v>
      </c>
      <c r="P65" s="31">
        <f>'Ievades dati'!P397</f>
        <v>0</v>
      </c>
      <c r="Q65" s="31">
        <f>'Ievades dati'!Q397</f>
        <v>0</v>
      </c>
      <c r="R65" s="31">
        <f>'Ievades dati'!R397</f>
        <v>0</v>
      </c>
      <c r="S65" s="31">
        <f>'Ievades dati'!S397</f>
        <v>0</v>
      </c>
      <c r="T65" s="31">
        <f>'Ievades dati'!T397</f>
        <v>0</v>
      </c>
      <c r="U65" s="31">
        <f>'Ievades dati'!U397</f>
        <v>0</v>
      </c>
      <c r="V65" s="31">
        <f>'Ievades dati'!V397</f>
        <v>0</v>
      </c>
      <c r="W65" s="31">
        <f>'Ievades dati'!W397</f>
        <v>0</v>
      </c>
      <c r="X65" s="31">
        <f>'Ievades dati'!X397</f>
        <v>0</v>
      </c>
      <c r="Y65" s="31">
        <f>'Ievades dati'!Y397</f>
        <v>0</v>
      </c>
      <c r="Z65" s="31">
        <f>'Ievades dati'!Z397</f>
        <v>0</v>
      </c>
      <c r="AA65" s="31">
        <f>'Ievades dati'!AA397</f>
        <v>0</v>
      </c>
      <c r="AB65" s="31">
        <f>'Ievades dati'!AB397</f>
        <v>0</v>
      </c>
      <c r="AC65" s="31">
        <f>'Ievades dati'!AC397</f>
        <v>0</v>
      </c>
      <c r="AD65" s="31">
        <f>'Ievades dati'!AD397</f>
        <v>0</v>
      </c>
      <c r="AE65" s="31">
        <f>'Ievades dati'!AE397</f>
        <v>0</v>
      </c>
      <c r="AF65" s="31">
        <f>'Ievades dati'!AF397</f>
        <v>0</v>
      </c>
      <c r="AG65" s="31">
        <f>'Ievades dati'!AG397</f>
        <v>0</v>
      </c>
      <c r="AH65" s="31">
        <f>'Ievades dati'!AH397</f>
        <v>0</v>
      </c>
      <c r="AI65" s="31">
        <f>'Ievades dati'!AI397</f>
        <v>0</v>
      </c>
      <c r="AJ65" s="31">
        <f>'Ievades dati'!AJ397</f>
        <v>0</v>
      </c>
      <c r="AK65" s="31">
        <f>'Ievades dati'!AK397</f>
        <v>0</v>
      </c>
      <c r="AL65" s="31">
        <f>'Ievades dati'!AL397</f>
        <v>0</v>
      </c>
      <c r="AM65" s="31">
        <f>'Ievades dati'!AM397</f>
        <v>0</v>
      </c>
      <c r="AN65" s="31">
        <f>'Ievades dati'!AN397</f>
        <v>0</v>
      </c>
      <c r="AO65" s="31">
        <f>'Ievades dati'!AO397</f>
        <v>0</v>
      </c>
      <c r="AP65" s="31">
        <f>'Ievades dati'!AP397</f>
        <v>0</v>
      </c>
      <c r="AQ65" s="31">
        <f>'Ievades dati'!AQ397</f>
        <v>0</v>
      </c>
      <c r="AR65" s="31">
        <f>'Ievades dati'!AR397</f>
        <v>0</v>
      </c>
      <c r="AS65" s="31">
        <f>'Ievades dati'!AS397</f>
        <v>0</v>
      </c>
      <c r="AT65" s="31">
        <f>'Ievades dati'!AT397</f>
        <v>0</v>
      </c>
      <c r="AU65" s="31">
        <f>'Ievades dati'!AU397</f>
        <v>0</v>
      </c>
      <c r="AV65" s="31">
        <f>'Ievades dati'!AV397</f>
        <v>0</v>
      </c>
      <c r="AW65" s="31">
        <f>'Ievades dati'!AW397</f>
        <v>0</v>
      </c>
      <c r="AX65" s="31">
        <f>'Ievades dati'!AX397</f>
        <v>0</v>
      </c>
      <c r="AY65" s="31">
        <f>'Ievades dati'!AY397</f>
        <v>0</v>
      </c>
      <c r="AZ65" s="31">
        <f>'Ievades dati'!AZ397</f>
        <v>0</v>
      </c>
      <c r="BA65" s="31">
        <f>'Ievades dati'!BA397</f>
        <v>0</v>
      </c>
      <c r="BB65" s="31">
        <f>'Ievades dati'!BB397</f>
        <v>0</v>
      </c>
      <c r="BC65" s="31">
        <f>'Ievades dati'!BC397</f>
        <v>0</v>
      </c>
      <c r="BD65" s="31">
        <f>'Ievades dati'!BD397</f>
        <v>0</v>
      </c>
      <c r="BE65" s="31">
        <f>'Ievades dati'!BE397</f>
        <v>0</v>
      </c>
      <c r="BF65" s="31">
        <f>'Ievades dati'!BF397</f>
        <v>0</v>
      </c>
      <c r="BG65" s="31">
        <f>'Ievades dati'!BG397</f>
        <v>0</v>
      </c>
      <c r="BH65" s="31">
        <f>'Ievades dati'!BH397</f>
        <v>0</v>
      </c>
      <c r="BI65" s="31">
        <f>'Ievades dati'!BI397</f>
        <v>0</v>
      </c>
      <c r="BJ65" s="31">
        <f>'Ievades dati'!BJ397</f>
        <v>0</v>
      </c>
      <c r="BK65" s="31">
        <f>'Ievades dati'!BK397</f>
        <v>0</v>
      </c>
      <c r="BL65" s="31">
        <f>'Ievades dati'!BL397</f>
        <v>0</v>
      </c>
      <c r="BM65" s="31">
        <f>'Ievades dati'!BM397</f>
        <v>0</v>
      </c>
      <c r="BN65" s="31">
        <f>'Ievades dati'!BN397</f>
        <v>0</v>
      </c>
      <c r="BO65" s="31">
        <f>'Ievades dati'!BO397</f>
        <v>0</v>
      </c>
      <c r="BP65" s="31">
        <f>'Ievades dati'!BP397</f>
        <v>0</v>
      </c>
      <c r="BQ65" s="31">
        <f>'Ievades dati'!BQ397</f>
        <v>0</v>
      </c>
      <c r="BR65" s="31">
        <f>'Ievades dati'!BR397</f>
        <v>0</v>
      </c>
      <c r="BS65" s="31">
        <f>'Ievades dati'!BS397</f>
        <v>0</v>
      </c>
      <c r="BT65" s="31">
        <f>'Ievades dati'!BT397</f>
        <v>0</v>
      </c>
      <c r="BU65" s="31">
        <f>'Ievades dati'!BU397</f>
        <v>0</v>
      </c>
      <c r="BV65" s="31">
        <f>'Ievades dati'!BV397</f>
        <v>0</v>
      </c>
      <c r="BW65" s="31">
        <f>'Ievades dati'!BW397</f>
        <v>0</v>
      </c>
      <c r="BX65" s="31">
        <f>'Ievades dati'!BX397</f>
        <v>0</v>
      </c>
      <c r="BY65" s="31">
        <f>'Ievades dati'!BY397</f>
        <v>0</v>
      </c>
      <c r="BZ65" s="31">
        <f>'Ievades dati'!BZ397</f>
        <v>0</v>
      </c>
      <c r="CA65" s="31">
        <f>'Ievades dati'!CA397</f>
        <v>0</v>
      </c>
      <c r="CB65" s="31">
        <f>'Ievades dati'!CB397</f>
        <v>0</v>
      </c>
      <c r="CC65" s="31">
        <f>'Ievades dati'!CC397</f>
        <v>0</v>
      </c>
      <c r="CD65" s="31">
        <f>'Ievades dati'!CD397</f>
        <v>0</v>
      </c>
      <c r="CE65" s="31">
        <f>'Ievades dati'!CE397</f>
        <v>0</v>
      </c>
      <c r="CF65" s="31">
        <f>'Ievades dati'!CF397</f>
        <v>0</v>
      </c>
      <c r="CG65" s="31">
        <f>'Ievades dati'!CG397</f>
        <v>0</v>
      </c>
      <c r="CH65" s="31">
        <f>'Ievades dati'!CH397</f>
        <v>0</v>
      </c>
      <c r="CI65" s="31">
        <f>'Ievades dati'!CI397</f>
        <v>0</v>
      </c>
      <c r="CJ65" s="31">
        <f>'Ievades dati'!CJ397</f>
        <v>0</v>
      </c>
      <c r="CK65" s="31">
        <f>'Ievades dati'!CK397</f>
        <v>0</v>
      </c>
    </row>
    <row r="66" spans="2:89" ht="10.35" hidden="1" customHeight="1" outlineLevel="2">
      <c r="B66" s="23"/>
      <c r="C66" s="10">
        <v>8</v>
      </c>
      <c r="D66" s="259" t="str">
        <f>'Ievades dati'!D398</f>
        <v>Aktīvs 8</v>
      </c>
      <c r="F66" s="12" t="s">
        <v>4</v>
      </c>
      <c r="G66" s="260">
        <f>'Ievades dati'!G398</f>
        <v>5</v>
      </c>
      <c r="J66" s="31">
        <f>'Ievades dati'!J398</f>
        <v>0</v>
      </c>
      <c r="K66" s="31">
        <f>'Ievades dati'!K398</f>
        <v>0</v>
      </c>
      <c r="L66" s="31">
        <f>'Ievades dati'!L398</f>
        <v>0</v>
      </c>
      <c r="M66" s="31">
        <f>'Ievades dati'!M398</f>
        <v>0</v>
      </c>
      <c r="N66" s="31">
        <f>'Ievades dati'!N398</f>
        <v>0</v>
      </c>
      <c r="O66" s="31">
        <f>'Ievades dati'!O398</f>
        <v>0</v>
      </c>
      <c r="P66" s="31">
        <f>'Ievades dati'!P398</f>
        <v>0</v>
      </c>
      <c r="Q66" s="31">
        <f>'Ievades dati'!Q398</f>
        <v>0</v>
      </c>
      <c r="R66" s="31">
        <f>'Ievades dati'!R398</f>
        <v>0</v>
      </c>
      <c r="S66" s="31">
        <f>'Ievades dati'!S398</f>
        <v>0</v>
      </c>
      <c r="T66" s="31">
        <f>'Ievades dati'!T398</f>
        <v>0</v>
      </c>
      <c r="U66" s="31">
        <f>'Ievades dati'!U398</f>
        <v>0</v>
      </c>
      <c r="V66" s="31">
        <f>'Ievades dati'!V398</f>
        <v>0</v>
      </c>
      <c r="W66" s="31">
        <f>'Ievades dati'!W398</f>
        <v>0</v>
      </c>
      <c r="X66" s="31">
        <f>'Ievades dati'!X398</f>
        <v>0</v>
      </c>
      <c r="Y66" s="31">
        <f>'Ievades dati'!Y398</f>
        <v>0</v>
      </c>
      <c r="Z66" s="31">
        <f>'Ievades dati'!Z398</f>
        <v>0</v>
      </c>
      <c r="AA66" s="31">
        <f>'Ievades dati'!AA398</f>
        <v>0</v>
      </c>
      <c r="AB66" s="31">
        <f>'Ievades dati'!AB398</f>
        <v>0</v>
      </c>
      <c r="AC66" s="31">
        <f>'Ievades dati'!AC398</f>
        <v>0</v>
      </c>
      <c r="AD66" s="31">
        <f>'Ievades dati'!AD398</f>
        <v>0</v>
      </c>
      <c r="AE66" s="31">
        <f>'Ievades dati'!AE398</f>
        <v>0</v>
      </c>
      <c r="AF66" s="31">
        <f>'Ievades dati'!AF398</f>
        <v>0</v>
      </c>
      <c r="AG66" s="31">
        <f>'Ievades dati'!AG398</f>
        <v>0</v>
      </c>
      <c r="AH66" s="31">
        <f>'Ievades dati'!AH398</f>
        <v>0</v>
      </c>
      <c r="AI66" s="31">
        <f>'Ievades dati'!AI398</f>
        <v>0</v>
      </c>
      <c r="AJ66" s="31">
        <f>'Ievades dati'!AJ398</f>
        <v>0</v>
      </c>
      <c r="AK66" s="31">
        <f>'Ievades dati'!AK398</f>
        <v>0</v>
      </c>
      <c r="AL66" s="31">
        <f>'Ievades dati'!AL398</f>
        <v>0</v>
      </c>
      <c r="AM66" s="31">
        <f>'Ievades dati'!AM398</f>
        <v>0</v>
      </c>
      <c r="AN66" s="31">
        <f>'Ievades dati'!AN398</f>
        <v>0</v>
      </c>
      <c r="AO66" s="31">
        <f>'Ievades dati'!AO398</f>
        <v>0</v>
      </c>
      <c r="AP66" s="31">
        <f>'Ievades dati'!AP398</f>
        <v>0</v>
      </c>
      <c r="AQ66" s="31">
        <f>'Ievades dati'!AQ398</f>
        <v>0</v>
      </c>
      <c r="AR66" s="31">
        <f>'Ievades dati'!AR398</f>
        <v>0</v>
      </c>
      <c r="AS66" s="31">
        <f>'Ievades dati'!AS398</f>
        <v>0</v>
      </c>
      <c r="AT66" s="31">
        <f>'Ievades dati'!AT398</f>
        <v>0</v>
      </c>
      <c r="AU66" s="31">
        <f>'Ievades dati'!AU398</f>
        <v>0</v>
      </c>
      <c r="AV66" s="31">
        <f>'Ievades dati'!AV398</f>
        <v>0</v>
      </c>
      <c r="AW66" s="31">
        <f>'Ievades dati'!AW398</f>
        <v>0</v>
      </c>
      <c r="AX66" s="31">
        <f>'Ievades dati'!AX398</f>
        <v>0</v>
      </c>
      <c r="AY66" s="31">
        <f>'Ievades dati'!AY398</f>
        <v>0</v>
      </c>
      <c r="AZ66" s="31">
        <f>'Ievades dati'!AZ398</f>
        <v>0</v>
      </c>
      <c r="BA66" s="31">
        <f>'Ievades dati'!BA398</f>
        <v>0</v>
      </c>
      <c r="BB66" s="31">
        <f>'Ievades dati'!BB398</f>
        <v>0</v>
      </c>
      <c r="BC66" s="31">
        <f>'Ievades dati'!BC398</f>
        <v>0</v>
      </c>
      <c r="BD66" s="31">
        <f>'Ievades dati'!BD398</f>
        <v>0</v>
      </c>
      <c r="BE66" s="31">
        <f>'Ievades dati'!BE398</f>
        <v>0</v>
      </c>
      <c r="BF66" s="31">
        <f>'Ievades dati'!BF398</f>
        <v>0</v>
      </c>
      <c r="BG66" s="31">
        <f>'Ievades dati'!BG398</f>
        <v>0</v>
      </c>
      <c r="BH66" s="31">
        <f>'Ievades dati'!BH398</f>
        <v>0</v>
      </c>
      <c r="BI66" s="31">
        <f>'Ievades dati'!BI398</f>
        <v>0</v>
      </c>
      <c r="BJ66" s="31">
        <f>'Ievades dati'!BJ398</f>
        <v>0</v>
      </c>
      <c r="BK66" s="31">
        <f>'Ievades dati'!BK398</f>
        <v>0</v>
      </c>
      <c r="BL66" s="31">
        <f>'Ievades dati'!BL398</f>
        <v>0</v>
      </c>
      <c r="BM66" s="31">
        <f>'Ievades dati'!BM398</f>
        <v>0</v>
      </c>
      <c r="BN66" s="31">
        <f>'Ievades dati'!BN398</f>
        <v>0</v>
      </c>
      <c r="BO66" s="31">
        <f>'Ievades dati'!BO398</f>
        <v>0</v>
      </c>
      <c r="BP66" s="31">
        <f>'Ievades dati'!BP398</f>
        <v>0</v>
      </c>
      <c r="BQ66" s="31">
        <f>'Ievades dati'!BQ398</f>
        <v>0</v>
      </c>
      <c r="BR66" s="31">
        <f>'Ievades dati'!BR398</f>
        <v>0</v>
      </c>
      <c r="BS66" s="31">
        <f>'Ievades dati'!BS398</f>
        <v>0</v>
      </c>
      <c r="BT66" s="31">
        <f>'Ievades dati'!BT398</f>
        <v>0</v>
      </c>
      <c r="BU66" s="31">
        <f>'Ievades dati'!BU398</f>
        <v>0</v>
      </c>
      <c r="BV66" s="31">
        <f>'Ievades dati'!BV398</f>
        <v>0</v>
      </c>
      <c r="BW66" s="31">
        <f>'Ievades dati'!BW398</f>
        <v>0</v>
      </c>
      <c r="BX66" s="31">
        <f>'Ievades dati'!BX398</f>
        <v>0</v>
      </c>
      <c r="BY66" s="31">
        <f>'Ievades dati'!BY398</f>
        <v>0</v>
      </c>
      <c r="BZ66" s="31">
        <f>'Ievades dati'!BZ398</f>
        <v>0</v>
      </c>
      <c r="CA66" s="31">
        <f>'Ievades dati'!CA398</f>
        <v>0</v>
      </c>
      <c r="CB66" s="31">
        <f>'Ievades dati'!CB398</f>
        <v>0</v>
      </c>
      <c r="CC66" s="31">
        <f>'Ievades dati'!CC398</f>
        <v>0</v>
      </c>
      <c r="CD66" s="31">
        <f>'Ievades dati'!CD398</f>
        <v>0</v>
      </c>
      <c r="CE66" s="31">
        <f>'Ievades dati'!CE398</f>
        <v>0</v>
      </c>
      <c r="CF66" s="31">
        <f>'Ievades dati'!CF398</f>
        <v>0</v>
      </c>
      <c r="CG66" s="31">
        <f>'Ievades dati'!CG398</f>
        <v>0</v>
      </c>
      <c r="CH66" s="31">
        <f>'Ievades dati'!CH398</f>
        <v>0</v>
      </c>
      <c r="CI66" s="31">
        <f>'Ievades dati'!CI398</f>
        <v>0</v>
      </c>
      <c r="CJ66" s="31">
        <f>'Ievades dati'!CJ398</f>
        <v>0</v>
      </c>
      <c r="CK66" s="31">
        <f>'Ievades dati'!CK398</f>
        <v>0</v>
      </c>
    </row>
    <row r="67" spans="2:89" ht="10.35" hidden="1" customHeight="1" outlineLevel="2">
      <c r="B67" s="23"/>
      <c r="C67" s="10">
        <v>9</v>
      </c>
      <c r="D67" s="259" t="str">
        <f>'Ievades dati'!D399</f>
        <v>Aktīvs 9</v>
      </c>
      <c r="F67" s="12" t="s">
        <v>4</v>
      </c>
      <c r="G67" s="260">
        <f>'Ievades dati'!G399</f>
        <v>3</v>
      </c>
      <c r="J67" s="31">
        <f>'Ievades dati'!J399</f>
        <v>0</v>
      </c>
      <c r="K67" s="31">
        <f>'Ievades dati'!K399</f>
        <v>0</v>
      </c>
      <c r="L67" s="31">
        <f>'Ievades dati'!L399</f>
        <v>0</v>
      </c>
      <c r="M67" s="31">
        <f>'Ievades dati'!M399</f>
        <v>0</v>
      </c>
      <c r="N67" s="31">
        <f>'Ievades dati'!N399</f>
        <v>0</v>
      </c>
      <c r="O67" s="31">
        <f>'Ievades dati'!O399</f>
        <v>0</v>
      </c>
      <c r="P67" s="31">
        <f>'Ievades dati'!P399</f>
        <v>0</v>
      </c>
      <c r="Q67" s="31">
        <f>'Ievades dati'!Q399</f>
        <v>0</v>
      </c>
      <c r="R67" s="31">
        <f>'Ievades dati'!R399</f>
        <v>0</v>
      </c>
      <c r="S67" s="31">
        <f>'Ievades dati'!S399</f>
        <v>0</v>
      </c>
      <c r="T67" s="31">
        <f>'Ievades dati'!T399</f>
        <v>0</v>
      </c>
      <c r="U67" s="31">
        <f>'Ievades dati'!U399</f>
        <v>0</v>
      </c>
      <c r="V67" s="31">
        <f>'Ievades dati'!V399</f>
        <v>0</v>
      </c>
      <c r="W67" s="31">
        <f>'Ievades dati'!W399</f>
        <v>0</v>
      </c>
      <c r="X67" s="31">
        <f>'Ievades dati'!X399</f>
        <v>0</v>
      </c>
      <c r="Y67" s="31">
        <f>'Ievades dati'!Y399</f>
        <v>0</v>
      </c>
      <c r="Z67" s="31">
        <f>'Ievades dati'!Z399</f>
        <v>0</v>
      </c>
      <c r="AA67" s="31">
        <f>'Ievades dati'!AA399</f>
        <v>0</v>
      </c>
      <c r="AB67" s="31">
        <f>'Ievades dati'!AB399</f>
        <v>0</v>
      </c>
      <c r="AC67" s="31">
        <f>'Ievades dati'!AC399</f>
        <v>0</v>
      </c>
      <c r="AD67" s="31">
        <f>'Ievades dati'!AD399</f>
        <v>0</v>
      </c>
      <c r="AE67" s="31">
        <f>'Ievades dati'!AE399</f>
        <v>0</v>
      </c>
      <c r="AF67" s="31">
        <f>'Ievades dati'!AF399</f>
        <v>0</v>
      </c>
      <c r="AG67" s="31">
        <f>'Ievades dati'!AG399</f>
        <v>0</v>
      </c>
      <c r="AH67" s="31">
        <f>'Ievades dati'!AH399</f>
        <v>0</v>
      </c>
      <c r="AI67" s="31">
        <f>'Ievades dati'!AI399</f>
        <v>0</v>
      </c>
      <c r="AJ67" s="31">
        <f>'Ievades dati'!AJ399</f>
        <v>0</v>
      </c>
      <c r="AK67" s="31">
        <f>'Ievades dati'!AK399</f>
        <v>0</v>
      </c>
      <c r="AL67" s="31">
        <f>'Ievades dati'!AL399</f>
        <v>0</v>
      </c>
      <c r="AM67" s="31">
        <f>'Ievades dati'!AM399</f>
        <v>0</v>
      </c>
      <c r="AN67" s="31">
        <f>'Ievades dati'!AN399</f>
        <v>0</v>
      </c>
      <c r="AO67" s="31">
        <f>'Ievades dati'!AO399</f>
        <v>0</v>
      </c>
      <c r="AP67" s="31">
        <f>'Ievades dati'!AP399</f>
        <v>0</v>
      </c>
      <c r="AQ67" s="31">
        <f>'Ievades dati'!AQ399</f>
        <v>0</v>
      </c>
      <c r="AR67" s="31">
        <f>'Ievades dati'!AR399</f>
        <v>0</v>
      </c>
      <c r="AS67" s="31">
        <f>'Ievades dati'!AS399</f>
        <v>0</v>
      </c>
      <c r="AT67" s="31">
        <f>'Ievades dati'!AT399</f>
        <v>0</v>
      </c>
      <c r="AU67" s="31">
        <f>'Ievades dati'!AU399</f>
        <v>0</v>
      </c>
      <c r="AV67" s="31">
        <f>'Ievades dati'!AV399</f>
        <v>0</v>
      </c>
      <c r="AW67" s="31">
        <f>'Ievades dati'!AW399</f>
        <v>0</v>
      </c>
      <c r="AX67" s="31">
        <f>'Ievades dati'!AX399</f>
        <v>0</v>
      </c>
      <c r="AY67" s="31">
        <f>'Ievades dati'!AY399</f>
        <v>0</v>
      </c>
      <c r="AZ67" s="31">
        <f>'Ievades dati'!AZ399</f>
        <v>0</v>
      </c>
      <c r="BA67" s="31">
        <f>'Ievades dati'!BA399</f>
        <v>0</v>
      </c>
      <c r="BB67" s="31">
        <f>'Ievades dati'!BB399</f>
        <v>0</v>
      </c>
      <c r="BC67" s="31">
        <f>'Ievades dati'!BC399</f>
        <v>0</v>
      </c>
      <c r="BD67" s="31">
        <f>'Ievades dati'!BD399</f>
        <v>0</v>
      </c>
      <c r="BE67" s="31">
        <f>'Ievades dati'!BE399</f>
        <v>0</v>
      </c>
      <c r="BF67" s="31">
        <f>'Ievades dati'!BF399</f>
        <v>0</v>
      </c>
      <c r="BG67" s="31">
        <f>'Ievades dati'!BG399</f>
        <v>0</v>
      </c>
      <c r="BH67" s="31">
        <f>'Ievades dati'!BH399</f>
        <v>0</v>
      </c>
      <c r="BI67" s="31">
        <f>'Ievades dati'!BI399</f>
        <v>0</v>
      </c>
      <c r="BJ67" s="31">
        <f>'Ievades dati'!BJ399</f>
        <v>0</v>
      </c>
      <c r="BK67" s="31">
        <f>'Ievades dati'!BK399</f>
        <v>0</v>
      </c>
      <c r="BL67" s="31">
        <f>'Ievades dati'!BL399</f>
        <v>0</v>
      </c>
      <c r="BM67" s="31">
        <f>'Ievades dati'!BM399</f>
        <v>0</v>
      </c>
      <c r="BN67" s="31">
        <f>'Ievades dati'!BN399</f>
        <v>0</v>
      </c>
      <c r="BO67" s="31">
        <f>'Ievades dati'!BO399</f>
        <v>0</v>
      </c>
      <c r="BP67" s="31">
        <f>'Ievades dati'!BP399</f>
        <v>0</v>
      </c>
      <c r="BQ67" s="31">
        <f>'Ievades dati'!BQ399</f>
        <v>0</v>
      </c>
      <c r="BR67" s="31">
        <f>'Ievades dati'!BR399</f>
        <v>0</v>
      </c>
      <c r="BS67" s="31">
        <f>'Ievades dati'!BS399</f>
        <v>0</v>
      </c>
      <c r="BT67" s="31">
        <f>'Ievades dati'!BT399</f>
        <v>0</v>
      </c>
      <c r="BU67" s="31">
        <f>'Ievades dati'!BU399</f>
        <v>0</v>
      </c>
      <c r="BV67" s="31">
        <f>'Ievades dati'!BV399</f>
        <v>0</v>
      </c>
      <c r="BW67" s="31">
        <f>'Ievades dati'!BW399</f>
        <v>0</v>
      </c>
      <c r="BX67" s="31">
        <f>'Ievades dati'!BX399</f>
        <v>0</v>
      </c>
      <c r="BY67" s="31">
        <f>'Ievades dati'!BY399</f>
        <v>0</v>
      </c>
      <c r="BZ67" s="31">
        <f>'Ievades dati'!BZ399</f>
        <v>0</v>
      </c>
      <c r="CA67" s="31">
        <f>'Ievades dati'!CA399</f>
        <v>0</v>
      </c>
      <c r="CB67" s="31">
        <f>'Ievades dati'!CB399</f>
        <v>0</v>
      </c>
      <c r="CC67" s="31">
        <f>'Ievades dati'!CC399</f>
        <v>0</v>
      </c>
      <c r="CD67" s="31">
        <f>'Ievades dati'!CD399</f>
        <v>0</v>
      </c>
      <c r="CE67" s="31">
        <f>'Ievades dati'!CE399</f>
        <v>0</v>
      </c>
      <c r="CF67" s="31">
        <f>'Ievades dati'!CF399</f>
        <v>0</v>
      </c>
      <c r="CG67" s="31">
        <f>'Ievades dati'!CG399</f>
        <v>0</v>
      </c>
      <c r="CH67" s="31">
        <f>'Ievades dati'!CH399</f>
        <v>0</v>
      </c>
      <c r="CI67" s="31">
        <f>'Ievades dati'!CI399</f>
        <v>0</v>
      </c>
      <c r="CJ67" s="31">
        <f>'Ievades dati'!CJ399</f>
        <v>0</v>
      </c>
      <c r="CK67" s="31">
        <f>'Ievades dati'!CK399</f>
        <v>0</v>
      </c>
    </row>
    <row r="68" spans="2:89" ht="10.35" hidden="1" customHeight="1" outlineLevel="2">
      <c r="B68" s="23"/>
      <c r="C68" s="10">
        <v>10</v>
      </c>
      <c r="D68" s="259" t="str">
        <f>'Ievades dati'!D400</f>
        <v>Aktīvs 10</v>
      </c>
      <c r="F68" s="12" t="s">
        <v>4</v>
      </c>
      <c r="G68" s="260">
        <f>'Ievades dati'!G400</f>
        <v>3</v>
      </c>
      <c r="J68" s="31">
        <f>'Ievades dati'!J400</f>
        <v>0</v>
      </c>
      <c r="K68" s="31">
        <f>'Ievades dati'!K400</f>
        <v>0</v>
      </c>
      <c r="L68" s="31">
        <f>'Ievades dati'!L400</f>
        <v>0</v>
      </c>
      <c r="M68" s="31">
        <f>'Ievades dati'!M400</f>
        <v>0</v>
      </c>
      <c r="N68" s="31">
        <f>'Ievades dati'!N400</f>
        <v>0</v>
      </c>
      <c r="O68" s="31">
        <f>'Ievades dati'!O400</f>
        <v>0</v>
      </c>
      <c r="P68" s="31">
        <f>'Ievades dati'!P400</f>
        <v>0</v>
      </c>
      <c r="Q68" s="31">
        <f>'Ievades dati'!Q400</f>
        <v>0</v>
      </c>
      <c r="R68" s="31">
        <f>'Ievades dati'!R400</f>
        <v>0</v>
      </c>
      <c r="S68" s="31">
        <f>'Ievades dati'!S400</f>
        <v>0</v>
      </c>
      <c r="T68" s="31">
        <f>'Ievades dati'!T400</f>
        <v>0</v>
      </c>
      <c r="U68" s="31">
        <f>'Ievades dati'!U400</f>
        <v>0</v>
      </c>
      <c r="V68" s="31">
        <f>'Ievades dati'!V400</f>
        <v>0</v>
      </c>
      <c r="W68" s="31">
        <f>'Ievades dati'!W400</f>
        <v>0</v>
      </c>
      <c r="X68" s="31">
        <f>'Ievades dati'!X400</f>
        <v>0</v>
      </c>
      <c r="Y68" s="31">
        <f>'Ievades dati'!Y400</f>
        <v>0</v>
      </c>
      <c r="Z68" s="31">
        <f>'Ievades dati'!Z400</f>
        <v>0</v>
      </c>
      <c r="AA68" s="31">
        <f>'Ievades dati'!AA400</f>
        <v>0</v>
      </c>
      <c r="AB68" s="31">
        <f>'Ievades dati'!AB400</f>
        <v>0</v>
      </c>
      <c r="AC68" s="31">
        <f>'Ievades dati'!AC400</f>
        <v>0</v>
      </c>
      <c r="AD68" s="31">
        <f>'Ievades dati'!AD400</f>
        <v>0</v>
      </c>
      <c r="AE68" s="31">
        <f>'Ievades dati'!AE400</f>
        <v>0</v>
      </c>
      <c r="AF68" s="31">
        <f>'Ievades dati'!AF400</f>
        <v>0</v>
      </c>
      <c r="AG68" s="31">
        <f>'Ievades dati'!AG400</f>
        <v>0</v>
      </c>
      <c r="AH68" s="31">
        <f>'Ievades dati'!AH400</f>
        <v>0</v>
      </c>
      <c r="AI68" s="31">
        <f>'Ievades dati'!AI400</f>
        <v>0</v>
      </c>
      <c r="AJ68" s="31">
        <f>'Ievades dati'!AJ400</f>
        <v>0</v>
      </c>
      <c r="AK68" s="31">
        <f>'Ievades dati'!AK400</f>
        <v>0</v>
      </c>
      <c r="AL68" s="31">
        <f>'Ievades dati'!AL400</f>
        <v>0</v>
      </c>
      <c r="AM68" s="31">
        <f>'Ievades dati'!AM400</f>
        <v>0</v>
      </c>
      <c r="AN68" s="31">
        <f>'Ievades dati'!AN400</f>
        <v>0</v>
      </c>
      <c r="AO68" s="31">
        <f>'Ievades dati'!AO400</f>
        <v>0</v>
      </c>
      <c r="AP68" s="31">
        <f>'Ievades dati'!AP400</f>
        <v>0</v>
      </c>
      <c r="AQ68" s="31">
        <f>'Ievades dati'!AQ400</f>
        <v>0</v>
      </c>
      <c r="AR68" s="31">
        <f>'Ievades dati'!AR400</f>
        <v>0</v>
      </c>
      <c r="AS68" s="31">
        <f>'Ievades dati'!AS400</f>
        <v>0</v>
      </c>
      <c r="AT68" s="31">
        <f>'Ievades dati'!AT400</f>
        <v>0</v>
      </c>
      <c r="AU68" s="31">
        <f>'Ievades dati'!AU400</f>
        <v>0</v>
      </c>
      <c r="AV68" s="31">
        <f>'Ievades dati'!AV400</f>
        <v>0</v>
      </c>
      <c r="AW68" s="31">
        <f>'Ievades dati'!AW400</f>
        <v>0</v>
      </c>
      <c r="AX68" s="31">
        <f>'Ievades dati'!AX400</f>
        <v>0</v>
      </c>
      <c r="AY68" s="31">
        <f>'Ievades dati'!AY400</f>
        <v>0</v>
      </c>
      <c r="AZ68" s="31">
        <f>'Ievades dati'!AZ400</f>
        <v>0</v>
      </c>
      <c r="BA68" s="31">
        <f>'Ievades dati'!BA400</f>
        <v>0</v>
      </c>
      <c r="BB68" s="31">
        <f>'Ievades dati'!BB400</f>
        <v>0</v>
      </c>
      <c r="BC68" s="31">
        <f>'Ievades dati'!BC400</f>
        <v>0</v>
      </c>
      <c r="BD68" s="31">
        <f>'Ievades dati'!BD400</f>
        <v>0</v>
      </c>
      <c r="BE68" s="31">
        <f>'Ievades dati'!BE400</f>
        <v>0</v>
      </c>
      <c r="BF68" s="31">
        <f>'Ievades dati'!BF400</f>
        <v>0</v>
      </c>
      <c r="BG68" s="31">
        <f>'Ievades dati'!BG400</f>
        <v>0</v>
      </c>
      <c r="BH68" s="31">
        <f>'Ievades dati'!BH400</f>
        <v>0</v>
      </c>
      <c r="BI68" s="31">
        <f>'Ievades dati'!BI400</f>
        <v>0</v>
      </c>
      <c r="BJ68" s="31">
        <f>'Ievades dati'!BJ400</f>
        <v>0</v>
      </c>
      <c r="BK68" s="31">
        <f>'Ievades dati'!BK400</f>
        <v>0</v>
      </c>
      <c r="BL68" s="31">
        <f>'Ievades dati'!BL400</f>
        <v>0</v>
      </c>
      <c r="BM68" s="31">
        <f>'Ievades dati'!BM400</f>
        <v>0</v>
      </c>
      <c r="BN68" s="31">
        <f>'Ievades dati'!BN400</f>
        <v>0</v>
      </c>
      <c r="BO68" s="31">
        <f>'Ievades dati'!BO400</f>
        <v>0</v>
      </c>
      <c r="BP68" s="31">
        <f>'Ievades dati'!BP400</f>
        <v>0</v>
      </c>
      <c r="BQ68" s="31">
        <f>'Ievades dati'!BQ400</f>
        <v>0</v>
      </c>
      <c r="BR68" s="31">
        <f>'Ievades dati'!BR400</f>
        <v>0</v>
      </c>
      <c r="BS68" s="31">
        <f>'Ievades dati'!BS400</f>
        <v>0</v>
      </c>
      <c r="BT68" s="31">
        <f>'Ievades dati'!BT400</f>
        <v>0</v>
      </c>
      <c r="BU68" s="31">
        <f>'Ievades dati'!BU400</f>
        <v>0</v>
      </c>
      <c r="BV68" s="31">
        <f>'Ievades dati'!BV400</f>
        <v>0</v>
      </c>
      <c r="BW68" s="31">
        <f>'Ievades dati'!BW400</f>
        <v>0</v>
      </c>
      <c r="BX68" s="31">
        <f>'Ievades dati'!BX400</f>
        <v>0</v>
      </c>
      <c r="BY68" s="31">
        <f>'Ievades dati'!BY400</f>
        <v>0</v>
      </c>
      <c r="BZ68" s="31">
        <f>'Ievades dati'!BZ400</f>
        <v>0</v>
      </c>
      <c r="CA68" s="31">
        <f>'Ievades dati'!CA400</f>
        <v>0</v>
      </c>
      <c r="CB68" s="31">
        <f>'Ievades dati'!CB400</f>
        <v>0</v>
      </c>
      <c r="CC68" s="31">
        <f>'Ievades dati'!CC400</f>
        <v>0</v>
      </c>
      <c r="CD68" s="31">
        <f>'Ievades dati'!CD400</f>
        <v>0</v>
      </c>
      <c r="CE68" s="31">
        <f>'Ievades dati'!CE400</f>
        <v>0</v>
      </c>
      <c r="CF68" s="31">
        <f>'Ievades dati'!CF400</f>
        <v>0</v>
      </c>
      <c r="CG68" s="31">
        <f>'Ievades dati'!CG400</f>
        <v>0</v>
      </c>
      <c r="CH68" s="31">
        <f>'Ievades dati'!CH400</f>
        <v>0</v>
      </c>
      <c r="CI68" s="31">
        <f>'Ievades dati'!CI400</f>
        <v>0</v>
      </c>
      <c r="CJ68" s="31">
        <f>'Ievades dati'!CJ400</f>
        <v>0</v>
      </c>
      <c r="CK68" s="31">
        <f>'Ievades dati'!CK400</f>
        <v>0</v>
      </c>
    </row>
    <row r="69" spans="2:89" ht="10.35" hidden="1" customHeight="1" outlineLevel="2">
      <c r="B69" s="23"/>
      <c r="C69" s="10">
        <v>11</v>
      </c>
      <c r="D69" s="259">
        <f>'Ievades dati'!D401</f>
        <v>0</v>
      </c>
      <c r="F69" s="12" t="s">
        <v>4</v>
      </c>
      <c r="G69" s="260">
        <f>'Ievades dati'!G401</f>
        <v>0</v>
      </c>
      <c r="J69" s="31">
        <f>'Ievades dati'!J401</f>
        <v>0</v>
      </c>
      <c r="K69" s="31">
        <f>'Ievades dati'!K401</f>
        <v>0</v>
      </c>
      <c r="L69" s="31">
        <f>'Ievades dati'!L401</f>
        <v>0</v>
      </c>
      <c r="M69" s="31">
        <f>'Ievades dati'!M401</f>
        <v>0</v>
      </c>
      <c r="N69" s="31">
        <f>'Ievades dati'!N401</f>
        <v>0</v>
      </c>
      <c r="O69" s="31">
        <f>'Ievades dati'!O401</f>
        <v>0</v>
      </c>
      <c r="P69" s="31">
        <f>'Ievades dati'!P401</f>
        <v>0</v>
      </c>
      <c r="Q69" s="31">
        <f>'Ievades dati'!Q401</f>
        <v>0</v>
      </c>
      <c r="R69" s="31">
        <f>'Ievades dati'!R401</f>
        <v>0</v>
      </c>
      <c r="S69" s="31">
        <f>'Ievades dati'!S401</f>
        <v>0</v>
      </c>
      <c r="T69" s="31">
        <f>'Ievades dati'!T401</f>
        <v>0</v>
      </c>
      <c r="U69" s="31">
        <f>'Ievades dati'!U401</f>
        <v>0</v>
      </c>
      <c r="V69" s="31">
        <f>'Ievades dati'!V401</f>
        <v>0</v>
      </c>
      <c r="W69" s="31">
        <f>'Ievades dati'!W401</f>
        <v>0</v>
      </c>
      <c r="X69" s="31">
        <f>'Ievades dati'!X401</f>
        <v>0</v>
      </c>
      <c r="Y69" s="31">
        <f>'Ievades dati'!Y401</f>
        <v>0</v>
      </c>
      <c r="Z69" s="31">
        <f>'Ievades dati'!Z401</f>
        <v>0</v>
      </c>
      <c r="AA69" s="31">
        <f>'Ievades dati'!AA401</f>
        <v>0</v>
      </c>
      <c r="AB69" s="31">
        <f>'Ievades dati'!AB401</f>
        <v>0</v>
      </c>
      <c r="AC69" s="31">
        <f>'Ievades dati'!AC401</f>
        <v>0</v>
      </c>
      <c r="AD69" s="31">
        <f>'Ievades dati'!AD401</f>
        <v>0</v>
      </c>
      <c r="AE69" s="31">
        <f>'Ievades dati'!AE401</f>
        <v>0</v>
      </c>
      <c r="AF69" s="31">
        <f>'Ievades dati'!AF401</f>
        <v>0</v>
      </c>
      <c r="AG69" s="31">
        <f>'Ievades dati'!AG401</f>
        <v>0</v>
      </c>
      <c r="AH69" s="31">
        <f>'Ievades dati'!AH401</f>
        <v>0</v>
      </c>
      <c r="AI69" s="31">
        <f>'Ievades dati'!AI401</f>
        <v>0</v>
      </c>
      <c r="AJ69" s="31">
        <f>'Ievades dati'!AJ401</f>
        <v>0</v>
      </c>
      <c r="AK69" s="31">
        <f>'Ievades dati'!AK401</f>
        <v>0</v>
      </c>
      <c r="AL69" s="31">
        <f>'Ievades dati'!AL401</f>
        <v>0</v>
      </c>
      <c r="AM69" s="31">
        <f>'Ievades dati'!AM401</f>
        <v>0</v>
      </c>
      <c r="AN69" s="31">
        <f>'Ievades dati'!AN401</f>
        <v>0</v>
      </c>
      <c r="AO69" s="31">
        <f>'Ievades dati'!AO401</f>
        <v>0</v>
      </c>
      <c r="AP69" s="31">
        <f>'Ievades dati'!AP401</f>
        <v>0</v>
      </c>
      <c r="AQ69" s="31">
        <f>'Ievades dati'!AQ401</f>
        <v>0</v>
      </c>
      <c r="AR69" s="31">
        <f>'Ievades dati'!AR401</f>
        <v>0</v>
      </c>
      <c r="AS69" s="31">
        <f>'Ievades dati'!AS401</f>
        <v>0</v>
      </c>
      <c r="AT69" s="31">
        <f>'Ievades dati'!AT401</f>
        <v>0</v>
      </c>
      <c r="AU69" s="31">
        <f>'Ievades dati'!AU401</f>
        <v>0</v>
      </c>
      <c r="AV69" s="31">
        <f>'Ievades dati'!AV401</f>
        <v>0</v>
      </c>
      <c r="AW69" s="31">
        <f>'Ievades dati'!AW401</f>
        <v>0</v>
      </c>
      <c r="AX69" s="31">
        <f>'Ievades dati'!AX401</f>
        <v>0</v>
      </c>
      <c r="AY69" s="31">
        <f>'Ievades dati'!AY401</f>
        <v>0</v>
      </c>
      <c r="AZ69" s="31">
        <f>'Ievades dati'!AZ401</f>
        <v>0</v>
      </c>
      <c r="BA69" s="31">
        <f>'Ievades dati'!BA401</f>
        <v>0</v>
      </c>
      <c r="BB69" s="31">
        <f>'Ievades dati'!BB401</f>
        <v>0</v>
      </c>
      <c r="BC69" s="31">
        <f>'Ievades dati'!BC401</f>
        <v>0</v>
      </c>
      <c r="BD69" s="31">
        <f>'Ievades dati'!BD401</f>
        <v>0</v>
      </c>
      <c r="BE69" s="31">
        <f>'Ievades dati'!BE401</f>
        <v>0</v>
      </c>
      <c r="BF69" s="31">
        <f>'Ievades dati'!BF401</f>
        <v>0</v>
      </c>
      <c r="BG69" s="31">
        <f>'Ievades dati'!BG401</f>
        <v>0</v>
      </c>
      <c r="BH69" s="31">
        <f>'Ievades dati'!BH401</f>
        <v>0</v>
      </c>
      <c r="BI69" s="31">
        <f>'Ievades dati'!BI401</f>
        <v>0</v>
      </c>
      <c r="BJ69" s="31">
        <f>'Ievades dati'!BJ401</f>
        <v>0</v>
      </c>
      <c r="BK69" s="31">
        <f>'Ievades dati'!BK401</f>
        <v>0</v>
      </c>
      <c r="BL69" s="31">
        <f>'Ievades dati'!BL401</f>
        <v>0</v>
      </c>
      <c r="BM69" s="31">
        <f>'Ievades dati'!BM401</f>
        <v>0</v>
      </c>
      <c r="BN69" s="31">
        <f>'Ievades dati'!BN401</f>
        <v>0</v>
      </c>
      <c r="BO69" s="31">
        <f>'Ievades dati'!BO401</f>
        <v>0</v>
      </c>
      <c r="BP69" s="31">
        <f>'Ievades dati'!BP401</f>
        <v>0</v>
      </c>
      <c r="BQ69" s="31">
        <f>'Ievades dati'!BQ401</f>
        <v>0</v>
      </c>
      <c r="BR69" s="31">
        <f>'Ievades dati'!BR401</f>
        <v>0</v>
      </c>
      <c r="BS69" s="31">
        <f>'Ievades dati'!BS401</f>
        <v>0</v>
      </c>
      <c r="BT69" s="31">
        <f>'Ievades dati'!BT401</f>
        <v>0</v>
      </c>
      <c r="BU69" s="31">
        <f>'Ievades dati'!BU401</f>
        <v>0</v>
      </c>
      <c r="BV69" s="31">
        <f>'Ievades dati'!BV401</f>
        <v>0</v>
      </c>
      <c r="BW69" s="31">
        <f>'Ievades dati'!BW401</f>
        <v>0</v>
      </c>
      <c r="BX69" s="31">
        <f>'Ievades dati'!BX401</f>
        <v>0</v>
      </c>
      <c r="BY69" s="31">
        <f>'Ievades dati'!BY401</f>
        <v>0</v>
      </c>
      <c r="BZ69" s="31">
        <f>'Ievades dati'!BZ401</f>
        <v>0</v>
      </c>
      <c r="CA69" s="31">
        <f>'Ievades dati'!CA401</f>
        <v>0</v>
      </c>
      <c r="CB69" s="31">
        <f>'Ievades dati'!CB401</f>
        <v>0</v>
      </c>
      <c r="CC69" s="31">
        <f>'Ievades dati'!CC401</f>
        <v>0</v>
      </c>
      <c r="CD69" s="31">
        <f>'Ievades dati'!CD401</f>
        <v>0</v>
      </c>
      <c r="CE69" s="31">
        <f>'Ievades dati'!CE401</f>
        <v>0</v>
      </c>
      <c r="CF69" s="31">
        <f>'Ievades dati'!CF401</f>
        <v>0</v>
      </c>
      <c r="CG69" s="31">
        <f>'Ievades dati'!CG401</f>
        <v>0</v>
      </c>
      <c r="CH69" s="31">
        <f>'Ievades dati'!CH401</f>
        <v>0</v>
      </c>
      <c r="CI69" s="31">
        <f>'Ievades dati'!CI401</f>
        <v>0</v>
      </c>
      <c r="CJ69" s="31">
        <f>'Ievades dati'!CJ401</f>
        <v>0</v>
      </c>
      <c r="CK69" s="31">
        <f>'Ievades dati'!CK401</f>
        <v>0</v>
      </c>
    </row>
    <row r="70" spans="2:89" ht="10.35" hidden="1" customHeight="1" outlineLevel="2">
      <c r="B70" s="23"/>
      <c r="C70" s="10">
        <v>12</v>
      </c>
      <c r="D70" s="259">
        <f>'Ievades dati'!D402</f>
        <v>0</v>
      </c>
      <c r="F70" s="12" t="s">
        <v>4</v>
      </c>
      <c r="G70" s="260">
        <f>'Ievades dati'!G402</f>
        <v>0</v>
      </c>
      <c r="J70" s="31">
        <f>'Ievades dati'!J402</f>
        <v>0</v>
      </c>
      <c r="K70" s="31">
        <f>'Ievades dati'!K402</f>
        <v>0</v>
      </c>
      <c r="L70" s="31">
        <f>'Ievades dati'!L402</f>
        <v>0</v>
      </c>
      <c r="M70" s="31">
        <f>'Ievades dati'!M402</f>
        <v>0</v>
      </c>
      <c r="N70" s="31">
        <f>'Ievades dati'!N402</f>
        <v>0</v>
      </c>
      <c r="O70" s="31">
        <f>'Ievades dati'!O402</f>
        <v>0</v>
      </c>
      <c r="P70" s="31">
        <f>'Ievades dati'!P402</f>
        <v>0</v>
      </c>
      <c r="Q70" s="31">
        <f>'Ievades dati'!Q402</f>
        <v>0</v>
      </c>
      <c r="R70" s="31">
        <f>'Ievades dati'!R402</f>
        <v>0</v>
      </c>
      <c r="S70" s="31">
        <f>'Ievades dati'!S402</f>
        <v>0</v>
      </c>
      <c r="T70" s="31">
        <f>'Ievades dati'!T402</f>
        <v>0</v>
      </c>
      <c r="U70" s="31">
        <f>'Ievades dati'!U402</f>
        <v>0</v>
      </c>
      <c r="V70" s="31">
        <f>'Ievades dati'!V402</f>
        <v>0</v>
      </c>
      <c r="W70" s="31">
        <f>'Ievades dati'!W402</f>
        <v>0</v>
      </c>
      <c r="X70" s="31">
        <f>'Ievades dati'!X402</f>
        <v>0</v>
      </c>
      <c r="Y70" s="31">
        <f>'Ievades dati'!Y402</f>
        <v>0</v>
      </c>
      <c r="Z70" s="31">
        <f>'Ievades dati'!Z402</f>
        <v>0</v>
      </c>
      <c r="AA70" s="31">
        <f>'Ievades dati'!AA402</f>
        <v>0</v>
      </c>
      <c r="AB70" s="31">
        <f>'Ievades dati'!AB402</f>
        <v>0</v>
      </c>
      <c r="AC70" s="31">
        <f>'Ievades dati'!AC402</f>
        <v>0</v>
      </c>
      <c r="AD70" s="31">
        <f>'Ievades dati'!AD402</f>
        <v>0</v>
      </c>
      <c r="AE70" s="31">
        <f>'Ievades dati'!AE402</f>
        <v>0</v>
      </c>
      <c r="AF70" s="31">
        <f>'Ievades dati'!AF402</f>
        <v>0</v>
      </c>
      <c r="AG70" s="31">
        <f>'Ievades dati'!AG402</f>
        <v>0</v>
      </c>
      <c r="AH70" s="31">
        <f>'Ievades dati'!AH402</f>
        <v>0</v>
      </c>
      <c r="AI70" s="31">
        <f>'Ievades dati'!AI402</f>
        <v>0</v>
      </c>
      <c r="AJ70" s="31">
        <f>'Ievades dati'!AJ402</f>
        <v>0</v>
      </c>
      <c r="AK70" s="31">
        <f>'Ievades dati'!AK402</f>
        <v>0</v>
      </c>
      <c r="AL70" s="31">
        <f>'Ievades dati'!AL402</f>
        <v>0</v>
      </c>
      <c r="AM70" s="31">
        <f>'Ievades dati'!AM402</f>
        <v>0</v>
      </c>
      <c r="AN70" s="31">
        <f>'Ievades dati'!AN402</f>
        <v>0</v>
      </c>
      <c r="AO70" s="31">
        <f>'Ievades dati'!AO402</f>
        <v>0</v>
      </c>
      <c r="AP70" s="31">
        <f>'Ievades dati'!AP402</f>
        <v>0</v>
      </c>
      <c r="AQ70" s="31">
        <f>'Ievades dati'!AQ402</f>
        <v>0</v>
      </c>
      <c r="AR70" s="31">
        <f>'Ievades dati'!AR402</f>
        <v>0</v>
      </c>
      <c r="AS70" s="31">
        <f>'Ievades dati'!AS402</f>
        <v>0</v>
      </c>
      <c r="AT70" s="31">
        <f>'Ievades dati'!AT402</f>
        <v>0</v>
      </c>
      <c r="AU70" s="31">
        <f>'Ievades dati'!AU402</f>
        <v>0</v>
      </c>
      <c r="AV70" s="31">
        <f>'Ievades dati'!AV402</f>
        <v>0</v>
      </c>
      <c r="AW70" s="31">
        <f>'Ievades dati'!AW402</f>
        <v>0</v>
      </c>
      <c r="AX70" s="31">
        <f>'Ievades dati'!AX402</f>
        <v>0</v>
      </c>
      <c r="AY70" s="31">
        <f>'Ievades dati'!AY402</f>
        <v>0</v>
      </c>
      <c r="AZ70" s="31">
        <f>'Ievades dati'!AZ402</f>
        <v>0</v>
      </c>
      <c r="BA70" s="31">
        <f>'Ievades dati'!BA402</f>
        <v>0</v>
      </c>
      <c r="BB70" s="31">
        <f>'Ievades dati'!BB402</f>
        <v>0</v>
      </c>
      <c r="BC70" s="31">
        <f>'Ievades dati'!BC402</f>
        <v>0</v>
      </c>
      <c r="BD70" s="31">
        <f>'Ievades dati'!BD402</f>
        <v>0</v>
      </c>
      <c r="BE70" s="31">
        <f>'Ievades dati'!BE402</f>
        <v>0</v>
      </c>
      <c r="BF70" s="31">
        <f>'Ievades dati'!BF402</f>
        <v>0</v>
      </c>
      <c r="BG70" s="31">
        <f>'Ievades dati'!BG402</f>
        <v>0</v>
      </c>
      <c r="BH70" s="31">
        <f>'Ievades dati'!BH402</f>
        <v>0</v>
      </c>
      <c r="BI70" s="31">
        <f>'Ievades dati'!BI402</f>
        <v>0</v>
      </c>
      <c r="BJ70" s="31">
        <f>'Ievades dati'!BJ402</f>
        <v>0</v>
      </c>
      <c r="BK70" s="31">
        <f>'Ievades dati'!BK402</f>
        <v>0</v>
      </c>
      <c r="BL70" s="31">
        <f>'Ievades dati'!BL402</f>
        <v>0</v>
      </c>
      <c r="BM70" s="31">
        <f>'Ievades dati'!BM402</f>
        <v>0</v>
      </c>
      <c r="BN70" s="31">
        <f>'Ievades dati'!BN402</f>
        <v>0</v>
      </c>
      <c r="BO70" s="31">
        <f>'Ievades dati'!BO402</f>
        <v>0</v>
      </c>
      <c r="BP70" s="31">
        <f>'Ievades dati'!BP402</f>
        <v>0</v>
      </c>
      <c r="BQ70" s="31">
        <f>'Ievades dati'!BQ402</f>
        <v>0</v>
      </c>
      <c r="BR70" s="31">
        <f>'Ievades dati'!BR402</f>
        <v>0</v>
      </c>
      <c r="BS70" s="31">
        <f>'Ievades dati'!BS402</f>
        <v>0</v>
      </c>
      <c r="BT70" s="31">
        <f>'Ievades dati'!BT402</f>
        <v>0</v>
      </c>
      <c r="BU70" s="31">
        <f>'Ievades dati'!BU402</f>
        <v>0</v>
      </c>
      <c r="BV70" s="31">
        <f>'Ievades dati'!BV402</f>
        <v>0</v>
      </c>
      <c r="BW70" s="31">
        <f>'Ievades dati'!BW402</f>
        <v>0</v>
      </c>
      <c r="BX70" s="31">
        <f>'Ievades dati'!BX402</f>
        <v>0</v>
      </c>
      <c r="BY70" s="31">
        <f>'Ievades dati'!BY402</f>
        <v>0</v>
      </c>
      <c r="BZ70" s="31">
        <f>'Ievades dati'!BZ402</f>
        <v>0</v>
      </c>
      <c r="CA70" s="31">
        <f>'Ievades dati'!CA402</f>
        <v>0</v>
      </c>
      <c r="CB70" s="31">
        <f>'Ievades dati'!CB402</f>
        <v>0</v>
      </c>
      <c r="CC70" s="31">
        <f>'Ievades dati'!CC402</f>
        <v>0</v>
      </c>
      <c r="CD70" s="31">
        <f>'Ievades dati'!CD402</f>
        <v>0</v>
      </c>
      <c r="CE70" s="31">
        <f>'Ievades dati'!CE402</f>
        <v>0</v>
      </c>
      <c r="CF70" s="31">
        <f>'Ievades dati'!CF402</f>
        <v>0</v>
      </c>
      <c r="CG70" s="31">
        <f>'Ievades dati'!CG402</f>
        <v>0</v>
      </c>
      <c r="CH70" s="31">
        <f>'Ievades dati'!CH402</f>
        <v>0</v>
      </c>
      <c r="CI70" s="31">
        <f>'Ievades dati'!CI402</f>
        <v>0</v>
      </c>
      <c r="CJ70" s="31">
        <f>'Ievades dati'!CJ402</f>
        <v>0</v>
      </c>
      <c r="CK70" s="31">
        <f>'Ievades dati'!CK402</f>
        <v>0</v>
      </c>
    </row>
    <row r="71" spans="2:89" ht="10.35" hidden="1" customHeight="1" outlineLevel="2">
      <c r="B71" s="23"/>
      <c r="C71" s="10">
        <v>13</v>
      </c>
      <c r="D71" s="259">
        <f>'Ievades dati'!D403</f>
        <v>0</v>
      </c>
      <c r="F71" s="12" t="s">
        <v>4</v>
      </c>
      <c r="G71" s="260">
        <f>'Ievades dati'!G403</f>
        <v>0</v>
      </c>
      <c r="J71" s="31">
        <f>'Ievades dati'!J403</f>
        <v>0</v>
      </c>
      <c r="K71" s="31">
        <f>'Ievades dati'!K403</f>
        <v>0</v>
      </c>
      <c r="L71" s="31">
        <f>'Ievades dati'!L403</f>
        <v>0</v>
      </c>
      <c r="M71" s="31">
        <f>'Ievades dati'!M403</f>
        <v>0</v>
      </c>
      <c r="N71" s="31">
        <f>'Ievades dati'!N403</f>
        <v>0</v>
      </c>
      <c r="O71" s="31">
        <f>'Ievades dati'!O403</f>
        <v>0</v>
      </c>
      <c r="P71" s="31">
        <f>'Ievades dati'!P403</f>
        <v>0</v>
      </c>
      <c r="Q71" s="31">
        <f>'Ievades dati'!Q403</f>
        <v>0</v>
      </c>
      <c r="R71" s="31">
        <f>'Ievades dati'!R403</f>
        <v>0</v>
      </c>
      <c r="S71" s="31">
        <f>'Ievades dati'!S403</f>
        <v>0</v>
      </c>
      <c r="T71" s="31">
        <f>'Ievades dati'!T403</f>
        <v>0</v>
      </c>
      <c r="U71" s="31">
        <f>'Ievades dati'!U403</f>
        <v>0</v>
      </c>
      <c r="V71" s="31">
        <f>'Ievades dati'!V403</f>
        <v>0</v>
      </c>
      <c r="W71" s="31">
        <f>'Ievades dati'!W403</f>
        <v>0</v>
      </c>
      <c r="X71" s="31">
        <f>'Ievades dati'!X403</f>
        <v>0</v>
      </c>
      <c r="Y71" s="31">
        <f>'Ievades dati'!Y403</f>
        <v>0</v>
      </c>
      <c r="Z71" s="31">
        <f>'Ievades dati'!Z403</f>
        <v>0</v>
      </c>
      <c r="AA71" s="31">
        <f>'Ievades dati'!AA403</f>
        <v>0</v>
      </c>
      <c r="AB71" s="31">
        <f>'Ievades dati'!AB403</f>
        <v>0</v>
      </c>
      <c r="AC71" s="31">
        <f>'Ievades dati'!AC403</f>
        <v>0</v>
      </c>
      <c r="AD71" s="31">
        <f>'Ievades dati'!AD403</f>
        <v>0</v>
      </c>
      <c r="AE71" s="31">
        <f>'Ievades dati'!AE403</f>
        <v>0</v>
      </c>
      <c r="AF71" s="31">
        <f>'Ievades dati'!AF403</f>
        <v>0</v>
      </c>
      <c r="AG71" s="31">
        <f>'Ievades dati'!AG403</f>
        <v>0</v>
      </c>
      <c r="AH71" s="31">
        <f>'Ievades dati'!AH403</f>
        <v>0</v>
      </c>
      <c r="AI71" s="31">
        <f>'Ievades dati'!AI403</f>
        <v>0</v>
      </c>
      <c r="AJ71" s="31">
        <f>'Ievades dati'!AJ403</f>
        <v>0</v>
      </c>
      <c r="AK71" s="31">
        <f>'Ievades dati'!AK403</f>
        <v>0</v>
      </c>
      <c r="AL71" s="31">
        <f>'Ievades dati'!AL403</f>
        <v>0</v>
      </c>
      <c r="AM71" s="31">
        <f>'Ievades dati'!AM403</f>
        <v>0</v>
      </c>
      <c r="AN71" s="31">
        <f>'Ievades dati'!AN403</f>
        <v>0</v>
      </c>
      <c r="AO71" s="31">
        <f>'Ievades dati'!AO403</f>
        <v>0</v>
      </c>
      <c r="AP71" s="31">
        <f>'Ievades dati'!AP403</f>
        <v>0</v>
      </c>
      <c r="AQ71" s="31">
        <f>'Ievades dati'!AQ403</f>
        <v>0</v>
      </c>
      <c r="AR71" s="31">
        <f>'Ievades dati'!AR403</f>
        <v>0</v>
      </c>
      <c r="AS71" s="31">
        <f>'Ievades dati'!AS403</f>
        <v>0</v>
      </c>
      <c r="AT71" s="31">
        <f>'Ievades dati'!AT403</f>
        <v>0</v>
      </c>
      <c r="AU71" s="31">
        <f>'Ievades dati'!AU403</f>
        <v>0</v>
      </c>
      <c r="AV71" s="31">
        <f>'Ievades dati'!AV403</f>
        <v>0</v>
      </c>
      <c r="AW71" s="31">
        <f>'Ievades dati'!AW403</f>
        <v>0</v>
      </c>
      <c r="AX71" s="31">
        <f>'Ievades dati'!AX403</f>
        <v>0</v>
      </c>
      <c r="AY71" s="31">
        <f>'Ievades dati'!AY403</f>
        <v>0</v>
      </c>
      <c r="AZ71" s="31">
        <f>'Ievades dati'!AZ403</f>
        <v>0</v>
      </c>
      <c r="BA71" s="31">
        <f>'Ievades dati'!BA403</f>
        <v>0</v>
      </c>
      <c r="BB71" s="31">
        <f>'Ievades dati'!BB403</f>
        <v>0</v>
      </c>
      <c r="BC71" s="31">
        <f>'Ievades dati'!BC403</f>
        <v>0</v>
      </c>
      <c r="BD71" s="31">
        <f>'Ievades dati'!BD403</f>
        <v>0</v>
      </c>
      <c r="BE71" s="31">
        <f>'Ievades dati'!BE403</f>
        <v>0</v>
      </c>
      <c r="BF71" s="31">
        <f>'Ievades dati'!BF403</f>
        <v>0</v>
      </c>
      <c r="BG71" s="31">
        <f>'Ievades dati'!BG403</f>
        <v>0</v>
      </c>
      <c r="BH71" s="31">
        <f>'Ievades dati'!BH403</f>
        <v>0</v>
      </c>
      <c r="BI71" s="31">
        <f>'Ievades dati'!BI403</f>
        <v>0</v>
      </c>
      <c r="BJ71" s="31">
        <f>'Ievades dati'!BJ403</f>
        <v>0</v>
      </c>
      <c r="BK71" s="31">
        <f>'Ievades dati'!BK403</f>
        <v>0</v>
      </c>
      <c r="BL71" s="31">
        <f>'Ievades dati'!BL403</f>
        <v>0</v>
      </c>
      <c r="BM71" s="31">
        <f>'Ievades dati'!BM403</f>
        <v>0</v>
      </c>
      <c r="BN71" s="31">
        <f>'Ievades dati'!BN403</f>
        <v>0</v>
      </c>
      <c r="BO71" s="31">
        <f>'Ievades dati'!BO403</f>
        <v>0</v>
      </c>
      <c r="BP71" s="31">
        <f>'Ievades dati'!BP403</f>
        <v>0</v>
      </c>
      <c r="BQ71" s="31">
        <f>'Ievades dati'!BQ403</f>
        <v>0</v>
      </c>
      <c r="BR71" s="31">
        <f>'Ievades dati'!BR403</f>
        <v>0</v>
      </c>
      <c r="BS71" s="31">
        <f>'Ievades dati'!BS403</f>
        <v>0</v>
      </c>
      <c r="BT71" s="31">
        <f>'Ievades dati'!BT403</f>
        <v>0</v>
      </c>
      <c r="BU71" s="31">
        <f>'Ievades dati'!BU403</f>
        <v>0</v>
      </c>
      <c r="BV71" s="31">
        <f>'Ievades dati'!BV403</f>
        <v>0</v>
      </c>
      <c r="BW71" s="31">
        <f>'Ievades dati'!BW403</f>
        <v>0</v>
      </c>
      <c r="BX71" s="31">
        <f>'Ievades dati'!BX403</f>
        <v>0</v>
      </c>
      <c r="BY71" s="31">
        <f>'Ievades dati'!BY403</f>
        <v>0</v>
      </c>
      <c r="BZ71" s="31">
        <f>'Ievades dati'!BZ403</f>
        <v>0</v>
      </c>
      <c r="CA71" s="31">
        <f>'Ievades dati'!CA403</f>
        <v>0</v>
      </c>
      <c r="CB71" s="31">
        <f>'Ievades dati'!CB403</f>
        <v>0</v>
      </c>
      <c r="CC71" s="31">
        <f>'Ievades dati'!CC403</f>
        <v>0</v>
      </c>
      <c r="CD71" s="31">
        <f>'Ievades dati'!CD403</f>
        <v>0</v>
      </c>
      <c r="CE71" s="31">
        <f>'Ievades dati'!CE403</f>
        <v>0</v>
      </c>
      <c r="CF71" s="31">
        <f>'Ievades dati'!CF403</f>
        <v>0</v>
      </c>
      <c r="CG71" s="31">
        <f>'Ievades dati'!CG403</f>
        <v>0</v>
      </c>
      <c r="CH71" s="31">
        <f>'Ievades dati'!CH403</f>
        <v>0</v>
      </c>
      <c r="CI71" s="31">
        <f>'Ievades dati'!CI403</f>
        <v>0</v>
      </c>
      <c r="CJ71" s="31">
        <f>'Ievades dati'!CJ403</f>
        <v>0</v>
      </c>
      <c r="CK71" s="31">
        <f>'Ievades dati'!CK403</f>
        <v>0</v>
      </c>
    </row>
    <row r="72" spans="2:89" ht="10.35" hidden="1" customHeight="1" outlineLevel="2">
      <c r="B72" s="23"/>
      <c r="C72" s="10">
        <v>14</v>
      </c>
      <c r="D72" s="259">
        <f>'Ievades dati'!D404</f>
        <v>0</v>
      </c>
      <c r="F72" s="12" t="s">
        <v>4</v>
      </c>
      <c r="G72" s="260">
        <f>'Ievades dati'!G404</f>
        <v>0</v>
      </c>
      <c r="J72" s="31">
        <f>'Ievades dati'!J404</f>
        <v>0</v>
      </c>
      <c r="K72" s="31">
        <f>'Ievades dati'!K404</f>
        <v>0</v>
      </c>
      <c r="L72" s="31">
        <f>'Ievades dati'!L404</f>
        <v>0</v>
      </c>
      <c r="M72" s="31">
        <f>'Ievades dati'!M404</f>
        <v>0</v>
      </c>
      <c r="N72" s="31">
        <f>'Ievades dati'!N404</f>
        <v>0</v>
      </c>
      <c r="O72" s="31">
        <f>'Ievades dati'!O404</f>
        <v>0</v>
      </c>
      <c r="P72" s="31">
        <f>'Ievades dati'!P404</f>
        <v>0</v>
      </c>
      <c r="Q72" s="31">
        <f>'Ievades dati'!Q404</f>
        <v>0</v>
      </c>
      <c r="R72" s="31">
        <f>'Ievades dati'!R404</f>
        <v>0</v>
      </c>
      <c r="S72" s="31">
        <f>'Ievades dati'!S404</f>
        <v>0</v>
      </c>
      <c r="T72" s="31">
        <f>'Ievades dati'!T404</f>
        <v>0</v>
      </c>
      <c r="U72" s="31">
        <f>'Ievades dati'!U404</f>
        <v>0</v>
      </c>
      <c r="V72" s="31">
        <f>'Ievades dati'!V404</f>
        <v>0</v>
      </c>
      <c r="W72" s="31">
        <f>'Ievades dati'!W404</f>
        <v>0</v>
      </c>
      <c r="X72" s="31">
        <f>'Ievades dati'!X404</f>
        <v>0</v>
      </c>
      <c r="Y72" s="31">
        <f>'Ievades dati'!Y404</f>
        <v>0</v>
      </c>
      <c r="Z72" s="31">
        <f>'Ievades dati'!Z404</f>
        <v>0</v>
      </c>
      <c r="AA72" s="31">
        <f>'Ievades dati'!AA404</f>
        <v>0</v>
      </c>
      <c r="AB72" s="31">
        <f>'Ievades dati'!AB404</f>
        <v>0</v>
      </c>
      <c r="AC72" s="31">
        <f>'Ievades dati'!AC404</f>
        <v>0</v>
      </c>
      <c r="AD72" s="31">
        <f>'Ievades dati'!AD404</f>
        <v>0</v>
      </c>
      <c r="AE72" s="31">
        <f>'Ievades dati'!AE404</f>
        <v>0</v>
      </c>
      <c r="AF72" s="31">
        <f>'Ievades dati'!AF404</f>
        <v>0</v>
      </c>
      <c r="AG72" s="31">
        <f>'Ievades dati'!AG404</f>
        <v>0</v>
      </c>
      <c r="AH72" s="31">
        <f>'Ievades dati'!AH404</f>
        <v>0</v>
      </c>
      <c r="AI72" s="31">
        <f>'Ievades dati'!AI404</f>
        <v>0</v>
      </c>
      <c r="AJ72" s="31">
        <f>'Ievades dati'!AJ404</f>
        <v>0</v>
      </c>
      <c r="AK72" s="31">
        <f>'Ievades dati'!AK404</f>
        <v>0</v>
      </c>
      <c r="AL72" s="31">
        <f>'Ievades dati'!AL404</f>
        <v>0</v>
      </c>
      <c r="AM72" s="31">
        <f>'Ievades dati'!AM404</f>
        <v>0</v>
      </c>
      <c r="AN72" s="31">
        <f>'Ievades dati'!AN404</f>
        <v>0</v>
      </c>
      <c r="AO72" s="31">
        <f>'Ievades dati'!AO404</f>
        <v>0</v>
      </c>
      <c r="AP72" s="31">
        <f>'Ievades dati'!AP404</f>
        <v>0</v>
      </c>
      <c r="AQ72" s="31">
        <f>'Ievades dati'!AQ404</f>
        <v>0</v>
      </c>
      <c r="AR72" s="31">
        <f>'Ievades dati'!AR404</f>
        <v>0</v>
      </c>
      <c r="AS72" s="31">
        <f>'Ievades dati'!AS404</f>
        <v>0</v>
      </c>
      <c r="AT72" s="31">
        <f>'Ievades dati'!AT404</f>
        <v>0</v>
      </c>
      <c r="AU72" s="31">
        <f>'Ievades dati'!AU404</f>
        <v>0</v>
      </c>
      <c r="AV72" s="31">
        <f>'Ievades dati'!AV404</f>
        <v>0</v>
      </c>
      <c r="AW72" s="31">
        <f>'Ievades dati'!AW404</f>
        <v>0</v>
      </c>
      <c r="AX72" s="31">
        <f>'Ievades dati'!AX404</f>
        <v>0</v>
      </c>
      <c r="AY72" s="31">
        <f>'Ievades dati'!AY404</f>
        <v>0</v>
      </c>
      <c r="AZ72" s="31">
        <f>'Ievades dati'!AZ404</f>
        <v>0</v>
      </c>
      <c r="BA72" s="31">
        <f>'Ievades dati'!BA404</f>
        <v>0</v>
      </c>
      <c r="BB72" s="31">
        <f>'Ievades dati'!BB404</f>
        <v>0</v>
      </c>
      <c r="BC72" s="31">
        <f>'Ievades dati'!BC404</f>
        <v>0</v>
      </c>
      <c r="BD72" s="31">
        <f>'Ievades dati'!BD404</f>
        <v>0</v>
      </c>
      <c r="BE72" s="31">
        <f>'Ievades dati'!BE404</f>
        <v>0</v>
      </c>
      <c r="BF72" s="31">
        <f>'Ievades dati'!BF404</f>
        <v>0</v>
      </c>
      <c r="BG72" s="31">
        <f>'Ievades dati'!BG404</f>
        <v>0</v>
      </c>
      <c r="BH72" s="31">
        <f>'Ievades dati'!BH404</f>
        <v>0</v>
      </c>
      <c r="BI72" s="31">
        <f>'Ievades dati'!BI404</f>
        <v>0</v>
      </c>
      <c r="BJ72" s="31">
        <f>'Ievades dati'!BJ404</f>
        <v>0</v>
      </c>
      <c r="BK72" s="31">
        <f>'Ievades dati'!BK404</f>
        <v>0</v>
      </c>
      <c r="BL72" s="31">
        <f>'Ievades dati'!BL404</f>
        <v>0</v>
      </c>
      <c r="BM72" s="31">
        <f>'Ievades dati'!BM404</f>
        <v>0</v>
      </c>
      <c r="BN72" s="31">
        <f>'Ievades dati'!BN404</f>
        <v>0</v>
      </c>
      <c r="BO72" s="31">
        <f>'Ievades dati'!BO404</f>
        <v>0</v>
      </c>
      <c r="BP72" s="31">
        <f>'Ievades dati'!BP404</f>
        <v>0</v>
      </c>
      <c r="BQ72" s="31">
        <f>'Ievades dati'!BQ404</f>
        <v>0</v>
      </c>
      <c r="BR72" s="31">
        <f>'Ievades dati'!BR404</f>
        <v>0</v>
      </c>
      <c r="BS72" s="31">
        <f>'Ievades dati'!BS404</f>
        <v>0</v>
      </c>
      <c r="BT72" s="31">
        <f>'Ievades dati'!BT404</f>
        <v>0</v>
      </c>
      <c r="BU72" s="31">
        <f>'Ievades dati'!BU404</f>
        <v>0</v>
      </c>
      <c r="BV72" s="31">
        <f>'Ievades dati'!BV404</f>
        <v>0</v>
      </c>
      <c r="BW72" s="31">
        <f>'Ievades dati'!BW404</f>
        <v>0</v>
      </c>
      <c r="BX72" s="31">
        <f>'Ievades dati'!BX404</f>
        <v>0</v>
      </c>
      <c r="BY72" s="31">
        <f>'Ievades dati'!BY404</f>
        <v>0</v>
      </c>
      <c r="BZ72" s="31">
        <f>'Ievades dati'!BZ404</f>
        <v>0</v>
      </c>
      <c r="CA72" s="31">
        <f>'Ievades dati'!CA404</f>
        <v>0</v>
      </c>
      <c r="CB72" s="31">
        <f>'Ievades dati'!CB404</f>
        <v>0</v>
      </c>
      <c r="CC72" s="31">
        <f>'Ievades dati'!CC404</f>
        <v>0</v>
      </c>
      <c r="CD72" s="31">
        <f>'Ievades dati'!CD404</f>
        <v>0</v>
      </c>
      <c r="CE72" s="31">
        <f>'Ievades dati'!CE404</f>
        <v>0</v>
      </c>
      <c r="CF72" s="31">
        <f>'Ievades dati'!CF404</f>
        <v>0</v>
      </c>
      <c r="CG72" s="31">
        <f>'Ievades dati'!CG404</f>
        <v>0</v>
      </c>
      <c r="CH72" s="31">
        <f>'Ievades dati'!CH404</f>
        <v>0</v>
      </c>
      <c r="CI72" s="31">
        <f>'Ievades dati'!CI404</f>
        <v>0</v>
      </c>
      <c r="CJ72" s="31">
        <f>'Ievades dati'!CJ404</f>
        <v>0</v>
      </c>
      <c r="CK72" s="31">
        <f>'Ievades dati'!CK404</f>
        <v>0</v>
      </c>
    </row>
    <row r="73" spans="2:89" ht="10.35" hidden="1" customHeight="1" outlineLevel="2">
      <c r="B73" s="23"/>
      <c r="C73" s="10">
        <v>15</v>
      </c>
      <c r="D73" s="259">
        <f>'Ievades dati'!D405</f>
        <v>0</v>
      </c>
      <c r="F73" s="12" t="s">
        <v>4</v>
      </c>
      <c r="G73" s="260">
        <f>'Ievades dati'!G405</f>
        <v>0</v>
      </c>
      <c r="J73" s="31">
        <f>'Ievades dati'!J405</f>
        <v>0</v>
      </c>
      <c r="K73" s="31">
        <f>'Ievades dati'!K405</f>
        <v>0</v>
      </c>
      <c r="L73" s="31">
        <f>'Ievades dati'!L405</f>
        <v>0</v>
      </c>
      <c r="M73" s="31">
        <f>'Ievades dati'!M405</f>
        <v>0</v>
      </c>
      <c r="N73" s="31">
        <f>'Ievades dati'!N405</f>
        <v>0</v>
      </c>
      <c r="O73" s="31">
        <f>'Ievades dati'!O405</f>
        <v>0</v>
      </c>
      <c r="P73" s="31">
        <f>'Ievades dati'!P405</f>
        <v>0</v>
      </c>
      <c r="Q73" s="31">
        <f>'Ievades dati'!Q405</f>
        <v>0</v>
      </c>
      <c r="R73" s="31">
        <f>'Ievades dati'!R405</f>
        <v>0</v>
      </c>
      <c r="S73" s="31">
        <f>'Ievades dati'!S405</f>
        <v>0</v>
      </c>
      <c r="T73" s="31">
        <f>'Ievades dati'!T405</f>
        <v>0</v>
      </c>
      <c r="U73" s="31">
        <f>'Ievades dati'!U405</f>
        <v>0</v>
      </c>
      <c r="V73" s="31">
        <f>'Ievades dati'!V405</f>
        <v>0</v>
      </c>
      <c r="W73" s="31">
        <f>'Ievades dati'!W405</f>
        <v>0</v>
      </c>
      <c r="X73" s="31">
        <f>'Ievades dati'!X405</f>
        <v>0</v>
      </c>
      <c r="Y73" s="31">
        <f>'Ievades dati'!Y405</f>
        <v>0</v>
      </c>
      <c r="Z73" s="31">
        <f>'Ievades dati'!Z405</f>
        <v>0</v>
      </c>
      <c r="AA73" s="31">
        <f>'Ievades dati'!AA405</f>
        <v>0</v>
      </c>
      <c r="AB73" s="31">
        <f>'Ievades dati'!AB405</f>
        <v>0</v>
      </c>
      <c r="AC73" s="31">
        <f>'Ievades dati'!AC405</f>
        <v>0</v>
      </c>
      <c r="AD73" s="31">
        <f>'Ievades dati'!AD405</f>
        <v>0</v>
      </c>
      <c r="AE73" s="31">
        <f>'Ievades dati'!AE405</f>
        <v>0</v>
      </c>
      <c r="AF73" s="31">
        <f>'Ievades dati'!AF405</f>
        <v>0</v>
      </c>
      <c r="AG73" s="31">
        <f>'Ievades dati'!AG405</f>
        <v>0</v>
      </c>
      <c r="AH73" s="31">
        <f>'Ievades dati'!AH405</f>
        <v>0</v>
      </c>
      <c r="AI73" s="31">
        <f>'Ievades dati'!AI405</f>
        <v>0</v>
      </c>
      <c r="AJ73" s="31">
        <f>'Ievades dati'!AJ405</f>
        <v>0</v>
      </c>
      <c r="AK73" s="31">
        <f>'Ievades dati'!AK405</f>
        <v>0</v>
      </c>
      <c r="AL73" s="31">
        <f>'Ievades dati'!AL405</f>
        <v>0</v>
      </c>
      <c r="AM73" s="31">
        <f>'Ievades dati'!AM405</f>
        <v>0</v>
      </c>
      <c r="AN73" s="31">
        <f>'Ievades dati'!AN405</f>
        <v>0</v>
      </c>
      <c r="AO73" s="31">
        <f>'Ievades dati'!AO405</f>
        <v>0</v>
      </c>
      <c r="AP73" s="31">
        <f>'Ievades dati'!AP405</f>
        <v>0</v>
      </c>
      <c r="AQ73" s="31">
        <f>'Ievades dati'!AQ405</f>
        <v>0</v>
      </c>
      <c r="AR73" s="31">
        <f>'Ievades dati'!AR405</f>
        <v>0</v>
      </c>
      <c r="AS73" s="31">
        <f>'Ievades dati'!AS405</f>
        <v>0</v>
      </c>
      <c r="AT73" s="31">
        <f>'Ievades dati'!AT405</f>
        <v>0</v>
      </c>
      <c r="AU73" s="31">
        <f>'Ievades dati'!AU405</f>
        <v>0</v>
      </c>
      <c r="AV73" s="31">
        <f>'Ievades dati'!AV405</f>
        <v>0</v>
      </c>
      <c r="AW73" s="31">
        <f>'Ievades dati'!AW405</f>
        <v>0</v>
      </c>
      <c r="AX73" s="31">
        <f>'Ievades dati'!AX405</f>
        <v>0</v>
      </c>
      <c r="AY73" s="31">
        <f>'Ievades dati'!AY405</f>
        <v>0</v>
      </c>
      <c r="AZ73" s="31">
        <f>'Ievades dati'!AZ405</f>
        <v>0</v>
      </c>
      <c r="BA73" s="31">
        <f>'Ievades dati'!BA405</f>
        <v>0</v>
      </c>
      <c r="BB73" s="31">
        <f>'Ievades dati'!BB405</f>
        <v>0</v>
      </c>
      <c r="BC73" s="31">
        <f>'Ievades dati'!BC405</f>
        <v>0</v>
      </c>
      <c r="BD73" s="31">
        <f>'Ievades dati'!BD405</f>
        <v>0</v>
      </c>
      <c r="BE73" s="31">
        <f>'Ievades dati'!BE405</f>
        <v>0</v>
      </c>
      <c r="BF73" s="31">
        <f>'Ievades dati'!BF405</f>
        <v>0</v>
      </c>
      <c r="BG73" s="31">
        <f>'Ievades dati'!BG405</f>
        <v>0</v>
      </c>
      <c r="BH73" s="31">
        <f>'Ievades dati'!BH405</f>
        <v>0</v>
      </c>
      <c r="BI73" s="31">
        <f>'Ievades dati'!BI405</f>
        <v>0</v>
      </c>
      <c r="BJ73" s="31">
        <f>'Ievades dati'!BJ405</f>
        <v>0</v>
      </c>
      <c r="BK73" s="31">
        <f>'Ievades dati'!BK405</f>
        <v>0</v>
      </c>
      <c r="BL73" s="31">
        <f>'Ievades dati'!BL405</f>
        <v>0</v>
      </c>
      <c r="BM73" s="31">
        <f>'Ievades dati'!BM405</f>
        <v>0</v>
      </c>
      <c r="BN73" s="31">
        <f>'Ievades dati'!BN405</f>
        <v>0</v>
      </c>
      <c r="BO73" s="31">
        <f>'Ievades dati'!BO405</f>
        <v>0</v>
      </c>
      <c r="BP73" s="31">
        <f>'Ievades dati'!BP405</f>
        <v>0</v>
      </c>
      <c r="BQ73" s="31">
        <f>'Ievades dati'!BQ405</f>
        <v>0</v>
      </c>
      <c r="BR73" s="31">
        <f>'Ievades dati'!BR405</f>
        <v>0</v>
      </c>
      <c r="BS73" s="31">
        <f>'Ievades dati'!BS405</f>
        <v>0</v>
      </c>
      <c r="BT73" s="31">
        <f>'Ievades dati'!BT405</f>
        <v>0</v>
      </c>
      <c r="BU73" s="31">
        <f>'Ievades dati'!BU405</f>
        <v>0</v>
      </c>
      <c r="BV73" s="31">
        <f>'Ievades dati'!BV405</f>
        <v>0</v>
      </c>
      <c r="BW73" s="31">
        <f>'Ievades dati'!BW405</f>
        <v>0</v>
      </c>
      <c r="BX73" s="31">
        <f>'Ievades dati'!BX405</f>
        <v>0</v>
      </c>
      <c r="BY73" s="31">
        <f>'Ievades dati'!BY405</f>
        <v>0</v>
      </c>
      <c r="BZ73" s="31">
        <f>'Ievades dati'!BZ405</f>
        <v>0</v>
      </c>
      <c r="CA73" s="31">
        <f>'Ievades dati'!CA405</f>
        <v>0</v>
      </c>
      <c r="CB73" s="31">
        <f>'Ievades dati'!CB405</f>
        <v>0</v>
      </c>
      <c r="CC73" s="31">
        <f>'Ievades dati'!CC405</f>
        <v>0</v>
      </c>
      <c r="CD73" s="31">
        <f>'Ievades dati'!CD405</f>
        <v>0</v>
      </c>
      <c r="CE73" s="31">
        <f>'Ievades dati'!CE405</f>
        <v>0</v>
      </c>
      <c r="CF73" s="31">
        <f>'Ievades dati'!CF405</f>
        <v>0</v>
      </c>
      <c r="CG73" s="31">
        <f>'Ievades dati'!CG405</f>
        <v>0</v>
      </c>
      <c r="CH73" s="31">
        <f>'Ievades dati'!CH405</f>
        <v>0</v>
      </c>
      <c r="CI73" s="31">
        <f>'Ievades dati'!CI405</f>
        <v>0</v>
      </c>
      <c r="CJ73" s="31">
        <f>'Ievades dati'!CJ405</f>
        <v>0</v>
      </c>
      <c r="CK73" s="31">
        <f>'Ievades dati'!CK405</f>
        <v>0</v>
      </c>
    </row>
    <row r="74" spans="2:89" ht="10.35" hidden="1" customHeight="1" outlineLevel="2">
      <c r="B74" s="23"/>
      <c r="C74" s="10">
        <v>16</v>
      </c>
      <c r="D74" s="259">
        <f>'Ievades dati'!D406</f>
        <v>0</v>
      </c>
      <c r="F74" s="12" t="s">
        <v>4</v>
      </c>
      <c r="G74" s="260">
        <f>'Ievades dati'!G406</f>
        <v>0</v>
      </c>
      <c r="J74" s="31">
        <f>'Ievades dati'!J406</f>
        <v>0</v>
      </c>
      <c r="K74" s="31">
        <f>'Ievades dati'!K406</f>
        <v>0</v>
      </c>
      <c r="L74" s="31">
        <f>'Ievades dati'!L406</f>
        <v>0</v>
      </c>
      <c r="M74" s="31">
        <f>'Ievades dati'!M406</f>
        <v>0</v>
      </c>
      <c r="N74" s="31">
        <f>'Ievades dati'!N406</f>
        <v>0</v>
      </c>
      <c r="O74" s="31">
        <f>'Ievades dati'!O406</f>
        <v>0</v>
      </c>
      <c r="P74" s="31">
        <f>'Ievades dati'!P406</f>
        <v>0</v>
      </c>
      <c r="Q74" s="31">
        <f>'Ievades dati'!Q406</f>
        <v>0</v>
      </c>
      <c r="R74" s="31">
        <f>'Ievades dati'!R406</f>
        <v>0</v>
      </c>
      <c r="S74" s="31">
        <f>'Ievades dati'!S406</f>
        <v>0</v>
      </c>
      <c r="T74" s="31">
        <f>'Ievades dati'!T406</f>
        <v>0</v>
      </c>
      <c r="U74" s="31">
        <f>'Ievades dati'!U406</f>
        <v>0</v>
      </c>
      <c r="V74" s="31">
        <f>'Ievades dati'!V406</f>
        <v>0</v>
      </c>
      <c r="W74" s="31">
        <f>'Ievades dati'!W406</f>
        <v>0</v>
      </c>
      <c r="X74" s="31">
        <f>'Ievades dati'!X406</f>
        <v>0</v>
      </c>
      <c r="Y74" s="31">
        <f>'Ievades dati'!Y406</f>
        <v>0</v>
      </c>
      <c r="Z74" s="31">
        <f>'Ievades dati'!Z406</f>
        <v>0</v>
      </c>
      <c r="AA74" s="31">
        <f>'Ievades dati'!AA406</f>
        <v>0</v>
      </c>
      <c r="AB74" s="31">
        <f>'Ievades dati'!AB406</f>
        <v>0</v>
      </c>
      <c r="AC74" s="31">
        <f>'Ievades dati'!AC406</f>
        <v>0</v>
      </c>
      <c r="AD74" s="31">
        <f>'Ievades dati'!AD406</f>
        <v>0</v>
      </c>
      <c r="AE74" s="31">
        <f>'Ievades dati'!AE406</f>
        <v>0</v>
      </c>
      <c r="AF74" s="31">
        <f>'Ievades dati'!AF406</f>
        <v>0</v>
      </c>
      <c r="AG74" s="31">
        <f>'Ievades dati'!AG406</f>
        <v>0</v>
      </c>
      <c r="AH74" s="31">
        <f>'Ievades dati'!AH406</f>
        <v>0</v>
      </c>
      <c r="AI74" s="31">
        <f>'Ievades dati'!AI406</f>
        <v>0</v>
      </c>
      <c r="AJ74" s="31">
        <f>'Ievades dati'!AJ406</f>
        <v>0</v>
      </c>
      <c r="AK74" s="31">
        <f>'Ievades dati'!AK406</f>
        <v>0</v>
      </c>
      <c r="AL74" s="31">
        <f>'Ievades dati'!AL406</f>
        <v>0</v>
      </c>
      <c r="AM74" s="31">
        <f>'Ievades dati'!AM406</f>
        <v>0</v>
      </c>
      <c r="AN74" s="31">
        <f>'Ievades dati'!AN406</f>
        <v>0</v>
      </c>
      <c r="AO74" s="31">
        <f>'Ievades dati'!AO406</f>
        <v>0</v>
      </c>
      <c r="AP74" s="31">
        <f>'Ievades dati'!AP406</f>
        <v>0</v>
      </c>
      <c r="AQ74" s="31">
        <f>'Ievades dati'!AQ406</f>
        <v>0</v>
      </c>
      <c r="AR74" s="31">
        <f>'Ievades dati'!AR406</f>
        <v>0</v>
      </c>
      <c r="AS74" s="31">
        <f>'Ievades dati'!AS406</f>
        <v>0</v>
      </c>
      <c r="AT74" s="31">
        <f>'Ievades dati'!AT406</f>
        <v>0</v>
      </c>
      <c r="AU74" s="31">
        <f>'Ievades dati'!AU406</f>
        <v>0</v>
      </c>
      <c r="AV74" s="31">
        <f>'Ievades dati'!AV406</f>
        <v>0</v>
      </c>
      <c r="AW74" s="31">
        <f>'Ievades dati'!AW406</f>
        <v>0</v>
      </c>
      <c r="AX74" s="31">
        <f>'Ievades dati'!AX406</f>
        <v>0</v>
      </c>
      <c r="AY74" s="31">
        <f>'Ievades dati'!AY406</f>
        <v>0</v>
      </c>
      <c r="AZ74" s="31">
        <f>'Ievades dati'!AZ406</f>
        <v>0</v>
      </c>
      <c r="BA74" s="31">
        <f>'Ievades dati'!BA406</f>
        <v>0</v>
      </c>
      <c r="BB74" s="31">
        <f>'Ievades dati'!BB406</f>
        <v>0</v>
      </c>
      <c r="BC74" s="31">
        <f>'Ievades dati'!BC406</f>
        <v>0</v>
      </c>
      <c r="BD74" s="31">
        <f>'Ievades dati'!BD406</f>
        <v>0</v>
      </c>
      <c r="BE74" s="31">
        <f>'Ievades dati'!BE406</f>
        <v>0</v>
      </c>
      <c r="BF74" s="31">
        <f>'Ievades dati'!BF406</f>
        <v>0</v>
      </c>
      <c r="BG74" s="31">
        <f>'Ievades dati'!BG406</f>
        <v>0</v>
      </c>
      <c r="BH74" s="31">
        <f>'Ievades dati'!BH406</f>
        <v>0</v>
      </c>
      <c r="BI74" s="31">
        <f>'Ievades dati'!BI406</f>
        <v>0</v>
      </c>
      <c r="BJ74" s="31">
        <f>'Ievades dati'!BJ406</f>
        <v>0</v>
      </c>
      <c r="BK74" s="31">
        <f>'Ievades dati'!BK406</f>
        <v>0</v>
      </c>
      <c r="BL74" s="31">
        <f>'Ievades dati'!BL406</f>
        <v>0</v>
      </c>
      <c r="BM74" s="31">
        <f>'Ievades dati'!BM406</f>
        <v>0</v>
      </c>
      <c r="BN74" s="31">
        <f>'Ievades dati'!BN406</f>
        <v>0</v>
      </c>
      <c r="BO74" s="31">
        <f>'Ievades dati'!BO406</f>
        <v>0</v>
      </c>
      <c r="BP74" s="31">
        <f>'Ievades dati'!BP406</f>
        <v>0</v>
      </c>
      <c r="BQ74" s="31">
        <f>'Ievades dati'!BQ406</f>
        <v>0</v>
      </c>
      <c r="BR74" s="31">
        <f>'Ievades dati'!BR406</f>
        <v>0</v>
      </c>
      <c r="BS74" s="31">
        <f>'Ievades dati'!BS406</f>
        <v>0</v>
      </c>
      <c r="BT74" s="31">
        <f>'Ievades dati'!BT406</f>
        <v>0</v>
      </c>
      <c r="BU74" s="31">
        <f>'Ievades dati'!BU406</f>
        <v>0</v>
      </c>
      <c r="BV74" s="31">
        <f>'Ievades dati'!BV406</f>
        <v>0</v>
      </c>
      <c r="BW74" s="31">
        <f>'Ievades dati'!BW406</f>
        <v>0</v>
      </c>
      <c r="BX74" s="31">
        <f>'Ievades dati'!BX406</f>
        <v>0</v>
      </c>
      <c r="BY74" s="31">
        <f>'Ievades dati'!BY406</f>
        <v>0</v>
      </c>
      <c r="BZ74" s="31">
        <f>'Ievades dati'!BZ406</f>
        <v>0</v>
      </c>
      <c r="CA74" s="31">
        <f>'Ievades dati'!CA406</f>
        <v>0</v>
      </c>
      <c r="CB74" s="31">
        <f>'Ievades dati'!CB406</f>
        <v>0</v>
      </c>
      <c r="CC74" s="31">
        <f>'Ievades dati'!CC406</f>
        <v>0</v>
      </c>
      <c r="CD74" s="31">
        <f>'Ievades dati'!CD406</f>
        <v>0</v>
      </c>
      <c r="CE74" s="31">
        <f>'Ievades dati'!CE406</f>
        <v>0</v>
      </c>
      <c r="CF74" s="31">
        <f>'Ievades dati'!CF406</f>
        <v>0</v>
      </c>
      <c r="CG74" s="31">
        <f>'Ievades dati'!CG406</f>
        <v>0</v>
      </c>
      <c r="CH74" s="31">
        <f>'Ievades dati'!CH406</f>
        <v>0</v>
      </c>
      <c r="CI74" s="31">
        <f>'Ievades dati'!CI406</f>
        <v>0</v>
      </c>
      <c r="CJ74" s="31">
        <f>'Ievades dati'!CJ406</f>
        <v>0</v>
      </c>
      <c r="CK74" s="31">
        <f>'Ievades dati'!CK406</f>
        <v>0</v>
      </c>
    </row>
    <row r="75" spans="2:89" ht="10.35" hidden="1" customHeight="1" outlineLevel="2">
      <c r="B75" s="23"/>
      <c r="C75" s="10">
        <v>17</v>
      </c>
      <c r="D75" s="259">
        <f>'Ievades dati'!D407</f>
        <v>0</v>
      </c>
      <c r="F75" s="12" t="s">
        <v>4</v>
      </c>
      <c r="G75" s="260">
        <f>'Ievades dati'!G407</f>
        <v>0</v>
      </c>
      <c r="J75" s="31">
        <f>'Ievades dati'!J407</f>
        <v>0</v>
      </c>
      <c r="K75" s="31">
        <f>'Ievades dati'!K407</f>
        <v>0</v>
      </c>
      <c r="L75" s="31">
        <f>'Ievades dati'!L407</f>
        <v>0</v>
      </c>
      <c r="M75" s="31">
        <f>'Ievades dati'!M407</f>
        <v>0</v>
      </c>
      <c r="N75" s="31">
        <f>'Ievades dati'!N407</f>
        <v>0</v>
      </c>
      <c r="O75" s="31">
        <f>'Ievades dati'!O407</f>
        <v>0</v>
      </c>
      <c r="P75" s="31">
        <f>'Ievades dati'!P407</f>
        <v>0</v>
      </c>
      <c r="Q75" s="31">
        <f>'Ievades dati'!Q407</f>
        <v>0</v>
      </c>
      <c r="R75" s="31">
        <f>'Ievades dati'!R407</f>
        <v>0</v>
      </c>
      <c r="S75" s="31">
        <f>'Ievades dati'!S407</f>
        <v>0</v>
      </c>
      <c r="T75" s="31">
        <f>'Ievades dati'!T407</f>
        <v>0</v>
      </c>
      <c r="U75" s="31">
        <f>'Ievades dati'!U407</f>
        <v>0</v>
      </c>
      <c r="V75" s="31">
        <f>'Ievades dati'!V407</f>
        <v>0</v>
      </c>
      <c r="W75" s="31">
        <f>'Ievades dati'!W407</f>
        <v>0</v>
      </c>
      <c r="X75" s="31">
        <f>'Ievades dati'!X407</f>
        <v>0</v>
      </c>
      <c r="Y75" s="31">
        <f>'Ievades dati'!Y407</f>
        <v>0</v>
      </c>
      <c r="Z75" s="31">
        <f>'Ievades dati'!Z407</f>
        <v>0</v>
      </c>
      <c r="AA75" s="31">
        <f>'Ievades dati'!AA407</f>
        <v>0</v>
      </c>
      <c r="AB75" s="31">
        <f>'Ievades dati'!AB407</f>
        <v>0</v>
      </c>
      <c r="AC75" s="31">
        <f>'Ievades dati'!AC407</f>
        <v>0</v>
      </c>
      <c r="AD75" s="31">
        <f>'Ievades dati'!AD407</f>
        <v>0</v>
      </c>
      <c r="AE75" s="31">
        <f>'Ievades dati'!AE407</f>
        <v>0</v>
      </c>
      <c r="AF75" s="31">
        <f>'Ievades dati'!AF407</f>
        <v>0</v>
      </c>
      <c r="AG75" s="31">
        <f>'Ievades dati'!AG407</f>
        <v>0</v>
      </c>
      <c r="AH75" s="31">
        <f>'Ievades dati'!AH407</f>
        <v>0</v>
      </c>
      <c r="AI75" s="31">
        <f>'Ievades dati'!AI407</f>
        <v>0</v>
      </c>
      <c r="AJ75" s="31">
        <f>'Ievades dati'!AJ407</f>
        <v>0</v>
      </c>
      <c r="AK75" s="31">
        <f>'Ievades dati'!AK407</f>
        <v>0</v>
      </c>
      <c r="AL75" s="31">
        <f>'Ievades dati'!AL407</f>
        <v>0</v>
      </c>
      <c r="AM75" s="31">
        <f>'Ievades dati'!AM407</f>
        <v>0</v>
      </c>
      <c r="AN75" s="31">
        <f>'Ievades dati'!AN407</f>
        <v>0</v>
      </c>
      <c r="AO75" s="31">
        <f>'Ievades dati'!AO407</f>
        <v>0</v>
      </c>
      <c r="AP75" s="31">
        <f>'Ievades dati'!AP407</f>
        <v>0</v>
      </c>
      <c r="AQ75" s="31">
        <f>'Ievades dati'!AQ407</f>
        <v>0</v>
      </c>
      <c r="AR75" s="31">
        <f>'Ievades dati'!AR407</f>
        <v>0</v>
      </c>
      <c r="AS75" s="31">
        <f>'Ievades dati'!AS407</f>
        <v>0</v>
      </c>
      <c r="AT75" s="31">
        <f>'Ievades dati'!AT407</f>
        <v>0</v>
      </c>
      <c r="AU75" s="31">
        <f>'Ievades dati'!AU407</f>
        <v>0</v>
      </c>
      <c r="AV75" s="31">
        <f>'Ievades dati'!AV407</f>
        <v>0</v>
      </c>
      <c r="AW75" s="31">
        <f>'Ievades dati'!AW407</f>
        <v>0</v>
      </c>
      <c r="AX75" s="31">
        <f>'Ievades dati'!AX407</f>
        <v>0</v>
      </c>
      <c r="AY75" s="31">
        <f>'Ievades dati'!AY407</f>
        <v>0</v>
      </c>
      <c r="AZ75" s="31">
        <f>'Ievades dati'!AZ407</f>
        <v>0</v>
      </c>
      <c r="BA75" s="31">
        <f>'Ievades dati'!BA407</f>
        <v>0</v>
      </c>
      <c r="BB75" s="31">
        <f>'Ievades dati'!BB407</f>
        <v>0</v>
      </c>
      <c r="BC75" s="31">
        <f>'Ievades dati'!BC407</f>
        <v>0</v>
      </c>
      <c r="BD75" s="31">
        <f>'Ievades dati'!BD407</f>
        <v>0</v>
      </c>
      <c r="BE75" s="31">
        <f>'Ievades dati'!BE407</f>
        <v>0</v>
      </c>
      <c r="BF75" s="31">
        <f>'Ievades dati'!BF407</f>
        <v>0</v>
      </c>
      <c r="BG75" s="31">
        <f>'Ievades dati'!BG407</f>
        <v>0</v>
      </c>
      <c r="BH75" s="31">
        <f>'Ievades dati'!BH407</f>
        <v>0</v>
      </c>
      <c r="BI75" s="31">
        <f>'Ievades dati'!BI407</f>
        <v>0</v>
      </c>
      <c r="BJ75" s="31">
        <f>'Ievades dati'!BJ407</f>
        <v>0</v>
      </c>
      <c r="BK75" s="31">
        <f>'Ievades dati'!BK407</f>
        <v>0</v>
      </c>
      <c r="BL75" s="31">
        <f>'Ievades dati'!BL407</f>
        <v>0</v>
      </c>
      <c r="BM75" s="31">
        <f>'Ievades dati'!BM407</f>
        <v>0</v>
      </c>
      <c r="BN75" s="31">
        <f>'Ievades dati'!BN407</f>
        <v>0</v>
      </c>
      <c r="BO75" s="31">
        <f>'Ievades dati'!BO407</f>
        <v>0</v>
      </c>
      <c r="BP75" s="31">
        <f>'Ievades dati'!BP407</f>
        <v>0</v>
      </c>
      <c r="BQ75" s="31">
        <f>'Ievades dati'!BQ407</f>
        <v>0</v>
      </c>
      <c r="BR75" s="31">
        <f>'Ievades dati'!BR407</f>
        <v>0</v>
      </c>
      <c r="BS75" s="31">
        <f>'Ievades dati'!BS407</f>
        <v>0</v>
      </c>
      <c r="BT75" s="31">
        <f>'Ievades dati'!BT407</f>
        <v>0</v>
      </c>
      <c r="BU75" s="31">
        <f>'Ievades dati'!BU407</f>
        <v>0</v>
      </c>
      <c r="BV75" s="31">
        <f>'Ievades dati'!BV407</f>
        <v>0</v>
      </c>
      <c r="BW75" s="31">
        <f>'Ievades dati'!BW407</f>
        <v>0</v>
      </c>
      <c r="BX75" s="31">
        <f>'Ievades dati'!BX407</f>
        <v>0</v>
      </c>
      <c r="BY75" s="31">
        <f>'Ievades dati'!BY407</f>
        <v>0</v>
      </c>
      <c r="BZ75" s="31">
        <f>'Ievades dati'!BZ407</f>
        <v>0</v>
      </c>
      <c r="CA75" s="31">
        <f>'Ievades dati'!CA407</f>
        <v>0</v>
      </c>
      <c r="CB75" s="31">
        <f>'Ievades dati'!CB407</f>
        <v>0</v>
      </c>
      <c r="CC75" s="31">
        <f>'Ievades dati'!CC407</f>
        <v>0</v>
      </c>
      <c r="CD75" s="31">
        <f>'Ievades dati'!CD407</f>
        <v>0</v>
      </c>
      <c r="CE75" s="31">
        <f>'Ievades dati'!CE407</f>
        <v>0</v>
      </c>
      <c r="CF75" s="31">
        <f>'Ievades dati'!CF407</f>
        <v>0</v>
      </c>
      <c r="CG75" s="31">
        <f>'Ievades dati'!CG407</f>
        <v>0</v>
      </c>
      <c r="CH75" s="31">
        <f>'Ievades dati'!CH407</f>
        <v>0</v>
      </c>
      <c r="CI75" s="31">
        <f>'Ievades dati'!CI407</f>
        <v>0</v>
      </c>
      <c r="CJ75" s="31">
        <f>'Ievades dati'!CJ407</f>
        <v>0</v>
      </c>
      <c r="CK75" s="31">
        <f>'Ievades dati'!CK407</f>
        <v>0</v>
      </c>
    </row>
    <row r="76" spans="2:89" ht="10.35" hidden="1" customHeight="1" outlineLevel="2">
      <c r="B76" s="23"/>
      <c r="C76" s="10">
        <v>18</v>
      </c>
      <c r="D76" s="259">
        <f>'Ievades dati'!D408</f>
        <v>0</v>
      </c>
      <c r="F76" s="12" t="s">
        <v>4</v>
      </c>
      <c r="G76" s="260">
        <f>'Ievades dati'!G408</f>
        <v>0</v>
      </c>
      <c r="J76" s="31">
        <f>'Ievades dati'!J408</f>
        <v>0</v>
      </c>
      <c r="K76" s="31">
        <f>'Ievades dati'!K408</f>
        <v>0</v>
      </c>
      <c r="L76" s="31">
        <f>'Ievades dati'!L408</f>
        <v>0</v>
      </c>
      <c r="M76" s="31">
        <f>'Ievades dati'!M408</f>
        <v>0</v>
      </c>
      <c r="N76" s="31">
        <f>'Ievades dati'!N408</f>
        <v>0</v>
      </c>
      <c r="O76" s="31">
        <f>'Ievades dati'!O408</f>
        <v>0</v>
      </c>
      <c r="P76" s="31">
        <f>'Ievades dati'!P408</f>
        <v>0</v>
      </c>
      <c r="Q76" s="31">
        <f>'Ievades dati'!Q408</f>
        <v>0</v>
      </c>
      <c r="R76" s="31">
        <f>'Ievades dati'!R408</f>
        <v>0</v>
      </c>
      <c r="S76" s="31">
        <f>'Ievades dati'!S408</f>
        <v>0</v>
      </c>
      <c r="T76" s="31">
        <f>'Ievades dati'!T408</f>
        <v>0</v>
      </c>
      <c r="U76" s="31">
        <f>'Ievades dati'!U408</f>
        <v>0</v>
      </c>
      <c r="V76" s="31">
        <f>'Ievades dati'!V408</f>
        <v>0</v>
      </c>
      <c r="W76" s="31">
        <f>'Ievades dati'!W408</f>
        <v>0</v>
      </c>
      <c r="X76" s="31">
        <f>'Ievades dati'!X408</f>
        <v>0</v>
      </c>
      <c r="Y76" s="31">
        <f>'Ievades dati'!Y408</f>
        <v>0</v>
      </c>
      <c r="Z76" s="31">
        <f>'Ievades dati'!Z408</f>
        <v>0</v>
      </c>
      <c r="AA76" s="31">
        <f>'Ievades dati'!AA408</f>
        <v>0</v>
      </c>
      <c r="AB76" s="31">
        <f>'Ievades dati'!AB408</f>
        <v>0</v>
      </c>
      <c r="AC76" s="31">
        <f>'Ievades dati'!AC408</f>
        <v>0</v>
      </c>
      <c r="AD76" s="31">
        <f>'Ievades dati'!AD408</f>
        <v>0</v>
      </c>
      <c r="AE76" s="31">
        <f>'Ievades dati'!AE408</f>
        <v>0</v>
      </c>
      <c r="AF76" s="31">
        <f>'Ievades dati'!AF408</f>
        <v>0</v>
      </c>
      <c r="AG76" s="31">
        <f>'Ievades dati'!AG408</f>
        <v>0</v>
      </c>
      <c r="AH76" s="31">
        <f>'Ievades dati'!AH408</f>
        <v>0</v>
      </c>
      <c r="AI76" s="31">
        <f>'Ievades dati'!AI408</f>
        <v>0</v>
      </c>
      <c r="AJ76" s="31">
        <f>'Ievades dati'!AJ408</f>
        <v>0</v>
      </c>
      <c r="AK76" s="31">
        <f>'Ievades dati'!AK408</f>
        <v>0</v>
      </c>
      <c r="AL76" s="31">
        <f>'Ievades dati'!AL408</f>
        <v>0</v>
      </c>
      <c r="AM76" s="31">
        <f>'Ievades dati'!AM408</f>
        <v>0</v>
      </c>
      <c r="AN76" s="31">
        <f>'Ievades dati'!AN408</f>
        <v>0</v>
      </c>
      <c r="AO76" s="31">
        <f>'Ievades dati'!AO408</f>
        <v>0</v>
      </c>
      <c r="AP76" s="31">
        <f>'Ievades dati'!AP408</f>
        <v>0</v>
      </c>
      <c r="AQ76" s="31">
        <f>'Ievades dati'!AQ408</f>
        <v>0</v>
      </c>
      <c r="AR76" s="31">
        <f>'Ievades dati'!AR408</f>
        <v>0</v>
      </c>
      <c r="AS76" s="31">
        <f>'Ievades dati'!AS408</f>
        <v>0</v>
      </c>
      <c r="AT76" s="31">
        <f>'Ievades dati'!AT408</f>
        <v>0</v>
      </c>
      <c r="AU76" s="31">
        <f>'Ievades dati'!AU408</f>
        <v>0</v>
      </c>
      <c r="AV76" s="31">
        <f>'Ievades dati'!AV408</f>
        <v>0</v>
      </c>
      <c r="AW76" s="31">
        <f>'Ievades dati'!AW408</f>
        <v>0</v>
      </c>
      <c r="AX76" s="31">
        <f>'Ievades dati'!AX408</f>
        <v>0</v>
      </c>
      <c r="AY76" s="31">
        <f>'Ievades dati'!AY408</f>
        <v>0</v>
      </c>
      <c r="AZ76" s="31">
        <f>'Ievades dati'!AZ408</f>
        <v>0</v>
      </c>
      <c r="BA76" s="31">
        <f>'Ievades dati'!BA408</f>
        <v>0</v>
      </c>
      <c r="BB76" s="31">
        <f>'Ievades dati'!BB408</f>
        <v>0</v>
      </c>
      <c r="BC76" s="31">
        <f>'Ievades dati'!BC408</f>
        <v>0</v>
      </c>
      <c r="BD76" s="31">
        <f>'Ievades dati'!BD408</f>
        <v>0</v>
      </c>
      <c r="BE76" s="31">
        <f>'Ievades dati'!BE408</f>
        <v>0</v>
      </c>
      <c r="BF76" s="31">
        <f>'Ievades dati'!BF408</f>
        <v>0</v>
      </c>
      <c r="BG76" s="31">
        <f>'Ievades dati'!BG408</f>
        <v>0</v>
      </c>
      <c r="BH76" s="31">
        <f>'Ievades dati'!BH408</f>
        <v>0</v>
      </c>
      <c r="BI76" s="31">
        <f>'Ievades dati'!BI408</f>
        <v>0</v>
      </c>
      <c r="BJ76" s="31">
        <f>'Ievades dati'!BJ408</f>
        <v>0</v>
      </c>
      <c r="BK76" s="31">
        <f>'Ievades dati'!BK408</f>
        <v>0</v>
      </c>
      <c r="BL76" s="31">
        <f>'Ievades dati'!BL408</f>
        <v>0</v>
      </c>
      <c r="BM76" s="31">
        <f>'Ievades dati'!BM408</f>
        <v>0</v>
      </c>
      <c r="BN76" s="31">
        <f>'Ievades dati'!BN408</f>
        <v>0</v>
      </c>
      <c r="BO76" s="31">
        <f>'Ievades dati'!BO408</f>
        <v>0</v>
      </c>
      <c r="BP76" s="31">
        <f>'Ievades dati'!BP408</f>
        <v>0</v>
      </c>
      <c r="BQ76" s="31">
        <f>'Ievades dati'!BQ408</f>
        <v>0</v>
      </c>
      <c r="BR76" s="31">
        <f>'Ievades dati'!BR408</f>
        <v>0</v>
      </c>
      <c r="BS76" s="31">
        <f>'Ievades dati'!BS408</f>
        <v>0</v>
      </c>
      <c r="BT76" s="31">
        <f>'Ievades dati'!BT408</f>
        <v>0</v>
      </c>
      <c r="BU76" s="31">
        <f>'Ievades dati'!BU408</f>
        <v>0</v>
      </c>
      <c r="BV76" s="31">
        <f>'Ievades dati'!BV408</f>
        <v>0</v>
      </c>
      <c r="BW76" s="31">
        <f>'Ievades dati'!BW408</f>
        <v>0</v>
      </c>
      <c r="BX76" s="31">
        <f>'Ievades dati'!BX408</f>
        <v>0</v>
      </c>
      <c r="BY76" s="31">
        <f>'Ievades dati'!BY408</f>
        <v>0</v>
      </c>
      <c r="BZ76" s="31">
        <f>'Ievades dati'!BZ408</f>
        <v>0</v>
      </c>
      <c r="CA76" s="31">
        <f>'Ievades dati'!CA408</f>
        <v>0</v>
      </c>
      <c r="CB76" s="31">
        <f>'Ievades dati'!CB408</f>
        <v>0</v>
      </c>
      <c r="CC76" s="31">
        <f>'Ievades dati'!CC408</f>
        <v>0</v>
      </c>
      <c r="CD76" s="31">
        <f>'Ievades dati'!CD408</f>
        <v>0</v>
      </c>
      <c r="CE76" s="31">
        <f>'Ievades dati'!CE408</f>
        <v>0</v>
      </c>
      <c r="CF76" s="31">
        <f>'Ievades dati'!CF408</f>
        <v>0</v>
      </c>
      <c r="CG76" s="31">
        <f>'Ievades dati'!CG408</f>
        <v>0</v>
      </c>
      <c r="CH76" s="31">
        <f>'Ievades dati'!CH408</f>
        <v>0</v>
      </c>
      <c r="CI76" s="31">
        <f>'Ievades dati'!CI408</f>
        <v>0</v>
      </c>
      <c r="CJ76" s="31">
        <f>'Ievades dati'!CJ408</f>
        <v>0</v>
      </c>
      <c r="CK76" s="31">
        <f>'Ievades dati'!CK408</f>
        <v>0</v>
      </c>
    </row>
    <row r="77" spans="2:89" ht="10.35" hidden="1" customHeight="1" outlineLevel="2">
      <c r="B77" s="23"/>
      <c r="C77" s="10">
        <v>19</v>
      </c>
      <c r="D77" s="259">
        <f>'Ievades dati'!D409</f>
        <v>0</v>
      </c>
      <c r="F77" s="12" t="s">
        <v>4</v>
      </c>
      <c r="G77" s="260">
        <f>'Ievades dati'!G409</f>
        <v>0</v>
      </c>
      <c r="J77" s="31">
        <f>'Ievades dati'!J409</f>
        <v>0</v>
      </c>
      <c r="K77" s="31">
        <f>'Ievades dati'!K409</f>
        <v>0</v>
      </c>
      <c r="L77" s="31">
        <f>'Ievades dati'!L409</f>
        <v>0</v>
      </c>
      <c r="M77" s="31">
        <f>'Ievades dati'!M409</f>
        <v>0</v>
      </c>
      <c r="N77" s="31">
        <f>'Ievades dati'!N409</f>
        <v>0</v>
      </c>
      <c r="O77" s="31">
        <f>'Ievades dati'!O409</f>
        <v>0</v>
      </c>
      <c r="P77" s="31">
        <f>'Ievades dati'!P409</f>
        <v>0</v>
      </c>
      <c r="Q77" s="31">
        <f>'Ievades dati'!Q409</f>
        <v>0</v>
      </c>
      <c r="R77" s="31">
        <f>'Ievades dati'!R409</f>
        <v>0</v>
      </c>
      <c r="S77" s="31">
        <f>'Ievades dati'!S409</f>
        <v>0</v>
      </c>
      <c r="T77" s="31">
        <f>'Ievades dati'!T409</f>
        <v>0</v>
      </c>
      <c r="U77" s="31">
        <f>'Ievades dati'!U409</f>
        <v>0</v>
      </c>
      <c r="V77" s="31">
        <f>'Ievades dati'!V409</f>
        <v>0</v>
      </c>
      <c r="W77" s="31">
        <f>'Ievades dati'!W409</f>
        <v>0</v>
      </c>
      <c r="X77" s="31">
        <f>'Ievades dati'!X409</f>
        <v>0</v>
      </c>
      <c r="Y77" s="31">
        <f>'Ievades dati'!Y409</f>
        <v>0</v>
      </c>
      <c r="Z77" s="31">
        <f>'Ievades dati'!Z409</f>
        <v>0</v>
      </c>
      <c r="AA77" s="31">
        <f>'Ievades dati'!AA409</f>
        <v>0</v>
      </c>
      <c r="AB77" s="31">
        <f>'Ievades dati'!AB409</f>
        <v>0</v>
      </c>
      <c r="AC77" s="31">
        <f>'Ievades dati'!AC409</f>
        <v>0</v>
      </c>
      <c r="AD77" s="31">
        <f>'Ievades dati'!AD409</f>
        <v>0</v>
      </c>
      <c r="AE77" s="31">
        <f>'Ievades dati'!AE409</f>
        <v>0</v>
      </c>
      <c r="AF77" s="31">
        <f>'Ievades dati'!AF409</f>
        <v>0</v>
      </c>
      <c r="AG77" s="31">
        <f>'Ievades dati'!AG409</f>
        <v>0</v>
      </c>
      <c r="AH77" s="31">
        <f>'Ievades dati'!AH409</f>
        <v>0</v>
      </c>
      <c r="AI77" s="31">
        <f>'Ievades dati'!AI409</f>
        <v>0</v>
      </c>
      <c r="AJ77" s="31">
        <f>'Ievades dati'!AJ409</f>
        <v>0</v>
      </c>
      <c r="AK77" s="31">
        <f>'Ievades dati'!AK409</f>
        <v>0</v>
      </c>
      <c r="AL77" s="31">
        <f>'Ievades dati'!AL409</f>
        <v>0</v>
      </c>
      <c r="AM77" s="31">
        <f>'Ievades dati'!AM409</f>
        <v>0</v>
      </c>
      <c r="AN77" s="31">
        <f>'Ievades dati'!AN409</f>
        <v>0</v>
      </c>
      <c r="AO77" s="31">
        <f>'Ievades dati'!AO409</f>
        <v>0</v>
      </c>
      <c r="AP77" s="31">
        <f>'Ievades dati'!AP409</f>
        <v>0</v>
      </c>
      <c r="AQ77" s="31">
        <f>'Ievades dati'!AQ409</f>
        <v>0</v>
      </c>
      <c r="AR77" s="31">
        <f>'Ievades dati'!AR409</f>
        <v>0</v>
      </c>
      <c r="AS77" s="31">
        <f>'Ievades dati'!AS409</f>
        <v>0</v>
      </c>
      <c r="AT77" s="31">
        <f>'Ievades dati'!AT409</f>
        <v>0</v>
      </c>
      <c r="AU77" s="31">
        <f>'Ievades dati'!AU409</f>
        <v>0</v>
      </c>
      <c r="AV77" s="31">
        <f>'Ievades dati'!AV409</f>
        <v>0</v>
      </c>
      <c r="AW77" s="31">
        <f>'Ievades dati'!AW409</f>
        <v>0</v>
      </c>
      <c r="AX77" s="31">
        <f>'Ievades dati'!AX409</f>
        <v>0</v>
      </c>
      <c r="AY77" s="31">
        <f>'Ievades dati'!AY409</f>
        <v>0</v>
      </c>
      <c r="AZ77" s="31">
        <f>'Ievades dati'!AZ409</f>
        <v>0</v>
      </c>
      <c r="BA77" s="31">
        <f>'Ievades dati'!BA409</f>
        <v>0</v>
      </c>
      <c r="BB77" s="31">
        <f>'Ievades dati'!BB409</f>
        <v>0</v>
      </c>
      <c r="BC77" s="31">
        <f>'Ievades dati'!BC409</f>
        <v>0</v>
      </c>
      <c r="BD77" s="31">
        <f>'Ievades dati'!BD409</f>
        <v>0</v>
      </c>
      <c r="BE77" s="31">
        <f>'Ievades dati'!BE409</f>
        <v>0</v>
      </c>
      <c r="BF77" s="31">
        <f>'Ievades dati'!BF409</f>
        <v>0</v>
      </c>
      <c r="BG77" s="31">
        <f>'Ievades dati'!BG409</f>
        <v>0</v>
      </c>
      <c r="BH77" s="31">
        <f>'Ievades dati'!BH409</f>
        <v>0</v>
      </c>
      <c r="BI77" s="31">
        <f>'Ievades dati'!BI409</f>
        <v>0</v>
      </c>
      <c r="BJ77" s="31">
        <f>'Ievades dati'!BJ409</f>
        <v>0</v>
      </c>
      <c r="BK77" s="31">
        <f>'Ievades dati'!BK409</f>
        <v>0</v>
      </c>
      <c r="BL77" s="31">
        <f>'Ievades dati'!BL409</f>
        <v>0</v>
      </c>
      <c r="BM77" s="31">
        <f>'Ievades dati'!BM409</f>
        <v>0</v>
      </c>
      <c r="BN77" s="31">
        <f>'Ievades dati'!BN409</f>
        <v>0</v>
      </c>
      <c r="BO77" s="31">
        <f>'Ievades dati'!BO409</f>
        <v>0</v>
      </c>
      <c r="BP77" s="31">
        <f>'Ievades dati'!BP409</f>
        <v>0</v>
      </c>
      <c r="BQ77" s="31">
        <f>'Ievades dati'!BQ409</f>
        <v>0</v>
      </c>
      <c r="BR77" s="31">
        <f>'Ievades dati'!BR409</f>
        <v>0</v>
      </c>
      <c r="BS77" s="31">
        <f>'Ievades dati'!BS409</f>
        <v>0</v>
      </c>
      <c r="BT77" s="31">
        <f>'Ievades dati'!BT409</f>
        <v>0</v>
      </c>
      <c r="BU77" s="31">
        <f>'Ievades dati'!BU409</f>
        <v>0</v>
      </c>
      <c r="BV77" s="31">
        <f>'Ievades dati'!BV409</f>
        <v>0</v>
      </c>
      <c r="BW77" s="31">
        <f>'Ievades dati'!BW409</f>
        <v>0</v>
      </c>
      <c r="BX77" s="31">
        <f>'Ievades dati'!BX409</f>
        <v>0</v>
      </c>
      <c r="BY77" s="31">
        <f>'Ievades dati'!BY409</f>
        <v>0</v>
      </c>
      <c r="BZ77" s="31">
        <f>'Ievades dati'!BZ409</f>
        <v>0</v>
      </c>
      <c r="CA77" s="31">
        <f>'Ievades dati'!CA409</f>
        <v>0</v>
      </c>
      <c r="CB77" s="31">
        <f>'Ievades dati'!CB409</f>
        <v>0</v>
      </c>
      <c r="CC77" s="31">
        <f>'Ievades dati'!CC409</f>
        <v>0</v>
      </c>
      <c r="CD77" s="31">
        <f>'Ievades dati'!CD409</f>
        <v>0</v>
      </c>
      <c r="CE77" s="31">
        <f>'Ievades dati'!CE409</f>
        <v>0</v>
      </c>
      <c r="CF77" s="31">
        <f>'Ievades dati'!CF409</f>
        <v>0</v>
      </c>
      <c r="CG77" s="31">
        <f>'Ievades dati'!CG409</f>
        <v>0</v>
      </c>
      <c r="CH77" s="31">
        <f>'Ievades dati'!CH409</f>
        <v>0</v>
      </c>
      <c r="CI77" s="31">
        <f>'Ievades dati'!CI409</f>
        <v>0</v>
      </c>
      <c r="CJ77" s="31">
        <f>'Ievades dati'!CJ409</f>
        <v>0</v>
      </c>
      <c r="CK77" s="31">
        <f>'Ievades dati'!CK409</f>
        <v>0</v>
      </c>
    </row>
    <row r="78" spans="2:89" ht="10.35" hidden="1" customHeight="1" outlineLevel="2" thickBot="1">
      <c r="B78" s="23"/>
      <c r="C78" s="10">
        <v>20</v>
      </c>
      <c r="D78" s="283">
        <f>'Ievades dati'!D410</f>
        <v>0</v>
      </c>
      <c r="F78" s="12" t="s">
        <v>4</v>
      </c>
      <c r="G78" s="288">
        <f>'Ievades dati'!G410</f>
        <v>0</v>
      </c>
      <c r="J78" s="175">
        <f>'Ievades dati'!J410</f>
        <v>0</v>
      </c>
      <c r="K78" s="175">
        <f>'Ievades dati'!K410</f>
        <v>0</v>
      </c>
      <c r="L78" s="175">
        <f>'Ievades dati'!L410</f>
        <v>0</v>
      </c>
      <c r="M78" s="175">
        <f>'Ievades dati'!M410</f>
        <v>0</v>
      </c>
      <c r="N78" s="175">
        <f>'Ievades dati'!N410</f>
        <v>0</v>
      </c>
      <c r="O78" s="175">
        <f>'Ievades dati'!O410</f>
        <v>0</v>
      </c>
      <c r="P78" s="175">
        <f>'Ievades dati'!P410</f>
        <v>0</v>
      </c>
      <c r="Q78" s="175">
        <f>'Ievades dati'!Q410</f>
        <v>0</v>
      </c>
      <c r="R78" s="175">
        <f>'Ievades dati'!R410</f>
        <v>0</v>
      </c>
      <c r="S78" s="175">
        <f>'Ievades dati'!S410</f>
        <v>0</v>
      </c>
      <c r="T78" s="175">
        <f>'Ievades dati'!T410</f>
        <v>0</v>
      </c>
      <c r="U78" s="175">
        <f>'Ievades dati'!U410</f>
        <v>0</v>
      </c>
      <c r="V78" s="175">
        <f>'Ievades dati'!V410</f>
        <v>0</v>
      </c>
      <c r="W78" s="175">
        <f>'Ievades dati'!W410</f>
        <v>0</v>
      </c>
      <c r="X78" s="175">
        <f>'Ievades dati'!X410</f>
        <v>0</v>
      </c>
      <c r="Y78" s="175">
        <f>'Ievades dati'!Y410</f>
        <v>0</v>
      </c>
      <c r="Z78" s="175">
        <f>'Ievades dati'!Z410</f>
        <v>0</v>
      </c>
      <c r="AA78" s="175">
        <f>'Ievades dati'!AA410</f>
        <v>0</v>
      </c>
      <c r="AB78" s="175">
        <f>'Ievades dati'!AB410</f>
        <v>0</v>
      </c>
      <c r="AC78" s="175">
        <f>'Ievades dati'!AC410</f>
        <v>0</v>
      </c>
      <c r="AD78" s="175">
        <f>'Ievades dati'!AD410</f>
        <v>0</v>
      </c>
      <c r="AE78" s="175">
        <f>'Ievades dati'!AE410</f>
        <v>0</v>
      </c>
      <c r="AF78" s="175">
        <f>'Ievades dati'!AF410</f>
        <v>0</v>
      </c>
      <c r="AG78" s="175">
        <f>'Ievades dati'!AG410</f>
        <v>0</v>
      </c>
      <c r="AH78" s="175">
        <f>'Ievades dati'!AH410</f>
        <v>0</v>
      </c>
      <c r="AI78" s="175">
        <f>'Ievades dati'!AI410</f>
        <v>0</v>
      </c>
      <c r="AJ78" s="175">
        <f>'Ievades dati'!AJ410</f>
        <v>0</v>
      </c>
      <c r="AK78" s="175">
        <f>'Ievades dati'!AK410</f>
        <v>0</v>
      </c>
      <c r="AL78" s="175">
        <f>'Ievades dati'!AL410</f>
        <v>0</v>
      </c>
      <c r="AM78" s="175">
        <f>'Ievades dati'!AM410</f>
        <v>0</v>
      </c>
      <c r="AN78" s="175">
        <f>'Ievades dati'!AN410</f>
        <v>0</v>
      </c>
      <c r="AO78" s="175">
        <f>'Ievades dati'!AO410</f>
        <v>0</v>
      </c>
      <c r="AP78" s="175">
        <f>'Ievades dati'!AP410</f>
        <v>0</v>
      </c>
      <c r="AQ78" s="175">
        <f>'Ievades dati'!AQ410</f>
        <v>0</v>
      </c>
      <c r="AR78" s="175">
        <f>'Ievades dati'!AR410</f>
        <v>0</v>
      </c>
      <c r="AS78" s="175">
        <f>'Ievades dati'!AS410</f>
        <v>0</v>
      </c>
      <c r="AT78" s="175">
        <f>'Ievades dati'!AT410</f>
        <v>0</v>
      </c>
      <c r="AU78" s="175">
        <f>'Ievades dati'!AU410</f>
        <v>0</v>
      </c>
      <c r="AV78" s="175">
        <f>'Ievades dati'!AV410</f>
        <v>0</v>
      </c>
      <c r="AW78" s="175">
        <f>'Ievades dati'!AW410</f>
        <v>0</v>
      </c>
      <c r="AX78" s="175">
        <f>'Ievades dati'!AX410</f>
        <v>0</v>
      </c>
      <c r="AY78" s="175">
        <f>'Ievades dati'!AY410</f>
        <v>0</v>
      </c>
      <c r="AZ78" s="175">
        <f>'Ievades dati'!AZ410</f>
        <v>0</v>
      </c>
      <c r="BA78" s="175">
        <f>'Ievades dati'!BA410</f>
        <v>0</v>
      </c>
      <c r="BB78" s="175">
        <f>'Ievades dati'!BB410</f>
        <v>0</v>
      </c>
      <c r="BC78" s="175">
        <f>'Ievades dati'!BC410</f>
        <v>0</v>
      </c>
      <c r="BD78" s="175">
        <f>'Ievades dati'!BD410</f>
        <v>0</v>
      </c>
      <c r="BE78" s="175">
        <f>'Ievades dati'!BE410</f>
        <v>0</v>
      </c>
      <c r="BF78" s="175">
        <f>'Ievades dati'!BF410</f>
        <v>0</v>
      </c>
      <c r="BG78" s="175">
        <f>'Ievades dati'!BG410</f>
        <v>0</v>
      </c>
      <c r="BH78" s="175">
        <f>'Ievades dati'!BH410</f>
        <v>0</v>
      </c>
      <c r="BI78" s="175">
        <f>'Ievades dati'!BI410</f>
        <v>0</v>
      </c>
      <c r="BJ78" s="175">
        <f>'Ievades dati'!BJ410</f>
        <v>0</v>
      </c>
      <c r="BK78" s="175">
        <f>'Ievades dati'!BK410</f>
        <v>0</v>
      </c>
      <c r="BL78" s="175">
        <f>'Ievades dati'!BL410</f>
        <v>0</v>
      </c>
      <c r="BM78" s="175">
        <f>'Ievades dati'!BM410</f>
        <v>0</v>
      </c>
      <c r="BN78" s="175">
        <f>'Ievades dati'!BN410</f>
        <v>0</v>
      </c>
      <c r="BO78" s="175">
        <f>'Ievades dati'!BO410</f>
        <v>0</v>
      </c>
      <c r="BP78" s="175">
        <f>'Ievades dati'!BP410</f>
        <v>0</v>
      </c>
      <c r="BQ78" s="175">
        <f>'Ievades dati'!BQ410</f>
        <v>0</v>
      </c>
      <c r="BR78" s="175">
        <f>'Ievades dati'!BR410</f>
        <v>0</v>
      </c>
      <c r="BS78" s="175">
        <f>'Ievades dati'!BS410</f>
        <v>0</v>
      </c>
      <c r="BT78" s="175">
        <f>'Ievades dati'!BT410</f>
        <v>0</v>
      </c>
      <c r="BU78" s="175">
        <f>'Ievades dati'!BU410</f>
        <v>0</v>
      </c>
      <c r="BV78" s="175">
        <f>'Ievades dati'!BV410</f>
        <v>0</v>
      </c>
      <c r="BW78" s="175">
        <f>'Ievades dati'!BW410</f>
        <v>0</v>
      </c>
      <c r="BX78" s="175">
        <f>'Ievades dati'!BX410</f>
        <v>0</v>
      </c>
      <c r="BY78" s="175">
        <f>'Ievades dati'!BY410</f>
        <v>0</v>
      </c>
      <c r="BZ78" s="175">
        <f>'Ievades dati'!BZ410</f>
        <v>0</v>
      </c>
      <c r="CA78" s="175">
        <f>'Ievades dati'!CA410</f>
        <v>0</v>
      </c>
      <c r="CB78" s="175">
        <f>'Ievades dati'!CB410</f>
        <v>0</v>
      </c>
      <c r="CC78" s="175">
        <f>'Ievades dati'!CC410</f>
        <v>0</v>
      </c>
      <c r="CD78" s="175">
        <f>'Ievades dati'!CD410</f>
        <v>0</v>
      </c>
      <c r="CE78" s="175">
        <f>'Ievades dati'!CE410</f>
        <v>0</v>
      </c>
      <c r="CF78" s="175">
        <f>'Ievades dati'!CF410</f>
        <v>0</v>
      </c>
      <c r="CG78" s="175">
        <f>'Ievades dati'!CG410</f>
        <v>0</v>
      </c>
      <c r="CH78" s="175">
        <f>'Ievades dati'!CH410</f>
        <v>0</v>
      </c>
      <c r="CI78" s="175">
        <f>'Ievades dati'!CI410</f>
        <v>0</v>
      </c>
      <c r="CJ78" s="175">
        <f>'Ievades dati'!CJ410</f>
        <v>0</v>
      </c>
      <c r="CK78" s="175">
        <f>'Ievades dati'!CK410</f>
        <v>0</v>
      </c>
    </row>
    <row r="79" spans="2:89" ht="10.35" hidden="1" customHeight="1" outlineLevel="2">
      <c r="B79" s="23"/>
      <c r="D79" s="284" t="s">
        <v>652</v>
      </c>
      <c r="E79" s="285"/>
      <c r="F79" s="286" t="s">
        <v>4</v>
      </c>
      <c r="G79" s="286"/>
      <c r="H79" s="284"/>
      <c r="I79" s="287"/>
      <c r="J79" s="282">
        <f t="shared" ref="J79:AO79" si="0">SUM(J59:J78)</f>
        <v>0</v>
      </c>
      <c r="K79" s="282">
        <f t="shared" si="0"/>
        <v>0</v>
      </c>
      <c r="L79" s="282">
        <f t="shared" si="0"/>
        <v>0</v>
      </c>
      <c r="M79" s="282">
        <f t="shared" si="0"/>
        <v>0</v>
      </c>
      <c r="N79" s="282">
        <f t="shared" si="0"/>
        <v>0</v>
      </c>
      <c r="O79" s="282">
        <f t="shared" si="0"/>
        <v>0</v>
      </c>
      <c r="P79" s="282">
        <f t="shared" si="0"/>
        <v>0</v>
      </c>
      <c r="Q79" s="282">
        <f t="shared" si="0"/>
        <v>0</v>
      </c>
      <c r="R79" s="282">
        <f t="shared" si="0"/>
        <v>0</v>
      </c>
      <c r="S79" s="282">
        <f t="shared" si="0"/>
        <v>0</v>
      </c>
      <c r="T79" s="282">
        <f t="shared" si="0"/>
        <v>0</v>
      </c>
      <c r="U79" s="282">
        <f t="shared" si="0"/>
        <v>0</v>
      </c>
      <c r="V79" s="282">
        <f t="shared" si="0"/>
        <v>0</v>
      </c>
      <c r="W79" s="282">
        <f t="shared" si="0"/>
        <v>0</v>
      </c>
      <c r="X79" s="282">
        <f t="shared" si="0"/>
        <v>0</v>
      </c>
      <c r="Y79" s="282">
        <f t="shared" si="0"/>
        <v>0</v>
      </c>
      <c r="Z79" s="282">
        <f t="shared" si="0"/>
        <v>0</v>
      </c>
      <c r="AA79" s="282">
        <f t="shared" si="0"/>
        <v>0</v>
      </c>
      <c r="AB79" s="282">
        <f t="shared" si="0"/>
        <v>0</v>
      </c>
      <c r="AC79" s="282">
        <f t="shared" si="0"/>
        <v>0</v>
      </c>
      <c r="AD79" s="282">
        <f t="shared" si="0"/>
        <v>0</v>
      </c>
      <c r="AE79" s="282">
        <f t="shared" si="0"/>
        <v>0</v>
      </c>
      <c r="AF79" s="282">
        <f t="shared" si="0"/>
        <v>0</v>
      </c>
      <c r="AG79" s="282">
        <f t="shared" si="0"/>
        <v>0</v>
      </c>
      <c r="AH79" s="282">
        <f t="shared" si="0"/>
        <v>0</v>
      </c>
      <c r="AI79" s="282">
        <f t="shared" si="0"/>
        <v>0</v>
      </c>
      <c r="AJ79" s="282">
        <f t="shared" si="0"/>
        <v>0</v>
      </c>
      <c r="AK79" s="282">
        <f t="shared" si="0"/>
        <v>0</v>
      </c>
      <c r="AL79" s="282">
        <f t="shared" si="0"/>
        <v>0</v>
      </c>
      <c r="AM79" s="282">
        <f t="shared" si="0"/>
        <v>0</v>
      </c>
      <c r="AN79" s="282">
        <f t="shared" si="0"/>
        <v>0</v>
      </c>
      <c r="AO79" s="282">
        <f t="shared" si="0"/>
        <v>0</v>
      </c>
      <c r="AP79" s="282">
        <f t="shared" ref="AP79:BU79" si="1">SUM(AP59:AP78)</f>
        <v>0</v>
      </c>
      <c r="AQ79" s="282">
        <f t="shared" si="1"/>
        <v>0</v>
      </c>
      <c r="AR79" s="282">
        <f t="shared" si="1"/>
        <v>0</v>
      </c>
      <c r="AS79" s="282">
        <f t="shared" si="1"/>
        <v>0</v>
      </c>
      <c r="AT79" s="282">
        <f t="shared" si="1"/>
        <v>0</v>
      </c>
      <c r="AU79" s="282">
        <f t="shared" si="1"/>
        <v>0</v>
      </c>
      <c r="AV79" s="282">
        <f t="shared" si="1"/>
        <v>0</v>
      </c>
      <c r="AW79" s="282">
        <f t="shared" si="1"/>
        <v>0</v>
      </c>
      <c r="AX79" s="282">
        <f t="shared" si="1"/>
        <v>0</v>
      </c>
      <c r="AY79" s="282">
        <f t="shared" si="1"/>
        <v>0</v>
      </c>
      <c r="AZ79" s="282">
        <f t="shared" si="1"/>
        <v>0</v>
      </c>
      <c r="BA79" s="282">
        <f t="shared" si="1"/>
        <v>0</v>
      </c>
      <c r="BB79" s="282">
        <f t="shared" si="1"/>
        <v>0</v>
      </c>
      <c r="BC79" s="282">
        <f t="shared" si="1"/>
        <v>0</v>
      </c>
      <c r="BD79" s="282">
        <f t="shared" si="1"/>
        <v>0</v>
      </c>
      <c r="BE79" s="282">
        <f t="shared" si="1"/>
        <v>0</v>
      </c>
      <c r="BF79" s="282">
        <f t="shared" si="1"/>
        <v>0</v>
      </c>
      <c r="BG79" s="282">
        <f t="shared" si="1"/>
        <v>0</v>
      </c>
      <c r="BH79" s="282">
        <f t="shared" si="1"/>
        <v>0</v>
      </c>
      <c r="BI79" s="282">
        <f t="shared" si="1"/>
        <v>0</v>
      </c>
      <c r="BJ79" s="282">
        <f t="shared" si="1"/>
        <v>0</v>
      </c>
      <c r="BK79" s="282">
        <f t="shared" si="1"/>
        <v>0</v>
      </c>
      <c r="BL79" s="282">
        <f t="shared" si="1"/>
        <v>0</v>
      </c>
      <c r="BM79" s="282">
        <f t="shared" si="1"/>
        <v>0</v>
      </c>
      <c r="BN79" s="282">
        <f t="shared" si="1"/>
        <v>0</v>
      </c>
      <c r="BO79" s="282">
        <f t="shared" si="1"/>
        <v>0</v>
      </c>
      <c r="BP79" s="282">
        <f t="shared" si="1"/>
        <v>0</v>
      </c>
      <c r="BQ79" s="282">
        <f t="shared" si="1"/>
        <v>0</v>
      </c>
      <c r="BR79" s="282">
        <f t="shared" si="1"/>
        <v>0</v>
      </c>
      <c r="BS79" s="282">
        <f t="shared" si="1"/>
        <v>0</v>
      </c>
      <c r="BT79" s="282">
        <f t="shared" si="1"/>
        <v>0</v>
      </c>
      <c r="BU79" s="282">
        <f t="shared" si="1"/>
        <v>0</v>
      </c>
      <c r="BV79" s="282">
        <f t="shared" ref="BV79:CK79" si="2">SUM(BV59:BV78)</f>
        <v>0</v>
      </c>
      <c r="BW79" s="282">
        <f t="shared" si="2"/>
        <v>0</v>
      </c>
      <c r="BX79" s="282">
        <f t="shared" si="2"/>
        <v>0</v>
      </c>
      <c r="BY79" s="282">
        <f t="shared" si="2"/>
        <v>0</v>
      </c>
      <c r="BZ79" s="282">
        <f t="shared" si="2"/>
        <v>0</v>
      </c>
      <c r="CA79" s="282">
        <f t="shared" si="2"/>
        <v>0</v>
      </c>
      <c r="CB79" s="282">
        <f t="shared" si="2"/>
        <v>0</v>
      </c>
      <c r="CC79" s="282">
        <f t="shared" si="2"/>
        <v>0</v>
      </c>
      <c r="CD79" s="282">
        <f t="shared" si="2"/>
        <v>0</v>
      </c>
      <c r="CE79" s="282">
        <f t="shared" si="2"/>
        <v>0</v>
      </c>
      <c r="CF79" s="282">
        <f t="shared" si="2"/>
        <v>0</v>
      </c>
      <c r="CG79" s="282">
        <f t="shared" si="2"/>
        <v>0</v>
      </c>
      <c r="CH79" s="282">
        <f t="shared" si="2"/>
        <v>0</v>
      </c>
      <c r="CI79" s="282">
        <f t="shared" si="2"/>
        <v>0</v>
      </c>
      <c r="CJ79" s="282">
        <f t="shared" si="2"/>
        <v>0</v>
      </c>
      <c r="CK79" s="282">
        <f t="shared" si="2"/>
        <v>0</v>
      </c>
    </row>
    <row r="80" spans="2:89" ht="10.35" hidden="1" customHeight="1" outlineLevel="2">
      <c r="B80" s="23"/>
    </row>
    <row r="81" spans="1:89" ht="10.35" hidden="1" customHeight="1" outlineLevel="1" collapsed="1">
      <c r="B81" s="23"/>
    </row>
    <row r="82" spans="1:89" s="16" customFormat="1" ht="11.25" hidden="1" outlineLevel="1">
      <c r="A82" s="274"/>
      <c r="B82" s="17"/>
      <c r="C82" s="207" t="s">
        <v>418</v>
      </c>
      <c r="D82" s="16" t="s">
        <v>645</v>
      </c>
      <c r="E82" s="18"/>
      <c r="F82" s="19"/>
      <c r="G82" s="20"/>
      <c r="H82" s="19"/>
    </row>
    <row r="83" spans="1:89" ht="10.35" hidden="1" customHeight="1" outlineLevel="2">
      <c r="B83" s="23"/>
    </row>
    <row r="84" spans="1:89" ht="10.35" hidden="1" customHeight="1" outlineLevel="2">
      <c r="B84" s="23"/>
      <c r="D84" s="10" t="s">
        <v>625</v>
      </c>
      <c r="F84" s="12" t="s">
        <v>122</v>
      </c>
      <c r="G84" s="148">
        <f>'Ievades dati'!G417</f>
        <v>10</v>
      </c>
    </row>
    <row r="85" spans="1:89" ht="10.35" hidden="1" customHeight="1" outlineLevel="2">
      <c r="B85" s="23"/>
      <c r="D85" s="10" t="str">
        <f>"Tehnikas iegādes kapitālieguldījumu nolietojuma daļa no nākamo "&amp;G84&amp;" gadu ienākumiem"</f>
        <v>Tehnikas iegādes kapitālieguldījumu nolietojuma daļa no nākamo 10 gadu ienākumiem</v>
      </c>
      <c r="F85" s="12" t="s">
        <v>9</v>
      </c>
      <c r="G85" s="237">
        <f>'Ievades dati'!G418</f>
        <v>0.05</v>
      </c>
    </row>
    <row r="86" spans="1:89" ht="10.35" hidden="1" customHeight="1" outlineLevel="2">
      <c r="B86" s="23"/>
    </row>
    <row r="87" spans="1:89" ht="10.35" hidden="1" customHeight="1" outlineLevel="1" collapsed="1">
      <c r="B87" s="23"/>
    </row>
    <row r="88" spans="1:89" s="16" customFormat="1" ht="10.35" hidden="1" customHeight="1" outlineLevel="1">
      <c r="B88" s="17"/>
      <c r="C88" s="207" t="s">
        <v>419</v>
      </c>
      <c r="D88" s="16" t="s">
        <v>143</v>
      </c>
      <c r="E88" s="18"/>
      <c r="F88" s="19"/>
      <c r="G88" s="20"/>
    </row>
    <row r="89" spans="1:89" ht="10.35" hidden="1" customHeight="1" outlineLevel="2">
      <c r="B89" s="23"/>
    </row>
    <row r="90" spans="1:89" ht="10.35" hidden="1" customHeight="1" outlineLevel="2">
      <c r="B90" s="23"/>
      <c r="D90" s="63" t="s">
        <v>138</v>
      </c>
      <c r="E90" s="12"/>
      <c r="F90" s="99"/>
    </row>
    <row r="91" spans="1:89" ht="10.35" hidden="1" customHeight="1" outlineLevel="2">
      <c r="B91" s="23"/>
      <c r="D91" s="10" t="s">
        <v>131</v>
      </c>
      <c r="E91" s="12"/>
      <c r="F91" s="12" t="s">
        <v>4</v>
      </c>
      <c r="G91" s="25">
        <f>SUM(J91:CK91)</f>
        <v>21939574.828165025</v>
      </c>
      <c r="J91" s="31">
        <f>Ienemumi!J165</f>
        <v>0</v>
      </c>
      <c r="K91" s="31">
        <f>Ienemumi!K165</f>
        <v>0</v>
      </c>
      <c r="L91" s="31">
        <f>Ienemumi!L165</f>
        <v>0</v>
      </c>
      <c r="M91" s="31">
        <f>Ienemumi!M165</f>
        <v>0</v>
      </c>
      <c r="N91" s="31">
        <f>Ienemumi!N165</f>
        <v>798258.0297135046</v>
      </c>
      <c r="O91" s="31">
        <f>Ienemumi!O165</f>
        <v>798258.0297135046</v>
      </c>
      <c r="P91" s="31">
        <f>Ienemumi!P165</f>
        <v>798258.0297135046</v>
      </c>
      <c r="Q91" s="31">
        <f>Ienemumi!Q165</f>
        <v>798258.0297135046</v>
      </c>
      <c r="R91" s="31">
        <f>Ienemumi!R165</f>
        <v>798258.0297135046</v>
      </c>
      <c r="S91" s="31">
        <f>Ienemumi!S165</f>
        <v>798258.0297135046</v>
      </c>
      <c r="T91" s="31">
        <f>Ienemumi!T165</f>
        <v>798258.0297135046</v>
      </c>
      <c r="U91" s="31">
        <f>Ienemumi!U165</f>
        <v>798258.0297135046</v>
      </c>
      <c r="V91" s="31">
        <f>Ienemumi!V165</f>
        <v>798258.0297135046</v>
      </c>
      <c r="W91" s="31">
        <f>Ienemumi!W165</f>
        <v>798258.0297135046</v>
      </c>
      <c r="X91" s="31">
        <f>Ienemumi!X165</f>
        <v>754125.91648498375</v>
      </c>
      <c r="Y91" s="31">
        <f>Ienemumi!Y165</f>
        <v>691282.09011123504</v>
      </c>
      <c r="Z91" s="31">
        <f>Ienemumi!Z165</f>
        <v>638106.5447180632</v>
      </c>
      <c r="AA91" s="31">
        <f>Ienemumi!AA165</f>
        <v>592527.50580963015</v>
      </c>
      <c r="AB91" s="31">
        <f>Ienemumi!AB165</f>
        <v>553025.67208898824</v>
      </c>
      <c r="AC91" s="31">
        <f>Ienemumi!AC165</f>
        <v>518461.56758342654</v>
      </c>
      <c r="AD91" s="31">
        <f>Ienemumi!AD165</f>
        <v>487963.82831381337</v>
      </c>
      <c r="AE91" s="31">
        <f>Ienemumi!AE165</f>
        <v>460854.72674082353</v>
      </c>
      <c r="AF91" s="31">
        <f>Ienemumi!AF165</f>
        <v>436599.214807096</v>
      </c>
      <c r="AG91" s="31">
        <f>Ienemumi!AG165</f>
        <v>414769.25406674127</v>
      </c>
      <c r="AH91" s="31">
        <f>Ienemumi!AH165</f>
        <v>395018.33720642026</v>
      </c>
      <c r="AI91" s="31">
        <f>Ienemumi!AI165</f>
        <v>377062.95824249205</v>
      </c>
      <c r="AJ91" s="31">
        <f>Ienemumi!AJ165</f>
        <v>360668.91657977493</v>
      </c>
      <c r="AK91" s="31">
        <f>Ienemumi!AK165</f>
        <v>345641.04505561764</v>
      </c>
      <c r="AL91" s="31">
        <f>Ienemumi!AL165</f>
        <v>331815.40325339278</v>
      </c>
      <c r="AM91" s="31">
        <f>Ienemumi!AM165</f>
        <v>319053.27235903149</v>
      </c>
      <c r="AN91" s="31">
        <f>Ienemumi!AN165</f>
        <v>307236.48449388222</v>
      </c>
      <c r="AO91" s="31">
        <f>Ienemumi!AO165</f>
        <v>296263.75290481484</v>
      </c>
      <c r="AP91" s="31">
        <f>Ienemumi!AP165</f>
        <v>286047.76142533857</v>
      </c>
      <c r="AQ91" s="31">
        <f>Ienemumi!AQ165</f>
        <v>276512.836044494</v>
      </c>
      <c r="AR91" s="31">
        <f>Ienemumi!AR165</f>
        <v>267593.06713983283</v>
      </c>
      <c r="AS91" s="31">
        <f>Ienemumi!AS165</f>
        <v>259230.78379171313</v>
      </c>
      <c r="AT91" s="31">
        <f>Ienemumi!AT165</f>
        <v>251375.30549499462</v>
      </c>
      <c r="AU91" s="31">
        <f>Ienemumi!AU165</f>
        <v>243981.9141569066</v>
      </c>
      <c r="AV91" s="31">
        <f>Ienemumi!AV165</f>
        <v>237011.00232385215</v>
      </c>
      <c r="AW91" s="31">
        <f>Ienemumi!AW165</f>
        <v>230427.36337041168</v>
      </c>
      <c r="AX91" s="31">
        <f>Ienemumi!AX165</f>
        <v>224199.59679283295</v>
      </c>
      <c r="AY91" s="31">
        <f>Ienemumi!AY165</f>
        <v>218299.60740354791</v>
      </c>
      <c r="AZ91" s="31">
        <f>Ienemumi!AZ165</f>
        <v>212702.18157268761</v>
      </c>
      <c r="BA91" s="31">
        <f>Ienemumi!BA165</f>
        <v>207384.62703337046</v>
      </c>
      <c r="BB91" s="31">
        <f>Ienemumi!BB165</f>
        <v>202326.46539841013</v>
      </c>
      <c r="BC91" s="31">
        <f>Ienemumi!BC165</f>
        <v>197509.16860320992</v>
      </c>
      <c r="BD91" s="31">
        <f>Ienemumi!BD165</f>
        <v>192915.93212406544</v>
      </c>
      <c r="BE91" s="31">
        <f>Ienemumi!BE165</f>
        <v>188531.47912124571</v>
      </c>
      <c r="BF91" s="31">
        <f>Ienemumi!BF165</f>
        <v>184341.89069632921</v>
      </c>
      <c r="BG91" s="31">
        <f>Ienemumi!BG165</f>
        <v>180334.45828988735</v>
      </c>
      <c r="BH91" s="31">
        <f>Ienemumi!BH165</f>
        <v>176497.55492201756</v>
      </c>
      <c r="BI91" s="31">
        <f>Ienemumi!BI165</f>
        <v>172820.52252780879</v>
      </c>
      <c r="BJ91" s="31">
        <f>Ienemumi!BJ165</f>
        <v>169293.57308846584</v>
      </c>
      <c r="BK91" s="31">
        <f>Ienemumi!BK165</f>
        <v>165907.70162669639</v>
      </c>
      <c r="BL91" s="31">
        <f>Ienemumi!BL165</f>
        <v>162654.60943793759</v>
      </c>
      <c r="BM91" s="31">
        <f>Ienemumi!BM165</f>
        <v>159526.6361795158</v>
      </c>
      <c r="BN91" s="31">
        <f>Ienemumi!BN165</f>
        <v>156516.6996478271</v>
      </c>
      <c r="BO91" s="31">
        <f>Ienemumi!BO165</f>
        <v>153618.24224694178</v>
      </c>
      <c r="BP91" s="31">
        <f>Ienemumi!BP165</f>
        <v>150825.18329699739</v>
      </c>
      <c r="BQ91" s="31">
        <f>Ienemumi!BQ165</f>
        <v>148131.87645240841</v>
      </c>
      <c r="BR91" s="31">
        <f>Ienemumi!BR165</f>
        <v>0</v>
      </c>
      <c r="BS91" s="31">
        <f>Ienemumi!BS165</f>
        <v>0</v>
      </c>
      <c r="BT91" s="31">
        <f>Ienemumi!BT165</f>
        <v>0</v>
      </c>
      <c r="BU91" s="31">
        <f>Ienemumi!BU165</f>
        <v>0</v>
      </c>
      <c r="BV91" s="31">
        <f>Ienemumi!BV165</f>
        <v>0</v>
      </c>
      <c r="BW91" s="31">
        <f>Ienemumi!BW165</f>
        <v>0</v>
      </c>
      <c r="BX91" s="31">
        <f>Ienemumi!BX165</f>
        <v>0</v>
      </c>
      <c r="BY91" s="31">
        <f>Ienemumi!BY165</f>
        <v>0</v>
      </c>
      <c r="BZ91" s="31">
        <f>Ienemumi!BZ165</f>
        <v>0</v>
      </c>
      <c r="CA91" s="31">
        <f>Ienemumi!CA165</f>
        <v>0</v>
      </c>
      <c r="CB91" s="31">
        <f>Ienemumi!CB165</f>
        <v>0</v>
      </c>
      <c r="CC91" s="31">
        <f>Ienemumi!CC165</f>
        <v>0</v>
      </c>
      <c r="CD91" s="31">
        <f>Ienemumi!CD165</f>
        <v>0</v>
      </c>
      <c r="CE91" s="31">
        <f>Ienemumi!CE165</f>
        <v>0</v>
      </c>
      <c r="CF91" s="31">
        <f>Ienemumi!CF165</f>
        <v>0</v>
      </c>
      <c r="CG91" s="31">
        <f>Ienemumi!CG165</f>
        <v>0</v>
      </c>
      <c r="CH91" s="31">
        <f>Ienemumi!CH165</f>
        <v>0</v>
      </c>
      <c r="CI91" s="31">
        <f>Ienemumi!CI165</f>
        <v>0</v>
      </c>
      <c r="CJ91" s="31">
        <f>Ienemumi!CJ165</f>
        <v>0</v>
      </c>
      <c r="CK91" s="31">
        <f>Ienemumi!CK165</f>
        <v>0</v>
      </c>
    </row>
    <row r="92" spans="1:89" ht="10.35" hidden="1" customHeight="1" outlineLevel="2">
      <c r="B92" s="23"/>
      <c r="D92" s="40" t="s">
        <v>132</v>
      </c>
      <c r="E92" s="12"/>
      <c r="F92" s="42" t="s">
        <v>4</v>
      </c>
      <c r="G92" s="72">
        <f>SUM(J92:CK92)</f>
        <v>9421753.5049543139</v>
      </c>
      <c r="J92" s="39">
        <f>Ienemumi!J166</f>
        <v>0</v>
      </c>
      <c r="K92" s="39">
        <f>Ienemumi!K166</f>
        <v>0</v>
      </c>
      <c r="L92" s="39">
        <f>Ienemumi!L166</f>
        <v>0</v>
      </c>
      <c r="M92" s="39">
        <f>Ienemumi!M166</f>
        <v>0</v>
      </c>
      <c r="N92" s="39">
        <f>Ienemumi!N166</f>
        <v>15755.092691713908</v>
      </c>
      <c r="O92" s="39">
        <f>Ienemumi!O166</f>
        <v>15755.092691713908</v>
      </c>
      <c r="P92" s="39">
        <f>Ienemumi!P166</f>
        <v>15755.092691713908</v>
      </c>
      <c r="Q92" s="39">
        <f>Ienemumi!Q166</f>
        <v>15755.092691713908</v>
      </c>
      <c r="R92" s="39">
        <f>Ienemumi!R166</f>
        <v>15755.092691713908</v>
      </c>
      <c r="S92" s="39">
        <f>Ienemumi!S166</f>
        <v>15755.092691713908</v>
      </c>
      <c r="T92" s="39">
        <f>Ienemumi!T166</f>
        <v>15755.092691713908</v>
      </c>
      <c r="U92" s="39">
        <f>Ienemumi!U166</f>
        <v>15755.092691713908</v>
      </c>
      <c r="V92" s="39">
        <f>Ienemumi!V166</f>
        <v>15755.092691713908</v>
      </c>
      <c r="W92" s="39">
        <f>Ienemumi!W166</f>
        <v>15755.092691713908</v>
      </c>
      <c r="X92" s="39">
        <f>Ienemumi!X166</f>
        <v>32304.635152409217</v>
      </c>
      <c r="Y92" s="39">
        <f>Ienemumi!Y166</f>
        <v>55871.070042564985</v>
      </c>
      <c r="Z92" s="39">
        <f>Ienemumi!Z166</f>
        <v>75811.899565004438</v>
      </c>
      <c r="AA92" s="39">
        <f>Ienemumi!AA166</f>
        <v>92904.039155666833</v>
      </c>
      <c r="AB92" s="39">
        <f>Ienemumi!AB166</f>
        <v>107717.22680090755</v>
      </c>
      <c r="AC92" s="39">
        <f>Ienemumi!AC166</f>
        <v>120678.76599049318</v>
      </c>
      <c r="AD92" s="39">
        <f>Ienemumi!AD166</f>
        <v>132115.41821659813</v>
      </c>
      <c r="AE92" s="39">
        <f>Ienemumi!AE166</f>
        <v>142281.33130646931</v>
      </c>
      <c r="AF92" s="39">
        <f>Ienemumi!AF166</f>
        <v>151377.14828161715</v>
      </c>
      <c r="AG92" s="39">
        <f>Ienemumi!AG166</f>
        <v>159563.38355925016</v>
      </c>
      <c r="AH92" s="39">
        <f>Ienemumi!AH166</f>
        <v>166969.97738187053</v>
      </c>
      <c r="AI92" s="39">
        <f>Ienemumi!AI166</f>
        <v>173703.24449334363</v>
      </c>
      <c r="AJ92" s="39">
        <f>Ienemumi!AJ166</f>
        <v>179851.01011686251</v>
      </c>
      <c r="AK92" s="39">
        <f>Ienemumi!AK166</f>
        <v>185486.46193842153</v>
      </c>
      <c r="AL92" s="39">
        <f>Ienemumi!AL166</f>
        <v>190671.07761425583</v>
      </c>
      <c r="AM92" s="39">
        <f>Ienemumi!AM166</f>
        <v>195456.87669964132</v>
      </c>
      <c r="AN92" s="39">
        <f>Ienemumi!AN166</f>
        <v>199888.17214907231</v>
      </c>
      <c r="AO92" s="39">
        <f>Ienemumi!AO166</f>
        <v>204002.94649497257</v>
      </c>
      <c r="AP92" s="39">
        <f>Ienemumi!AP166</f>
        <v>207833.94329977621</v>
      </c>
      <c r="AQ92" s="39">
        <f>Ienemumi!AQ166</f>
        <v>211409.54031759291</v>
      </c>
      <c r="AR92" s="39">
        <f>Ienemumi!AR166</f>
        <v>214754.45365684084</v>
      </c>
      <c r="AS92" s="39">
        <f>Ienemumi!AS166</f>
        <v>217890.30991238574</v>
      </c>
      <c r="AT92" s="39">
        <f>Ienemumi!AT166</f>
        <v>220836.11427365517</v>
      </c>
      <c r="AU92" s="39">
        <f>Ienemumi!AU166</f>
        <v>223608.6360254382</v>
      </c>
      <c r="AV92" s="39">
        <f>Ienemumi!AV166</f>
        <v>226222.7279628336</v>
      </c>
      <c r="AW92" s="39">
        <f>Ienemumi!AW166</f>
        <v>228691.59257037376</v>
      </c>
      <c r="AX92" s="39">
        <f>Ienemumi!AX166</f>
        <v>231027.00503696577</v>
      </c>
      <c r="AY92" s="39">
        <f>Ienemumi!AY166</f>
        <v>233239.50105794767</v>
      </c>
      <c r="AZ92" s="39">
        <f>Ienemumi!AZ166</f>
        <v>235338.53574452031</v>
      </c>
      <c r="BA92" s="39">
        <f>Ienemumi!BA166</f>
        <v>237332.61869676423</v>
      </c>
      <c r="BB92" s="39">
        <f>Ienemumi!BB166</f>
        <v>239229.42930987437</v>
      </c>
      <c r="BC92" s="39">
        <f>Ienemumi!BC166</f>
        <v>241035.91560807443</v>
      </c>
      <c r="BD92" s="39">
        <f>Ienemumi!BD166</f>
        <v>242758.3792877536</v>
      </c>
      <c r="BE92" s="39">
        <f>Ienemumi!BE166</f>
        <v>244402.54916381103</v>
      </c>
      <c r="BF92" s="39">
        <f>Ienemumi!BF166</f>
        <v>245973.64482315467</v>
      </c>
      <c r="BG92" s="39">
        <f>Ienemumi!BG166</f>
        <v>247476.43197557039</v>
      </c>
      <c r="BH92" s="39">
        <f>Ienemumi!BH166</f>
        <v>248915.27073852156</v>
      </c>
      <c r="BI92" s="39">
        <f>Ienemumi!BI166</f>
        <v>250294.15788634986</v>
      </c>
      <c r="BJ92" s="39">
        <f>Ienemumi!BJ166</f>
        <v>251616.76392610345</v>
      </c>
      <c r="BK92" s="39">
        <f>Ienemumi!BK166</f>
        <v>252886.46572426701</v>
      </c>
      <c r="BL92" s="39">
        <f>Ienemumi!BL166</f>
        <v>254106.37529505155</v>
      </c>
      <c r="BM92" s="39">
        <f>Ienemumi!BM166</f>
        <v>255279.36526695974</v>
      </c>
      <c r="BN92" s="39">
        <f>Ienemumi!BN166</f>
        <v>256408.091466343</v>
      </c>
      <c r="BO92" s="39">
        <f>Ienemumi!BO166</f>
        <v>257495.012991675</v>
      </c>
      <c r="BP92" s="39">
        <f>Ienemumi!BP166</f>
        <v>258542.41009790412</v>
      </c>
      <c r="BQ92" s="39">
        <f>Ienemumi!BQ166</f>
        <v>259552.400164625</v>
      </c>
      <c r="BR92" s="39">
        <f>Ienemumi!BR166</f>
        <v>3390.2507966213138</v>
      </c>
      <c r="BS92" s="39">
        <f>Ienemumi!BS166</f>
        <v>0</v>
      </c>
      <c r="BT92" s="39">
        <f>Ienemumi!BT166</f>
        <v>0</v>
      </c>
      <c r="BU92" s="39">
        <f>Ienemumi!BU166</f>
        <v>0</v>
      </c>
      <c r="BV92" s="39">
        <f>Ienemumi!BV166</f>
        <v>0</v>
      </c>
      <c r="BW92" s="39">
        <f>Ienemumi!BW166</f>
        <v>0</v>
      </c>
      <c r="BX92" s="39">
        <f>Ienemumi!BX166</f>
        <v>0</v>
      </c>
      <c r="BY92" s="39">
        <f>Ienemumi!BY166</f>
        <v>0</v>
      </c>
      <c r="BZ92" s="39">
        <f>Ienemumi!BZ166</f>
        <v>0</v>
      </c>
      <c r="CA92" s="39">
        <f>Ienemumi!CA166</f>
        <v>0</v>
      </c>
      <c r="CB92" s="39">
        <f>Ienemumi!CB166</f>
        <v>0</v>
      </c>
      <c r="CC92" s="39">
        <f>Ienemumi!CC166</f>
        <v>0</v>
      </c>
      <c r="CD92" s="39">
        <f>Ienemumi!CD166</f>
        <v>0</v>
      </c>
      <c r="CE92" s="39">
        <f>Ienemumi!CE166</f>
        <v>0</v>
      </c>
      <c r="CF92" s="39">
        <f>Ienemumi!CF166</f>
        <v>0</v>
      </c>
      <c r="CG92" s="39">
        <f>Ienemumi!CG166</f>
        <v>0</v>
      </c>
      <c r="CH92" s="39">
        <f>Ienemumi!CH166</f>
        <v>0</v>
      </c>
      <c r="CI92" s="39">
        <f>Ienemumi!CI166</f>
        <v>0</v>
      </c>
      <c r="CJ92" s="39">
        <f>Ienemumi!CJ166</f>
        <v>0</v>
      </c>
      <c r="CK92" s="39">
        <f>Ienemumi!CK166</f>
        <v>0</v>
      </c>
    </row>
    <row r="93" spans="1:89" ht="10.35" hidden="1" customHeight="1" outlineLevel="2">
      <c r="B93" s="23"/>
      <c r="D93" s="10" t="s">
        <v>220</v>
      </c>
      <c r="E93" s="293"/>
      <c r="F93" s="12" t="s">
        <v>4</v>
      </c>
      <c r="G93" s="69">
        <f>SUM(J93:CK93)</f>
        <v>31361328.333119344</v>
      </c>
      <c r="J93" s="120">
        <f t="shared" ref="J93:BU93" si="3">SUM(J91:J92)</f>
        <v>0</v>
      </c>
      <c r="K93" s="120">
        <f t="shared" si="3"/>
        <v>0</v>
      </c>
      <c r="L93" s="120">
        <f t="shared" si="3"/>
        <v>0</v>
      </c>
      <c r="M93" s="120">
        <f t="shared" si="3"/>
        <v>0</v>
      </c>
      <c r="N93" s="120">
        <f t="shared" si="3"/>
        <v>814013.12240521854</v>
      </c>
      <c r="O93" s="120">
        <f t="shared" si="3"/>
        <v>814013.12240521854</v>
      </c>
      <c r="P93" s="120">
        <f t="shared" si="3"/>
        <v>814013.12240521854</v>
      </c>
      <c r="Q93" s="120">
        <f t="shared" si="3"/>
        <v>814013.12240521854</v>
      </c>
      <c r="R93" s="120">
        <f t="shared" si="3"/>
        <v>814013.12240521854</v>
      </c>
      <c r="S93" s="120">
        <f t="shared" si="3"/>
        <v>814013.12240521854</v>
      </c>
      <c r="T93" s="120">
        <f t="shared" si="3"/>
        <v>814013.12240521854</v>
      </c>
      <c r="U93" s="120">
        <f t="shared" si="3"/>
        <v>814013.12240521854</v>
      </c>
      <c r="V93" s="120">
        <f t="shared" si="3"/>
        <v>814013.12240521854</v>
      </c>
      <c r="W93" s="120">
        <f t="shared" si="3"/>
        <v>814013.12240521854</v>
      </c>
      <c r="X93" s="120">
        <f t="shared" si="3"/>
        <v>786430.55163739296</v>
      </c>
      <c r="Y93" s="120">
        <f t="shared" si="3"/>
        <v>747153.16015380004</v>
      </c>
      <c r="Z93" s="120">
        <f t="shared" si="3"/>
        <v>713918.4442830676</v>
      </c>
      <c r="AA93" s="120">
        <f t="shared" si="3"/>
        <v>685431.54496529698</v>
      </c>
      <c r="AB93" s="120">
        <f t="shared" si="3"/>
        <v>660742.89888989576</v>
      </c>
      <c r="AC93" s="120">
        <f t="shared" si="3"/>
        <v>639140.33357391972</v>
      </c>
      <c r="AD93" s="120">
        <f t="shared" si="3"/>
        <v>620079.24653041153</v>
      </c>
      <c r="AE93" s="120">
        <f t="shared" si="3"/>
        <v>603136.05804729287</v>
      </c>
      <c r="AF93" s="120">
        <f t="shared" si="3"/>
        <v>587976.36308871314</v>
      </c>
      <c r="AG93" s="120">
        <f t="shared" si="3"/>
        <v>574332.63762599137</v>
      </c>
      <c r="AH93" s="120">
        <f t="shared" si="3"/>
        <v>561988.31458829076</v>
      </c>
      <c r="AI93" s="120">
        <f t="shared" si="3"/>
        <v>550766.20273583569</v>
      </c>
      <c r="AJ93" s="120">
        <f t="shared" si="3"/>
        <v>540519.92669663741</v>
      </c>
      <c r="AK93" s="120">
        <f t="shared" si="3"/>
        <v>531127.50699403917</v>
      </c>
      <c r="AL93" s="120">
        <f t="shared" si="3"/>
        <v>522486.48086764861</v>
      </c>
      <c r="AM93" s="120">
        <f t="shared" si="3"/>
        <v>514510.14905867283</v>
      </c>
      <c r="AN93" s="120">
        <f t="shared" si="3"/>
        <v>507124.65664295456</v>
      </c>
      <c r="AO93" s="120">
        <f t="shared" si="3"/>
        <v>500266.69939978741</v>
      </c>
      <c r="AP93" s="120">
        <f t="shared" si="3"/>
        <v>493881.70472511475</v>
      </c>
      <c r="AQ93" s="120">
        <f t="shared" si="3"/>
        <v>487922.37636208691</v>
      </c>
      <c r="AR93" s="120">
        <f t="shared" si="3"/>
        <v>482347.52079667366</v>
      </c>
      <c r="AS93" s="120">
        <f t="shared" si="3"/>
        <v>477121.09370409884</v>
      </c>
      <c r="AT93" s="120">
        <f t="shared" si="3"/>
        <v>472211.41976864979</v>
      </c>
      <c r="AU93" s="120">
        <f t="shared" si="3"/>
        <v>467590.5501823448</v>
      </c>
      <c r="AV93" s="120">
        <f t="shared" si="3"/>
        <v>463233.73028668575</v>
      </c>
      <c r="AW93" s="120">
        <f t="shared" si="3"/>
        <v>459118.95594078547</v>
      </c>
      <c r="AX93" s="120">
        <f t="shared" si="3"/>
        <v>455226.60182979872</v>
      </c>
      <c r="AY93" s="120">
        <f t="shared" si="3"/>
        <v>451539.10846149561</v>
      </c>
      <c r="AZ93" s="120">
        <f t="shared" si="3"/>
        <v>448040.71731720795</v>
      </c>
      <c r="BA93" s="120">
        <f t="shared" si="3"/>
        <v>444717.24573013466</v>
      </c>
      <c r="BB93" s="120">
        <f t="shared" si="3"/>
        <v>441555.89470828453</v>
      </c>
      <c r="BC93" s="120">
        <f t="shared" si="3"/>
        <v>438545.08421128435</v>
      </c>
      <c r="BD93" s="120">
        <f t="shared" si="3"/>
        <v>435674.31141181907</v>
      </c>
      <c r="BE93" s="120">
        <f t="shared" si="3"/>
        <v>432934.0282850567</v>
      </c>
      <c r="BF93" s="120">
        <f t="shared" si="3"/>
        <v>430315.53551948385</v>
      </c>
      <c r="BG93" s="120">
        <f t="shared" si="3"/>
        <v>427810.89026545774</v>
      </c>
      <c r="BH93" s="120">
        <f t="shared" si="3"/>
        <v>425412.82566053909</v>
      </c>
      <c r="BI93" s="120">
        <f t="shared" si="3"/>
        <v>423114.68041415862</v>
      </c>
      <c r="BJ93" s="120">
        <f t="shared" si="3"/>
        <v>420910.33701456932</v>
      </c>
      <c r="BK93" s="120">
        <f t="shared" si="3"/>
        <v>418794.1673509634</v>
      </c>
      <c r="BL93" s="120">
        <f t="shared" si="3"/>
        <v>416760.98473298911</v>
      </c>
      <c r="BM93" s="120">
        <f t="shared" si="3"/>
        <v>414806.00144647551</v>
      </c>
      <c r="BN93" s="120">
        <f t="shared" si="3"/>
        <v>412924.7911141701</v>
      </c>
      <c r="BO93" s="120">
        <f t="shared" si="3"/>
        <v>411113.25523861678</v>
      </c>
      <c r="BP93" s="120">
        <f t="shared" si="3"/>
        <v>409367.59339490149</v>
      </c>
      <c r="BQ93" s="120">
        <f t="shared" si="3"/>
        <v>407684.27661703341</v>
      </c>
      <c r="BR93" s="120">
        <f t="shared" si="3"/>
        <v>3390.2507966213138</v>
      </c>
      <c r="BS93" s="120">
        <f t="shared" si="3"/>
        <v>0</v>
      </c>
      <c r="BT93" s="120">
        <f t="shared" si="3"/>
        <v>0</v>
      </c>
      <c r="BU93" s="120">
        <f t="shared" si="3"/>
        <v>0</v>
      </c>
      <c r="BV93" s="120">
        <f t="shared" ref="BV93:CK93" si="4">SUM(BV91:BV92)</f>
        <v>0</v>
      </c>
      <c r="BW93" s="120">
        <f t="shared" si="4"/>
        <v>0</v>
      </c>
      <c r="BX93" s="120">
        <f t="shared" si="4"/>
        <v>0</v>
      </c>
      <c r="BY93" s="120">
        <f t="shared" si="4"/>
        <v>0</v>
      </c>
      <c r="BZ93" s="120">
        <f t="shared" si="4"/>
        <v>0</v>
      </c>
      <c r="CA93" s="120">
        <f t="shared" si="4"/>
        <v>0</v>
      </c>
      <c r="CB93" s="120">
        <f t="shared" si="4"/>
        <v>0</v>
      </c>
      <c r="CC93" s="120">
        <f t="shared" si="4"/>
        <v>0</v>
      </c>
      <c r="CD93" s="120">
        <f t="shared" si="4"/>
        <v>0</v>
      </c>
      <c r="CE93" s="120">
        <f t="shared" si="4"/>
        <v>0</v>
      </c>
      <c r="CF93" s="120">
        <f t="shared" si="4"/>
        <v>0</v>
      </c>
      <c r="CG93" s="120">
        <f t="shared" si="4"/>
        <v>0</v>
      </c>
      <c r="CH93" s="120">
        <f t="shared" si="4"/>
        <v>0</v>
      </c>
      <c r="CI93" s="120">
        <f t="shared" si="4"/>
        <v>0</v>
      </c>
      <c r="CJ93" s="120">
        <f t="shared" si="4"/>
        <v>0</v>
      </c>
      <c r="CK93" s="120">
        <f t="shared" si="4"/>
        <v>0</v>
      </c>
    </row>
    <row r="94" spans="1:89" ht="10.35" hidden="1" customHeight="1" outlineLevel="1" collapsed="1">
      <c r="B94" s="23"/>
    </row>
    <row r="95" spans="1:89" ht="10.35" customHeight="1" collapsed="1">
      <c r="B95" s="23"/>
    </row>
    <row r="96" spans="1:89" s="13" customFormat="1" ht="10.35" customHeight="1">
      <c r="B96" s="15">
        <v>2</v>
      </c>
      <c r="C96" s="13" t="s">
        <v>10</v>
      </c>
      <c r="E96" s="14"/>
      <c r="F96" s="15"/>
      <c r="G96" s="15"/>
    </row>
    <row r="97" spans="2:89" ht="10.35" hidden="1" customHeight="1" outlineLevel="1"/>
    <row r="98" spans="2:89" s="16" customFormat="1" ht="10.35" hidden="1" customHeight="1" outlineLevel="1">
      <c r="B98" s="17"/>
      <c r="C98" s="207" t="s">
        <v>410</v>
      </c>
      <c r="D98" s="16" t="s">
        <v>587</v>
      </c>
      <c r="E98" s="18"/>
      <c r="F98" s="19"/>
      <c r="G98" s="20"/>
    </row>
    <row r="99" spans="2:89" s="84" customFormat="1" ht="10.35" hidden="1" customHeight="1" outlineLevel="2">
      <c r="B99" s="85"/>
      <c r="E99" s="86"/>
      <c r="F99" s="87"/>
      <c r="G99" s="88"/>
    </row>
    <row r="100" spans="2:89" ht="10.35" hidden="1" customHeight="1" outlineLevel="2">
      <c r="B100" s="23"/>
      <c r="D100" s="10" t="s">
        <v>97</v>
      </c>
      <c r="F100" s="12" t="s">
        <v>506</v>
      </c>
      <c r="G100" s="57">
        <f>SUM(G16,G28,G31)</f>
        <v>8270.822236433778</v>
      </c>
    </row>
    <row r="101" spans="2:89" s="84" customFormat="1" ht="10.35" hidden="1" customHeight="1" outlineLevel="2">
      <c r="B101" s="85"/>
      <c r="E101" s="86"/>
      <c r="F101" s="87"/>
      <c r="G101" s="88"/>
    </row>
    <row r="102" spans="2:89" s="89" customFormat="1" ht="10.35" hidden="1" customHeight="1" outlineLevel="2">
      <c r="B102" s="90"/>
      <c r="D102" s="10" t="s">
        <v>525</v>
      </c>
      <c r="E102" s="11"/>
      <c r="F102" s="12" t="s">
        <v>7</v>
      </c>
      <c r="G102" s="25">
        <f>SUM(J102:CK102)</f>
        <v>1</v>
      </c>
      <c r="I102" s="127"/>
      <c r="J102" s="32">
        <f>'Laika grafiks'!J23</f>
        <v>0</v>
      </c>
      <c r="K102" s="32">
        <f>'Laika grafiks'!K23</f>
        <v>0</v>
      </c>
      <c r="L102" s="32">
        <f>'Laika grafiks'!L23</f>
        <v>0</v>
      </c>
      <c r="M102" s="32">
        <f>'Laika grafiks'!M23</f>
        <v>1</v>
      </c>
      <c r="N102" s="32">
        <f>'Laika grafiks'!N23</f>
        <v>0</v>
      </c>
      <c r="O102" s="32">
        <f>'Laika grafiks'!O23</f>
        <v>0</v>
      </c>
      <c r="P102" s="32">
        <f>'Laika grafiks'!P23</f>
        <v>0</v>
      </c>
      <c r="Q102" s="32">
        <f>'Laika grafiks'!Q23</f>
        <v>0</v>
      </c>
      <c r="R102" s="32">
        <f>'Laika grafiks'!R23</f>
        <v>0</v>
      </c>
      <c r="S102" s="32">
        <f>'Laika grafiks'!S23</f>
        <v>0</v>
      </c>
      <c r="T102" s="32">
        <f>'Laika grafiks'!T23</f>
        <v>0</v>
      </c>
      <c r="U102" s="32">
        <f>'Laika grafiks'!U23</f>
        <v>0</v>
      </c>
      <c r="V102" s="32">
        <f>'Laika grafiks'!V23</f>
        <v>0</v>
      </c>
      <c r="W102" s="32">
        <f>'Laika grafiks'!W23</f>
        <v>0</v>
      </c>
      <c r="X102" s="32">
        <f>'Laika grafiks'!X23</f>
        <v>0</v>
      </c>
      <c r="Y102" s="32">
        <f>'Laika grafiks'!Y23</f>
        <v>0</v>
      </c>
      <c r="Z102" s="32">
        <f>'Laika grafiks'!Z23</f>
        <v>0</v>
      </c>
      <c r="AA102" s="32">
        <f>'Laika grafiks'!AA23</f>
        <v>0</v>
      </c>
      <c r="AB102" s="32">
        <f>'Laika grafiks'!AB23</f>
        <v>0</v>
      </c>
      <c r="AC102" s="32">
        <f>'Laika grafiks'!AC23</f>
        <v>0</v>
      </c>
      <c r="AD102" s="32">
        <f>'Laika grafiks'!AD23</f>
        <v>0</v>
      </c>
      <c r="AE102" s="32">
        <f>'Laika grafiks'!AE23</f>
        <v>0</v>
      </c>
      <c r="AF102" s="32">
        <f>'Laika grafiks'!AF23</f>
        <v>0</v>
      </c>
      <c r="AG102" s="32">
        <f>'Laika grafiks'!AG23</f>
        <v>0</v>
      </c>
      <c r="AH102" s="32">
        <f>'Laika grafiks'!AH23</f>
        <v>0</v>
      </c>
      <c r="AI102" s="32">
        <f>'Laika grafiks'!AI23</f>
        <v>0</v>
      </c>
      <c r="AJ102" s="32">
        <f>'Laika grafiks'!AJ23</f>
        <v>0</v>
      </c>
      <c r="AK102" s="32">
        <f>'Laika grafiks'!AK23</f>
        <v>0</v>
      </c>
      <c r="AL102" s="32">
        <f>'Laika grafiks'!AL23</f>
        <v>0</v>
      </c>
      <c r="AM102" s="32">
        <f>'Laika grafiks'!AM23</f>
        <v>0</v>
      </c>
      <c r="AN102" s="32">
        <f>'Laika grafiks'!AN23</f>
        <v>0</v>
      </c>
      <c r="AO102" s="32">
        <f>'Laika grafiks'!AO23</f>
        <v>0</v>
      </c>
      <c r="AP102" s="32">
        <f>'Laika grafiks'!AP23</f>
        <v>0</v>
      </c>
      <c r="AQ102" s="32">
        <f>'Laika grafiks'!AQ23</f>
        <v>0</v>
      </c>
      <c r="AR102" s="32">
        <f>'Laika grafiks'!AR23</f>
        <v>0</v>
      </c>
      <c r="AS102" s="32">
        <f>'Laika grafiks'!AS23</f>
        <v>0</v>
      </c>
      <c r="AT102" s="32">
        <f>'Laika grafiks'!AT23</f>
        <v>0</v>
      </c>
      <c r="AU102" s="32">
        <f>'Laika grafiks'!AU23</f>
        <v>0</v>
      </c>
      <c r="AV102" s="32">
        <f>'Laika grafiks'!AV23</f>
        <v>0</v>
      </c>
      <c r="AW102" s="32">
        <f>'Laika grafiks'!AW23</f>
        <v>0</v>
      </c>
      <c r="AX102" s="32">
        <f>'Laika grafiks'!AX23</f>
        <v>0</v>
      </c>
      <c r="AY102" s="32">
        <f>'Laika grafiks'!AY23</f>
        <v>0</v>
      </c>
      <c r="AZ102" s="32">
        <f>'Laika grafiks'!AZ23</f>
        <v>0</v>
      </c>
      <c r="BA102" s="32">
        <f>'Laika grafiks'!BA23</f>
        <v>0</v>
      </c>
      <c r="BB102" s="32">
        <f>'Laika grafiks'!BB23</f>
        <v>0</v>
      </c>
      <c r="BC102" s="32">
        <f>'Laika grafiks'!BC23</f>
        <v>0</v>
      </c>
      <c r="BD102" s="32">
        <f>'Laika grafiks'!BD23</f>
        <v>0</v>
      </c>
      <c r="BE102" s="32">
        <f>'Laika grafiks'!BE23</f>
        <v>0</v>
      </c>
      <c r="BF102" s="32">
        <f>'Laika grafiks'!BF23</f>
        <v>0</v>
      </c>
      <c r="BG102" s="32">
        <f>'Laika grafiks'!BG23</f>
        <v>0</v>
      </c>
      <c r="BH102" s="32">
        <f>'Laika grafiks'!BH23</f>
        <v>0</v>
      </c>
      <c r="BI102" s="32">
        <f>'Laika grafiks'!BI23</f>
        <v>0</v>
      </c>
      <c r="BJ102" s="32">
        <f>'Laika grafiks'!BJ23</f>
        <v>0</v>
      </c>
      <c r="BK102" s="32">
        <f>'Laika grafiks'!BK23</f>
        <v>0</v>
      </c>
      <c r="BL102" s="32">
        <f>'Laika grafiks'!BL23</f>
        <v>0</v>
      </c>
      <c r="BM102" s="32">
        <f>'Laika grafiks'!BM23</f>
        <v>0</v>
      </c>
      <c r="BN102" s="32">
        <f>'Laika grafiks'!BN23</f>
        <v>0</v>
      </c>
      <c r="BO102" s="32">
        <f>'Laika grafiks'!BO23</f>
        <v>0</v>
      </c>
      <c r="BP102" s="32">
        <f>'Laika grafiks'!BP23</f>
        <v>0</v>
      </c>
      <c r="BQ102" s="32">
        <f>'Laika grafiks'!BQ23</f>
        <v>0</v>
      </c>
      <c r="BR102" s="32">
        <f>'Laika grafiks'!BR23</f>
        <v>0</v>
      </c>
      <c r="BS102" s="32">
        <f>'Laika grafiks'!BS23</f>
        <v>0</v>
      </c>
      <c r="BT102" s="32">
        <f>'Laika grafiks'!BT23</f>
        <v>0</v>
      </c>
      <c r="BU102" s="32">
        <f>'Laika grafiks'!BU23</f>
        <v>0</v>
      </c>
      <c r="BV102" s="32">
        <f>'Laika grafiks'!BV23</f>
        <v>0</v>
      </c>
      <c r="BW102" s="32">
        <f>'Laika grafiks'!BW23</f>
        <v>0</v>
      </c>
      <c r="BX102" s="32">
        <f>'Laika grafiks'!BX23</f>
        <v>0</v>
      </c>
      <c r="BY102" s="32">
        <f>'Laika grafiks'!BY23</f>
        <v>0</v>
      </c>
      <c r="BZ102" s="32">
        <f>'Laika grafiks'!BZ23</f>
        <v>0</v>
      </c>
      <c r="CA102" s="32">
        <f>'Laika grafiks'!CA23</f>
        <v>0</v>
      </c>
      <c r="CB102" s="32">
        <f>'Laika grafiks'!CB23</f>
        <v>0</v>
      </c>
      <c r="CC102" s="32">
        <f>'Laika grafiks'!CC23</f>
        <v>0</v>
      </c>
      <c r="CD102" s="32">
        <f>'Laika grafiks'!CD23</f>
        <v>0</v>
      </c>
      <c r="CE102" s="32">
        <f>'Laika grafiks'!CE23</f>
        <v>0</v>
      </c>
      <c r="CF102" s="32">
        <f>'Laika grafiks'!CF23</f>
        <v>0</v>
      </c>
      <c r="CG102" s="32">
        <f>'Laika grafiks'!CG23</f>
        <v>0</v>
      </c>
      <c r="CH102" s="32">
        <f>'Laika grafiks'!CH23</f>
        <v>0</v>
      </c>
      <c r="CI102" s="32">
        <f>'Laika grafiks'!CI23</f>
        <v>0</v>
      </c>
      <c r="CJ102" s="32">
        <f>'Laika grafiks'!CJ23</f>
        <v>0</v>
      </c>
      <c r="CK102" s="32">
        <f>'Laika grafiks'!CK23</f>
        <v>0</v>
      </c>
    </row>
    <row r="103" spans="2:89" s="84" customFormat="1" ht="10.35" hidden="1" customHeight="1" outlineLevel="2">
      <c r="B103" s="85"/>
      <c r="E103" s="86"/>
      <c r="F103" s="87"/>
      <c r="G103" s="88"/>
    </row>
    <row r="104" spans="2:89" s="84" customFormat="1" ht="10.35" hidden="1" customHeight="1" outlineLevel="2">
      <c r="B104" s="85"/>
      <c r="D104" s="89" t="s">
        <v>141</v>
      </c>
      <c r="E104" s="86"/>
      <c r="F104" s="92" t="s">
        <v>4</v>
      </c>
      <c r="G104" s="25">
        <f>SUM(J104:CK104)</f>
        <v>1240623.3354650666</v>
      </c>
      <c r="J104" s="36">
        <f t="shared" ref="J104:AO104" si="5">$G$100*$G$46*J102</f>
        <v>0</v>
      </c>
      <c r="K104" s="36">
        <f t="shared" si="5"/>
        <v>0</v>
      </c>
      <c r="L104" s="36">
        <f t="shared" si="5"/>
        <v>0</v>
      </c>
      <c r="M104" s="36">
        <f t="shared" si="5"/>
        <v>1240623.3354650666</v>
      </c>
      <c r="N104" s="36">
        <f t="shared" si="5"/>
        <v>0</v>
      </c>
      <c r="O104" s="36">
        <f t="shared" si="5"/>
        <v>0</v>
      </c>
      <c r="P104" s="36">
        <f t="shared" si="5"/>
        <v>0</v>
      </c>
      <c r="Q104" s="36">
        <f t="shared" si="5"/>
        <v>0</v>
      </c>
      <c r="R104" s="36">
        <f t="shared" si="5"/>
        <v>0</v>
      </c>
      <c r="S104" s="36">
        <f t="shared" si="5"/>
        <v>0</v>
      </c>
      <c r="T104" s="36">
        <f t="shared" si="5"/>
        <v>0</v>
      </c>
      <c r="U104" s="36">
        <f t="shared" si="5"/>
        <v>0</v>
      </c>
      <c r="V104" s="36">
        <f t="shared" si="5"/>
        <v>0</v>
      </c>
      <c r="W104" s="36">
        <f t="shared" si="5"/>
        <v>0</v>
      </c>
      <c r="X104" s="36">
        <f t="shared" si="5"/>
        <v>0</v>
      </c>
      <c r="Y104" s="36">
        <f t="shared" si="5"/>
        <v>0</v>
      </c>
      <c r="Z104" s="36">
        <f t="shared" si="5"/>
        <v>0</v>
      </c>
      <c r="AA104" s="36">
        <f t="shared" si="5"/>
        <v>0</v>
      </c>
      <c r="AB104" s="36">
        <f t="shared" si="5"/>
        <v>0</v>
      </c>
      <c r="AC104" s="36">
        <f t="shared" si="5"/>
        <v>0</v>
      </c>
      <c r="AD104" s="36">
        <f t="shared" si="5"/>
        <v>0</v>
      </c>
      <c r="AE104" s="36">
        <f t="shared" si="5"/>
        <v>0</v>
      </c>
      <c r="AF104" s="36">
        <f t="shared" si="5"/>
        <v>0</v>
      </c>
      <c r="AG104" s="36">
        <f t="shared" si="5"/>
        <v>0</v>
      </c>
      <c r="AH104" s="36">
        <f t="shared" si="5"/>
        <v>0</v>
      </c>
      <c r="AI104" s="36">
        <f t="shared" si="5"/>
        <v>0</v>
      </c>
      <c r="AJ104" s="36">
        <f t="shared" si="5"/>
        <v>0</v>
      </c>
      <c r="AK104" s="36">
        <f t="shared" si="5"/>
        <v>0</v>
      </c>
      <c r="AL104" s="36">
        <f t="shared" si="5"/>
        <v>0</v>
      </c>
      <c r="AM104" s="36">
        <f t="shared" si="5"/>
        <v>0</v>
      </c>
      <c r="AN104" s="36">
        <f t="shared" si="5"/>
        <v>0</v>
      </c>
      <c r="AO104" s="36">
        <f t="shared" si="5"/>
        <v>0</v>
      </c>
      <c r="AP104" s="36">
        <f t="shared" ref="AP104:BU104" si="6">$G$100*$G$46*AP102</f>
        <v>0</v>
      </c>
      <c r="AQ104" s="36">
        <f t="shared" si="6"/>
        <v>0</v>
      </c>
      <c r="AR104" s="36">
        <f t="shared" si="6"/>
        <v>0</v>
      </c>
      <c r="AS104" s="36">
        <f t="shared" si="6"/>
        <v>0</v>
      </c>
      <c r="AT104" s="36">
        <f t="shared" si="6"/>
        <v>0</v>
      </c>
      <c r="AU104" s="36">
        <f t="shared" si="6"/>
        <v>0</v>
      </c>
      <c r="AV104" s="36">
        <f t="shared" si="6"/>
        <v>0</v>
      </c>
      <c r="AW104" s="36">
        <f t="shared" si="6"/>
        <v>0</v>
      </c>
      <c r="AX104" s="36">
        <f t="shared" si="6"/>
        <v>0</v>
      </c>
      <c r="AY104" s="36">
        <f t="shared" si="6"/>
        <v>0</v>
      </c>
      <c r="AZ104" s="36">
        <f t="shared" si="6"/>
        <v>0</v>
      </c>
      <c r="BA104" s="36">
        <f t="shared" si="6"/>
        <v>0</v>
      </c>
      <c r="BB104" s="36">
        <f t="shared" si="6"/>
        <v>0</v>
      </c>
      <c r="BC104" s="36">
        <f t="shared" si="6"/>
        <v>0</v>
      </c>
      <c r="BD104" s="36">
        <f t="shared" si="6"/>
        <v>0</v>
      </c>
      <c r="BE104" s="36">
        <f t="shared" si="6"/>
        <v>0</v>
      </c>
      <c r="BF104" s="36">
        <f t="shared" si="6"/>
        <v>0</v>
      </c>
      <c r="BG104" s="36">
        <f t="shared" si="6"/>
        <v>0</v>
      </c>
      <c r="BH104" s="36">
        <f t="shared" si="6"/>
        <v>0</v>
      </c>
      <c r="BI104" s="36">
        <f t="shared" si="6"/>
        <v>0</v>
      </c>
      <c r="BJ104" s="36">
        <f t="shared" si="6"/>
        <v>0</v>
      </c>
      <c r="BK104" s="36">
        <f t="shared" si="6"/>
        <v>0</v>
      </c>
      <c r="BL104" s="36">
        <f t="shared" si="6"/>
        <v>0</v>
      </c>
      <c r="BM104" s="36">
        <f t="shared" si="6"/>
        <v>0</v>
      </c>
      <c r="BN104" s="36">
        <f t="shared" si="6"/>
        <v>0</v>
      </c>
      <c r="BO104" s="36">
        <f t="shared" si="6"/>
        <v>0</v>
      </c>
      <c r="BP104" s="36">
        <f t="shared" si="6"/>
        <v>0</v>
      </c>
      <c r="BQ104" s="36">
        <f t="shared" si="6"/>
        <v>0</v>
      </c>
      <c r="BR104" s="36">
        <f t="shared" si="6"/>
        <v>0</v>
      </c>
      <c r="BS104" s="36">
        <f t="shared" si="6"/>
        <v>0</v>
      </c>
      <c r="BT104" s="36">
        <f t="shared" si="6"/>
        <v>0</v>
      </c>
      <c r="BU104" s="36">
        <f t="shared" si="6"/>
        <v>0</v>
      </c>
      <c r="BV104" s="36">
        <f t="shared" ref="BV104:CK104" si="7">$G$100*$G$46*BV102</f>
        <v>0</v>
      </c>
      <c r="BW104" s="36">
        <f t="shared" si="7"/>
        <v>0</v>
      </c>
      <c r="BX104" s="36">
        <f t="shared" si="7"/>
        <v>0</v>
      </c>
      <c r="BY104" s="36">
        <f t="shared" si="7"/>
        <v>0</v>
      </c>
      <c r="BZ104" s="36">
        <f t="shared" si="7"/>
        <v>0</v>
      </c>
      <c r="CA104" s="36">
        <f t="shared" si="7"/>
        <v>0</v>
      </c>
      <c r="CB104" s="36">
        <f t="shared" si="7"/>
        <v>0</v>
      </c>
      <c r="CC104" s="36">
        <f t="shared" si="7"/>
        <v>0</v>
      </c>
      <c r="CD104" s="36">
        <f t="shared" si="7"/>
        <v>0</v>
      </c>
      <c r="CE104" s="36">
        <f t="shared" si="7"/>
        <v>0</v>
      </c>
      <c r="CF104" s="36">
        <f t="shared" si="7"/>
        <v>0</v>
      </c>
      <c r="CG104" s="36">
        <f t="shared" si="7"/>
        <v>0</v>
      </c>
      <c r="CH104" s="36">
        <f t="shared" si="7"/>
        <v>0</v>
      </c>
      <c r="CI104" s="36">
        <f t="shared" si="7"/>
        <v>0</v>
      </c>
      <c r="CJ104" s="36">
        <f t="shared" si="7"/>
        <v>0</v>
      </c>
      <c r="CK104" s="36">
        <f t="shared" si="7"/>
        <v>0</v>
      </c>
    </row>
    <row r="105" spans="2:89" s="84" customFormat="1" ht="10.35" hidden="1" customHeight="1" outlineLevel="2">
      <c r="B105" s="85"/>
      <c r="E105" s="86"/>
      <c r="F105" s="87"/>
      <c r="G105" s="88"/>
    </row>
    <row r="106" spans="2:89" s="84" customFormat="1" ht="10.35" hidden="1" customHeight="1" outlineLevel="1" collapsed="1">
      <c r="B106" s="85"/>
      <c r="E106" s="86"/>
      <c r="F106" s="87"/>
      <c r="G106" s="88"/>
    </row>
    <row r="107" spans="2:89" s="16" customFormat="1" ht="10.15" hidden="1" customHeight="1" outlineLevel="1">
      <c r="B107" s="17"/>
      <c r="C107" s="207" t="s">
        <v>411</v>
      </c>
      <c r="D107" s="16" t="s">
        <v>637</v>
      </c>
      <c r="E107" s="18"/>
      <c r="F107" s="19"/>
      <c r="G107" s="20"/>
    </row>
    <row r="108" spans="2:89" s="84" customFormat="1" ht="10.35" hidden="1" customHeight="1" outlineLevel="2">
      <c r="B108" s="85"/>
      <c r="E108" s="86"/>
      <c r="F108" s="87"/>
      <c r="G108" s="88"/>
    </row>
    <row r="109" spans="2:89" s="84" customFormat="1" ht="10.35" hidden="1" customHeight="1" outlineLevel="2">
      <c r="B109" s="85"/>
      <c r="D109" s="89" t="s">
        <v>527</v>
      </c>
      <c r="E109" s="86"/>
      <c r="F109" s="12" t="s">
        <v>7</v>
      </c>
      <c r="G109" s="25">
        <f>SUM(J109:CK109)</f>
        <v>58</v>
      </c>
      <c r="J109" s="36">
        <f>SUM($I102:J102)*J37</f>
        <v>0</v>
      </c>
      <c r="K109" s="36">
        <f>SUM($I102:K102)*K37</f>
        <v>0</v>
      </c>
      <c r="L109" s="36">
        <f>SUM($I102:L102)*L37</f>
        <v>0</v>
      </c>
      <c r="M109" s="36">
        <f>SUM($I102:M102)*M37</f>
        <v>1</v>
      </c>
      <c r="N109" s="36">
        <f>SUM($I102:N102)*N37</f>
        <v>1</v>
      </c>
      <c r="O109" s="36">
        <f>SUM($I102:O102)*O37</f>
        <v>1</v>
      </c>
      <c r="P109" s="36">
        <f>SUM($I102:P102)*P37</f>
        <v>1</v>
      </c>
      <c r="Q109" s="36">
        <f>SUM($I102:Q102)*Q37</f>
        <v>1</v>
      </c>
      <c r="R109" s="36">
        <f>SUM($I102:R102)*R37</f>
        <v>1</v>
      </c>
      <c r="S109" s="36">
        <f>SUM($I102:S102)*S37</f>
        <v>1</v>
      </c>
      <c r="T109" s="36">
        <f>SUM($I102:T102)*T37</f>
        <v>1</v>
      </c>
      <c r="U109" s="36">
        <f>SUM($I102:U102)*U37</f>
        <v>1</v>
      </c>
      <c r="V109" s="36">
        <f>SUM($I102:V102)*V37</f>
        <v>1</v>
      </c>
      <c r="W109" s="36">
        <f>SUM($I102:W102)*W37</f>
        <v>1</v>
      </c>
      <c r="X109" s="36">
        <f>SUM($I102:X102)*X37</f>
        <v>1</v>
      </c>
      <c r="Y109" s="36">
        <f>SUM($I102:Y102)*Y37</f>
        <v>1</v>
      </c>
      <c r="Z109" s="36">
        <f>SUM($I102:Z102)*Z37</f>
        <v>1</v>
      </c>
      <c r="AA109" s="36">
        <f>SUM($I102:AA102)*AA37</f>
        <v>1</v>
      </c>
      <c r="AB109" s="36">
        <f>SUM($I102:AB102)*AB37</f>
        <v>1</v>
      </c>
      <c r="AC109" s="36">
        <f>SUM($I102:AC102)*AC37</f>
        <v>1</v>
      </c>
      <c r="AD109" s="36">
        <f>SUM($I102:AD102)*AD37</f>
        <v>1</v>
      </c>
      <c r="AE109" s="36">
        <f>SUM($I102:AE102)*AE37</f>
        <v>1</v>
      </c>
      <c r="AF109" s="36">
        <f>SUM($I102:AF102)*AF37</f>
        <v>1</v>
      </c>
      <c r="AG109" s="36">
        <f>SUM($I102:AG102)*AG37</f>
        <v>1</v>
      </c>
      <c r="AH109" s="36">
        <f>SUM($I102:AH102)*AH37</f>
        <v>1</v>
      </c>
      <c r="AI109" s="36">
        <f>SUM($I102:AI102)*AI37</f>
        <v>1</v>
      </c>
      <c r="AJ109" s="36">
        <f>SUM($I102:AJ102)*AJ37</f>
        <v>1</v>
      </c>
      <c r="AK109" s="36">
        <f>SUM($I102:AK102)*AK37</f>
        <v>1</v>
      </c>
      <c r="AL109" s="36">
        <f>SUM($I102:AL102)*AL37</f>
        <v>1</v>
      </c>
      <c r="AM109" s="36">
        <f>SUM($I102:AM102)*AM37</f>
        <v>1</v>
      </c>
      <c r="AN109" s="36">
        <f>SUM($I102:AN102)*AN37</f>
        <v>1</v>
      </c>
      <c r="AO109" s="36">
        <f>SUM($I102:AO102)*AO37</f>
        <v>1</v>
      </c>
      <c r="AP109" s="36">
        <f>SUM($I102:AP102)*AP37</f>
        <v>1</v>
      </c>
      <c r="AQ109" s="36">
        <f>SUM($I102:AQ102)*AQ37</f>
        <v>1</v>
      </c>
      <c r="AR109" s="36">
        <f>SUM($I102:AR102)*AR37</f>
        <v>1</v>
      </c>
      <c r="AS109" s="36">
        <f>SUM($I102:AS102)*AS37</f>
        <v>1</v>
      </c>
      <c r="AT109" s="36">
        <f>SUM($I102:AT102)*AT37</f>
        <v>1</v>
      </c>
      <c r="AU109" s="36">
        <f>SUM($I102:AU102)*AU37</f>
        <v>1</v>
      </c>
      <c r="AV109" s="36">
        <f>SUM($I102:AV102)*AV37</f>
        <v>1</v>
      </c>
      <c r="AW109" s="36">
        <f>SUM($I102:AW102)*AW37</f>
        <v>1</v>
      </c>
      <c r="AX109" s="36">
        <f>SUM($I102:AX102)*AX37</f>
        <v>1</v>
      </c>
      <c r="AY109" s="36">
        <f>SUM($I102:AY102)*AY37</f>
        <v>1</v>
      </c>
      <c r="AZ109" s="36">
        <f>SUM($I102:AZ102)*AZ37</f>
        <v>1</v>
      </c>
      <c r="BA109" s="36">
        <f>SUM($I102:BA102)*BA37</f>
        <v>1</v>
      </c>
      <c r="BB109" s="36">
        <f>SUM($I102:BB102)*BB37</f>
        <v>1</v>
      </c>
      <c r="BC109" s="36">
        <f>SUM($I102:BC102)*BC37</f>
        <v>1</v>
      </c>
      <c r="BD109" s="36">
        <f>SUM($I102:BD102)*BD37</f>
        <v>1</v>
      </c>
      <c r="BE109" s="36">
        <f>SUM($I102:BE102)*BE37</f>
        <v>1</v>
      </c>
      <c r="BF109" s="36">
        <f>SUM($I102:BF102)*BF37</f>
        <v>1</v>
      </c>
      <c r="BG109" s="36">
        <f>SUM($I102:BG102)*BG37</f>
        <v>1</v>
      </c>
      <c r="BH109" s="36">
        <f>SUM($I102:BH102)*BH37</f>
        <v>1</v>
      </c>
      <c r="BI109" s="36">
        <f>SUM($I102:BI102)*BI37</f>
        <v>1</v>
      </c>
      <c r="BJ109" s="36">
        <f>SUM($I102:BJ102)*BJ37</f>
        <v>1</v>
      </c>
      <c r="BK109" s="36">
        <f>SUM($I102:BK102)*BK37</f>
        <v>1</v>
      </c>
      <c r="BL109" s="36">
        <f>SUM($I102:BL102)*BL37</f>
        <v>1</v>
      </c>
      <c r="BM109" s="36">
        <f>SUM($I102:BM102)*BM37</f>
        <v>1</v>
      </c>
      <c r="BN109" s="36">
        <f>SUM($I102:BN102)*BN37</f>
        <v>1</v>
      </c>
      <c r="BO109" s="36">
        <f>SUM($I102:BO102)*BO37</f>
        <v>1</v>
      </c>
      <c r="BP109" s="36">
        <f>SUM($I102:BP102)*BP37</f>
        <v>1</v>
      </c>
      <c r="BQ109" s="36">
        <f>SUM($I102:BQ102)*BQ37</f>
        <v>1</v>
      </c>
      <c r="BR109" s="36">
        <f>SUM($I102:BR102)*BR37</f>
        <v>1</v>
      </c>
      <c r="BS109" s="36">
        <f>SUM($I102:BS102)*BS37</f>
        <v>0</v>
      </c>
      <c r="BT109" s="36">
        <f>SUM($I102:BT102)*BT37</f>
        <v>0</v>
      </c>
      <c r="BU109" s="36">
        <f>SUM($I102:BU102)*BU37</f>
        <v>0</v>
      </c>
      <c r="BV109" s="36">
        <f>SUM($I102:BV102)*BV37</f>
        <v>0</v>
      </c>
      <c r="BW109" s="36">
        <f>SUM($I102:BW102)*BW37</f>
        <v>0</v>
      </c>
      <c r="BX109" s="36">
        <f>SUM($I102:BX102)*BX37</f>
        <v>0</v>
      </c>
      <c r="BY109" s="36">
        <f>SUM($I102:BY102)*BY37</f>
        <v>0</v>
      </c>
      <c r="BZ109" s="36">
        <f>SUM($I102:BZ102)*BZ37</f>
        <v>0</v>
      </c>
      <c r="CA109" s="36">
        <f>SUM($I102:CA102)*CA37</f>
        <v>0</v>
      </c>
      <c r="CB109" s="36">
        <f>SUM($I102:CB102)*CB37</f>
        <v>0</v>
      </c>
      <c r="CC109" s="36">
        <f>SUM($I102:CC102)*CC37</f>
        <v>0</v>
      </c>
      <c r="CD109" s="36">
        <f>SUM($I102:CD102)*CD37</f>
        <v>0</v>
      </c>
      <c r="CE109" s="36">
        <f>SUM($I102:CE102)*CE37</f>
        <v>0</v>
      </c>
      <c r="CF109" s="36">
        <f>SUM($I102:CF102)*CF37</f>
        <v>0</v>
      </c>
      <c r="CG109" s="36">
        <f>SUM($I102:CG102)*CG37</f>
        <v>0</v>
      </c>
      <c r="CH109" s="36">
        <f>SUM($I102:CH102)*CH37</f>
        <v>0</v>
      </c>
      <c r="CI109" s="36">
        <f>SUM($I102:CI102)*CI37</f>
        <v>0</v>
      </c>
      <c r="CJ109" s="36">
        <f>SUM($I102:CJ102)*CJ37</f>
        <v>0</v>
      </c>
      <c r="CK109" s="36">
        <f>SUM($I102:CK102)*CK37</f>
        <v>0</v>
      </c>
    </row>
    <row r="110" spans="2:89" s="84" customFormat="1" ht="10.35" hidden="1" customHeight="1" outlineLevel="2">
      <c r="B110" s="85"/>
      <c r="E110" s="86"/>
      <c r="F110" s="87"/>
      <c r="G110" s="88"/>
    </row>
    <row r="111" spans="2:89" s="89" customFormat="1" ht="10.35" hidden="1" customHeight="1" outlineLevel="2">
      <c r="B111" s="90"/>
      <c r="D111" s="89" t="s">
        <v>593</v>
      </c>
      <c r="E111" s="91"/>
      <c r="F111" s="92" t="s">
        <v>4</v>
      </c>
      <c r="G111"/>
      <c r="J111" s="36">
        <f>I114</f>
        <v>0</v>
      </c>
      <c r="K111" s="36">
        <f t="shared" ref="K111:BV111" si="8">J114</f>
        <v>0</v>
      </c>
      <c r="L111" s="36">
        <f>K114</f>
        <v>0</v>
      </c>
      <c r="M111" s="36">
        <f t="shared" si="8"/>
        <v>0</v>
      </c>
      <c r="N111" s="36">
        <f>M114</f>
        <v>1218858.013790241</v>
      </c>
      <c r="O111" s="36">
        <f t="shared" si="8"/>
        <v>1197092.6921154154</v>
      </c>
      <c r="P111" s="36">
        <f t="shared" si="8"/>
        <v>1175327.3704405897</v>
      </c>
      <c r="Q111" s="36">
        <f t="shared" si="8"/>
        <v>1153562.0487657641</v>
      </c>
      <c r="R111" s="36">
        <f t="shared" si="8"/>
        <v>1131796.7270909385</v>
      </c>
      <c r="S111" s="36">
        <f t="shared" si="8"/>
        <v>1110031.4054161129</v>
      </c>
      <c r="T111" s="36">
        <f t="shared" si="8"/>
        <v>1088266.0837412872</v>
      </c>
      <c r="U111" s="36">
        <f t="shared" si="8"/>
        <v>1066500.7620664616</v>
      </c>
      <c r="V111" s="36">
        <f t="shared" si="8"/>
        <v>1044735.4403916359</v>
      </c>
      <c r="W111" s="36">
        <f t="shared" si="8"/>
        <v>1022970.1187168101</v>
      </c>
      <c r="X111" s="36">
        <f t="shared" si="8"/>
        <v>1001204.7970419844</v>
      </c>
      <c r="Y111" s="36">
        <f t="shared" si="8"/>
        <v>979439.47536715865</v>
      </c>
      <c r="Z111" s="36">
        <f t="shared" si="8"/>
        <v>957674.15369233291</v>
      </c>
      <c r="AA111" s="36">
        <f t="shared" si="8"/>
        <v>935908.83201750717</v>
      </c>
      <c r="AB111" s="36">
        <f t="shared" si="8"/>
        <v>914143.51034268143</v>
      </c>
      <c r="AC111" s="36">
        <f t="shared" si="8"/>
        <v>892378.18866785569</v>
      </c>
      <c r="AD111" s="36">
        <f t="shared" si="8"/>
        <v>870612.86699302995</v>
      </c>
      <c r="AE111" s="36">
        <f t="shared" si="8"/>
        <v>848847.54531820421</v>
      </c>
      <c r="AF111" s="36">
        <f t="shared" si="8"/>
        <v>827082.22364337847</v>
      </c>
      <c r="AG111" s="36">
        <f t="shared" si="8"/>
        <v>805316.90196855273</v>
      </c>
      <c r="AH111" s="36">
        <f t="shared" si="8"/>
        <v>783551.58029372699</v>
      </c>
      <c r="AI111" s="36">
        <f t="shared" si="8"/>
        <v>761786.25861890125</v>
      </c>
      <c r="AJ111" s="36">
        <f t="shared" si="8"/>
        <v>740020.93694407551</v>
      </c>
      <c r="AK111" s="36">
        <f t="shared" si="8"/>
        <v>718255.61526924977</v>
      </c>
      <c r="AL111" s="36">
        <f t="shared" si="8"/>
        <v>696490.29359442403</v>
      </c>
      <c r="AM111" s="36">
        <f t="shared" si="8"/>
        <v>674724.97191959829</v>
      </c>
      <c r="AN111" s="36">
        <f t="shared" si="8"/>
        <v>652959.65024477255</v>
      </c>
      <c r="AO111" s="36">
        <f t="shared" si="8"/>
        <v>631194.32856994681</v>
      </c>
      <c r="AP111" s="36">
        <f t="shared" si="8"/>
        <v>609429.00689512107</v>
      </c>
      <c r="AQ111" s="36">
        <f t="shared" si="8"/>
        <v>587663.68522029533</v>
      </c>
      <c r="AR111" s="36">
        <f t="shared" si="8"/>
        <v>565898.36354546959</v>
      </c>
      <c r="AS111" s="36">
        <f t="shared" si="8"/>
        <v>544133.04187064385</v>
      </c>
      <c r="AT111" s="36">
        <f t="shared" si="8"/>
        <v>522367.72019581811</v>
      </c>
      <c r="AU111" s="36">
        <f t="shared" si="8"/>
        <v>500602.39852099237</v>
      </c>
      <c r="AV111" s="36">
        <f t="shared" si="8"/>
        <v>478837.07684616663</v>
      </c>
      <c r="AW111" s="36">
        <f t="shared" si="8"/>
        <v>457071.75517134089</v>
      </c>
      <c r="AX111" s="36">
        <f t="shared" si="8"/>
        <v>435306.43349651515</v>
      </c>
      <c r="AY111" s="36">
        <f t="shared" si="8"/>
        <v>413541.11182168941</v>
      </c>
      <c r="AZ111" s="36">
        <f t="shared" si="8"/>
        <v>391775.79014686367</v>
      </c>
      <c r="BA111" s="36">
        <f t="shared" si="8"/>
        <v>370010.46847203793</v>
      </c>
      <c r="BB111" s="36">
        <f t="shared" si="8"/>
        <v>348245.14679721219</v>
      </c>
      <c r="BC111" s="36">
        <f t="shared" si="8"/>
        <v>326479.82512238645</v>
      </c>
      <c r="BD111" s="36">
        <f t="shared" si="8"/>
        <v>304714.50344756071</v>
      </c>
      <c r="BE111" s="36">
        <f t="shared" si="8"/>
        <v>282949.18177273497</v>
      </c>
      <c r="BF111" s="36">
        <f t="shared" si="8"/>
        <v>261183.86009790923</v>
      </c>
      <c r="BG111" s="36">
        <f t="shared" si="8"/>
        <v>239418.53842308349</v>
      </c>
      <c r="BH111" s="36">
        <f t="shared" si="8"/>
        <v>217653.21674825775</v>
      </c>
      <c r="BI111" s="36">
        <f t="shared" si="8"/>
        <v>195887.89507343201</v>
      </c>
      <c r="BJ111" s="36">
        <f t="shared" si="8"/>
        <v>174122.57339860627</v>
      </c>
      <c r="BK111" s="36">
        <f t="shared" si="8"/>
        <v>152357.25172378053</v>
      </c>
      <c r="BL111" s="36">
        <f t="shared" si="8"/>
        <v>130591.9300489548</v>
      </c>
      <c r="BM111" s="36">
        <f t="shared" si="8"/>
        <v>108826.60837412908</v>
      </c>
      <c r="BN111" s="36">
        <f t="shared" si="8"/>
        <v>87061.286699303353</v>
      </c>
      <c r="BO111" s="36">
        <f t="shared" si="8"/>
        <v>65295.965024477628</v>
      </c>
      <c r="BP111" s="36">
        <f t="shared" si="8"/>
        <v>43530.643349651902</v>
      </c>
      <c r="BQ111" s="36">
        <f t="shared" si="8"/>
        <v>21765.321674826173</v>
      </c>
      <c r="BR111" s="36">
        <f t="shared" si="8"/>
        <v>4.4383341446518898E-10</v>
      </c>
      <c r="BS111" s="36">
        <f t="shared" si="8"/>
        <v>0</v>
      </c>
      <c r="BT111" s="36">
        <f t="shared" si="8"/>
        <v>0</v>
      </c>
      <c r="BU111" s="36">
        <f t="shared" si="8"/>
        <v>0</v>
      </c>
      <c r="BV111" s="36">
        <f t="shared" si="8"/>
        <v>0</v>
      </c>
      <c r="BW111" s="36">
        <f t="shared" ref="BW111:CK111" si="9">BV114</f>
        <v>0</v>
      </c>
      <c r="BX111" s="36">
        <f t="shared" si="9"/>
        <v>0</v>
      </c>
      <c r="BY111" s="36">
        <f t="shared" si="9"/>
        <v>0</v>
      </c>
      <c r="BZ111" s="36">
        <f t="shared" si="9"/>
        <v>0</v>
      </c>
      <c r="CA111" s="36">
        <f t="shared" si="9"/>
        <v>0</v>
      </c>
      <c r="CB111" s="36">
        <f t="shared" si="9"/>
        <v>0</v>
      </c>
      <c r="CC111" s="36">
        <f t="shared" si="9"/>
        <v>0</v>
      </c>
      <c r="CD111" s="36">
        <f t="shared" si="9"/>
        <v>0</v>
      </c>
      <c r="CE111" s="36">
        <f t="shared" si="9"/>
        <v>0</v>
      </c>
      <c r="CF111" s="36">
        <f t="shared" si="9"/>
        <v>0</v>
      </c>
      <c r="CG111" s="36">
        <f t="shared" si="9"/>
        <v>0</v>
      </c>
      <c r="CH111" s="36">
        <f t="shared" si="9"/>
        <v>0</v>
      </c>
      <c r="CI111" s="36">
        <f t="shared" si="9"/>
        <v>0</v>
      </c>
      <c r="CJ111" s="36">
        <f t="shared" si="9"/>
        <v>0</v>
      </c>
      <c r="CK111" s="36">
        <f t="shared" si="9"/>
        <v>0</v>
      </c>
    </row>
    <row r="112" spans="2:89" s="89" customFormat="1" ht="10.35" hidden="1" customHeight="1" outlineLevel="2">
      <c r="B112" s="90"/>
      <c r="D112" s="89" t="s">
        <v>594</v>
      </c>
      <c r="E112" s="91"/>
      <c r="F112" s="92" t="s">
        <v>4</v>
      </c>
      <c r="G112"/>
      <c r="J112" s="36">
        <f>J104</f>
        <v>0</v>
      </c>
      <c r="K112" s="36">
        <f t="shared" ref="K112:AO112" si="10">K104</f>
        <v>0</v>
      </c>
      <c r="L112" s="36">
        <f t="shared" si="10"/>
        <v>0</v>
      </c>
      <c r="M112" s="36">
        <f t="shared" si="10"/>
        <v>1240623.3354650666</v>
      </c>
      <c r="N112" s="36">
        <f t="shared" si="10"/>
        <v>0</v>
      </c>
      <c r="O112" s="36">
        <f t="shared" si="10"/>
        <v>0</v>
      </c>
      <c r="P112" s="36">
        <f t="shared" si="10"/>
        <v>0</v>
      </c>
      <c r="Q112" s="36">
        <f t="shared" si="10"/>
        <v>0</v>
      </c>
      <c r="R112" s="36">
        <f t="shared" si="10"/>
        <v>0</v>
      </c>
      <c r="S112" s="36">
        <f t="shared" si="10"/>
        <v>0</v>
      </c>
      <c r="T112" s="36">
        <f t="shared" si="10"/>
        <v>0</v>
      </c>
      <c r="U112" s="36">
        <f t="shared" si="10"/>
        <v>0</v>
      </c>
      <c r="V112" s="36">
        <f t="shared" si="10"/>
        <v>0</v>
      </c>
      <c r="W112" s="36">
        <f t="shared" si="10"/>
        <v>0</v>
      </c>
      <c r="X112" s="36">
        <f t="shared" si="10"/>
        <v>0</v>
      </c>
      <c r="Y112" s="36">
        <f t="shared" si="10"/>
        <v>0</v>
      </c>
      <c r="Z112" s="36">
        <f t="shared" si="10"/>
        <v>0</v>
      </c>
      <c r="AA112" s="36">
        <f t="shared" si="10"/>
        <v>0</v>
      </c>
      <c r="AB112" s="36">
        <f t="shared" si="10"/>
        <v>0</v>
      </c>
      <c r="AC112" s="36">
        <f t="shared" si="10"/>
        <v>0</v>
      </c>
      <c r="AD112" s="36">
        <f t="shared" si="10"/>
        <v>0</v>
      </c>
      <c r="AE112" s="36">
        <f t="shared" si="10"/>
        <v>0</v>
      </c>
      <c r="AF112" s="36">
        <f t="shared" si="10"/>
        <v>0</v>
      </c>
      <c r="AG112" s="36">
        <f t="shared" si="10"/>
        <v>0</v>
      </c>
      <c r="AH112" s="36">
        <f t="shared" si="10"/>
        <v>0</v>
      </c>
      <c r="AI112" s="36">
        <f t="shared" si="10"/>
        <v>0</v>
      </c>
      <c r="AJ112" s="36">
        <f t="shared" si="10"/>
        <v>0</v>
      </c>
      <c r="AK112" s="36">
        <f t="shared" si="10"/>
        <v>0</v>
      </c>
      <c r="AL112" s="36">
        <f t="shared" si="10"/>
        <v>0</v>
      </c>
      <c r="AM112" s="36">
        <f t="shared" si="10"/>
        <v>0</v>
      </c>
      <c r="AN112" s="36">
        <f t="shared" si="10"/>
        <v>0</v>
      </c>
      <c r="AO112" s="36">
        <f t="shared" si="10"/>
        <v>0</v>
      </c>
      <c r="AP112" s="36">
        <f t="shared" ref="AP112:BU112" si="11">AP104</f>
        <v>0</v>
      </c>
      <c r="AQ112" s="36">
        <f t="shared" si="11"/>
        <v>0</v>
      </c>
      <c r="AR112" s="36">
        <f t="shared" si="11"/>
        <v>0</v>
      </c>
      <c r="AS112" s="36">
        <f t="shared" si="11"/>
        <v>0</v>
      </c>
      <c r="AT112" s="36">
        <f t="shared" si="11"/>
        <v>0</v>
      </c>
      <c r="AU112" s="36">
        <f t="shared" si="11"/>
        <v>0</v>
      </c>
      <c r="AV112" s="36">
        <f t="shared" si="11"/>
        <v>0</v>
      </c>
      <c r="AW112" s="36">
        <f t="shared" si="11"/>
        <v>0</v>
      </c>
      <c r="AX112" s="36">
        <f t="shared" si="11"/>
        <v>0</v>
      </c>
      <c r="AY112" s="36">
        <f t="shared" si="11"/>
        <v>0</v>
      </c>
      <c r="AZ112" s="36">
        <f t="shared" si="11"/>
        <v>0</v>
      </c>
      <c r="BA112" s="36">
        <f t="shared" si="11"/>
        <v>0</v>
      </c>
      <c r="BB112" s="36">
        <f t="shared" si="11"/>
        <v>0</v>
      </c>
      <c r="BC112" s="36">
        <f t="shared" si="11"/>
        <v>0</v>
      </c>
      <c r="BD112" s="36">
        <f t="shared" si="11"/>
        <v>0</v>
      </c>
      <c r="BE112" s="36">
        <f t="shared" si="11"/>
        <v>0</v>
      </c>
      <c r="BF112" s="36">
        <f t="shared" si="11"/>
        <v>0</v>
      </c>
      <c r="BG112" s="36">
        <f t="shared" si="11"/>
        <v>0</v>
      </c>
      <c r="BH112" s="36">
        <f t="shared" si="11"/>
        <v>0</v>
      </c>
      <c r="BI112" s="36">
        <f t="shared" si="11"/>
        <v>0</v>
      </c>
      <c r="BJ112" s="36">
        <f t="shared" si="11"/>
        <v>0</v>
      </c>
      <c r="BK112" s="36">
        <f t="shared" si="11"/>
        <v>0</v>
      </c>
      <c r="BL112" s="36">
        <f t="shared" si="11"/>
        <v>0</v>
      </c>
      <c r="BM112" s="36">
        <f t="shared" si="11"/>
        <v>0</v>
      </c>
      <c r="BN112" s="36">
        <f t="shared" si="11"/>
        <v>0</v>
      </c>
      <c r="BO112" s="36">
        <f t="shared" si="11"/>
        <v>0</v>
      </c>
      <c r="BP112" s="36">
        <f t="shared" si="11"/>
        <v>0</v>
      </c>
      <c r="BQ112" s="36">
        <f t="shared" si="11"/>
        <v>0</v>
      </c>
      <c r="BR112" s="36">
        <f t="shared" si="11"/>
        <v>0</v>
      </c>
      <c r="BS112" s="36">
        <f t="shared" si="11"/>
        <v>0</v>
      </c>
      <c r="BT112" s="36">
        <f t="shared" si="11"/>
        <v>0</v>
      </c>
      <c r="BU112" s="36">
        <f t="shared" si="11"/>
        <v>0</v>
      </c>
      <c r="BV112" s="36">
        <f t="shared" ref="BV112:CK112" si="12">BV104</f>
        <v>0</v>
      </c>
      <c r="BW112" s="36">
        <f t="shared" si="12"/>
        <v>0</v>
      </c>
      <c r="BX112" s="36">
        <f t="shared" si="12"/>
        <v>0</v>
      </c>
      <c r="BY112" s="36">
        <f t="shared" si="12"/>
        <v>0</v>
      </c>
      <c r="BZ112" s="36">
        <f t="shared" si="12"/>
        <v>0</v>
      </c>
      <c r="CA112" s="36">
        <f t="shared" si="12"/>
        <v>0</v>
      </c>
      <c r="CB112" s="36">
        <f t="shared" si="12"/>
        <v>0</v>
      </c>
      <c r="CC112" s="36">
        <f t="shared" si="12"/>
        <v>0</v>
      </c>
      <c r="CD112" s="36">
        <f t="shared" si="12"/>
        <v>0</v>
      </c>
      <c r="CE112" s="36">
        <f t="shared" si="12"/>
        <v>0</v>
      </c>
      <c r="CF112" s="36">
        <f t="shared" si="12"/>
        <v>0</v>
      </c>
      <c r="CG112" s="36">
        <f t="shared" si="12"/>
        <v>0</v>
      </c>
      <c r="CH112" s="36">
        <f t="shared" si="12"/>
        <v>0</v>
      </c>
      <c r="CI112" s="36">
        <f t="shared" si="12"/>
        <v>0</v>
      </c>
      <c r="CJ112" s="36">
        <f t="shared" si="12"/>
        <v>0</v>
      </c>
      <c r="CK112" s="36">
        <f t="shared" si="12"/>
        <v>0</v>
      </c>
    </row>
    <row r="113" spans="2:89" s="89" customFormat="1" ht="10.35" hidden="1" customHeight="1" outlineLevel="2">
      <c r="B113" s="90"/>
      <c r="D113" s="93" t="s">
        <v>595</v>
      </c>
      <c r="E113" s="150"/>
      <c r="F113" s="95" t="s">
        <v>4</v>
      </c>
      <c r="G113" s="72">
        <f>SUM(J113:CK113)</f>
        <v>-1240623.3354650666</v>
      </c>
      <c r="I113"/>
      <c r="J113" s="43">
        <f t="shared" ref="J113:AO113" si="13">-MIN($G$104/($G$37-$G$41-1),J111+J112)</f>
        <v>0</v>
      </c>
      <c r="K113" s="43">
        <f t="shared" si="13"/>
        <v>0</v>
      </c>
      <c r="L113" s="43">
        <f t="shared" si="13"/>
        <v>0</v>
      </c>
      <c r="M113" s="43">
        <f t="shared" si="13"/>
        <v>-21765.321674825729</v>
      </c>
      <c r="N113" s="43">
        <f t="shared" si="13"/>
        <v>-21765.321674825729</v>
      </c>
      <c r="O113" s="43">
        <f t="shared" si="13"/>
        <v>-21765.321674825729</v>
      </c>
      <c r="P113" s="43">
        <f t="shared" si="13"/>
        <v>-21765.321674825729</v>
      </c>
      <c r="Q113" s="43">
        <f t="shared" si="13"/>
        <v>-21765.321674825729</v>
      </c>
      <c r="R113" s="43">
        <f t="shared" si="13"/>
        <v>-21765.321674825729</v>
      </c>
      <c r="S113" s="43">
        <f t="shared" si="13"/>
        <v>-21765.321674825729</v>
      </c>
      <c r="T113" s="43">
        <f t="shared" si="13"/>
        <v>-21765.321674825729</v>
      </c>
      <c r="U113" s="43">
        <f t="shared" si="13"/>
        <v>-21765.321674825729</v>
      </c>
      <c r="V113" s="43">
        <f t="shared" si="13"/>
        <v>-21765.321674825729</v>
      </c>
      <c r="W113" s="43">
        <f t="shared" si="13"/>
        <v>-21765.321674825729</v>
      </c>
      <c r="X113" s="43">
        <f t="shared" si="13"/>
        <v>-21765.321674825729</v>
      </c>
      <c r="Y113" s="43">
        <f t="shared" si="13"/>
        <v>-21765.321674825729</v>
      </c>
      <c r="Z113" s="43">
        <f t="shared" si="13"/>
        <v>-21765.321674825729</v>
      </c>
      <c r="AA113" s="43">
        <f t="shared" si="13"/>
        <v>-21765.321674825729</v>
      </c>
      <c r="AB113" s="43">
        <f t="shared" si="13"/>
        <v>-21765.321674825729</v>
      </c>
      <c r="AC113" s="43">
        <f t="shared" si="13"/>
        <v>-21765.321674825729</v>
      </c>
      <c r="AD113" s="43">
        <f t="shared" si="13"/>
        <v>-21765.321674825729</v>
      </c>
      <c r="AE113" s="43">
        <f t="shared" si="13"/>
        <v>-21765.321674825729</v>
      </c>
      <c r="AF113" s="43">
        <f t="shared" si="13"/>
        <v>-21765.321674825729</v>
      </c>
      <c r="AG113" s="43">
        <f t="shared" si="13"/>
        <v>-21765.321674825729</v>
      </c>
      <c r="AH113" s="43">
        <f t="shared" si="13"/>
        <v>-21765.321674825729</v>
      </c>
      <c r="AI113" s="43">
        <f t="shared" si="13"/>
        <v>-21765.321674825729</v>
      </c>
      <c r="AJ113" s="43">
        <f t="shared" si="13"/>
        <v>-21765.321674825729</v>
      </c>
      <c r="AK113" s="43">
        <f t="shared" si="13"/>
        <v>-21765.321674825729</v>
      </c>
      <c r="AL113" s="43">
        <f t="shared" si="13"/>
        <v>-21765.321674825729</v>
      </c>
      <c r="AM113" s="43">
        <f t="shared" si="13"/>
        <v>-21765.321674825729</v>
      </c>
      <c r="AN113" s="43">
        <f t="shared" si="13"/>
        <v>-21765.321674825729</v>
      </c>
      <c r="AO113" s="43">
        <f t="shared" si="13"/>
        <v>-21765.321674825729</v>
      </c>
      <c r="AP113" s="43">
        <f t="shared" ref="AP113:BU113" si="14">-MIN($G$104/($G$37-$G$41-1),AP111+AP112)</f>
        <v>-21765.321674825729</v>
      </c>
      <c r="AQ113" s="43">
        <f t="shared" si="14"/>
        <v>-21765.321674825729</v>
      </c>
      <c r="AR113" s="43">
        <f t="shared" si="14"/>
        <v>-21765.321674825729</v>
      </c>
      <c r="AS113" s="43">
        <f t="shared" si="14"/>
        <v>-21765.321674825729</v>
      </c>
      <c r="AT113" s="43">
        <f t="shared" si="14"/>
        <v>-21765.321674825729</v>
      </c>
      <c r="AU113" s="43">
        <f t="shared" si="14"/>
        <v>-21765.321674825729</v>
      </c>
      <c r="AV113" s="43">
        <f t="shared" si="14"/>
        <v>-21765.321674825729</v>
      </c>
      <c r="AW113" s="43">
        <f t="shared" si="14"/>
        <v>-21765.321674825729</v>
      </c>
      <c r="AX113" s="43">
        <f t="shared" si="14"/>
        <v>-21765.321674825729</v>
      </c>
      <c r="AY113" s="43">
        <f t="shared" si="14"/>
        <v>-21765.321674825729</v>
      </c>
      <c r="AZ113" s="43">
        <f t="shared" si="14"/>
        <v>-21765.321674825729</v>
      </c>
      <c r="BA113" s="43">
        <f t="shared" si="14"/>
        <v>-21765.321674825729</v>
      </c>
      <c r="BB113" s="43">
        <f t="shared" si="14"/>
        <v>-21765.321674825729</v>
      </c>
      <c r="BC113" s="43">
        <f t="shared" si="14"/>
        <v>-21765.321674825729</v>
      </c>
      <c r="BD113" s="43">
        <f t="shared" si="14"/>
        <v>-21765.321674825729</v>
      </c>
      <c r="BE113" s="43">
        <f t="shared" si="14"/>
        <v>-21765.321674825729</v>
      </c>
      <c r="BF113" s="43">
        <f t="shared" si="14"/>
        <v>-21765.321674825729</v>
      </c>
      <c r="BG113" s="43">
        <f t="shared" si="14"/>
        <v>-21765.321674825729</v>
      </c>
      <c r="BH113" s="43">
        <f t="shared" si="14"/>
        <v>-21765.321674825729</v>
      </c>
      <c r="BI113" s="43">
        <f t="shared" si="14"/>
        <v>-21765.321674825729</v>
      </c>
      <c r="BJ113" s="43">
        <f t="shared" si="14"/>
        <v>-21765.321674825729</v>
      </c>
      <c r="BK113" s="43">
        <f t="shared" si="14"/>
        <v>-21765.321674825729</v>
      </c>
      <c r="BL113" s="43">
        <f t="shared" si="14"/>
        <v>-21765.321674825729</v>
      </c>
      <c r="BM113" s="43">
        <f t="shared" si="14"/>
        <v>-21765.321674825729</v>
      </c>
      <c r="BN113" s="43">
        <f t="shared" si="14"/>
        <v>-21765.321674825729</v>
      </c>
      <c r="BO113" s="43">
        <f t="shared" si="14"/>
        <v>-21765.321674825729</v>
      </c>
      <c r="BP113" s="43">
        <f t="shared" si="14"/>
        <v>-21765.321674825729</v>
      </c>
      <c r="BQ113" s="43">
        <f t="shared" si="14"/>
        <v>-21765.321674825729</v>
      </c>
      <c r="BR113" s="43">
        <f t="shared" si="14"/>
        <v>-4.4383341446518898E-10</v>
      </c>
      <c r="BS113" s="43">
        <f t="shared" si="14"/>
        <v>0</v>
      </c>
      <c r="BT113" s="43">
        <f t="shared" si="14"/>
        <v>0</v>
      </c>
      <c r="BU113" s="43">
        <f t="shared" si="14"/>
        <v>0</v>
      </c>
      <c r="BV113" s="43">
        <f t="shared" ref="BV113:CK113" si="15">-MIN($G$104/($G$37-$G$41-1),BV111+BV112)</f>
        <v>0</v>
      </c>
      <c r="BW113" s="43">
        <f t="shared" si="15"/>
        <v>0</v>
      </c>
      <c r="BX113" s="43">
        <f t="shared" si="15"/>
        <v>0</v>
      </c>
      <c r="BY113" s="43">
        <f t="shared" si="15"/>
        <v>0</v>
      </c>
      <c r="BZ113" s="43">
        <f t="shared" si="15"/>
        <v>0</v>
      </c>
      <c r="CA113" s="43">
        <f t="shared" si="15"/>
        <v>0</v>
      </c>
      <c r="CB113" s="43">
        <f t="shared" si="15"/>
        <v>0</v>
      </c>
      <c r="CC113" s="43">
        <f t="shared" si="15"/>
        <v>0</v>
      </c>
      <c r="CD113" s="43">
        <f t="shared" si="15"/>
        <v>0</v>
      </c>
      <c r="CE113" s="43">
        <f t="shared" si="15"/>
        <v>0</v>
      </c>
      <c r="CF113" s="43">
        <f t="shared" si="15"/>
        <v>0</v>
      </c>
      <c r="CG113" s="43">
        <f t="shared" si="15"/>
        <v>0</v>
      </c>
      <c r="CH113" s="43">
        <f t="shared" si="15"/>
        <v>0</v>
      </c>
      <c r="CI113" s="43">
        <f t="shared" si="15"/>
        <v>0</v>
      </c>
      <c r="CJ113" s="43">
        <f t="shared" si="15"/>
        <v>0</v>
      </c>
      <c r="CK113" s="43">
        <f t="shared" si="15"/>
        <v>0</v>
      </c>
    </row>
    <row r="114" spans="2:89" s="84" customFormat="1" ht="10.35" hidden="1" customHeight="1" outlineLevel="2">
      <c r="B114" s="85"/>
      <c r="D114" s="89" t="s">
        <v>600</v>
      </c>
      <c r="E114" s="91"/>
      <c r="F114" s="92" t="s">
        <v>4</v>
      </c>
      <c r="G114" s="75"/>
      <c r="I114" s="127"/>
      <c r="J114" s="38">
        <f>J111+J104+J113</f>
        <v>0</v>
      </c>
      <c r="K114" s="38">
        <f t="shared" ref="K114:AO114" si="16">K111+K104+K113</f>
        <v>0</v>
      </c>
      <c r="L114" s="38">
        <f t="shared" si="16"/>
        <v>0</v>
      </c>
      <c r="M114" s="38">
        <f t="shared" si="16"/>
        <v>1218858.013790241</v>
      </c>
      <c r="N114" s="38">
        <f t="shared" si="16"/>
        <v>1197092.6921154154</v>
      </c>
      <c r="O114" s="38">
        <f t="shared" si="16"/>
        <v>1175327.3704405897</v>
      </c>
      <c r="P114" s="38">
        <f t="shared" si="16"/>
        <v>1153562.0487657641</v>
      </c>
      <c r="Q114" s="38">
        <f t="shared" si="16"/>
        <v>1131796.7270909385</v>
      </c>
      <c r="R114" s="38">
        <f t="shared" si="16"/>
        <v>1110031.4054161129</v>
      </c>
      <c r="S114" s="38">
        <f t="shared" si="16"/>
        <v>1088266.0837412872</v>
      </c>
      <c r="T114" s="38">
        <f t="shared" si="16"/>
        <v>1066500.7620664616</v>
      </c>
      <c r="U114" s="38">
        <f t="shared" si="16"/>
        <v>1044735.4403916359</v>
      </c>
      <c r="V114" s="38">
        <f t="shared" si="16"/>
        <v>1022970.1187168101</v>
      </c>
      <c r="W114" s="38">
        <f t="shared" si="16"/>
        <v>1001204.7970419844</v>
      </c>
      <c r="X114" s="38">
        <f t="shared" si="16"/>
        <v>979439.47536715865</v>
      </c>
      <c r="Y114" s="38">
        <f t="shared" si="16"/>
        <v>957674.15369233291</v>
      </c>
      <c r="Z114" s="38">
        <f t="shared" si="16"/>
        <v>935908.83201750717</v>
      </c>
      <c r="AA114" s="38">
        <f t="shared" si="16"/>
        <v>914143.51034268143</v>
      </c>
      <c r="AB114" s="38">
        <f t="shared" si="16"/>
        <v>892378.18866785569</v>
      </c>
      <c r="AC114" s="38">
        <f t="shared" si="16"/>
        <v>870612.86699302995</v>
      </c>
      <c r="AD114" s="38">
        <f t="shared" si="16"/>
        <v>848847.54531820421</v>
      </c>
      <c r="AE114" s="38">
        <f t="shared" si="16"/>
        <v>827082.22364337847</v>
      </c>
      <c r="AF114" s="38">
        <f t="shared" si="16"/>
        <v>805316.90196855273</v>
      </c>
      <c r="AG114" s="38">
        <f t="shared" si="16"/>
        <v>783551.58029372699</v>
      </c>
      <c r="AH114" s="38">
        <f t="shared" si="16"/>
        <v>761786.25861890125</v>
      </c>
      <c r="AI114" s="38">
        <f t="shared" si="16"/>
        <v>740020.93694407551</v>
      </c>
      <c r="AJ114" s="38">
        <f t="shared" si="16"/>
        <v>718255.61526924977</v>
      </c>
      <c r="AK114" s="38">
        <f t="shared" si="16"/>
        <v>696490.29359442403</v>
      </c>
      <c r="AL114" s="38">
        <f t="shared" si="16"/>
        <v>674724.97191959829</v>
      </c>
      <c r="AM114" s="38">
        <f t="shared" si="16"/>
        <v>652959.65024477255</v>
      </c>
      <c r="AN114" s="38">
        <f t="shared" si="16"/>
        <v>631194.32856994681</v>
      </c>
      <c r="AO114" s="38">
        <f t="shared" si="16"/>
        <v>609429.00689512107</v>
      </c>
      <c r="AP114" s="38">
        <f t="shared" ref="AP114:BU114" si="17">AP111+AP104+AP113</f>
        <v>587663.68522029533</v>
      </c>
      <c r="AQ114" s="38">
        <f t="shared" si="17"/>
        <v>565898.36354546959</v>
      </c>
      <c r="AR114" s="38">
        <f t="shared" si="17"/>
        <v>544133.04187064385</v>
      </c>
      <c r="AS114" s="38">
        <f t="shared" si="17"/>
        <v>522367.72019581811</v>
      </c>
      <c r="AT114" s="38">
        <f t="shared" si="17"/>
        <v>500602.39852099237</v>
      </c>
      <c r="AU114" s="38">
        <f t="shared" si="17"/>
        <v>478837.07684616663</v>
      </c>
      <c r="AV114" s="38">
        <f t="shared" si="17"/>
        <v>457071.75517134089</v>
      </c>
      <c r="AW114" s="38">
        <f t="shared" si="17"/>
        <v>435306.43349651515</v>
      </c>
      <c r="AX114" s="38">
        <f t="shared" si="17"/>
        <v>413541.11182168941</v>
      </c>
      <c r="AY114" s="38">
        <f t="shared" si="17"/>
        <v>391775.79014686367</v>
      </c>
      <c r="AZ114" s="38">
        <f t="shared" si="17"/>
        <v>370010.46847203793</v>
      </c>
      <c r="BA114" s="38">
        <f t="shared" si="17"/>
        <v>348245.14679721219</v>
      </c>
      <c r="BB114" s="38">
        <f t="shared" si="17"/>
        <v>326479.82512238645</v>
      </c>
      <c r="BC114" s="38">
        <f t="shared" si="17"/>
        <v>304714.50344756071</v>
      </c>
      <c r="BD114" s="38">
        <f t="shared" si="17"/>
        <v>282949.18177273497</v>
      </c>
      <c r="BE114" s="38">
        <f t="shared" si="17"/>
        <v>261183.86009790923</v>
      </c>
      <c r="BF114" s="38">
        <f t="shared" si="17"/>
        <v>239418.53842308349</v>
      </c>
      <c r="BG114" s="38">
        <f t="shared" si="17"/>
        <v>217653.21674825775</v>
      </c>
      <c r="BH114" s="38">
        <f t="shared" si="17"/>
        <v>195887.89507343201</v>
      </c>
      <c r="BI114" s="38">
        <f t="shared" si="17"/>
        <v>174122.57339860627</v>
      </c>
      <c r="BJ114" s="38">
        <f t="shared" si="17"/>
        <v>152357.25172378053</v>
      </c>
      <c r="BK114" s="38">
        <f t="shared" si="17"/>
        <v>130591.9300489548</v>
      </c>
      <c r="BL114" s="38">
        <f t="shared" si="17"/>
        <v>108826.60837412908</v>
      </c>
      <c r="BM114" s="38">
        <f t="shared" si="17"/>
        <v>87061.286699303353</v>
      </c>
      <c r="BN114" s="38">
        <f t="shared" si="17"/>
        <v>65295.965024477628</v>
      </c>
      <c r="BO114" s="38">
        <f t="shared" si="17"/>
        <v>43530.643349651902</v>
      </c>
      <c r="BP114" s="38">
        <f t="shared" si="17"/>
        <v>21765.321674826173</v>
      </c>
      <c r="BQ114" s="38">
        <f t="shared" si="17"/>
        <v>4.4383341446518898E-10</v>
      </c>
      <c r="BR114" s="38">
        <f t="shared" si="17"/>
        <v>0</v>
      </c>
      <c r="BS114" s="38">
        <f t="shared" si="17"/>
        <v>0</v>
      </c>
      <c r="BT114" s="38">
        <f t="shared" si="17"/>
        <v>0</v>
      </c>
      <c r="BU114" s="38">
        <f t="shared" si="17"/>
        <v>0</v>
      </c>
      <c r="BV114" s="38">
        <f t="shared" ref="BV114:CK114" si="18">BV111+BV104+BV113</f>
        <v>0</v>
      </c>
      <c r="BW114" s="38">
        <f t="shared" si="18"/>
        <v>0</v>
      </c>
      <c r="BX114" s="38">
        <f t="shared" si="18"/>
        <v>0</v>
      </c>
      <c r="BY114" s="38">
        <f t="shared" si="18"/>
        <v>0</v>
      </c>
      <c r="BZ114" s="38">
        <f t="shared" si="18"/>
        <v>0</v>
      </c>
      <c r="CA114" s="38">
        <f t="shared" si="18"/>
        <v>0</v>
      </c>
      <c r="CB114" s="38">
        <f t="shared" si="18"/>
        <v>0</v>
      </c>
      <c r="CC114" s="38">
        <f t="shared" si="18"/>
        <v>0</v>
      </c>
      <c r="CD114" s="38">
        <f t="shared" si="18"/>
        <v>0</v>
      </c>
      <c r="CE114" s="38">
        <f t="shared" si="18"/>
        <v>0</v>
      </c>
      <c r="CF114" s="38">
        <f t="shared" si="18"/>
        <v>0</v>
      </c>
      <c r="CG114" s="38">
        <f t="shared" si="18"/>
        <v>0</v>
      </c>
      <c r="CH114" s="38">
        <f t="shared" si="18"/>
        <v>0</v>
      </c>
      <c r="CI114" s="38">
        <f t="shared" si="18"/>
        <v>0</v>
      </c>
      <c r="CJ114" s="38">
        <f t="shared" si="18"/>
        <v>0</v>
      </c>
      <c r="CK114" s="38">
        <f t="shared" si="18"/>
        <v>0</v>
      </c>
    </row>
    <row r="115" spans="2:89" s="84" customFormat="1" ht="10.35" hidden="1" customHeight="1" outlineLevel="2">
      <c r="B115" s="85"/>
      <c r="E115" s="86"/>
      <c r="F115" s="87"/>
      <c r="G115"/>
    </row>
    <row r="116" spans="2:89" s="84" customFormat="1" ht="10.35" hidden="1" customHeight="1" outlineLevel="1" collapsed="1">
      <c r="B116" s="85"/>
      <c r="E116" s="86"/>
      <c r="F116" s="87"/>
      <c r="G116"/>
    </row>
    <row r="117" spans="2:89" s="16" customFormat="1" ht="10.15" hidden="1" customHeight="1" outlineLevel="1">
      <c r="B117" s="17"/>
      <c r="C117" s="207" t="s">
        <v>412</v>
      </c>
      <c r="D117" s="16" t="s">
        <v>608</v>
      </c>
      <c r="E117" s="18"/>
      <c r="F117" s="19"/>
      <c r="G117" s="20"/>
    </row>
    <row r="118" spans="2:89" s="89" customFormat="1" ht="10.35" hidden="1" customHeight="1" outlineLevel="2">
      <c r="B118" s="90"/>
      <c r="E118" s="91"/>
      <c r="F118" s="92"/>
      <c r="G118"/>
    </row>
    <row r="119" spans="2:89" s="89" customFormat="1" ht="10.35" hidden="1" customHeight="1" outlineLevel="2">
      <c r="B119" s="90"/>
      <c r="D119" s="84" t="s">
        <v>651</v>
      </c>
      <c r="E119" s="91"/>
      <c r="F119" s="92"/>
      <c r="G119"/>
    </row>
    <row r="120" spans="2:89" s="89" customFormat="1" ht="10.35" hidden="1" customHeight="1" outlineLevel="2">
      <c r="B120" s="90"/>
      <c r="E120" s="91"/>
      <c r="F120" s="92"/>
      <c r="G120"/>
    </row>
    <row r="121" spans="2:89" s="89" customFormat="1" ht="10.35" hidden="1" customHeight="1" outlineLevel="2">
      <c r="B121" s="90"/>
      <c r="D121" s="89" t="s">
        <v>588</v>
      </c>
      <c r="E121" s="91"/>
      <c r="F121" s="92" t="s">
        <v>7</v>
      </c>
      <c r="G121"/>
      <c r="J121" s="26" cm="1">
        <f t="array" ref="J121">IF(SUM(ABS(J59:J78))&gt;0,1,0)</f>
        <v>0</v>
      </c>
      <c r="K121" s="26" cm="1">
        <f t="array" ref="K121">IF(SUM(ABS(K59:K78))&gt;0,1,0)</f>
        <v>0</v>
      </c>
      <c r="L121" s="26" cm="1">
        <f t="array" ref="L121">IF(SUM(ABS(L59:L78))&gt;0,1,0)</f>
        <v>0</v>
      </c>
      <c r="M121" s="26" cm="1">
        <f t="array" ref="M121">IF(SUM(ABS(M59:M78))&gt;0,1,0)</f>
        <v>0</v>
      </c>
      <c r="N121" s="26" cm="1">
        <f t="array" ref="N121">IF(SUM(ABS(N59:N78))&gt;0,1,0)</f>
        <v>0</v>
      </c>
      <c r="O121" s="26" cm="1">
        <f t="array" ref="O121">IF(SUM(ABS(O59:O78))&gt;0,1,0)</f>
        <v>0</v>
      </c>
      <c r="P121" s="26" cm="1">
        <f t="array" ref="P121">IF(SUM(ABS(P59:P78))&gt;0,1,0)</f>
        <v>0</v>
      </c>
      <c r="Q121" s="26" cm="1">
        <f t="array" ref="Q121">IF(SUM(ABS(Q59:Q78))&gt;0,1,0)</f>
        <v>0</v>
      </c>
      <c r="R121" s="26" cm="1">
        <f t="array" ref="R121">IF(SUM(ABS(R59:R78))&gt;0,1,0)</f>
        <v>0</v>
      </c>
      <c r="S121" s="26" cm="1">
        <f t="array" ref="S121">IF(SUM(ABS(S59:S78))&gt;0,1,0)</f>
        <v>0</v>
      </c>
      <c r="T121" s="26" cm="1">
        <f t="array" ref="T121">IF(SUM(ABS(T59:T78))&gt;0,1,0)</f>
        <v>0</v>
      </c>
      <c r="U121" s="26" cm="1">
        <f t="array" ref="U121">IF(SUM(ABS(U59:U78))&gt;0,1,0)</f>
        <v>0</v>
      </c>
      <c r="V121" s="26" cm="1">
        <f t="array" ref="V121">IF(SUM(ABS(V59:V78))&gt;0,1,0)</f>
        <v>0</v>
      </c>
      <c r="W121" s="26" cm="1">
        <f t="array" ref="W121">IF(SUM(ABS(W59:W78))&gt;0,1,0)</f>
        <v>0</v>
      </c>
      <c r="X121" s="26" cm="1">
        <f t="array" ref="X121">IF(SUM(ABS(X59:X78))&gt;0,1,0)</f>
        <v>0</v>
      </c>
      <c r="Y121" s="26" cm="1">
        <f t="array" ref="Y121">IF(SUM(ABS(Y59:Y78))&gt;0,1,0)</f>
        <v>0</v>
      </c>
      <c r="Z121" s="26" cm="1">
        <f t="array" ref="Z121">IF(SUM(ABS(Z59:Z78))&gt;0,1,0)</f>
        <v>0</v>
      </c>
      <c r="AA121" s="26" cm="1">
        <f t="array" ref="AA121">IF(SUM(ABS(AA59:AA78))&gt;0,1,0)</f>
        <v>0</v>
      </c>
      <c r="AB121" s="26" cm="1">
        <f t="array" ref="AB121">IF(SUM(ABS(AB59:AB78))&gt;0,1,0)</f>
        <v>0</v>
      </c>
      <c r="AC121" s="26" cm="1">
        <f t="array" ref="AC121">IF(SUM(ABS(AC59:AC78))&gt;0,1,0)</f>
        <v>0</v>
      </c>
      <c r="AD121" s="26" cm="1">
        <f t="array" ref="AD121">IF(SUM(ABS(AD59:AD78))&gt;0,1,0)</f>
        <v>0</v>
      </c>
      <c r="AE121" s="26" cm="1">
        <f t="array" ref="AE121">IF(SUM(ABS(AE59:AE78))&gt;0,1,0)</f>
        <v>0</v>
      </c>
      <c r="AF121" s="26" cm="1">
        <f t="array" ref="AF121">IF(SUM(ABS(AF59:AF78))&gt;0,1,0)</f>
        <v>0</v>
      </c>
      <c r="AG121" s="26" cm="1">
        <f t="array" ref="AG121">IF(SUM(ABS(AG59:AG78))&gt;0,1,0)</f>
        <v>0</v>
      </c>
      <c r="AH121" s="26" cm="1">
        <f t="array" ref="AH121">IF(SUM(ABS(AH59:AH78))&gt;0,1,0)</f>
        <v>0</v>
      </c>
      <c r="AI121" s="26" cm="1">
        <f t="array" ref="AI121">IF(SUM(ABS(AI59:AI78))&gt;0,1,0)</f>
        <v>0</v>
      </c>
      <c r="AJ121" s="26" cm="1">
        <f t="array" ref="AJ121">IF(SUM(ABS(AJ59:AJ78))&gt;0,1,0)</f>
        <v>0</v>
      </c>
      <c r="AK121" s="26" cm="1">
        <f t="array" ref="AK121">IF(SUM(ABS(AK59:AK78))&gt;0,1,0)</f>
        <v>0</v>
      </c>
      <c r="AL121" s="26" cm="1">
        <f t="array" ref="AL121">IF(SUM(ABS(AL59:AL78))&gt;0,1,0)</f>
        <v>0</v>
      </c>
      <c r="AM121" s="26" cm="1">
        <f t="array" ref="AM121">IF(SUM(ABS(AM59:AM78))&gt;0,1,0)</f>
        <v>0</v>
      </c>
      <c r="AN121" s="26" cm="1">
        <f t="array" ref="AN121">IF(SUM(ABS(AN59:AN78))&gt;0,1,0)</f>
        <v>0</v>
      </c>
      <c r="AO121" s="26" cm="1">
        <f t="array" ref="AO121">IF(SUM(ABS(AO59:AO78))&gt;0,1,0)</f>
        <v>0</v>
      </c>
      <c r="AP121" s="26" cm="1">
        <f t="array" ref="AP121">IF(SUM(ABS(AP59:AP78))&gt;0,1,0)</f>
        <v>0</v>
      </c>
      <c r="AQ121" s="26" cm="1">
        <f t="array" ref="AQ121">IF(SUM(ABS(AQ59:AQ78))&gt;0,1,0)</f>
        <v>0</v>
      </c>
      <c r="AR121" s="26" cm="1">
        <f t="array" ref="AR121">IF(SUM(ABS(AR59:AR78))&gt;0,1,0)</f>
        <v>0</v>
      </c>
      <c r="AS121" s="26" cm="1">
        <f t="array" ref="AS121">IF(SUM(ABS(AS59:AS78))&gt;0,1,0)</f>
        <v>0</v>
      </c>
      <c r="AT121" s="26" cm="1">
        <f t="array" ref="AT121">IF(SUM(ABS(AT59:AT78))&gt;0,1,0)</f>
        <v>0</v>
      </c>
      <c r="AU121" s="26" cm="1">
        <f t="array" ref="AU121">IF(SUM(ABS(AU59:AU78))&gt;0,1,0)</f>
        <v>0</v>
      </c>
      <c r="AV121" s="26" cm="1">
        <f t="array" ref="AV121">IF(SUM(ABS(AV59:AV78))&gt;0,1,0)</f>
        <v>0</v>
      </c>
      <c r="AW121" s="26" cm="1">
        <f t="array" ref="AW121">IF(SUM(ABS(AW59:AW78))&gt;0,1,0)</f>
        <v>0</v>
      </c>
      <c r="AX121" s="26" cm="1">
        <f t="array" ref="AX121">IF(SUM(ABS(AX59:AX78))&gt;0,1,0)</f>
        <v>0</v>
      </c>
      <c r="AY121" s="26" cm="1">
        <f t="array" ref="AY121">IF(SUM(ABS(AY59:AY78))&gt;0,1,0)</f>
        <v>0</v>
      </c>
      <c r="AZ121" s="26" cm="1">
        <f t="array" ref="AZ121">IF(SUM(ABS(AZ59:AZ78))&gt;0,1,0)</f>
        <v>0</v>
      </c>
      <c r="BA121" s="26" cm="1">
        <f t="array" ref="BA121">IF(SUM(ABS(BA59:BA78))&gt;0,1,0)</f>
        <v>0</v>
      </c>
      <c r="BB121" s="26" cm="1">
        <f t="array" ref="BB121">IF(SUM(ABS(BB59:BB78))&gt;0,1,0)</f>
        <v>0</v>
      </c>
      <c r="BC121" s="26" cm="1">
        <f t="array" ref="BC121">IF(SUM(ABS(BC59:BC78))&gt;0,1,0)</f>
        <v>0</v>
      </c>
      <c r="BD121" s="26" cm="1">
        <f t="array" ref="BD121">IF(SUM(ABS(BD59:BD78))&gt;0,1,0)</f>
        <v>0</v>
      </c>
      <c r="BE121" s="26" cm="1">
        <f t="array" ref="BE121">IF(SUM(ABS(BE59:BE78))&gt;0,1,0)</f>
        <v>0</v>
      </c>
      <c r="BF121" s="26" cm="1">
        <f t="array" ref="BF121">IF(SUM(ABS(BF59:BF78))&gt;0,1,0)</f>
        <v>0</v>
      </c>
      <c r="BG121" s="26" cm="1">
        <f t="array" ref="BG121">IF(SUM(ABS(BG59:BG78))&gt;0,1,0)</f>
        <v>0</v>
      </c>
      <c r="BH121" s="26" cm="1">
        <f t="array" ref="BH121">IF(SUM(ABS(BH59:BH78))&gt;0,1,0)</f>
        <v>0</v>
      </c>
      <c r="BI121" s="26" cm="1">
        <f t="array" ref="BI121">IF(SUM(ABS(BI59:BI78))&gt;0,1,0)</f>
        <v>0</v>
      </c>
      <c r="BJ121" s="26" cm="1">
        <f t="array" ref="BJ121">IF(SUM(ABS(BJ59:BJ78))&gt;0,1,0)</f>
        <v>0</v>
      </c>
      <c r="BK121" s="26" cm="1">
        <f t="array" ref="BK121">IF(SUM(ABS(BK59:BK78))&gt;0,1,0)</f>
        <v>0</v>
      </c>
      <c r="BL121" s="26" cm="1">
        <f t="array" ref="BL121">IF(SUM(ABS(BL59:BL78))&gt;0,1,0)</f>
        <v>0</v>
      </c>
      <c r="BM121" s="26" cm="1">
        <f t="array" ref="BM121">IF(SUM(ABS(BM59:BM78))&gt;0,1,0)</f>
        <v>0</v>
      </c>
      <c r="BN121" s="26" cm="1">
        <f t="array" ref="BN121">IF(SUM(ABS(BN59:BN78))&gt;0,1,0)</f>
        <v>0</v>
      </c>
      <c r="BO121" s="26" cm="1">
        <f t="array" ref="BO121">IF(SUM(ABS(BO59:BO78))&gt;0,1,0)</f>
        <v>0</v>
      </c>
      <c r="BP121" s="26" cm="1">
        <f t="array" ref="BP121">IF(SUM(ABS(BP59:BP78))&gt;0,1,0)</f>
        <v>0</v>
      </c>
      <c r="BQ121" s="26" cm="1">
        <f t="array" ref="BQ121">IF(SUM(ABS(BQ59:BQ78))&gt;0,1,0)</f>
        <v>0</v>
      </c>
      <c r="BR121" s="26" cm="1">
        <f t="array" ref="BR121">IF(SUM(ABS(BR59:BR78))&gt;0,1,0)</f>
        <v>0</v>
      </c>
      <c r="BS121" s="26" cm="1">
        <f t="array" ref="BS121">IF(SUM(ABS(BS59:BS78))&gt;0,1,0)</f>
        <v>0</v>
      </c>
      <c r="BT121" s="26" cm="1">
        <f t="array" ref="BT121">IF(SUM(ABS(BT59:BT78))&gt;0,1,0)</f>
        <v>0</v>
      </c>
      <c r="BU121" s="26" cm="1">
        <f t="array" ref="BU121">IF(SUM(ABS(BU59:BU78))&gt;0,1,0)</f>
        <v>0</v>
      </c>
      <c r="BV121" s="26" cm="1">
        <f t="array" ref="BV121">IF(SUM(ABS(BV59:BV78))&gt;0,1,0)</f>
        <v>0</v>
      </c>
      <c r="BW121" s="26" cm="1">
        <f t="array" ref="BW121">IF(SUM(ABS(BW59:BW78))&gt;0,1,0)</f>
        <v>0</v>
      </c>
      <c r="BX121" s="26" cm="1">
        <f t="array" ref="BX121">IF(SUM(ABS(BX59:BX78))&gt;0,1,0)</f>
        <v>0</v>
      </c>
      <c r="BY121" s="26" cm="1">
        <f t="array" ref="BY121">IF(SUM(ABS(BY59:BY78))&gt;0,1,0)</f>
        <v>0</v>
      </c>
      <c r="BZ121" s="26" cm="1">
        <f t="array" ref="BZ121">IF(SUM(ABS(BZ59:BZ78))&gt;0,1,0)</f>
        <v>0</v>
      </c>
      <c r="CA121" s="26" cm="1">
        <f t="array" ref="CA121">IF(SUM(ABS(CA59:CA78))&gt;0,1,0)</f>
        <v>0</v>
      </c>
      <c r="CB121" s="26" cm="1">
        <f t="array" ref="CB121">IF(SUM(ABS(CB59:CB78))&gt;0,1,0)</f>
        <v>0</v>
      </c>
      <c r="CC121" s="26" cm="1">
        <f t="array" ref="CC121">IF(SUM(ABS(CC59:CC78))&gt;0,1,0)</f>
        <v>0</v>
      </c>
      <c r="CD121" s="26" cm="1">
        <f t="array" ref="CD121">IF(SUM(ABS(CD59:CD78))&gt;0,1,0)</f>
        <v>0</v>
      </c>
      <c r="CE121" s="26" cm="1">
        <f t="array" ref="CE121">IF(SUM(ABS(CE59:CE78))&gt;0,1,0)</f>
        <v>0</v>
      </c>
      <c r="CF121" s="26" cm="1">
        <f t="array" ref="CF121">IF(SUM(ABS(CF59:CF78))&gt;0,1,0)</f>
        <v>0</v>
      </c>
      <c r="CG121" s="26" cm="1">
        <f t="array" ref="CG121">IF(SUM(ABS(CG59:CG78))&gt;0,1,0)</f>
        <v>0</v>
      </c>
      <c r="CH121" s="26" cm="1">
        <f t="array" ref="CH121">IF(SUM(ABS(CH59:CH78))&gt;0,1,0)</f>
        <v>0</v>
      </c>
      <c r="CI121" s="26" cm="1">
        <f t="array" ref="CI121">IF(SUM(ABS(CI59:CI78))&gt;0,1,0)</f>
        <v>0</v>
      </c>
      <c r="CJ121" s="26" cm="1">
        <f t="array" ref="CJ121">IF(SUM(ABS(CJ59:CJ78))&gt;0,1,0)</f>
        <v>0</v>
      </c>
      <c r="CK121" s="26" cm="1">
        <f t="array" ref="CK121">IF(SUM(ABS(CK59:CK78))&gt;0,1,0)</f>
        <v>0</v>
      </c>
    </row>
    <row r="122" spans="2:89" s="89" customFormat="1" ht="10.35" hidden="1" customHeight="1" outlineLevel="2">
      <c r="B122" s="90"/>
      <c r="E122" s="91"/>
      <c r="F122" s="92"/>
      <c r="G122"/>
      <c r="J122" s="261"/>
      <c r="K122" s="261"/>
      <c r="L122" s="261"/>
      <c r="M122" s="261"/>
      <c r="N122" s="261"/>
      <c r="O122" s="261"/>
      <c r="P122" s="261"/>
      <c r="Q122" s="261"/>
      <c r="R122" s="261"/>
      <c r="S122" s="261"/>
      <c r="T122" s="261"/>
      <c r="U122" s="261"/>
      <c r="V122" s="261"/>
      <c r="W122" s="261"/>
      <c r="X122" s="261"/>
      <c r="Y122" s="261"/>
      <c r="Z122" s="261"/>
      <c r="AA122" s="261"/>
      <c r="AB122" s="261"/>
      <c r="AC122" s="261"/>
      <c r="AD122" s="261"/>
      <c r="AE122" s="261"/>
      <c r="AF122" s="261"/>
      <c r="AG122" s="261"/>
      <c r="AH122" s="261"/>
      <c r="AI122" s="261"/>
      <c r="AJ122" s="261"/>
      <c r="AK122" s="261"/>
      <c r="AL122" s="261"/>
      <c r="AM122" s="261"/>
      <c r="AN122" s="261"/>
      <c r="AO122" s="261"/>
      <c r="AP122" s="261"/>
      <c r="AQ122" s="261"/>
      <c r="AR122" s="261"/>
      <c r="AS122" s="261"/>
      <c r="AT122" s="261"/>
      <c r="AU122" s="261"/>
      <c r="AV122" s="261"/>
      <c r="AW122" s="261"/>
      <c r="AX122" s="261"/>
      <c r="AY122" s="261"/>
      <c r="AZ122" s="261"/>
      <c r="BA122" s="261"/>
      <c r="BB122" s="261"/>
      <c r="BC122" s="261"/>
      <c r="BD122" s="261"/>
      <c r="BE122" s="261"/>
      <c r="BF122" s="261"/>
      <c r="BG122" s="261"/>
      <c r="BH122" s="261"/>
      <c r="BI122" s="261"/>
      <c r="BJ122" s="261"/>
      <c r="BK122" s="261"/>
      <c r="BL122" s="261"/>
      <c r="BM122" s="261"/>
      <c r="BN122" s="261"/>
      <c r="BO122" s="261"/>
      <c r="BP122" s="261"/>
      <c r="BQ122" s="261"/>
      <c r="BR122" s="261"/>
      <c r="BS122" s="261"/>
      <c r="BT122" s="261"/>
      <c r="BU122" s="261"/>
      <c r="BV122" s="261"/>
      <c r="BW122" s="261"/>
      <c r="BX122" s="261"/>
      <c r="BY122" s="261"/>
      <c r="BZ122" s="261"/>
      <c r="CA122" s="261"/>
      <c r="CB122" s="261"/>
      <c r="CC122" s="261"/>
      <c r="CD122" s="261"/>
      <c r="CE122" s="261"/>
      <c r="CF122" s="261"/>
      <c r="CG122" s="261"/>
      <c r="CH122" s="261"/>
      <c r="CI122" s="261"/>
      <c r="CJ122" s="261"/>
      <c r="CK122" s="261"/>
    </row>
    <row r="123" spans="2:89" s="89" customFormat="1" ht="10.35" hidden="1" customHeight="1" outlineLevel="2">
      <c r="B123" s="90"/>
      <c r="D123" s="89" t="s">
        <v>652</v>
      </c>
      <c r="E123" s="91"/>
      <c r="F123" s="92"/>
      <c r="G123"/>
      <c r="J123" s="36">
        <f t="shared" ref="J123:AO123" si="19">SUMIF($J$56:$CK$56,J$3,$J$79:$CK$79)</f>
        <v>0</v>
      </c>
      <c r="K123" s="36">
        <f t="shared" si="19"/>
        <v>0</v>
      </c>
      <c r="L123" s="36">
        <f t="shared" si="19"/>
        <v>0</v>
      </c>
      <c r="M123" s="36">
        <f t="shared" si="19"/>
        <v>0</v>
      </c>
      <c r="N123" s="36">
        <f t="shared" si="19"/>
        <v>0</v>
      </c>
      <c r="O123" s="36">
        <f t="shared" si="19"/>
        <v>0</v>
      </c>
      <c r="P123" s="36">
        <f t="shared" si="19"/>
        <v>0</v>
      </c>
      <c r="Q123" s="36">
        <f t="shared" si="19"/>
        <v>0</v>
      </c>
      <c r="R123" s="36">
        <f t="shared" si="19"/>
        <v>0</v>
      </c>
      <c r="S123" s="36">
        <f t="shared" si="19"/>
        <v>0</v>
      </c>
      <c r="T123" s="36">
        <f t="shared" si="19"/>
        <v>0</v>
      </c>
      <c r="U123" s="36">
        <f t="shared" si="19"/>
        <v>0</v>
      </c>
      <c r="V123" s="36">
        <f t="shared" si="19"/>
        <v>0</v>
      </c>
      <c r="W123" s="36">
        <f t="shared" si="19"/>
        <v>0</v>
      </c>
      <c r="X123" s="36">
        <f t="shared" si="19"/>
        <v>0</v>
      </c>
      <c r="Y123" s="36">
        <f t="shared" si="19"/>
        <v>0</v>
      </c>
      <c r="Z123" s="36">
        <f t="shared" si="19"/>
        <v>0</v>
      </c>
      <c r="AA123" s="36">
        <f t="shared" si="19"/>
        <v>0</v>
      </c>
      <c r="AB123" s="36">
        <f t="shared" si="19"/>
        <v>0</v>
      </c>
      <c r="AC123" s="36">
        <f t="shared" si="19"/>
        <v>0</v>
      </c>
      <c r="AD123" s="36">
        <f t="shared" si="19"/>
        <v>0</v>
      </c>
      <c r="AE123" s="36">
        <f t="shared" si="19"/>
        <v>0</v>
      </c>
      <c r="AF123" s="36">
        <f t="shared" si="19"/>
        <v>0</v>
      </c>
      <c r="AG123" s="36">
        <f t="shared" si="19"/>
        <v>0</v>
      </c>
      <c r="AH123" s="36">
        <f t="shared" si="19"/>
        <v>0</v>
      </c>
      <c r="AI123" s="36">
        <f t="shared" si="19"/>
        <v>0</v>
      </c>
      <c r="AJ123" s="36">
        <f t="shared" si="19"/>
        <v>0</v>
      </c>
      <c r="AK123" s="36">
        <f t="shared" si="19"/>
        <v>0</v>
      </c>
      <c r="AL123" s="36">
        <f t="shared" si="19"/>
        <v>0</v>
      </c>
      <c r="AM123" s="36">
        <f t="shared" si="19"/>
        <v>0</v>
      </c>
      <c r="AN123" s="36">
        <f t="shared" si="19"/>
        <v>0</v>
      </c>
      <c r="AO123" s="36">
        <f t="shared" si="19"/>
        <v>0</v>
      </c>
      <c r="AP123" s="36">
        <f t="shared" ref="AP123:BU123" si="20">SUMIF($J$56:$CK$56,AP$3,$J$79:$CK$79)</f>
        <v>0</v>
      </c>
      <c r="AQ123" s="36">
        <f t="shared" si="20"/>
        <v>0</v>
      </c>
      <c r="AR123" s="36">
        <f t="shared" si="20"/>
        <v>0</v>
      </c>
      <c r="AS123" s="36">
        <f t="shared" si="20"/>
        <v>0</v>
      </c>
      <c r="AT123" s="36">
        <f t="shared" si="20"/>
        <v>0</v>
      </c>
      <c r="AU123" s="36">
        <f t="shared" si="20"/>
        <v>0</v>
      </c>
      <c r="AV123" s="36">
        <f t="shared" si="20"/>
        <v>0</v>
      </c>
      <c r="AW123" s="36">
        <f t="shared" si="20"/>
        <v>0</v>
      </c>
      <c r="AX123" s="36">
        <f t="shared" si="20"/>
        <v>0</v>
      </c>
      <c r="AY123" s="36">
        <f t="shared" si="20"/>
        <v>0</v>
      </c>
      <c r="AZ123" s="36">
        <f t="shared" si="20"/>
        <v>0</v>
      </c>
      <c r="BA123" s="36">
        <f t="shared" si="20"/>
        <v>0</v>
      </c>
      <c r="BB123" s="36">
        <f t="shared" si="20"/>
        <v>0</v>
      </c>
      <c r="BC123" s="36">
        <f t="shared" si="20"/>
        <v>0</v>
      </c>
      <c r="BD123" s="36">
        <f t="shared" si="20"/>
        <v>0</v>
      </c>
      <c r="BE123" s="36">
        <f t="shared" si="20"/>
        <v>0</v>
      </c>
      <c r="BF123" s="36">
        <f t="shared" si="20"/>
        <v>0</v>
      </c>
      <c r="BG123" s="36">
        <f t="shared" si="20"/>
        <v>0</v>
      </c>
      <c r="BH123" s="36">
        <f t="shared" si="20"/>
        <v>0</v>
      </c>
      <c r="BI123" s="36">
        <f t="shared" si="20"/>
        <v>0</v>
      </c>
      <c r="BJ123" s="36">
        <f t="shared" si="20"/>
        <v>0</v>
      </c>
      <c r="BK123" s="36">
        <f t="shared" si="20"/>
        <v>0</v>
      </c>
      <c r="BL123" s="36">
        <f t="shared" si="20"/>
        <v>0</v>
      </c>
      <c r="BM123" s="36">
        <f t="shared" si="20"/>
        <v>0</v>
      </c>
      <c r="BN123" s="36">
        <f t="shared" si="20"/>
        <v>0</v>
      </c>
      <c r="BO123" s="36">
        <f t="shared" si="20"/>
        <v>0</v>
      </c>
      <c r="BP123" s="36">
        <f t="shared" si="20"/>
        <v>0</v>
      </c>
      <c r="BQ123" s="36">
        <f t="shared" si="20"/>
        <v>0</v>
      </c>
      <c r="BR123" s="36">
        <f t="shared" si="20"/>
        <v>0</v>
      </c>
      <c r="BS123" s="36">
        <f t="shared" si="20"/>
        <v>0</v>
      </c>
      <c r="BT123" s="36">
        <f t="shared" si="20"/>
        <v>0</v>
      </c>
      <c r="BU123" s="36">
        <f t="shared" si="20"/>
        <v>0</v>
      </c>
      <c r="BV123" s="36">
        <f t="shared" ref="BV123:CK123" si="21">SUMIF($J$56:$CK$56,BV$3,$J$79:$CK$79)</f>
        <v>0</v>
      </c>
      <c r="BW123" s="36">
        <f t="shared" si="21"/>
        <v>0</v>
      </c>
      <c r="BX123" s="36">
        <f t="shared" si="21"/>
        <v>0</v>
      </c>
      <c r="BY123" s="36">
        <f t="shared" si="21"/>
        <v>0</v>
      </c>
      <c r="BZ123" s="36">
        <f t="shared" si="21"/>
        <v>0</v>
      </c>
      <c r="CA123" s="36">
        <f t="shared" si="21"/>
        <v>0</v>
      </c>
      <c r="CB123" s="36">
        <f t="shared" si="21"/>
        <v>0</v>
      </c>
      <c r="CC123" s="36">
        <f t="shared" si="21"/>
        <v>0</v>
      </c>
      <c r="CD123" s="36">
        <f t="shared" si="21"/>
        <v>0</v>
      </c>
      <c r="CE123" s="36">
        <f t="shared" si="21"/>
        <v>0</v>
      </c>
      <c r="CF123" s="36">
        <f t="shared" si="21"/>
        <v>0</v>
      </c>
      <c r="CG123" s="36">
        <f t="shared" si="21"/>
        <v>0</v>
      </c>
      <c r="CH123" s="36">
        <f t="shared" si="21"/>
        <v>0</v>
      </c>
      <c r="CI123" s="36">
        <f t="shared" si="21"/>
        <v>0</v>
      </c>
      <c r="CJ123" s="36">
        <f t="shared" si="21"/>
        <v>0</v>
      </c>
      <c r="CK123" s="36">
        <f t="shared" si="21"/>
        <v>0</v>
      </c>
    </row>
    <row r="124" spans="2:89" s="89" customFormat="1" ht="10.35" hidden="1" customHeight="1" outlineLevel="2">
      <c r="B124" s="90"/>
      <c r="E124" s="91"/>
      <c r="F124" s="92"/>
      <c r="G124"/>
    </row>
    <row r="125" spans="2:89" s="89" customFormat="1" ht="10.35" hidden="1" customHeight="1" outlineLevel="2">
      <c r="B125" s="90"/>
      <c r="E125" s="91"/>
      <c r="F125" s="92"/>
      <c r="G125"/>
    </row>
    <row r="126" spans="2:89" s="89" customFormat="1" ht="10.35" hidden="1" customHeight="1" outlineLevel="2">
      <c r="B126" s="90"/>
      <c r="D126" s="84" t="s">
        <v>645</v>
      </c>
      <c r="E126" s="91"/>
      <c r="F126" s="92"/>
      <c r="G126"/>
    </row>
    <row r="127" spans="2:89" s="89" customFormat="1" ht="10.35" hidden="1" customHeight="1" outlineLevel="2">
      <c r="B127" s="90"/>
      <c r="E127" s="91"/>
      <c r="F127" s="92"/>
      <c r="G127"/>
    </row>
    <row r="128" spans="2:89" s="89" customFormat="1" ht="10.35" hidden="1" customHeight="1" outlineLevel="2">
      <c r="B128" s="90"/>
      <c r="D128" s="89" t="s">
        <v>588</v>
      </c>
      <c r="E128" s="91"/>
      <c r="F128" s="92" t="s">
        <v>7</v>
      </c>
      <c r="G128"/>
      <c r="J128" s="26">
        <f t="shared" ref="J128:AO128" si="22">IF(J39=1,1, IF(ROUND((J39-1)/$G$84,0)-((J39-1)/$G$84)=0, 1, 0))</f>
        <v>0</v>
      </c>
      <c r="K128" s="26">
        <f t="shared" si="22"/>
        <v>0</v>
      </c>
      <c r="L128" s="26">
        <f t="shared" si="22"/>
        <v>0</v>
      </c>
      <c r="M128" s="26">
        <f t="shared" si="22"/>
        <v>0</v>
      </c>
      <c r="N128" s="26">
        <f t="shared" si="22"/>
        <v>1</v>
      </c>
      <c r="O128" s="26">
        <f t="shared" si="22"/>
        <v>0</v>
      </c>
      <c r="P128" s="26">
        <f t="shared" si="22"/>
        <v>0</v>
      </c>
      <c r="Q128" s="26">
        <f t="shared" si="22"/>
        <v>0</v>
      </c>
      <c r="R128" s="26">
        <f t="shared" si="22"/>
        <v>0</v>
      </c>
      <c r="S128" s="26">
        <f t="shared" si="22"/>
        <v>0</v>
      </c>
      <c r="T128" s="26">
        <f t="shared" si="22"/>
        <v>0</v>
      </c>
      <c r="U128" s="26">
        <f t="shared" si="22"/>
        <v>0</v>
      </c>
      <c r="V128" s="26">
        <f t="shared" si="22"/>
        <v>0</v>
      </c>
      <c r="W128" s="26">
        <f t="shared" si="22"/>
        <v>0</v>
      </c>
      <c r="X128" s="26">
        <f t="shared" si="22"/>
        <v>1</v>
      </c>
      <c r="Y128" s="26">
        <f t="shared" si="22"/>
        <v>0</v>
      </c>
      <c r="Z128" s="26">
        <f t="shared" si="22"/>
        <v>0</v>
      </c>
      <c r="AA128" s="26">
        <f t="shared" si="22"/>
        <v>0</v>
      </c>
      <c r="AB128" s="26">
        <f t="shared" si="22"/>
        <v>0</v>
      </c>
      <c r="AC128" s="26">
        <f t="shared" si="22"/>
        <v>0</v>
      </c>
      <c r="AD128" s="26">
        <f t="shared" si="22"/>
        <v>0</v>
      </c>
      <c r="AE128" s="26">
        <f t="shared" si="22"/>
        <v>0</v>
      </c>
      <c r="AF128" s="26">
        <f t="shared" si="22"/>
        <v>0</v>
      </c>
      <c r="AG128" s="26">
        <f t="shared" si="22"/>
        <v>0</v>
      </c>
      <c r="AH128" s="26">
        <f t="shared" si="22"/>
        <v>1</v>
      </c>
      <c r="AI128" s="26">
        <f t="shared" si="22"/>
        <v>0</v>
      </c>
      <c r="AJ128" s="26">
        <f t="shared" si="22"/>
        <v>0</v>
      </c>
      <c r="AK128" s="26">
        <f t="shared" si="22"/>
        <v>0</v>
      </c>
      <c r="AL128" s="26">
        <f t="shared" si="22"/>
        <v>0</v>
      </c>
      <c r="AM128" s="26">
        <f t="shared" si="22"/>
        <v>0</v>
      </c>
      <c r="AN128" s="26">
        <f t="shared" si="22"/>
        <v>0</v>
      </c>
      <c r="AO128" s="26">
        <f t="shared" si="22"/>
        <v>0</v>
      </c>
      <c r="AP128" s="26">
        <f t="shared" ref="AP128:BU128" si="23">IF(AP39=1,1, IF(ROUND((AP39-1)/$G$84,0)-((AP39-1)/$G$84)=0, 1, 0))</f>
        <v>0</v>
      </c>
      <c r="AQ128" s="26">
        <f t="shared" si="23"/>
        <v>0</v>
      </c>
      <c r="AR128" s="26">
        <f t="shared" si="23"/>
        <v>1</v>
      </c>
      <c r="AS128" s="26">
        <f t="shared" si="23"/>
        <v>0</v>
      </c>
      <c r="AT128" s="26">
        <f t="shared" si="23"/>
        <v>0</v>
      </c>
      <c r="AU128" s="26">
        <f t="shared" si="23"/>
        <v>0</v>
      </c>
      <c r="AV128" s="26">
        <f t="shared" si="23"/>
        <v>0</v>
      </c>
      <c r="AW128" s="26">
        <f t="shared" si="23"/>
        <v>0</v>
      </c>
      <c r="AX128" s="26">
        <f t="shared" si="23"/>
        <v>0</v>
      </c>
      <c r="AY128" s="26">
        <f t="shared" si="23"/>
        <v>0</v>
      </c>
      <c r="AZ128" s="26">
        <f t="shared" si="23"/>
        <v>0</v>
      </c>
      <c r="BA128" s="26">
        <f t="shared" si="23"/>
        <v>0</v>
      </c>
      <c r="BB128" s="26">
        <f t="shared" si="23"/>
        <v>1</v>
      </c>
      <c r="BC128" s="26">
        <f t="shared" si="23"/>
        <v>0</v>
      </c>
      <c r="BD128" s="26">
        <f t="shared" si="23"/>
        <v>0</v>
      </c>
      <c r="BE128" s="26">
        <f t="shared" si="23"/>
        <v>0</v>
      </c>
      <c r="BF128" s="26">
        <f t="shared" si="23"/>
        <v>0</v>
      </c>
      <c r="BG128" s="26">
        <f t="shared" si="23"/>
        <v>0</v>
      </c>
      <c r="BH128" s="26">
        <f t="shared" si="23"/>
        <v>0</v>
      </c>
      <c r="BI128" s="26">
        <f t="shared" si="23"/>
        <v>0</v>
      </c>
      <c r="BJ128" s="26">
        <f t="shared" si="23"/>
        <v>0</v>
      </c>
      <c r="BK128" s="26">
        <f t="shared" si="23"/>
        <v>0</v>
      </c>
      <c r="BL128" s="26">
        <f t="shared" si="23"/>
        <v>1</v>
      </c>
      <c r="BM128" s="26">
        <f t="shared" si="23"/>
        <v>0</v>
      </c>
      <c r="BN128" s="26">
        <f t="shared" si="23"/>
        <v>0</v>
      </c>
      <c r="BO128" s="26">
        <f t="shared" si="23"/>
        <v>0</v>
      </c>
      <c r="BP128" s="26">
        <f t="shared" si="23"/>
        <v>0</v>
      </c>
      <c r="BQ128" s="26">
        <f t="shared" si="23"/>
        <v>0</v>
      </c>
      <c r="BR128" s="26">
        <f t="shared" si="23"/>
        <v>0</v>
      </c>
      <c r="BS128" s="26">
        <f t="shared" si="23"/>
        <v>0</v>
      </c>
      <c r="BT128" s="26">
        <f t="shared" si="23"/>
        <v>0</v>
      </c>
      <c r="BU128" s="26">
        <f t="shared" si="23"/>
        <v>0</v>
      </c>
      <c r="BV128" s="26">
        <f t="shared" ref="BV128:CK128" si="24">IF(BV39=1,1, IF(ROUND((BV39-1)/$G$84,0)-((BV39-1)/$G$84)=0, 1, 0))</f>
        <v>0</v>
      </c>
      <c r="BW128" s="26">
        <f t="shared" si="24"/>
        <v>0</v>
      </c>
      <c r="BX128" s="26">
        <f t="shared" si="24"/>
        <v>0</v>
      </c>
      <c r="BY128" s="26">
        <f t="shared" si="24"/>
        <v>0</v>
      </c>
      <c r="BZ128" s="26">
        <f t="shared" si="24"/>
        <v>0</v>
      </c>
      <c r="CA128" s="26">
        <f t="shared" si="24"/>
        <v>0</v>
      </c>
      <c r="CB128" s="26">
        <f t="shared" si="24"/>
        <v>0</v>
      </c>
      <c r="CC128" s="26">
        <f t="shared" si="24"/>
        <v>0</v>
      </c>
      <c r="CD128" s="26">
        <f t="shared" si="24"/>
        <v>0</v>
      </c>
      <c r="CE128" s="26">
        <f t="shared" si="24"/>
        <v>0</v>
      </c>
      <c r="CF128" s="26">
        <f t="shared" si="24"/>
        <v>0</v>
      </c>
      <c r="CG128" s="26">
        <f t="shared" si="24"/>
        <v>0</v>
      </c>
      <c r="CH128" s="26">
        <f t="shared" si="24"/>
        <v>0</v>
      </c>
      <c r="CI128" s="26">
        <f t="shared" si="24"/>
        <v>0</v>
      </c>
      <c r="CJ128" s="26">
        <f t="shared" si="24"/>
        <v>0</v>
      </c>
      <c r="CK128" s="26">
        <f t="shared" si="24"/>
        <v>0</v>
      </c>
    </row>
    <row r="129" spans="2:89" s="89" customFormat="1" ht="10.35" hidden="1" customHeight="1" outlineLevel="2">
      <c r="B129" s="90"/>
      <c r="E129" s="91"/>
      <c r="F129" s="92"/>
      <c r="G129"/>
      <c r="J129" s="261"/>
      <c r="K129" s="261"/>
      <c r="L129" s="261"/>
      <c r="M129" s="261"/>
      <c r="N129" s="261"/>
      <c r="O129" s="261"/>
      <c r="P129" s="261"/>
      <c r="Q129" s="261"/>
      <c r="R129" s="261"/>
      <c r="S129" s="261"/>
      <c r="T129" s="261"/>
      <c r="U129" s="261"/>
      <c r="V129" s="261"/>
      <c r="W129" s="261"/>
      <c r="X129" s="261"/>
      <c r="Y129" s="261"/>
      <c r="Z129" s="261"/>
      <c r="AA129" s="261"/>
      <c r="AB129" s="261"/>
      <c r="AC129" s="261"/>
      <c r="AD129" s="261"/>
      <c r="AE129" s="261"/>
      <c r="AF129" s="261"/>
      <c r="AG129" s="261"/>
      <c r="AH129" s="261"/>
      <c r="AI129" s="261"/>
      <c r="AJ129" s="261"/>
      <c r="AK129" s="261"/>
      <c r="AL129" s="261"/>
      <c r="AM129" s="261"/>
      <c r="AN129" s="261"/>
      <c r="AO129" s="261"/>
      <c r="AP129" s="261"/>
      <c r="AQ129" s="261"/>
      <c r="AR129" s="261"/>
      <c r="AS129" s="261"/>
      <c r="AT129" s="261"/>
      <c r="AU129" s="261"/>
      <c r="AV129" s="261"/>
      <c r="AW129" s="261"/>
      <c r="AX129" s="261"/>
      <c r="AY129" s="261"/>
      <c r="AZ129" s="261"/>
      <c r="BA129" s="261"/>
      <c r="BB129" s="261"/>
      <c r="BC129" s="261"/>
      <c r="BD129" s="261"/>
      <c r="BE129" s="261"/>
      <c r="BF129" s="261"/>
      <c r="BG129" s="261"/>
      <c r="BH129" s="261"/>
      <c r="BI129" s="261"/>
      <c r="BJ129" s="261"/>
      <c r="BK129" s="261"/>
      <c r="BL129" s="261"/>
      <c r="BM129" s="261"/>
      <c r="BN129" s="261"/>
      <c r="BO129" s="261"/>
      <c r="BP129" s="261"/>
      <c r="BQ129" s="261"/>
      <c r="BR129" s="261"/>
      <c r="BS129" s="261"/>
      <c r="BT129" s="261"/>
      <c r="BU129" s="261"/>
      <c r="BV129" s="261"/>
      <c r="BW129" s="261"/>
      <c r="BX129" s="261"/>
      <c r="BY129" s="261"/>
      <c r="BZ129" s="261"/>
      <c r="CA129" s="261"/>
      <c r="CB129" s="261"/>
      <c r="CC129" s="261"/>
      <c r="CD129" s="261"/>
      <c r="CE129" s="261"/>
      <c r="CF129" s="261"/>
      <c r="CG129" s="261"/>
      <c r="CH129" s="261"/>
      <c r="CI129" s="261"/>
      <c r="CJ129" s="261"/>
      <c r="CK129" s="261"/>
    </row>
    <row r="130" spans="2:89" s="89" customFormat="1" ht="10.35" hidden="1" customHeight="1" outlineLevel="2">
      <c r="B130" s="90"/>
      <c r="D130" s="89" t="s">
        <v>638</v>
      </c>
      <c r="E130" s="91"/>
      <c r="F130" s="92" t="s">
        <v>4</v>
      </c>
      <c r="G130"/>
      <c r="J130" s="36">
        <f t="shared" ref="J130:AO130" ca="1" si="25">IF(J128=1, SUM(OFFSET(J93,,,,$G$84))*$G$85,0)</f>
        <v>0</v>
      </c>
      <c r="K130" s="36">
        <f t="shared" ca="1" si="25"/>
        <v>0</v>
      </c>
      <c r="L130" s="36">
        <f t="shared" ca="1" si="25"/>
        <v>0</v>
      </c>
      <c r="M130" s="36">
        <f t="shared" ca="1" si="25"/>
        <v>0</v>
      </c>
      <c r="N130" s="36">
        <f t="shared" ca="1" si="25"/>
        <v>407006.56120260939</v>
      </c>
      <c r="O130" s="36">
        <f t="shared" ca="1" si="25"/>
        <v>0</v>
      </c>
      <c r="P130" s="36">
        <f t="shared" ca="1" si="25"/>
        <v>0</v>
      </c>
      <c r="Q130" s="36">
        <f t="shared" ca="1" si="25"/>
        <v>0</v>
      </c>
      <c r="R130" s="36">
        <f t="shared" ca="1" si="25"/>
        <v>0</v>
      </c>
      <c r="S130" s="36">
        <f t="shared" ca="1" si="25"/>
        <v>0</v>
      </c>
      <c r="T130" s="36">
        <f t="shared" ca="1" si="25"/>
        <v>0</v>
      </c>
      <c r="U130" s="36">
        <f t="shared" ca="1" si="25"/>
        <v>0</v>
      </c>
      <c r="V130" s="36">
        <f t="shared" ca="1" si="25"/>
        <v>0</v>
      </c>
      <c r="W130" s="36">
        <f t="shared" ca="1" si="25"/>
        <v>0</v>
      </c>
      <c r="X130" s="36">
        <f t="shared" ca="1" si="25"/>
        <v>330917.06193978916</v>
      </c>
      <c r="Y130" s="36">
        <f t="shared" ca="1" si="25"/>
        <v>0</v>
      </c>
      <c r="Z130" s="36">
        <f t="shared" ca="1" si="25"/>
        <v>0</v>
      </c>
      <c r="AA130" s="36">
        <f t="shared" ca="1" si="25"/>
        <v>0</v>
      </c>
      <c r="AB130" s="36">
        <f t="shared" ca="1" si="25"/>
        <v>0</v>
      </c>
      <c r="AC130" s="36">
        <f t="shared" ca="1" si="25"/>
        <v>0</v>
      </c>
      <c r="AD130" s="36">
        <f t="shared" ca="1" si="25"/>
        <v>0</v>
      </c>
      <c r="AE130" s="36">
        <f t="shared" ca="1" si="25"/>
        <v>0</v>
      </c>
      <c r="AF130" s="36">
        <f t="shared" ca="1" si="25"/>
        <v>0</v>
      </c>
      <c r="AG130" s="36">
        <f t="shared" ca="1" si="25"/>
        <v>0</v>
      </c>
      <c r="AH130" s="36">
        <f t="shared" ca="1" si="25"/>
        <v>260529.7009035534</v>
      </c>
      <c r="AI130" s="36">
        <f t="shared" ca="1" si="25"/>
        <v>0</v>
      </c>
      <c r="AJ130" s="36">
        <f t="shared" ca="1" si="25"/>
        <v>0</v>
      </c>
      <c r="AK130" s="36">
        <f t="shared" ca="1" si="25"/>
        <v>0</v>
      </c>
      <c r="AL130" s="36">
        <f t="shared" ca="1" si="25"/>
        <v>0</v>
      </c>
      <c r="AM130" s="36">
        <f t="shared" ca="1" si="25"/>
        <v>0</v>
      </c>
      <c r="AN130" s="36">
        <f t="shared" ca="1" si="25"/>
        <v>0</v>
      </c>
      <c r="AO130" s="36">
        <f t="shared" ca="1" si="25"/>
        <v>0</v>
      </c>
      <c r="AP130" s="36">
        <f t="shared" ref="AP130:BU130" ca="1" si="26">IF(AP128=1, SUM(OFFSET(AP93,,,,$G$84))*$G$85,0)</f>
        <v>0</v>
      </c>
      <c r="AQ130" s="36">
        <f t="shared" ca="1" si="26"/>
        <v>0</v>
      </c>
      <c r="AR130" s="36">
        <f t="shared" ca="1" si="26"/>
        <v>231057.34720089377</v>
      </c>
      <c r="AS130" s="36">
        <f t="shared" ca="1" si="26"/>
        <v>0</v>
      </c>
      <c r="AT130" s="36">
        <f t="shared" ca="1" si="26"/>
        <v>0</v>
      </c>
      <c r="AU130" s="36">
        <f t="shared" ca="1" si="26"/>
        <v>0</v>
      </c>
      <c r="AV130" s="36">
        <f t="shared" ca="1" si="26"/>
        <v>0</v>
      </c>
      <c r="AW130" s="36">
        <f t="shared" ca="1" si="26"/>
        <v>0</v>
      </c>
      <c r="AX130" s="36">
        <f t="shared" ca="1" si="26"/>
        <v>0</v>
      </c>
      <c r="AY130" s="36">
        <f t="shared" ca="1" si="26"/>
        <v>0</v>
      </c>
      <c r="AZ130" s="36">
        <f t="shared" ca="1" si="26"/>
        <v>0</v>
      </c>
      <c r="BA130" s="36">
        <f t="shared" ca="1" si="26"/>
        <v>0</v>
      </c>
      <c r="BB130" s="36">
        <f t="shared" ca="1" si="26"/>
        <v>214753.38774208087</v>
      </c>
      <c r="BC130" s="36">
        <f t="shared" ca="1" si="26"/>
        <v>0</v>
      </c>
      <c r="BD130" s="36">
        <f t="shared" ca="1" si="26"/>
        <v>0</v>
      </c>
      <c r="BE130" s="36">
        <f t="shared" ca="1" si="26"/>
        <v>0</v>
      </c>
      <c r="BF130" s="36">
        <f t="shared" ca="1" si="26"/>
        <v>0</v>
      </c>
      <c r="BG130" s="36">
        <f t="shared" ca="1" si="26"/>
        <v>0</v>
      </c>
      <c r="BH130" s="36">
        <f t="shared" ca="1" si="26"/>
        <v>0</v>
      </c>
      <c r="BI130" s="36">
        <f t="shared" ca="1" si="26"/>
        <v>0</v>
      </c>
      <c r="BJ130" s="36">
        <f t="shared" ca="1" si="26"/>
        <v>0</v>
      </c>
      <c r="BK130" s="36">
        <f t="shared" ca="1" si="26"/>
        <v>0</v>
      </c>
      <c r="BL130" s="36">
        <f t="shared" ca="1" si="26"/>
        <v>123802.35766704039</v>
      </c>
      <c r="BM130" s="36">
        <f t="shared" ca="1" si="26"/>
        <v>0</v>
      </c>
      <c r="BN130" s="36">
        <f t="shared" ca="1" si="26"/>
        <v>0</v>
      </c>
      <c r="BO130" s="36">
        <f t="shared" ca="1" si="26"/>
        <v>0</v>
      </c>
      <c r="BP130" s="36">
        <f t="shared" ca="1" si="26"/>
        <v>0</v>
      </c>
      <c r="BQ130" s="36">
        <f t="shared" ca="1" si="26"/>
        <v>0</v>
      </c>
      <c r="BR130" s="36">
        <f t="shared" ca="1" si="26"/>
        <v>0</v>
      </c>
      <c r="BS130" s="36">
        <f t="shared" ca="1" si="26"/>
        <v>0</v>
      </c>
      <c r="BT130" s="36">
        <f t="shared" ca="1" si="26"/>
        <v>0</v>
      </c>
      <c r="BU130" s="36">
        <f t="shared" ca="1" si="26"/>
        <v>0</v>
      </c>
      <c r="BV130" s="36">
        <f t="shared" ref="BV130:CK130" ca="1" si="27">IF(BV128=1, SUM(OFFSET(BV93,,,,$G$84))*$G$85,0)</f>
        <v>0</v>
      </c>
      <c r="BW130" s="36">
        <f t="shared" ca="1" si="27"/>
        <v>0</v>
      </c>
      <c r="BX130" s="36">
        <f t="shared" ca="1" si="27"/>
        <v>0</v>
      </c>
      <c r="BY130" s="36">
        <f t="shared" ca="1" si="27"/>
        <v>0</v>
      </c>
      <c r="BZ130" s="36">
        <f t="shared" ca="1" si="27"/>
        <v>0</v>
      </c>
      <c r="CA130" s="36">
        <f t="shared" ca="1" si="27"/>
        <v>0</v>
      </c>
      <c r="CB130" s="36">
        <f t="shared" ca="1" si="27"/>
        <v>0</v>
      </c>
      <c r="CC130" s="36">
        <f t="shared" ca="1" si="27"/>
        <v>0</v>
      </c>
      <c r="CD130" s="36">
        <f t="shared" ca="1" si="27"/>
        <v>0</v>
      </c>
      <c r="CE130" s="36">
        <f t="shared" ca="1" si="27"/>
        <v>0</v>
      </c>
      <c r="CF130" s="36">
        <f t="shared" ca="1" si="27"/>
        <v>0</v>
      </c>
      <c r="CG130" s="36">
        <f t="shared" ca="1" si="27"/>
        <v>0</v>
      </c>
      <c r="CH130" s="36">
        <f t="shared" ca="1" si="27"/>
        <v>0</v>
      </c>
      <c r="CI130" s="36">
        <f t="shared" ca="1" si="27"/>
        <v>0</v>
      </c>
      <c r="CJ130" s="36">
        <f t="shared" ca="1" si="27"/>
        <v>0</v>
      </c>
      <c r="CK130" s="36">
        <f t="shared" ca="1" si="27"/>
        <v>0</v>
      </c>
    </row>
    <row r="131" spans="2:89" s="89" customFormat="1" ht="10.35" hidden="1" customHeight="1" outlineLevel="2">
      <c r="B131" s="90"/>
      <c r="E131" s="91"/>
      <c r="F131" s="92"/>
      <c r="G131"/>
    </row>
    <row r="132" spans="2:89" s="89" customFormat="1" ht="10.35" hidden="1" customHeight="1" outlineLevel="1" collapsed="1">
      <c r="B132" s="90"/>
      <c r="E132" s="91"/>
      <c r="F132" s="92"/>
      <c r="G132"/>
    </row>
    <row r="133" spans="2:89" s="16" customFormat="1" ht="10.15" hidden="1" customHeight="1" outlineLevel="1">
      <c r="B133" s="17"/>
      <c r="C133" s="207" t="s">
        <v>413</v>
      </c>
      <c r="D133" s="16" t="s">
        <v>590</v>
      </c>
      <c r="E133" s="18"/>
      <c r="F133" s="19"/>
      <c r="G133" s="20"/>
    </row>
    <row r="134" spans="2:89" s="89" customFormat="1" ht="10.35" hidden="1" customHeight="1" outlineLevel="3">
      <c r="B134" s="90"/>
      <c r="E134" s="91"/>
      <c r="F134" s="92"/>
      <c r="G134"/>
    </row>
    <row r="135" spans="2:89" s="89" customFormat="1" ht="10.35" hidden="1" customHeight="1" outlineLevel="3">
      <c r="B135" s="90"/>
      <c r="D135" s="84" t="s">
        <v>654</v>
      </c>
      <c r="E135" s="91"/>
      <c r="F135" s="92"/>
      <c r="G135"/>
    </row>
    <row r="136" spans="2:89" s="89" customFormat="1" ht="10.35" hidden="1" customHeight="1" outlineLevel="3">
      <c r="B136" s="90"/>
      <c r="E136" s="91"/>
      <c r="F136" s="92"/>
      <c r="G136"/>
    </row>
    <row r="137" spans="2:89" s="89" customFormat="1" ht="10.35" hidden="1" customHeight="1" outlineLevel="3">
      <c r="B137" s="90"/>
      <c r="D137" s="89" t="s">
        <v>527</v>
      </c>
      <c r="E137" s="86"/>
      <c r="F137" s="12" t="s">
        <v>7</v>
      </c>
      <c r="G137"/>
      <c r="J137" s="26">
        <f ca="1">IF(SUM(OFFSET(J121,0,0,1,-MIN(J$2,MAX($G$59:$G$78))))&gt;0,1,0) *J37</f>
        <v>0</v>
      </c>
      <c r="K137" s="26">
        <f t="shared" ref="K137:AO137" ca="1" si="28">IF(SUM(OFFSET(K121,0,0,1,-MIN(K$2,MAX($G$59:$G$78))))&gt;0,1,0) *K37</f>
        <v>0</v>
      </c>
      <c r="L137" s="26">
        <f t="shared" ca="1" si="28"/>
        <v>0</v>
      </c>
      <c r="M137" s="26">
        <f t="shared" ca="1" si="28"/>
        <v>0</v>
      </c>
      <c r="N137" s="26">
        <f t="shared" ca="1" si="28"/>
        <v>0</v>
      </c>
      <c r="O137" s="26">
        <f t="shared" ca="1" si="28"/>
        <v>0</v>
      </c>
      <c r="P137" s="26">
        <f t="shared" ca="1" si="28"/>
        <v>0</v>
      </c>
      <c r="Q137" s="26">
        <f t="shared" ca="1" si="28"/>
        <v>0</v>
      </c>
      <c r="R137" s="26">
        <f t="shared" ca="1" si="28"/>
        <v>0</v>
      </c>
      <c r="S137" s="26">
        <f t="shared" ca="1" si="28"/>
        <v>0</v>
      </c>
      <c r="T137" s="26">
        <f t="shared" ca="1" si="28"/>
        <v>0</v>
      </c>
      <c r="U137" s="26">
        <f t="shared" ca="1" si="28"/>
        <v>0</v>
      </c>
      <c r="V137" s="26">
        <f t="shared" ca="1" si="28"/>
        <v>0</v>
      </c>
      <c r="W137" s="26">
        <f t="shared" ca="1" si="28"/>
        <v>0</v>
      </c>
      <c r="X137" s="26">
        <f t="shared" ca="1" si="28"/>
        <v>0</v>
      </c>
      <c r="Y137" s="26">
        <f t="shared" ca="1" si="28"/>
        <v>0</v>
      </c>
      <c r="Z137" s="26">
        <f t="shared" ca="1" si="28"/>
        <v>0</v>
      </c>
      <c r="AA137" s="26">
        <f t="shared" ca="1" si="28"/>
        <v>0</v>
      </c>
      <c r="AB137" s="26">
        <f t="shared" ca="1" si="28"/>
        <v>0</v>
      </c>
      <c r="AC137" s="26">
        <f t="shared" ca="1" si="28"/>
        <v>0</v>
      </c>
      <c r="AD137" s="26">
        <f t="shared" ca="1" si="28"/>
        <v>0</v>
      </c>
      <c r="AE137" s="26">
        <f t="shared" ca="1" si="28"/>
        <v>0</v>
      </c>
      <c r="AF137" s="26">
        <f t="shared" ca="1" si="28"/>
        <v>0</v>
      </c>
      <c r="AG137" s="26">
        <f t="shared" ca="1" si="28"/>
        <v>0</v>
      </c>
      <c r="AH137" s="26">
        <f t="shared" ca="1" si="28"/>
        <v>0</v>
      </c>
      <c r="AI137" s="26">
        <f t="shared" ca="1" si="28"/>
        <v>0</v>
      </c>
      <c r="AJ137" s="26">
        <f t="shared" ca="1" si="28"/>
        <v>0</v>
      </c>
      <c r="AK137" s="26">
        <f t="shared" ca="1" si="28"/>
        <v>0</v>
      </c>
      <c r="AL137" s="26">
        <f t="shared" ca="1" si="28"/>
        <v>0</v>
      </c>
      <c r="AM137" s="26">
        <f t="shared" ca="1" si="28"/>
        <v>0</v>
      </c>
      <c r="AN137" s="26">
        <f t="shared" ca="1" si="28"/>
        <v>0</v>
      </c>
      <c r="AO137" s="26">
        <f t="shared" ca="1" si="28"/>
        <v>0</v>
      </c>
      <c r="AP137" s="26">
        <f t="shared" ref="AP137:BU137" ca="1" si="29">IF(SUM(OFFSET(AP121,0,0,1,-MIN(AP$2,MAX($G$59:$G$78))))&gt;0,1,0) *AP37</f>
        <v>0</v>
      </c>
      <c r="AQ137" s="26">
        <f t="shared" ca="1" si="29"/>
        <v>0</v>
      </c>
      <c r="AR137" s="26">
        <f t="shared" ca="1" si="29"/>
        <v>0</v>
      </c>
      <c r="AS137" s="26">
        <f t="shared" ca="1" si="29"/>
        <v>0</v>
      </c>
      <c r="AT137" s="26">
        <f t="shared" ca="1" si="29"/>
        <v>0</v>
      </c>
      <c r="AU137" s="26">
        <f t="shared" ca="1" si="29"/>
        <v>0</v>
      </c>
      <c r="AV137" s="26">
        <f t="shared" ca="1" si="29"/>
        <v>0</v>
      </c>
      <c r="AW137" s="26">
        <f t="shared" ca="1" si="29"/>
        <v>0</v>
      </c>
      <c r="AX137" s="26">
        <f t="shared" ca="1" si="29"/>
        <v>0</v>
      </c>
      <c r="AY137" s="26">
        <f t="shared" ca="1" si="29"/>
        <v>0</v>
      </c>
      <c r="AZ137" s="26">
        <f t="shared" ca="1" si="29"/>
        <v>0</v>
      </c>
      <c r="BA137" s="26">
        <f t="shared" ca="1" si="29"/>
        <v>0</v>
      </c>
      <c r="BB137" s="26">
        <f t="shared" ca="1" si="29"/>
        <v>0</v>
      </c>
      <c r="BC137" s="26">
        <f t="shared" ca="1" si="29"/>
        <v>0</v>
      </c>
      <c r="BD137" s="26">
        <f t="shared" ca="1" si="29"/>
        <v>0</v>
      </c>
      <c r="BE137" s="26">
        <f t="shared" ca="1" si="29"/>
        <v>0</v>
      </c>
      <c r="BF137" s="26">
        <f t="shared" ca="1" si="29"/>
        <v>0</v>
      </c>
      <c r="BG137" s="26">
        <f t="shared" ca="1" si="29"/>
        <v>0</v>
      </c>
      <c r="BH137" s="26">
        <f t="shared" ca="1" si="29"/>
        <v>0</v>
      </c>
      <c r="BI137" s="26">
        <f t="shared" ca="1" si="29"/>
        <v>0</v>
      </c>
      <c r="BJ137" s="26">
        <f t="shared" ca="1" si="29"/>
        <v>0</v>
      </c>
      <c r="BK137" s="26">
        <f t="shared" ca="1" si="29"/>
        <v>0</v>
      </c>
      <c r="BL137" s="26">
        <f t="shared" ca="1" si="29"/>
        <v>0</v>
      </c>
      <c r="BM137" s="26">
        <f t="shared" ca="1" si="29"/>
        <v>0</v>
      </c>
      <c r="BN137" s="26">
        <f t="shared" ca="1" si="29"/>
        <v>0</v>
      </c>
      <c r="BO137" s="26">
        <f t="shared" ca="1" si="29"/>
        <v>0</v>
      </c>
      <c r="BP137" s="26">
        <f t="shared" ca="1" si="29"/>
        <v>0</v>
      </c>
      <c r="BQ137" s="26">
        <f t="shared" ca="1" si="29"/>
        <v>0</v>
      </c>
      <c r="BR137" s="26">
        <f t="shared" ca="1" si="29"/>
        <v>0</v>
      </c>
      <c r="BS137" s="26">
        <f t="shared" ca="1" si="29"/>
        <v>0</v>
      </c>
      <c r="BT137" s="26">
        <f t="shared" ca="1" si="29"/>
        <v>0</v>
      </c>
      <c r="BU137" s="26">
        <f t="shared" ca="1" si="29"/>
        <v>0</v>
      </c>
      <c r="BV137" s="26">
        <f t="shared" ref="BV137:CK137" ca="1" si="30">IF(SUM(OFFSET(BV121,0,0,1,-MIN(BV$2,MAX($G$59:$G$78))))&gt;0,1,0) *BV37</f>
        <v>0</v>
      </c>
      <c r="BW137" s="26">
        <f t="shared" ca="1" si="30"/>
        <v>0</v>
      </c>
      <c r="BX137" s="26">
        <f t="shared" ca="1" si="30"/>
        <v>0</v>
      </c>
      <c r="BY137" s="26">
        <f t="shared" ca="1" si="30"/>
        <v>0</v>
      </c>
      <c r="BZ137" s="26">
        <f t="shared" ca="1" si="30"/>
        <v>0</v>
      </c>
      <c r="CA137" s="26">
        <f t="shared" ca="1" si="30"/>
        <v>0</v>
      </c>
      <c r="CB137" s="26">
        <f t="shared" ca="1" si="30"/>
        <v>0</v>
      </c>
      <c r="CC137" s="26">
        <f t="shared" ca="1" si="30"/>
        <v>0</v>
      </c>
      <c r="CD137" s="26">
        <f t="shared" ca="1" si="30"/>
        <v>0</v>
      </c>
      <c r="CE137" s="26">
        <f t="shared" ca="1" si="30"/>
        <v>0</v>
      </c>
      <c r="CF137" s="26">
        <f t="shared" ca="1" si="30"/>
        <v>0</v>
      </c>
      <c r="CG137" s="26">
        <f t="shared" ca="1" si="30"/>
        <v>0</v>
      </c>
      <c r="CH137" s="26">
        <f t="shared" ca="1" si="30"/>
        <v>0</v>
      </c>
      <c r="CI137" s="26">
        <f t="shared" ca="1" si="30"/>
        <v>0</v>
      </c>
      <c r="CJ137" s="26">
        <f t="shared" ca="1" si="30"/>
        <v>0</v>
      </c>
      <c r="CK137" s="26">
        <f t="shared" ca="1" si="30"/>
        <v>0</v>
      </c>
    </row>
    <row r="138" spans="2:89" s="89" customFormat="1" ht="10.35" hidden="1" customHeight="1" outlineLevel="3">
      <c r="B138" s="90"/>
      <c r="E138" s="91"/>
      <c r="F138" s="92"/>
      <c r="G138"/>
      <c r="J138" s="262"/>
      <c r="K138" s="262"/>
      <c r="L138" s="262"/>
      <c r="M138" s="262"/>
      <c r="N138" s="262"/>
      <c r="O138" s="262"/>
      <c r="P138" s="262"/>
      <c r="Q138" s="262"/>
      <c r="R138" s="262"/>
      <c r="S138" s="262"/>
      <c r="T138" s="262"/>
      <c r="U138" s="262"/>
      <c r="V138" s="262"/>
      <c r="W138" s="262"/>
      <c r="X138" s="262"/>
      <c r="Y138" s="262"/>
      <c r="Z138" s="262"/>
      <c r="AA138" s="262"/>
      <c r="AB138" s="262"/>
      <c r="AC138" s="262"/>
      <c r="AD138" s="262"/>
      <c r="AE138" s="262"/>
      <c r="AF138" s="262"/>
      <c r="AG138" s="262"/>
      <c r="AH138" s="262"/>
      <c r="AI138" s="262"/>
      <c r="AJ138" s="262"/>
      <c r="AK138" s="262"/>
      <c r="AL138" s="262"/>
      <c r="AM138" s="262"/>
      <c r="AN138" s="262"/>
      <c r="AO138" s="262"/>
      <c r="AP138" s="262"/>
      <c r="AQ138" s="262"/>
      <c r="AR138" s="262"/>
      <c r="AS138" s="262"/>
      <c r="AT138" s="262"/>
      <c r="AU138" s="262"/>
      <c r="AV138" s="262"/>
      <c r="AW138" s="262"/>
      <c r="AX138" s="262"/>
      <c r="AY138" s="262"/>
      <c r="AZ138" s="262"/>
      <c r="BA138" s="262"/>
      <c r="BB138" s="262"/>
      <c r="BC138" s="262"/>
      <c r="BD138" s="262"/>
      <c r="BE138" s="262"/>
      <c r="BF138" s="262"/>
      <c r="BG138" s="262"/>
      <c r="BH138" s="262"/>
      <c r="BI138" s="262"/>
      <c r="BJ138" s="262"/>
      <c r="BK138" s="262"/>
      <c r="BL138" s="262"/>
      <c r="BM138" s="262"/>
      <c r="BN138" s="262"/>
      <c r="BO138" s="262"/>
      <c r="BP138" s="262"/>
      <c r="BQ138" s="262"/>
      <c r="BR138" s="262"/>
      <c r="BS138" s="262"/>
      <c r="BT138" s="262"/>
      <c r="BU138" s="262"/>
      <c r="BV138" s="262"/>
      <c r="BW138" s="262"/>
      <c r="BX138" s="262"/>
      <c r="BY138" s="262"/>
      <c r="BZ138" s="262"/>
      <c r="CA138" s="262"/>
      <c r="CB138" s="262"/>
      <c r="CC138" s="262"/>
      <c r="CD138" s="262"/>
      <c r="CE138" s="262"/>
      <c r="CF138" s="262"/>
      <c r="CG138" s="262"/>
      <c r="CH138" s="262"/>
      <c r="CI138" s="262"/>
      <c r="CJ138" s="262"/>
      <c r="CK138" s="262"/>
    </row>
    <row r="139" spans="2:89" s="89" customFormat="1" ht="10.35" hidden="1" customHeight="1" outlineLevel="3">
      <c r="B139" s="90"/>
      <c r="D139" s="89" t="s">
        <v>646</v>
      </c>
      <c r="E139" s="91"/>
      <c r="F139" s="12"/>
      <c r="G139" s="12"/>
      <c r="J139" s="263"/>
      <c r="K139" s="263"/>
      <c r="L139" s="263"/>
      <c r="M139" s="263"/>
      <c r="N139" s="263"/>
      <c r="O139" s="263"/>
      <c r="P139" s="263"/>
      <c r="Q139" s="263"/>
      <c r="R139" s="263"/>
      <c r="S139" s="263"/>
      <c r="T139" s="263"/>
      <c r="U139" s="263"/>
      <c r="V139" s="263"/>
      <c r="W139" s="263"/>
      <c r="X139" s="263"/>
      <c r="Y139" s="263"/>
      <c r="Z139" s="263"/>
      <c r="AA139" s="263"/>
      <c r="AB139" s="263"/>
      <c r="AC139" s="263"/>
      <c r="AD139" s="263"/>
      <c r="AE139" s="263"/>
      <c r="AF139" s="263"/>
      <c r="AG139" s="263"/>
      <c r="AH139" s="263"/>
      <c r="AI139" s="263"/>
      <c r="AJ139" s="263"/>
      <c r="AK139" s="263"/>
      <c r="AL139" s="263"/>
      <c r="AM139" s="263"/>
      <c r="AN139" s="263"/>
      <c r="AO139" s="263"/>
      <c r="AP139" s="263"/>
      <c r="AQ139" s="263"/>
      <c r="AR139" s="263"/>
      <c r="AS139" s="263"/>
      <c r="AT139" s="263"/>
      <c r="AU139" s="263"/>
      <c r="AV139" s="263"/>
      <c r="AW139" s="263"/>
      <c r="AX139" s="263"/>
      <c r="AY139" s="263"/>
      <c r="AZ139" s="263"/>
      <c r="BA139" s="263"/>
      <c r="BB139" s="263"/>
      <c r="BC139" s="263"/>
      <c r="BD139" s="263"/>
      <c r="BE139" s="263"/>
      <c r="BF139" s="263"/>
      <c r="BG139" s="263"/>
      <c r="BH139" s="263"/>
      <c r="BI139" s="263"/>
      <c r="BJ139" s="263"/>
      <c r="BK139" s="263"/>
      <c r="BL139" s="263"/>
      <c r="BM139" s="263"/>
      <c r="BN139" s="263"/>
      <c r="BO139" s="263"/>
      <c r="BP139" s="263"/>
      <c r="BQ139" s="263"/>
      <c r="BR139" s="263"/>
      <c r="BS139" s="263"/>
      <c r="BT139" s="263"/>
      <c r="BU139" s="263"/>
      <c r="BV139" s="263"/>
      <c r="BW139" s="263"/>
      <c r="BX139" s="263"/>
      <c r="BY139" s="263"/>
      <c r="BZ139" s="263"/>
      <c r="CA139" s="263"/>
      <c r="CB139" s="263"/>
      <c r="CC139" s="263"/>
      <c r="CD139" s="263"/>
      <c r="CE139" s="263"/>
      <c r="CF139" s="263"/>
      <c r="CG139" s="263"/>
      <c r="CH139" s="263"/>
      <c r="CI139" s="263"/>
      <c r="CJ139" s="263"/>
      <c r="CK139" s="263"/>
    </row>
    <row r="140" spans="2:89" s="89" customFormat="1" ht="10.35" hidden="1" customHeight="1" outlineLevel="3">
      <c r="B140" s="90"/>
      <c r="C140" s="89">
        <v>1</v>
      </c>
      <c r="D140" s="259" t="str">
        <f t="shared" ref="D140:D159" si="31">D59</f>
        <v>Aktīvs 1</v>
      </c>
      <c r="E140" s="91"/>
      <c r="F140" s="12" t="s">
        <v>4</v>
      </c>
      <c r="G140"/>
      <c r="J140" s="36">
        <f t="shared" ref="J140:AO140" ca="1" si="32">-J$137*IFERROR(SUM(OFFSET(J59,0,0,1,-MIN(J$2,$G59)))/$G59,0)</f>
        <v>0</v>
      </c>
      <c r="K140" s="36">
        <f t="shared" ca="1" si="32"/>
        <v>0</v>
      </c>
      <c r="L140" s="36">
        <f t="shared" ca="1" si="32"/>
        <v>0</v>
      </c>
      <c r="M140" s="36">
        <f t="shared" ca="1" si="32"/>
        <v>0</v>
      </c>
      <c r="N140" s="36">
        <f t="shared" ca="1" si="32"/>
        <v>0</v>
      </c>
      <c r="O140" s="36">
        <f t="shared" ca="1" si="32"/>
        <v>0</v>
      </c>
      <c r="P140" s="36">
        <f t="shared" ca="1" si="32"/>
        <v>0</v>
      </c>
      <c r="Q140" s="36">
        <f t="shared" ca="1" si="32"/>
        <v>0</v>
      </c>
      <c r="R140" s="36">
        <f t="shared" ca="1" si="32"/>
        <v>0</v>
      </c>
      <c r="S140" s="36">
        <f t="shared" ca="1" si="32"/>
        <v>0</v>
      </c>
      <c r="T140" s="36">
        <f t="shared" ca="1" si="32"/>
        <v>0</v>
      </c>
      <c r="U140" s="36">
        <f t="shared" ca="1" si="32"/>
        <v>0</v>
      </c>
      <c r="V140" s="36">
        <f t="shared" ca="1" si="32"/>
        <v>0</v>
      </c>
      <c r="W140" s="36">
        <f t="shared" ca="1" si="32"/>
        <v>0</v>
      </c>
      <c r="X140" s="36">
        <f t="shared" ca="1" si="32"/>
        <v>0</v>
      </c>
      <c r="Y140" s="36">
        <f t="shared" ca="1" si="32"/>
        <v>0</v>
      </c>
      <c r="Z140" s="36">
        <f t="shared" ca="1" si="32"/>
        <v>0</v>
      </c>
      <c r="AA140" s="36">
        <f t="shared" ca="1" si="32"/>
        <v>0</v>
      </c>
      <c r="AB140" s="36">
        <f t="shared" ca="1" si="32"/>
        <v>0</v>
      </c>
      <c r="AC140" s="36">
        <f t="shared" ca="1" si="32"/>
        <v>0</v>
      </c>
      <c r="AD140" s="36">
        <f t="shared" ca="1" si="32"/>
        <v>0</v>
      </c>
      <c r="AE140" s="36">
        <f t="shared" ca="1" si="32"/>
        <v>0</v>
      </c>
      <c r="AF140" s="36">
        <f t="shared" ca="1" si="32"/>
        <v>0</v>
      </c>
      <c r="AG140" s="36">
        <f t="shared" ca="1" si="32"/>
        <v>0</v>
      </c>
      <c r="AH140" s="36">
        <f t="shared" ca="1" si="32"/>
        <v>0</v>
      </c>
      <c r="AI140" s="36">
        <f t="shared" ca="1" si="32"/>
        <v>0</v>
      </c>
      <c r="AJ140" s="36">
        <f t="shared" ca="1" si="32"/>
        <v>0</v>
      </c>
      <c r="AK140" s="36">
        <f t="shared" ca="1" si="32"/>
        <v>0</v>
      </c>
      <c r="AL140" s="36">
        <f t="shared" ca="1" si="32"/>
        <v>0</v>
      </c>
      <c r="AM140" s="36">
        <f t="shared" ca="1" si="32"/>
        <v>0</v>
      </c>
      <c r="AN140" s="36">
        <f t="shared" ca="1" si="32"/>
        <v>0</v>
      </c>
      <c r="AO140" s="36">
        <f t="shared" ca="1" si="32"/>
        <v>0</v>
      </c>
      <c r="AP140" s="36">
        <f t="shared" ref="AP140:BU140" ca="1" si="33">-AP$137*IFERROR(SUM(OFFSET(AP59,0,0,1,-MIN(AP$2,$G59)))/$G59,0)</f>
        <v>0</v>
      </c>
      <c r="AQ140" s="36">
        <f t="shared" ca="1" si="33"/>
        <v>0</v>
      </c>
      <c r="AR140" s="36">
        <f t="shared" ca="1" si="33"/>
        <v>0</v>
      </c>
      <c r="AS140" s="36">
        <f t="shared" ca="1" si="33"/>
        <v>0</v>
      </c>
      <c r="AT140" s="36">
        <f t="shared" ca="1" si="33"/>
        <v>0</v>
      </c>
      <c r="AU140" s="36">
        <f t="shared" ca="1" si="33"/>
        <v>0</v>
      </c>
      <c r="AV140" s="36">
        <f t="shared" ca="1" si="33"/>
        <v>0</v>
      </c>
      <c r="AW140" s="36">
        <f t="shared" ca="1" si="33"/>
        <v>0</v>
      </c>
      <c r="AX140" s="36">
        <f t="shared" ca="1" si="33"/>
        <v>0</v>
      </c>
      <c r="AY140" s="36">
        <f t="shared" ca="1" si="33"/>
        <v>0</v>
      </c>
      <c r="AZ140" s="36">
        <f t="shared" ca="1" si="33"/>
        <v>0</v>
      </c>
      <c r="BA140" s="36">
        <f t="shared" ca="1" si="33"/>
        <v>0</v>
      </c>
      <c r="BB140" s="36">
        <f t="shared" ca="1" si="33"/>
        <v>0</v>
      </c>
      <c r="BC140" s="36">
        <f t="shared" ca="1" si="33"/>
        <v>0</v>
      </c>
      <c r="BD140" s="36">
        <f t="shared" ca="1" si="33"/>
        <v>0</v>
      </c>
      <c r="BE140" s="36">
        <f t="shared" ca="1" si="33"/>
        <v>0</v>
      </c>
      <c r="BF140" s="36">
        <f t="shared" ca="1" si="33"/>
        <v>0</v>
      </c>
      <c r="BG140" s="36">
        <f t="shared" ca="1" si="33"/>
        <v>0</v>
      </c>
      <c r="BH140" s="36">
        <f t="shared" ca="1" si="33"/>
        <v>0</v>
      </c>
      <c r="BI140" s="36">
        <f t="shared" ca="1" si="33"/>
        <v>0</v>
      </c>
      <c r="BJ140" s="36">
        <f t="shared" ca="1" si="33"/>
        <v>0</v>
      </c>
      <c r="BK140" s="36">
        <f t="shared" ca="1" si="33"/>
        <v>0</v>
      </c>
      <c r="BL140" s="36">
        <f t="shared" ca="1" si="33"/>
        <v>0</v>
      </c>
      <c r="BM140" s="36">
        <f t="shared" ca="1" si="33"/>
        <v>0</v>
      </c>
      <c r="BN140" s="36">
        <f t="shared" ca="1" si="33"/>
        <v>0</v>
      </c>
      <c r="BO140" s="36">
        <f t="shared" ca="1" si="33"/>
        <v>0</v>
      </c>
      <c r="BP140" s="36">
        <f t="shared" ca="1" si="33"/>
        <v>0</v>
      </c>
      <c r="BQ140" s="36">
        <f t="shared" ca="1" si="33"/>
        <v>0</v>
      </c>
      <c r="BR140" s="36">
        <f t="shared" ca="1" si="33"/>
        <v>0</v>
      </c>
      <c r="BS140" s="36">
        <f t="shared" ca="1" si="33"/>
        <v>0</v>
      </c>
      <c r="BT140" s="36">
        <f t="shared" ca="1" si="33"/>
        <v>0</v>
      </c>
      <c r="BU140" s="36">
        <f t="shared" ca="1" si="33"/>
        <v>0</v>
      </c>
      <c r="BV140" s="36">
        <f t="shared" ref="BV140:CK140" ca="1" si="34">-BV$137*IFERROR(SUM(OFFSET(BV59,0,0,1,-MIN(BV$2,$G59)))/$G59,0)</f>
        <v>0</v>
      </c>
      <c r="BW140" s="36">
        <f t="shared" ca="1" si="34"/>
        <v>0</v>
      </c>
      <c r="BX140" s="36">
        <f t="shared" ca="1" si="34"/>
        <v>0</v>
      </c>
      <c r="BY140" s="36">
        <f t="shared" ca="1" si="34"/>
        <v>0</v>
      </c>
      <c r="BZ140" s="36">
        <f t="shared" ca="1" si="34"/>
        <v>0</v>
      </c>
      <c r="CA140" s="36">
        <f t="shared" ca="1" si="34"/>
        <v>0</v>
      </c>
      <c r="CB140" s="36">
        <f t="shared" ca="1" si="34"/>
        <v>0</v>
      </c>
      <c r="CC140" s="36">
        <f t="shared" ca="1" si="34"/>
        <v>0</v>
      </c>
      <c r="CD140" s="36">
        <f t="shared" ca="1" si="34"/>
        <v>0</v>
      </c>
      <c r="CE140" s="36">
        <f t="shared" ca="1" si="34"/>
        <v>0</v>
      </c>
      <c r="CF140" s="36">
        <f t="shared" ca="1" si="34"/>
        <v>0</v>
      </c>
      <c r="CG140" s="36">
        <f t="shared" ca="1" si="34"/>
        <v>0</v>
      </c>
      <c r="CH140" s="36">
        <f t="shared" ca="1" si="34"/>
        <v>0</v>
      </c>
      <c r="CI140" s="36">
        <f t="shared" ca="1" si="34"/>
        <v>0</v>
      </c>
      <c r="CJ140" s="36">
        <f t="shared" ca="1" si="34"/>
        <v>0</v>
      </c>
      <c r="CK140" s="36">
        <f t="shared" ca="1" si="34"/>
        <v>0</v>
      </c>
    </row>
    <row r="141" spans="2:89" s="89" customFormat="1" ht="10.35" hidden="1" customHeight="1" outlineLevel="3">
      <c r="B141" s="90"/>
      <c r="C141" s="89">
        <f>C140+1</f>
        <v>2</v>
      </c>
      <c r="D141" s="259" t="str">
        <f t="shared" si="31"/>
        <v>Aktīvs 2</v>
      </c>
      <c r="E141" s="91"/>
      <c r="F141" s="12" t="s">
        <v>4</v>
      </c>
      <c r="G141"/>
      <c r="J141" s="36">
        <f t="shared" ref="J141:AO141" ca="1" si="35">-J$137*IFERROR(SUM(OFFSET(J60,0,0,1,-MIN(J$2,$G60)))/$G60,0)</f>
        <v>0</v>
      </c>
      <c r="K141" s="36">
        <f t="shared" ca="1" si="35"/>
        <v>0</v>
      </c>
      <c r="L141" s="36">
        <f t="shared" ca="1" si="35"/>
        <v>0</v>
      </c>
      <c r="M141" s="36">
        <f t="shared" ca="1" si="35"/>
        <v>0</v>
      </c>
      <c r="N141" s="36">
        <f t="shared" ca="1" si="35"/>
        <v>0</v>
      </c>
      <c r="O141" s="36">
        <f t="shared" ca="1" si="35"/>
        <v>0</v>
      </c>
      <c r="P141" s="36">
        <f t="shared" ca="1" si="35"/>
        <v>0</v>
      </c>
      <c r="Q141" s="36">
        <f t="shared" ca="1" si="35"/>
        <v>0</v>
      </c>
      <c r="R141" s="36">
        <f t="shared" ca="1" si="35"/>
        <v>0</v>
      </c>
      <c r="S141" s="36">
        <f t="shared" ca="1" si="35"/>
        <v>0</v>
      </c>
      <c r="T141" s="36">
        <f t="shared" ca="1" si="35"/>
        <v>0</v>
      </c>
      <c r="U141" s="36">
        <f t="shared" ca="1" si="35"/>
        <v>0</v>
      </c>
      <c r="V141" s="36">
        <f t="shared" ca="1" si="35"/>
        <v>0</v>
      </c>
      <c r="W141" s="36">
        <f t="shared" ca="1" si="35"/>
        <v>0</v>
      </c>
      <c r="X141" s="36">
        <f t="shared" ca="1" si="35"/>
        <v>0</v>
      </c>
      <c r="Y141" s="36">
        <f t="shared" ca="1" si="35"/>
        <v>0</v>
      </c>
      <c r="Z141" s="36">
        <f t="shared" ca="1" si="35"/>
        <v>0</v>
      </c>
      <c r="AA141" s="36">
        <f t="shared" ca="1" si="35"/>
        <v>0</v>
      </c>
      <c r="AB141" s="36">
        <f t="shared" ca="1" si="35"/>
        <v>0</v>
      </c>
      <c r="AC141" s="36">
        <f t="shared" ca="1" si="35"/>
        <v>0</v>
      </c>
      <c r="AD141" s="36">
        <f t="shared" ca="1" si="35"/>
        <v>0</v>
      </c>
      <c r="AE141" s="36">
        <f t="shared" ca="1" si="35"/>
        <v>0</v>
      </c>
      <c r="AF141" s="36">
        <f t="shared" ca="1" si="35"/>
        <v>0</v>
      </c>
      <c r="AG141" s="36">
        <f t="shared" ca="1" si="35"/>
        <v>0</v>
      </c>
      <c r="AH141" s="36">
        <f t="shared" ca="1" si="35"/>
        <v>0</v>
      </c>
      <c r="AI141" s="36">
        <f t="shared" ca="1" si="35"/>
        <v>0</v>
      </c>
      <c r="AJ141" s="36">
        <f t="shared" ca="1" si="35"/>
        <v>0</v>
      </c>
      <c r="AK141" s="36">
        <f t="shared" ca="1" si="35"/>
        <v>0</v>
      </c>
      <c r="AL141" s="36">
        <f t="shared" ca="1" si="35"/>
        <v>0</v>
      </c>
      <c r="AM141" s="36">
        <f t="shared" ca="1" si="35"/>
        <v>0</v>
      </c>
      <c r="AN141" s="36">
        <f t="shared" ca="1" si="35"/>
        <v>0</v>
      </c>
      <c r="AO141" s="36">
        <f t="shared" ca="1" si="35"/>
        <v>0</v>
      </c>
      <c r="AP141" s="36">
        <f t="shared" ref="AP141:BU141" ca="1" si="36">-AP$137*IFERROR(SUM(OFFSET(AP60,0,0,1,-MIN(AP$2,$G60)))/$G60,0)</f>
        <v>0</v>
      </c>
      <c r="AQ141" s="36">
        <f t="shared" ca="1" si="36"/>
        <v>0</v>
      </c>
      <c r="AR141" s="36">
        <f t="shared" ca="1" si="36"/>
        <v>0</v>
      </c>
      <c r="AS141" s="36">
        <f t="shared" ca="1" si="36"/>
        <v>0</v>
      </c>
      <c r="AT141" s="36">
        <f t="shared" ca="1" si="36"/>
        <v>0</v>
      </c>
      <c r="AU141" s="36">
        <f t="shared" ca="1" si="36"/>
        <v>0</v>
      </c>
      <c r="AV141" s="36">
        <f t="shared" ca="1" si="36"/>
        <v>0</v>
      </c>
      <c r="AW141" s="36">
        <f t="shared" ca="1" si="36"/>
        <v>0</v>
      </c>
      <c r="AX141" s="36">
        <f t="shared" ca="1" si="36"/>
        <v>0</v>
      </c>
      <c r="AY141" s="36">
        <f t="shared" ca="1" si="36"/>
        <v>0</v>
      </c>
      <c r="AZ141" s="36">
        <f t="shared" ca="1" si="36"/>
        <v>0</v>
      </c>
      <c r="BA141" s="36">
        <f t="shared" ca="1" si="36"/>
        <v>0</v>
      </c>
      <c r="BB141" s="36">
        <f t="shared" ca="1" si="36"/>
        <v>0</v>
      </c>
      <c r="BC141" s="36">
        <f t="shared" ca="1" si="36"/>
        <v>0</v>
      </c>
      <c r="BD141" s="36">
        <f t="shared" ca="1" si="36"/>
        <v>0</v>
      </c>
      <c r="BE141" s="36">
        <f t="shared" ca="1" si="36"/>
        <v>0</v>
      </c>
      <c r="BF141" s="36">
        <f t="shared" ca="1" si="36"/>
        <v>0</v>
      </c>
      <c r="BG141" s="36">
        <f t="shared" ca="1" si="36"/>
        <v>0</v>
      </c>
      <c r="BH141" s="36">
        <f t="shared" ca="1" si="36"/>
        <v>0</v>
      </c>
      <c r="BI141" s="36">
        <f t="shared" ca="1" si="36"/>
        <v>0</v>
      </c>
      <c r="BJ141" s="36">
        <f t="shared" ca="1" si="36"/>
        <v>0</v>
      </c>
      <c r="BK141" s="36">
        <f t="shared" ca="1" si="36"/>
        <v>0</v>
      </c>
      <c r="BL141" s="36">
        <f t="shared" ca="1" si="36"/>
        <v>0</v>
      </c>
      <c r="BM141" s="36">
        <f t="shared" ca="1" si="36"/>
        <v>0</v>
      </c>
      <c r="BN141" s="36">
        <f t="shared" ca="1" si="36"/>
        <v>0</v>
      </c>
      <c r="BO141" s="36">
        <f t="shared" ca="1" si="36"/>
        <v>0</v>
      </c>
      <c r="BP141" s="36">
        <f t="shared" ca="1" si="36"/>
        <v>0</v>
      </c>
      <c r="BQ141" s="36">
        <f t="shared" ca="1" si="36"/>
        <v>0</v>
      </c>
      <c r="BR141" s="36">
        <f t="shared" ca="1" si="36"/>
        <v>0</v>
      </c>
      <c r="BS141" s="36">
        <f t="shared" ca="1" si="36"/>
        <v>0</v>
      </c>
      <c r="BT141" s="36">
        <f t="shared" ca="1" si="36"/>
        <v>0</v>
      </c>
      <c r="BU141" s="36">
        <f t="shared" ca="1" si="36"/>
        <v>0</v>
      </c>
      <c r="BV141" s="36">
        <f t="shared" ref="BV141:CK141" ca="1" si="37">-BV$137*IFERROR(SUM(OFFSET(BV60,0,0,1,-MIN(BV$2,$G60)))/$G60,0)</f>
        <v>0</v>
      </c>
      <c r="BW141" s="36">
        <f t="shared" ca="1" si="37"/>
        <v>0</v>
      </c>
      <c r="BX141" s="36">
        <f t="shared" ca="1" si="37"/>
        <v>0</v>
      </c>
      <c r="BY141" s="36">
        <f t="shared" ca="1" si="37"/>
        <v>0</v>
      </c>
      <c r="BZ141" s="36">
        <f t="shared" ca="1" si="37"/>
        <v>0</v>
      </c>
      <c r="CA141" s="36">
        <f t="shared" ca="1" si="37"/>
        <v>0</v>
      </c>
      <c r="CB141" s="36">
        <f t="shared" ca="1" si="37"/>
        <v>0</v>
      </c>
      <c r="CC141" s="36">
        <f t="shared" ca="1" si="37"/>
        <v>0</v>
      </c>
      <c r="CD141" s="36">
        <f t="shared" ca="1" si="37"/>
        <v>0</v>
      </c>
      <c r="CE141" s="36">
        <f t="shared" ca="1" si="37"/>
        <v>0</v>
      </c>
      <c r="CF141" s="36">
        <f t="shared" ca="1" si="37"/>
        <v>0</v>
      </c>
      <c r="CG141" s="36">
        <f t="shared" ca="1" si="37"/>
        <v>0</v>
      </c>
      <c r="CH141" s="36">
        <f t="shared" ca="1" si="37"/>
        <v>0</v>
      </c>
      <c r="CI141" s="36">
        <f t="shared" ca="1" si="37"/>
        <v>0</v>
      </c>
      <c r="CJ141" s="36">
        <f t="shared" ca="1" si="37"/>
        <v>0</v>
      </c>
      <c r="CK141" s="36">
        <f t="shared" ca="1" si="37"/>
        <v>0</v>
      </c>
    </row>
    <row r="142" spans="2:89" s="89" customFormat="1" ht="10.35" hidden="1" customHeight="1" outlineLevel="3">
      <c r="B142" s="90"/>
      <c r="C142" s="89">
        <f t="shared" ref="C142:C159" si="38">C141+1</f>
        <v>3</v>
      </c>
      <c r="D142" s="259" t="str">
        <f t="shared" si="31"/>
        <v>Aktīvs 3</v>
      </c>
      <c r="E142" s="91"/>
      <c r="F142" s="12" t="s">
        <v>4</v>
      </c>
      <c r="G142"/>
      <c r="J142" s="36">
        <f t="shared" ref="J142:AO142" ca="1" si="39">-J$137*IFERROR(SUM(OFFSET(J61,0,0,1,-MIN(J$2,$G61)))/$G61,0)</f>
        <v>0</v>
      </c>
      <c r="K142" s="36">
        <f t="shared" ca="1" si="39"/>
        <v>0</v>
      </c>
      <c r="L142" s="36">
        <f t="shared" ca="1" si="39"/>
        <v>0</v>
      </c>
      <c r="M142" s="36">
        <f t="shared" ca="1" si="39"/>
        <v>0</v>
      </c>
      <c r="N142" s="36">
        <f t="shared" ca="1" si="39"/>
        <v>0</v>
      </c>
      <c r="O142" s="36">
        <f t="shared" ca="1" si="39"/>
        <v>0</v>
      </c>
      <c r="P142" s="36">
        <f t="shared" ca="1" si="39"/>
        <v>0</v>
      </c>
      <c r="Q142" s="36">
        <f t="shared" ca="1" si="39"/>
        <v>0</v>
      </c>
      <c r="R142" s="36">
        <f t="shared" ca="1" si="39"/>
        <v>0</v>
      </c>
      <c r="S142" s="36">
        <f t="shared" ca="1" si="39"/>
        <v>0</v>
      </c>
      <c r="T142" s="36">
        <f t="shared" ca="1" si="39"/>
        <v>0</v>
      </c>
      <c r="U142" s="36">
        <f t="shared" ca="1" si="39"/>
        <v>0</v>
      </c>
      <c r="V142" s="36">
        <f t="shared" ca="1" si="39"/>
        <v>0</v>
      </c>
      <c r="W142" s="36">
        <f t="shared" ca="1" si="39"/>
        <v>0</v>
      </c>
      <c r="X142" s="36">
        <f t="shared" ca="1" si="39"/>
        <v>0</v>
      </c>
      <c r="Y142" s="36">
        <f t="shared" ca="1" si="39"/>
        <v>0</v>
      </c>
      <c r="Z142" s="36">
        <f t="shared" ca="1" si="39"/>
        <v>0</v>
      </c>
      <c r="AA142" s="36">
        <f t="shared" ca="1" si="39"/>
        <v>0</v>
      </c>
      <c r="AB142" s="36">
        <f t="shared" ca="1" si="39"/>
        <v>0</v>
      </c>
      <c r="AC142" s="36">
        <f t="shared" ca="1" si="39"/>
        <v>0</v>
      </c>
      <c r="AD142" s="36">
        <f t="shared" ca="1" si="39"/>
        <v>0</v>
      </c>
      <c r="AE142" s="36">
        <f t="shared" ca="1" si="39"/>
        <v>0</v>
      </c>
      <c r="AF142" s="36">
        <f t="shared" ca="1" si="39"/>
        <v>0</v>
      </c>
      <c r="AG142" s="36">
        <f t="shared" ca="1" si="39"/>
        <v>0</v>
      </c>
      <c r="AH142" s="36">
        <f t="shared" ca="1" si="39"/>
        <v>0</v>
      </c>
      <c r="AI142" s="36">
        <f t="shared" ca="1" si="39"/>
        <v>0</v>
      </c>
      <c r="AJ142" s="36">
        <f t="shared" ca="1" si="39"/>
        <v>0</v>
      </c>
      <c r="AK142" s="36">
        <f t="shared" ca="1" si="39"/>
        <v>0</v>
      </c>
      <c r="AL142" s="36">
        <f t="shared" ca="1" si="39"/>
        <v>0</v>
      </c>
      <c r="AM142" s="36">
        <f t="shared" ca="1" si="39"/>
        <v>0</v>
      </c>
      <c r="AN142" s="36">
        <f t="shared" ca="1" si="39"/>
        <v>0</v>
      </c>
      <c r="AO142" s="36">
        <f t="shared" ca="1" si="39"/>
        <v>0</v>
      </c>
      <c r="AP142" s="36">
        <f t="shared" ref="AP142:BU142" ca="1" si="40">-AP$137*IFERROR(SUM(OFFSET(AP61,0,0,1,-MIN(AP$2,$G61)))/$G61,0)</f>
        <v>0</v>
      </c>
      <c r="AQ142" s="36">
        <f t="shared" ca="1" si="40"/>
        <v>0</v>
      </c>
      <c r="AR142" s="36">
        <f t="shared" ca="1" si="40"/>
        <v>0</v>
      </c>
      <c r="AS142" s="36">
        <f t="shared" ca="1" si="40"/>
        <v>0</v>
      </c>
      <c r="AT142" s="36">
        <f t="shared" ca="1" si="40"/>
        <v>0</v>
      </c>
      <c r="AU142" s="36">
        <f t="shared" ca="1" si="40"/>
        <v>0</v>
      </c>
      <c r="AV142" s="36">
        <f t="shared" ca="1" si="40"/>
        <v>0</v>
      </c>
      <c r="AW142" s="36">
        <f t="shared" ca="1" si="40"/>
        <v>0</v>
      </c>
      <c r="AX142" s="36">
        <f t="shared" ca="1" si="40"/>
        <v>0</v>
      </c>
      <c r="AY142" s="36">
        <f t="shared" ca="1" si="40"/>
        <v>0</v>
      </c>
      <c r="AZ142" s="36">
        <f t="shared" ca="1" si="40"/>
        <v>0</v>
      </c>
      <c r="BA142" s="36">
        <f t="shared" ca="1" si="40"/>
        <v>0</v>
      </c>
      <c r="BB142" s="36">
        <f t="shared" ca="1" si="40"/>
        <v>0</v>
      </c>
      <c r="BC142" s="36">
        <f t="shared" ca="1" si="40"/>
        <v>0</v>
      </c>
      <c r="BD142" s="36">
        <f t="shared" ca="1" si="40"/>
        <v>0</v>
      </c>
      <c r="BE142" s="36">
        <f t="shared" ca="1" si="40"/>
        <v>0</v>
      </c>
      <c r="BF142" s="36">
        <f t="shared" ca="1" si="40"/>
        <v>0</v>
      </c>
      <c r="BG142" s="36">
        <f t="shared" ca="1" si="40"/>
        <v>0</v>
      </c>
      <c r="BH142" s="36">
        <f t="shared" ca="1" si="40"/>
        <v>0</v>
      </c>
      <c r="BI142" s="36">
        <f t="shared" ca="1" si="40"/>
        <v>0</v>
      </c>
      <c r="BJ142" s="36">
        <f t="shared" ca="1" si="40"/>
        <v>0</v>
      </c>
      <c r="BK142" s="36">
        <f t="shared" ca="1" si="40"/>
        <v>0</v>
      </c>
      <c r="BL142" s="36">
        <f t="shared" ca="1" si="40"/>
        <v>0</v>
      </c>
      <c r="BM142" s="36">
        <f t="shared" ca="1" si="40"/>
        <v>0</v>
      </c>
      <c r="BN142" s="36">
        <f t="shared" ca="1" si="40"/>
        <v>0</v>
      </c>
      <c r="BO142" s="36">
        <f t="shared" ca="1" si="40"/>
        <v>0</v>
      </c>
      <c r="BP142" s="36">
        <f t="shared" ca="1" si="40"/>
        <v>0</v>
      </c>
      <c r="BQ142" s="36">
        <f t="shared" ca="1" si="40"/>
        <v>0</v>
      </c>
      <c r="BR142" s="36">
        <f t="shared" ca="1" si="40"/>
        <v>0</v>
      </c>
      <c r="BS142" s="36">
        <f t="shared" ca="1" si="40"/>
        <v>0</v>
      </c>
      <c r="BT142" s="36">
        <f t="shared" ca="1" si="40"/>
        <v>0</v>
      </c>
      <c r="BU142" s="36">
        <f t="shared" ca="1" si="40"/>
        <v>0</v>
      </c>
      <c r="BV142" s="36">
        <f t="shared" ref="BV142:CK142" ca="1" si="41">-BV$137*IFERROR(SUM(OFFSET(BV61,0,0,1,-MIN(BV$2,$G61)))/$G61,0)</f>
        <v>0</v>
      </c>
      <c r="BW142" s="36">
        <f t="shared" ca="1" si="41"/>
        <v>0</v>
      </c>
      <c r="BX142" s="36">
        <f t="shared" ca="1" si="41"/>
        <v>0</v>
      </c>
      <c r="BY142" s="36">
        <f t="shared" ca="1" si="41"/>
        <v>0</v>
      </c>
      <c r="BZ142" s="36">
        <f t="shared" ca="1" si="41"/>
        <v>0</v>
      </c>
      <c r="CA142" s="36">
        <f t="shared" ca="1" si="41"/>
        <v>0</v>
      </c>
      <c r="CB142" s="36">
        <f t="shared" ca="1" si="41"/>
        <v>0</v>
      </c>
      <c r="CC142" s="36">
        <f t="shared" ca="1" si="41"/>
        <v>0</v>
      </c>
      <c r="CD142" s="36">
        <f t="shared" ca="1" si="41"/>
        <v>0</v>
      </c>
      <c r="CE142" s="36">
        <f t="shared" ca="1" si="41"/>
        <v>0</v>
      </c>
      <c r="CF142" s="36">
        <f t="shared" ca="1" si="41"/>
        <v>0</v>
      </c>
      <c r="CG142" s="36">
        <f t="shared" ca="1" si="41"/>
        <v>0</v>
      </c>
      <c r="CH142" s="36">
        <f t="shared" ca="1" si="41"/>
        <v>0</v>
      </c>
      <c r="CI142" s="36">
        <f t="shared" ca="1" si="41"/>
        <v>0</v>
      </c>
      <c r="CJ142" s="36">
        <f t="shared" ca="1" si="41"/>
        <v>0</v>
      </c>
      <c r="CK142" s="36">
        <f t="shared" ca="1" si="41"/>
        <v>0</v>
      </c>
    </row>
    <row r="143" spans="2:89" s="89" customFormat="1" ht="10.35" hidden="1" customHeight="1" outlineLevel="3">
      <c r="B143" s="90"/>
      <c r="C143" s="89">
        <f t="shared" si="38"/>
        <v>4</v>
      </c>
      <c r="D143" s="259" t="str">
        <f t="shared" si="31"/>
        <v>Aktīvs 4</v>
      </c>
      <c r="E143" s="91"/>
      <c r="F143" s="12" t="s">
        <v>4</v>
      </c>
      <c r="G143"/>
      <c r="J143" s="36">
        <f t="shared" ref="J143:AO143" ca="1" si="42">-J$137*IFERROR(SUM(OFFSET(J62,0,0,1,-MIN(J$2,$G62)))/$G62,0)</f>
        <v>0</v>
      </c>
      <c r="K143" s="36">
        <f t="shared" ca="1" si="42"/>
        <v>0</v>
      </c>
      <c r="L143" s="36">
        <f t="shared" ca="1" si="42"/>
        <v>0</v>
      </c>
      <c r="M143" s="36">
        <f t="shared" ca="1" si="42"/>
        <v>0</v>
      </c>
      <c r="N143" s="36">
        <f t="shared" ca="1" si="42"/>
        <v>0</v>
      </c>
      <c r="O143" s="36">
        <f t="shared" ca="1" si="42"/>
        <v>0</v>
      </c>
      <c r="P143" s="36">
        <f t="shared" ca="1" si="42"/>
        <v>0</v>
      </c>
      <c r="Q143" s="36">
        <f t="shared" ca="1" si="42"/>
        <v>0</v>
      </c>
      <c r="R143" s="36">
        <f t="shared" ca="1" si="42"/>
        <v>0</v>
      </c>
      <c r="S143" s="36">
        <f t="shared" ca="1" si="42"/>
        <v>0</v>
      </c>
      <c r="T143" s="36">
        <f t="shared" ca="1" si="42"/>
        <v>0</v>
      </c>
      <c r="U143" s="36">
        <f t="shared" ca="1" si="42"/>
        <v>0</v>
      </c>
      <c r="V143" s="36">
        <f t="shared" ca="1" si="42"/>
        <v>0</v>
      </c>
      <c r="W143" s="36">
        <f t="shared" ca="1" si="42"/>
        <v>0</v>
      </c>
      <c r="X143" s="36">
        <f t="shared" ca="1" si="42"/>
        <v>0</v>
      </c>
      <c r="Y143" s="36">
        <f t="shared" ca="1" si="42"/>
        <v>0</v>
      </c>
      <c r="Z143" s="36">
        <f t="shared" ca="1" si="42"/>
        <v>0</v>
      </c>
      <c r="AA143" s="36">
        <f t="shared" ca="1" si="42"/>
        <v>0</v>
      </c>
      <c r="AB143" s="36">
        <f t="shared" ca="1" si="42"/>
        <v>0</v>
      </c>
      <c r="AC143" s="36">
        <f t="shared" ca="1" si="42"/>
        <v>0</v>
      </c>
      <c r="AD143" s="36">
        <f t="shared" ca="1" si="42"/>
        <v>0</v>
      </c>
      <c r="AE143" s="36">
        <f t="shared" ca="1" si="42"/>
        <v>0</v>
      </c>
      <c r="AF143" s="36">
        <f t="shared" ca="1" si="42"/>
        <v>0</v>
      </c>
      <c r="AG143" s="36">
        <f t="shared" ca="1" si="42"/>
        <v>0</v>
      </c>
      <c r="AH143" s="36">
        <f t="shared" ca="1" si="42"/>
        <v>0</v>
      </c>
      <c r="AI143" s="36">
        <f t="shared" ca="1" si="42"/>
        <v>0</v>
      </c>
      <c r="AJ143" s="36">
        <f t="shared" ca="1" si="42"/>
        <v>0</v>
      </c>
      <c r="AK143" s="36">
        <f t="shared" ca="1" si="42"/>
        <v>0</v>
      </c>
      <c r="AL143" s="36">
        <f t="shared" ca="1" si="42"/>
        <v>0</v>
      </c>
      <c r="AM143" s="36">
        <f t="shared" ca="1" si="42"/>
        <v>0</v>
      </c>
      <c r="AN143" s="36">
        <f t="shared" ca="1" si="42"/>
        <v>0</v>
      </c>
      <c r="AO143" s="36">
        <f t="shared" ca="1" si="42"/>
        <v>0</v>
      </c>
      <c r="AP143" s="36">
        <f t="shared" ref="AP143:BU143" ca="1" si="43">-AP$137*IFERROR(SUM(OFFSET(AP62,0,0,1,-MIN(AP$2,$G62)))/$G62,0)</f>
        <v>0</v>
      </c>
      <c r="AQ143" s="36">
        <f t="shared" ca="1" si="43"/>
        <v>0</v>
      </c>
      <c r="AR143" s="36">
        <f t="shared" ca="1" si="43"/>
        <v>0</v>
      </c>
      <c r="AS143" s="36">
        <f t="shared" ca="1" si="43"/>
        <v>0</v>
      </c>
      <c r="AT143" s="36">
        <f t="shared" ca="1" si="43"/>
        <v>0</v>
      </c>
      <c r="AU143" s="36">
        <f t="shared" ca="1" si="43"/>
        <v>0</v>
      </c>
      <c r="AV143" s="36">
        <f t="shared" ca="1" si="43"/>
        <v>0</v>
      </c>
      <c r="AW143" s="36">
        <f t="shared" ca="1" si="43"/>
        <v>0</v>
      </c>
      <c r="AX143" s="36">
        <f t="shared" ca="1" si="43"/>
        <v>0</v>
      </c>
      <c r="AY143" s="36">
        <f t="shared" ca="1" si="43"/>
        <v>0</v>
      </c>
      <c r="AZ143" s="36">
        <f t="shared" ca="1" si="43"/>
        <v>0</v>
      </c>
      <c r="BA143" s="36">
        <f t="shared" ca="1" si="43"/>
        <v>0</v>
      </c>
      <c r="BB143" s="36">
        <f t="shared" ca="1" si="43"/>
        <v>0</v>
      </c>
      <c r="BC143" s="36">
        <f t="shared" ca="1" si="43"/>
        <v>0</v>
      </c>
      <c r="BD143" s="36">
        <f t="shared" ca="1" si="43"/>
        <v>0</v>
      </c>
      <c r="BE143" s="36">
        <f t="shared" ca="1" si="43"/>
        <v>0</v>
      </c>
      <c r="BF143" s="36">
        <f t="shared" ca="1" si="43"/>
        <v>0</v>
      </c>
      <c r="BG143" s="36">
        <f t="shared" ca="1" si="43"/>
        <v>0</v>
      </c>
      <c r="BH143" s="36">
        <f t="shared" ca="1" si="43"/>
        <v>0</v>
      </c>
      <c r="BI143" s="36">
        <f t="shared" ca="1" si="43"/>
        <v>0</v>
      </c>
      <c r="BJ143" s="36">
        <f t="shared" ca="1" si="43"/>
        <v>0</v>
      </c>
      <c r="BK143" s="36">
        <f t="shared" ca="1" si="43"/>
        <v>0</v>
      </c>
      <c r="BL143" s="36">
        <f t="shared" ca="1" si="43"/>
        <v>0</v>
      </c>
      <c r="BM143" s="36">
        <f t="shared" ca="1" si="43"/>
        <v>0</v>
      </c>
      <c r="BN143" s="36">
        <f t="shared" ca="1" si="43"/>
        <v>0</v>
      </c>
      <c r="BO143" s="36">
        <f t="shared" ca="1" si="43"/>
        <v>0</v>
      </c>
      <c r="BP143" s="36">
        <f t="shared" ca="1" si="43"/>
        <v>0</v>
      </c>
      <c r="BQ143" s="36">
        <f t="shared" ca="1" si="43"/>
        <v>0</v>
      </c>
      <c r="BR143" s="36">
        <f t="shared" ca="1" si="43"/>
        <v>0</v>
      </c>
      <c r="BS143" s="36">
        <f t="shared" ca="1" si="43"/>
        <v>0</v>
      </c>
      <c r="BT143" s="36">
        <f t="shared" ca="1" si="43"/>
        <v>0</v>
      </c>
      <c r="BU143" s="36">
        <f t="shared" ca="1" si="43"/>
        <v>0</v>
      </c>
      <c r="BV143" s="36">
        <f t="shared" ref="BV143:CK143" ca="1" si="44">-BV$137*IFERROR(SUM(OFFSET(BV62,0,0,1,-MIN(BV$2,$G62)))/$G62,0)</f>
        <v>0</v>
      </c>
      <c r="BW143" s="36">
        <f t="shared" ca="1" si="44"/>
        <v>0</v>
      </c>
      <c r="BX143" s="36">
        <f t="shared" ca="1" si="44"/>
        <v>0</v>
      </c>
      <c r="BY143" s="36">
        <f t="shared" ca="1" si="44"/>
        <v>0</v>
      </c>
      <c r="BZ143" s="36">
        <f t="shared" ca="1" si="44"/>
        <v>0</v>
      </c>
      <c r="CA143" s="36">
        <f t="shared" ca="1" si="44"/>
        <v>0</v>
      </c>
      <c r="CB143" s="36">
        <f t="shared" ca="1" si="44"/>
        <v>0</v>
      </c>
      <c r="CC143" s="36">
        <f t="shared" ca="1" si="44"/>
        <v>0</v>
      </c>
      <c r="CD143" s="36">
        <f t="shared" ca="1" si="44"/>
        <v>0</v>
      </c>
      <c r="CE143" s="36">
        <f t="shared" ca="1" si="44"/>
        <v>0</v>
      </c>
      <c r="CF143" s="36">
        <f t="shared" ca="1" si="44"/>
        <v>0</v>
      </c>
      <c r="CG143" s="36">
        <f t="shared" ca="1" si="44"/>
        <v>0</v>
      </c>
      <c r="CH143" s="36">
        <f t="shared" ca="1" si="44"/>
        <v>0</v>
      </c>
      <c r="CI143" s="36">
        <f t="shared" ca="1" si="44"/>
        <v>0</v>
      </c>
      <c r="CJ143" s="36">
        <f t="shared" ca="1" si="44"/>
        <v>0</v>
      </c>
      <c r="CK143" s="36">
        <f t="shared" ca="1" si="44"/>
        <v>0</v>
      </c>
    </row>
    <row r="144" spans="2:89" s="89" customFormat="1" ht="10.35" hidden="1" customHeight="1" outlineLevel="3">
      <c r="B144" s="90"/>
      <c r="C144" s="89">
        <f t="shared" si="38"/>
        <v>5</v>
      </c>
      <c r="D144" s="259" t="str">
        <f t="shared" si="31"/>
        <v>Aktīvs 5</v>
      </c>
      <c r="E144" s="91"/>
      <c r="F144" s="12" t="s">
        <v>4</v>
      </c>
      <c r="G144"/>
      <c r="J144" s="36">
        <f t="shared" ref="J144:AO144" ca="1" si="45">-J$137*IFERROR(SUM(OFFSET(J63,0,0,1,-MIN(J$2,$G63)))/$G63,0)</f>
        <v>0</v>
      </c>
      <c r="K144" s="36">
        <f t="shared" ca="1" si="45"/>
        <v>0</v>
      </c>
      <c r="L144" s="36">
        <f t="shared" ca="1" si="45"/>
        <v>0</v>
      </c>
      <c r="M144" s="36">
        <f t="shared" ca="1" si="45"/>
        <v>0</v>
      </c>
      <c r="N144" s="36">
        <f t="shared" ca="1" si="45"/>
        <v>0</v>
      </c>
      <c r="O144" s="36">
        <f t="shared" ca="1" si="45"/>
        <v>0</v>
      </c>
      <c r="P144" s="36">
        <f t="shared" ca="1" si="45"/>
        <v>0</v>
      </c>
      <c r="Q144" s="36">
        <f t="shared" ca="1" si="45"/>
        <v>0</v>
      </c>
      <c r="R144" s="36">
        <f t="shared" ca="1" si="45"/>
        <v>0</v>
      </c>
      <c r="S144" s="36">
        <f t="shared" ca="1" si="45"/>
        <v>0</v>
      </c>
      <c r="T144" s="36">
        <f t="shared" ca="1" si="45"/>
        <v>0</v>
      </c>
      <c r="U144" s="36">
        <f t="shared" ca="1" si="45"/>
        <v>0</v>
      </c>
      <c r="V144" s="36">
        <f t="shared" ca="1" si="45"/>
        <v>0</v>
      </c>
      <c r="W144" s="36">
        <f t="shared" ca="1" si="45"/>
        <v>0</v>
      </c>
      <c r="X144" s="36">
        <f t="shared" ca="1" si="45"/>
        <v>0</v>
      </c>
      <c r="Y144" s="36">
        <f t="shared" ca="1" si="45"/>
        <v>0</v>
      </c>
      <c r="Z144" s="36">
        <f t="shared" ca="1" si="45"/>
        <v>0</v>
      </c>
      <c r="AA144" s="36">
        <f t="shared" ca="1" si="45"/>
        <v>0</v>
      </c>
      <c r="AB144" s="36">
        <f t="shared" ca="1" si="45"/>
        <v>0</v>
      </c>
      <c r="AC144" s="36">
        <f t="shared" ca="1" si="45"/>
        <v>0</v>
      </c>
      <c r="AD144" s="36">
        <f t="shared" ca="1" si="45"/>
        <v>0</v>
      </c>
      <c r="AE144" s="36">
        <f t="shared" ca="1" si="45"/>
        <v>0</v>
      </c>
      <c r="AF144" s="36">
        <f t="shared" ca="1" si="45"/>
        <v>0</v>
      </c>
      <c r="AG144" s="36">
        <f t="shared" ca="1" si="45"/>
        <v>0</v>
      </c>
      <c r="AH144" s="36">
        <f t="shared" ca="1" si="45"/>
        <v>0</v>
      </c>
      <c r="AI144" s="36">
        <f t="shared" ca="1" si="45"/>
        <v>0</v>
      </c>
      <c r="AJ144" s="36">
        <f t="shared" ca="1" si="45"/>
        <v>0</v>
      </c>
      <c r="AK144" s="36">
        <f t="shared" ca="1" si="45"/>
        <v>0</v>
      </c>
      <c r="AL144" s="36">
        <f t="shared" ca="1" si="45"/>
        <v>0</v>
      </c>
      <c r="AM144" s="36">
        <f t="shared" ca="1" si="45"/>
        <v>0</v>
      </c>
      <c r="AN144" s="36">
        <f t="shared" ca="1" si="45"/>
        <v>0</v>
      </c>
      <c r="AO144" s="36">
        <f t="shared" ca="1" si="45"/>
        <v>0</v>
      </c>
      <c r="AP144" s="36">
        <f t="shared" ref="AP144:BU144" ca="1" si="46">-AP$137*IFERROR(SUM(OFFSET(AP63,0,0,1,-MIN(AP$2,$G63)))/$G63,0)</f>
        <v>0</v>
      </c>
      <c r="AQ144" s="36">
        <f t="shared" ca="1" si="46"/>
        <v>0</v>
      </c>
      <c r="AR144" s="36">
        <f t="shared" ca="1" si="46"/>
        <v>0</v>
      </c>
      <c r="AS144" s="36">
        <f t="shared" ca="1" si="46"/>
        <v>0</v>
      </c>
      <c r="AT144" s="36">
        <f t="shared" ca="1" si="46"/>
        <v>0</v>
      </c>
      <c r="AU144" s="36">
        <f t="shared" ca="1" si="46"/>
        <v>0</v>
      </c>
      <c r="AV144" s="36">
        <f t="shared" ca="1" si="46"/>
        <v>0</v>
      </c>
      <c r="AW144" s="36">
        <f t="shared" ca="1" si="46"/>
        <v>0</v>
      </c>
      <c r="AX144" s="36">
        <f t="shared" ca="1" si="46"/>
        <v>0</v>
      </c>
      <c r="AY144" s="36">
        <f t="shared" ca="1" si="46"/>
        <v>0</v>
      </c>
      <c r="AZ144" s="36">
        <f t="shared" ca="1" si="46"/>
        <v>0</v>
      </c>
      <c r="BA144" s="36">
        <f t="shared" ca="1" si="46"/>
        <v>0</v>
      </c>
      <c r="BB144" s="36">
        <f t="shared" ca="1" si="46"/>
        <v>0</v>
      </c>
      <c r="BC144" s="36">
        <f t="shared" ca="1" si="46"/>
        <v>0</v>
      </c>
      <c r="BD144" s="36">
        <f t="shared" ca="1" si="46"/>
        <v>0</v>
      </c>
      <c r="BE144" s="36">
        <f t="shared" ca="1" si="46"/>
        <v>0</v>
      </c>
      <c r="BF144" s="36">
        <f t="shared" ca="1" si="46"/>
        <v>0</v>
      </c>
      <c r="BG144" s="36">
        <f t="shared" ca="1" si="46"/>
        <v>0</v>
      </c>
      <c r="BH144" s="36">
        <f t="shared" ca="1" si="46"/>
        <v>0</v>
      </c>
      <c r="BI144" s="36">
        <f t="shared" ca="1" si="46"/>
        <v>0</v>
      </c>
      <c r="BJ144" s="36">
        <f t="shared" ca="1" si="46"/>
        <v>0</v>
      </c>
      <c r="BK144" s="36">
        <f t="shared" ca="1" si="46"/>
        <v>0</v>
      </c>
      <c r="BL144" s="36">
        <f t="shared" ca="1" si="46"/>
        <v>0</v>
      </c>
      <c r="BM144" s="36">
        <f t="shared" ca="1" si="46"/>
        <v>0</v>
      </c>
      <c r="BN144" s="36">
        <f t="shared" ca="1" si="46"/>
        <v>0</v>
      </c>
      <c r="BO144" s="36">
        <f t="shared" ca="1" si="46"/>
        <v>0</v>
      </c>
      <c r="BP144" s="36">
        <f t="shared" ca="1" si="46"/>
        <v>0</v>
      </c>
      <c r="BQ144" s="36">
        <f t="shared" ca="1" si="46"/>
        <v>0</v>
      </c>
      <c r="BR144" s="36">
        <f t="shared" ca="1" si="46"/>
        <v>0</v>
      </c>
      <c r="BS144" s="36">
        <f t="shared" ca="1" si="46"/>
        <v>0</v>
      </c>
      <c r="BT144" s="36">
        <f t="shared" ca="1" si="46"/>
        <v>0</v>
      </c>
      <c r="BU144" s="36">
        <f t="shared" ca="1" si="46"/>
        <v>0</v>
      </c>
      <c r="BV144" s="36">
        <f t="shared" ref="BV144:CK144" ca="1" si="47">-BV$137*IFERROR(SUM(OFFSET(BV63,0,0,1,-MIN(BV$2,$G63)))/$G63,0)</f>
        <v>0</v>
      </c>
      <c r="BW144" s="36">
        <f t="shared" ca="1" si="47"/>
        <v>0</v>
      </c>
      <c r="BX144" s="36">
        <f t="shared" ca="1" si="47"/>
        <v>0</v>
      </c>
      <c r="BY144" s="36">
        <f t="shared" ca="1" si="47"/>
        <v>0</v>
      </c>
      <c r="BZ144" s="36">
        <f t="shared" ca="1" si="47"/>
        <v>0</v>
      </c>
      <c r="CA144" s="36">
        <f t="shared" ca="1" si="47"/>
        <v>0</v>
      </c>
      <c r="CB144" s="36">
        <f t="shared" ca="1" si="47"/>
        <v>0</v>
      </c>
      <c r="CC144" s="36">
        <f t="shared" ca="1" si="47"/>
        <v>0</v>
      </c>
      <c r="CD144" s="36">
        <f t="shared" ca="1" si="47"/>
        <v>0</v>
      </c>
      <c r="CE144" s="36">
        <f t="shared" ca="1" si="47"/>
        <v>0</v>
      </c>
      <c r="CF144" s="36">
        <f t="shared" ca="1" si="47"/>
        <v>0</v>
      </c>
      <c r="CG144" s="36">
        <f t="shared" ca="1" si="47"/>
        <v>0</v>
      </c>
      <c r="CH144" s="36">
        <f t="shared" ca="1" si="47"/>
        <v>0</v>
      </c>
      <c r="CI144" s="36">
        <f t="shared" ca="1" si="47"/>
        <v>0</v>
      </c>
      <c r="CJ144" s="36">
        <f t="shared" ca="1" si="47"/>
        <v>0</v>
      </c>
      <c r="CK144" s="36">
        <f t="shared" ca="1" si="47"/>
        <v>0</v>
      </c>
    </row>
    <row r="145" spans="2:89" s="89" customFormat="1" ht="10.35" hidden="1" customHeight="1" outlineLevel="3">
      <c r="B145" s="90"/>
      <c r="C145" s="89">
        <f t="shared" si="38"/>
        <v>6</v>
      </c>
      <c r="D145" s="259" t="str">
        <f t="shared" si="31"/>
        <v>Aktīvs 6</v>
      </c>
      <c r="E145" s="91"/>
      <c r="F145" s="12" t="s">
        <v>4</v>
      </c>
      <c r="G145"/>
      <c r="J145" s="36">
        <f t="shared" ref="J145:AO145" ca="1" si="48">-J$137*IFERROR(SUM(OFFSET(J64,0,0,1,-MIN(J$2,$G64)))/$G64,0)</f>
        <v>0</v>
      </c>
      <c r="K145" s="36">
        <f t="shared" ca="1" si="48"/>
        <v>0</v>
      </c>
      <c r="L145" s="36">
        <f t="shared" ca="1" si="48"/>
        <v>0</v>
      </c>
      <c r="M145" s="36">
        <f t="shared" ca="1" si="48"/>
        <v>0</v>
      </c>
      <c r="N145" s="36">
        <f t="shared" ca="1" si="48"/>
        <v>0</v>
      </c>
      <c r="O145" s="36">
        <f t="shared" ca="1" si="48"/>
        <v>0</v>
      </c>
      <c r="P145" s="36">
        <f t="shared" ca="1" si="48"/>
        <v>0</v>
      </c>
      <c r="Q145" s="36">
        <f t="shared" ca="1" si="48"/>
        <v>0</v>
      </c>
      <c r="R145" s="36">
        <f t="shared" ca="1" si="48"/>
        <v>0</v>
      </c>
      <c r="S145" s="36">
        <f t="shared" ca="1" si="48"/>
        <v>0</v>
      </c>
      <c r="T145" s="36">
        <f t="shared" ca="1" si="48"/>
        <v>0</v>
      </c>
      <c r="U145" s="36">
        <f t="shared" ca="1" si="48"/>
        <v>0</v>
      </c>
      <c r="V145" s="36">
        <f t="shared" ca="1" si="48"/>
        <v>0</v>
      </c>
      <c r="W145" s="36">
        <f t="shared" ca="1" si="48"/>
        <v>0</v>
      </c>
      <c r="X145" s="36">
        <f t="shared" ca="1" si="48"/>
        <v>0</v>
      </c>
      <c r="Y145" s="36">
        <f t="shared" ca="1" si="48"/>
        <v>0</v>
      </c>
      <c r="Z145" s="36">
        <f t="shared" ca="1" si="48"/>
        <v>0</v>
      </c>
      <c r="AA145" s="36">
        <f t="shared" ca="1" si="48"/>
        <v>0</v>
      </c>
      <c r="AB145" s="36">
        <f t="shared" ca="1" si="48"/>
        <v>0</v>
      </c>
      <c r="AC145" s="36">
        <f t="shared" ca="1" si="48"/>
        <v>0</v>
      </c>
      <c r="AD145" s="36">
        <f t="shared" ca="1" si="48"/>
        <v>0</v>
      </c>
      <c r="AE145" s="36">
        <f t="shared" ca="1" si="48"/>
        <v>0</v>
      </c>
      <c r="AF145" s="36">
        <f t="shared" ca="1" si="48"/>
        <v>0</v>
      </c>
      <c r="AG145" s="36">
        <f t="shared" ca="1" si="48"/>
        <v>0</v>
      </c>
      <c r="AH145" s="36">
        <f t="shared" ca="1" si="48"/>
        <v>0</v>
      </c>
      <c r="AI145" s="36">
        <f t="shared" ca="1" si="48"/>
        <v>0</v>
      </c>
      <c r="AJ145" s="36">
        <f t="shared" ca="1" si="48"/>
        <v>0</v>
      </c>
      <c r="AK145" s="36">
        <f t="shared" ca="1" si="48"/>
        <v>0</v>
      </c>
      <c r="AL145" s="36">
        <f t="shared" ca="1" si="48"/>
        <v>0</v>
      </c>
      <c r="AM145" s="36">
        <f t="shared" ca="1" si="48"/>
        <v>0</v>
      </c>
      <c r="AN145" s="36">
        <f t="shared" ca="1" si="48"/>
        <v>0</v>
      </c>
      <c r="AO145" s="36">
        <f t="shared" ca="1" si="48"/>
        <v>0</v>
      </c>
      <c r="AP145" s="36">
        <f t="shared" ref="AP145:BU145" ca="1" si="49">-AP$137*IFERROR(SUM(OFFSET(AP64,0,0,1,-MIN(AP$2,$G64)))/$G64,0)</f>
        <v>0</v>
      </c>
      <c r="AQ145" s="36">
        <f t="shared" ca="1" si="49"/>
        <v>0</v>
      </c>
      <c r="AR145" s="36">
        <f t="shared" ca="1" si="49"/>
        <v>0</v>
      </c>
      <c r="AS145" s="36">
        <f t="shared" ca="1" si="49"/>
        <v>0</v>
      </c>
      <c r="AT145" s="36">
        <f t="shared" ca="1" si="49"/>
        <v>0</v>
      </c>
      <c r="AU145" s="36">
        <f t="shared" ca="1" si="49"/>
        <v>0</v>
      </c>
      <c r="AV145" s="36">
        <f t="shared" ca="1" si="49"/>
        <v>0</v>
      </c>
      <c r="AW145" s="36">
        <f t="shared" ca="1" si="49"/>
        <v>0</v>
      </c>
      <c r="AX145" s="36">
        <f t="shared" ca="1" si="49"/>
        <v>0</v>
      </c>
      <c r="AY145" s="36">
        <f t="shared" ca="1" si="49"/>
        <v>0</v>
      </c>
      <c r="AZ145" s="36">
        <f t="shared" ca="1" si="49"/>
        <v>0</v>
      </c>
      <c r="BA145" s="36">
        <f t="shared" ca="1" si="49"/>
        <v>0</v>
      </c>
      <c r="BB145" s="36">
        <f t="shared" ca="1" si="49"/>
        <v>0</v>
      </c>
      <c r="BC145" s="36">
        <f t="shared" ca="1" si="49"/>
        <v>0</v>
      </c>
      <c r="BD145" s="36">
        <f t="shared" ca="1" si="49"/>
        <v>0</v>
      </c>
      <c r="BE145" s="36">
        <f t="shared" ca="1" si="49"/>
        <v>0</v>
      </c>
      <c r="BF145" s="36">
        <f t="shared" ca="1" si="49"/>
        <v>0</v>
      </c>
      <c r="BG145" s="36">
        <f t="shared" ca="1" si="49"/>
        <v>0</v>
      </c>
      <c r="BH145" s="36">
        <f t="shared" ca="1" si="49"/>
        <v>0</v>
      </c>
      <c r="BI145" s="36">
        <f t="shared" ca="1" si="49"/>
        <v>0</v>
      </c>
      <c r="BJ145" s="36">
        <f t="shared" ca="1" si="49"/>
        <v>0</v>
      </c>
      <c r="BK145" s="36">
        <f t="shared" ca="1" si="49"/>
        <v>0</v>
      </c>
      <c r="BL145" s="36">
        <f t="shared" ca="1" si="49"/>
        <v>0</v>
      </c>
      <c r="BM145" s="36">
        <f t="shared" ca="1" si="49"/>
        <v>0</v>
      </c>
      <c r="BN145" s="36">
        <f t="shared" ca="1" si="49"/>
        <v>0</v>
      </c>
      <c r="BO145" s="36">
        <f t="shared" ca="1" si="49"/>
        <v>0</v>
      </c>
      <c r="BP145" s="36">
        <f t="shared" ca="1" si="49"/>
        <v>0</v>
      </c>
      <c r="BQ145" s="36">
        <f t="shared" ca="1" si="49"/>
        <v>0</v>
      </c>
      <c r="BR145" s="36">
        <f t="shared" ca="1" si="49"/>
        <v>0</v>
      </c>
      <c r="BS145" s="36">
        <f t="shared" ca="1" si="49"/>
        <v>0</v>
      </c>
      <c r="BT145" s="36">
        <f t="shared" ca="1" si="49"/>
        <v>0</v>
      </c>
      <c r="BU145" s="36">
        <f t="shared" ca="1" si="49"/>
        <v>0</v>
      </c>
      <c r="BV145" s="36">
        <f t="shared" ref="BV145:CK145" ca="1" si="50">-BV$137*IFERROR(SUM(OFFSET(BV64,0,0,1,-MIN(BV$2,$G64)))/$G64,0)</f>
        <v>0</v>
      </c>
      <c r="BW145" s="36">
        <f t="shared" ca="1" si="50"/>
        <v>0</v>
      </c>
      <c r="BX145" s="36">
        <f t="shared" ca="1" si="50"/>
        <v>0</v>
      </c>
      <c r="BY145" s="36">
        <f t="shared" ca="1" si="50"/>
        <v>0</v>
      </c>
      <c r="BZ145" s="36">
        <f t="shared" ca="1" si="50"/>
        <v>0</v>
      </c>
      <c r="CA145" s="36">
        <f t="shared" ca="1" si="50"/>
        <v>0</v>
      </c>
      <c r="CB145" s="36">
        <f t="shared" ca="1" si="50"/>
        <v>0</v>
      </c>
      <c r="CC145" s="36">
        <f t="shared" ca="1" si="50"/>
        <v>0</v>
      </c>
      <c r="CD145" s="36">
        <f t="shared" ca="1" si="50"/>
        <v>0</v>
      </c>
      <c r="CE145" s="36">
        <f t="shared" ca="1" si="50"/>
        <v>0</v>
      </c>
      <c r="CF145" s="36">
        <f t="shared" ca="1" si="50"/>
        <v>0</v>
      </c>
      <c r="CG145" s="36">
        <f t="shared" ca="1" si="50"/>
        <v>0</v>
      </c>
      <c r="CH145" s="36">
        <f t="shared" ca="1" si="50"/>
        <v>0</v>
      </c>
      <c r="CI145" s="36">
        <f t="shared" ca="1" si="50"/>
        <v>0</v>
      </c>
      <c r="CJ145" s="36">
        <f t="shared" ca="1" si="50"/>
        <v>0</v>
      </c>
      <c r="CK145" s="36">
        <f t="shared" ca="1" si="50"/>
        <v>0</v>
      </c>
    </row>
    <row r="146" spans="2:89" s="89" customFormat="1" ht="10.35" hidden="1" customHeight="1" outlineLevel="3">
      <c r="B146" s="90"/>
      <c r="C146" s="89">
        <f t="shared" si="38"/>
        <v>7</v>
      </c>
      <c r="D146" s="259" t="str">
        <f t="shared" si="31"/>
        <v>Aktīvs 7</v>
      </c>
      <c r="E146" s="91"/>
      <c r="F146" s="12" t="s">
        <v>4</v>
      </c>
      <c r="G146"/>
      <c r="J146" s="36">
        <f t="shared" ref="J146:AO146" ca="1" si="51">-J$137*IFERROR(SUM(OFFSET(J65,0,0,1,-MIN(J$2,$G65)))/$G65,0)</f>
        <v>0</v>
      </c>
      <c r="K146" s="36">
        <f t="shared" ca="1" si="51"/>
        <v>0</v>
      </c>
      <c r="L146" s="36">
        <f t="shared" ca="1" si="51"/>
        <v>0</v>
      </c>
      <c r="M146" s="36">
        <f t="shared" ca="1" si="51"/>
        <v>0</v>
      </c>
      <c r="N146" s="36">
        <f t="shared" ca="1" si="51"/>
        <v>0</v>
      </c>
      <c r="O146" s="36">
        <f t="shared" ca="1" si="51"/>
        <v>0</v>
      </c>
      <c r="P146" s="36">
        <f t="shared" ca="1" si="51"/>
        <v>0</v>
      </c>
      <c r="Q146" s="36">
        <f t="shared" ca="1" si="51"/>
        <v>0</v>
      </c>
      <c r="R146" s="36">
        <f t="shared" ca="1" si="51"/>
        <v>0</v>
      </c>
      <c r="S146" s="36">
        <f t="shared" ca="1" si="51"/>
        <v>0</v>
      </c>
      <c r="T146" s="36">
        <f t="shared" ca="1" si="51"/>
        <v>0</v>
      </c>
      <c r="U146" s="36">
        <f t="shared" ca="1" si="51"/>
        <v>0</v>
      </c>
      <c r="V146" s="36">
        <f t="shared" ca="1" si="51"/>
        <v>0</v>
      </c>
      <c r="W146" s="36">
        <f t="shared" ca="1" si="51"/>
        <v>0</v>
      </c>
      <c r="X146" s="36">
        <f t="shared" ca="1" si="51"/>
        <v>0</v>
      </c>
      <c r="Y146" s="36">
        <f t="shared" ca="1" si="51"/>
        <v>0</v>
      </c>
      <c r="Z146" s="36">
        <f t="shared" ca="1" si="51"/>
        <v>0</v>
      </c>
      <c r="AA146" s="36">
        <f t="shared" ca="1" si="51"/>
        <v>0</v>
      </c>
      <c r="AB146" s="36">
        <f t="shared" ca="1" si="51"/>
        <v>0</v>
      </c>
      <c r="AC146" s="36">
        <f t="shared" ca="1" si="51"/>
        <v>0</v>
      </c>
      <c r="AD146" s="36">
        <f t="shared" ca="1" si="51"/>
        <v>0</v>
      </c>
      <c r="AE146" s="36">
        <f t="shared" ca="1" si="51"/>
        <v>0</v>
      </c>
      <c r="AF146" s="36">
        <f t="shared" ca="1" si="51"/>
        <v>0</v>
      </c>
      <c r="AG146" s="36">
        <f t="shared" ca="1" si="51"/>
        <v>0</v>
      </c>
      <c r="AH146" s="36">
        <f t="shared" ca="1" si="51"/>
        <v>0</v>
      </c>
      <c r="AI146" s="36">
        <f t="shared" ca="1" si="51"/>
        <v>0</v>
      </c>
      <c r="AJ146" s="36">
        <f t="shared" ca="1" si="51"/>
        <v>0</v>
      </c>
      <c r="AK146" s="36">
        <f t="shared" ca="1" si="51"/>
        <v>0</v>
      </c>
      <c r="AL146" s="36">
        <f t="shared" ca="1" si="51"/>
        <v>0</v>
      </c>
      <c r="AM146" s="36">
        <f t="shared" ca="1" si="51"/>
        <v>0</v>
      </c>
      <c r="AN146" s="36">
        <f t="shared" ca="1" si="51"/>
        <v>0</v>
      </c>
      <c r="AO146" s="36">
        <f t="shared" ca="1" si="51"/>
        <v>0</v>
      </c>
      <c r="AP146" s="36">
        <f t="shared" ref="AP146:BU146" ca="1" si="52">-AP$137*IFERROR(SUM(OFFSET(AP65,0,0,1,-MIN(AP$2,$G65)))/$G65,0)</f>
        <v>0</v>
      </c>
      <c r="AQ146" s="36">
        <f t="shared" ca="1" si="52"/>
        <v>0</v>
      </c>
      <c r="AR146" s="36">
        <f t="shared" ca="1" si="52"/>
        <v>0</v>
      </c>
      <c r="AS146" s="36">
        <f t="shared" ca="1" si="52"/>
        <v>0</v>
      </c>
      <c r="AT146" s="36">
        <f t="shared" ca="1" si="52"/>
        <v>0</v>
      </c>
      <c r="AU146" s="36">
        <f t="shared" ca="1" si="52"/>
        <v>0</v>
      </c>
      <c r="AV146" s="36">
        <f t="shared" ca="1" si="52"/>
        <v>0</v>
      </c>
      <c r="AW146" s="36">
        <f t="shared" ca="1" si="52"/>
        <v>0</v>
      </c>
      <c r="AX146" s="36">
        <f t="shared" ca="1" si="52"/>
        <v>0</v>
      </c>
      <c r="AY146" s="36">
        <f t="shared" ca="1" si="52"/>
        <v>0</v>
      </c>
      <c r="AZ146" s="36">
        <f t="shared" ca="1" si="52"/>
        <v>0</v>
      </c>
      <c r="BA146" s="36">
        <f t="shared" ca="1" si="52"/>
        <v>0</v>
      </c>
      <c r="BB146" s="36">
        <f t="shared" ca="1" si="52"/>
        <v>0</v>
      </c>
      <c r="BC146" s="36">
        <f t="shared" ca="1" si="52"/>
        <v>0</v>
      </c>
      <c r="BD146" s="36">
        <f t="shared" ca="1" si="52"/>
        <v>0</v>
      </c>
      <c r="BE146" s="36">
        <f t="shared" ca="1" si="52"/>
        <v>0</v>
      </c>
      <c r="BF146" s="36">
        <f t="shared" ca="1" si="52"/>
        <v>0</v>
      </c>
      <c r="BG146" s="36">
        <f t="shared" ca="1" si="52"/>
        <v>0</v>
      </c>
      <c r="BH146" s="36">
        <f t="shared" ca="1" si="52"/>
        <v>0</v>
      </c>
      <c r="BI146" s="36">
        <f t="shared" ca="1" si="52"/>
        <v>0</v>
      </c>
      <c r="BJ146" s="36">
        <f t="shared" ca="1" si="52"/>
        <v>0</v>
      </c>
      <c r="BK146" s="36">
        <f t="shared" ca="1" si="52"/>
        <v>0</v>
      </c>
      <c r="BL146" s="36">
        <f t="shared" ca="1" si="52"/>
        <v>0</v>
      </c>
      <c r="BM146" s="36">
        <f t="shared" ca="1" si="52"/>
        <v>0</v>
      </c>
      <c r="BN146" s="36">
        <f t="shared" ca="1" si="52"/>
        <v>0</v>
      </c>
      <c r="BO146" s="36">
        <f t="shared" ca="1" si="52"/>
        <v>0</v>
      </c>
      <c r="BP146" s="36">
        <f t="shared" ca="1" si="52"/>
        <v>0</v>
      </c>
      <c r="BQ146" s="36">
        <f t="shared" ca="1" si="52"/>
        <v>0</v>
      </c>
      <c r="BR146" s="36">
        <f t="shared" ca="1" si="52"/>
        <v>0</v>
      </c>
      <c r="BS146" s="36">
        <f t="shared" ca="1" si="52"/>
        <v>0</v>
      </c>
      <c r="BT146" s="36">
        <f t="shared" ca="1" si="52"/>
        <v>0</v>
      </c>
      <c r="BU146" s="36">
        <f t="shared" ca="1" si="52"/>
        <v>0</v>
      </c>
      <c r="BV146" s="36">
        <f t="shared" ref="BV146:CK146" ca="1" si="53">-BV$137*IFERROR(SUM(OFFSET(BV65,0,0,1,-MIN(BV$2,$G65)))/$G65,0)</f>
        <v>0</v>
      </c>
      <c r="BW146" s="36">
        <f t="shared" ca="1" si="53"/>
        <v>0</v>
      </c>
      <c r="BX146" s="36">
        <f t="shared" ca="1" si="53"/>
        <v>0</v>
      </c>
      <c r="BY146" s="36">
        <f t="shared" ca="1" si="53"/>
        <v>0</v>
      </c>
      <c r="BZ146" s="36">
        <f t="shared" ca="1" si="53"/>
        <v>0</v>
      </c>
      <c r="CA146" s="36">
        <f t="shared" ca="1" si="53"/>
        <v>0</v>
      </c>
      <c r="CB146" s="36">
        <f t="shared" ca="1" si="53"/>
        <v>0</v>
      </c>
      <c r="CC146" s="36">
        <f t="shared" ca="1" si="53"/>
        <v>0</v>
      </c>
      <c r="CD146" s="36">
        <f t="shared" ca="1" si="53"/>
        <v>0</v>
      </c>
      <c r="CE146" s="36">
        <f t="shared" ca="1" si="53"/>
        <v>0</v>
      </c>
      <c r="CF146" s="36">
        <f t="shared" ca="1" si="53"/>
        <v>0</v>
      </c>
      <c r="CG146" s="36">
        <f t="shared" ca="1" si="53"/>
        <v>0</v>
      </c>
      <c r="CH146" s="36">
        <f t="shared" ca="1" si="53"/>
        <v>0</v>
      </c>
      <c r="CI146" s="36">
        <f t="shared" ca="1" si="53"/>
        <v>0</v>
      </c>
      <c r="CJ146" s="36">
        <f t="shared" ca="1" si="53"/>
        <v>0</v>
      </c>
      <c r="CK146" s="36">
        <f t="shared" ca="1" si="53"/>
        <v>0</v>
      </c>
    </row>
    <row r="147" spans="2:89" s="89" customFormat="1" ht="10.35" hidden="1" customHeight="1" outlineLevel="3">
      <c r="B147" s="90"/>
      <c r="C147" s="89">
        <f t="shared" si="38"/>
        <v>8</v>
      </c>
      <c r="D147" s="259" t="str">
        <f t="shared" si="31"/>
        <v>Aktīvs 8</v>
      </c>
      <c r="E147" s="91"/>
      <c r="F147" s="12" t="s">
        <v>4</v>
      </c>
      <c r="G147"/>
      <c r="J147" s="36">
        <f t="shared" ref="J147:AO147" ca="1" si="54">-J$137*IFERROR(SUM(OFFSET(J66,0,0,1,-MIN(J$2,$G66)))/$G66,0)</f>
        <v>0</v>
      </c>
      <c r="K147" s="36">
        <f t="shared" ca="1" si="54"/>
        <v>0</v>
      </c>
      <c r="L147" s="36">
        <f t="shared" ca="1" si="54"/>
        <v>0</v>
      </c>
      <c r="M147" s="36">
        <f t="shared" ca="1" si="54"/>
        <v>0</v>
      </c>
      <c r="N147" s="36">
        <f t="shared" ca="1" si="54"/>
        <v>0</v>
      </c>
      <c r="O147" s="36">
        <f t="shared" ca="1" si="54"/>
        <v>0</v>
      </c>
      <c r="P147" s="36">
        <f t="shared" ca="1" si="54"/>
        <v>0</v>
      </c>
      <c r="Q147" s="36">
        <f t="shared" ca="1" si="54"/>
        <v>0</v>
      </c>
      <c r="R147" s="36">
        <f t="shared" ca="1" si="54"/>
        <v>0</v>
      </c>
      <c r="S147" s="36">
        <f t="shared" ca="1" si="54"/>
        <v>0</v>
      </c>
      <c r="T147" s="36">
        <f t="shared" ca="1" si="54"/>
        <v>0</v>
      </c>
      <c r="U147" s="36">
        <f t="shared" ca="1" si="54"/>
        <v>0</v>
      </c>
      <c r="V147" s="36">
        <f t="shared" ca="1" si="54"/>
        <v>0</v>
      </c>
      <c r="W147" s="36">
        <f t="shared" ca="1" si="54"/>
        <v>0</v>
      </c>
      <c r="X147" s="36">
        <f t="shared" ca="1" si="54"/>
        <v>0</v>
      </c>
      <c r="Y147" s="36">
        <f t="shared" ca="1" si="54"/>
        <v>0</v>
      </c>
      <c r="Z147" s="36">
        <f t="shared" ca="1" si="54"/>
        <v>0</v>
      </c>
      <c r="AA147" s="36">
        <f t="shared" ca="1" si="54"/>
        <v>0</v>
      </c>
      <c r="AB147" s="36">
        <f t="shared" ca="1" si="54"/>
        <v>0</v>
      </c>
      <c r="AC147" s="36">
        <f t="shared" ca="1" si="54"/>
        <v>0</v>
      </c>
      <c r="AD147" s="36">
        <f t="shared" ca="1" si="54"/>
        <v>0</v>
      </c>
      <c r="AE147" s="36">
        <f t="shared" ca="1" si="54"/>
        <v>0</v>
      </c>
      <c r="AF147" s="36">
        <f t="shared" ca="1" si="54"/>
        <v>0</v>
      </c>
      <c r="AG147" s="36">
        <f t="shared" ca="1" si="54"/>
        <v>0</v>
      </c>
      <c r="AH147" s="36">
        <f t="shared" ca="1" si="54"/>
        <v>0</v>
      </c>
      <c r="AI147" s="36">
        <f t="shared" ca="1" si="54"/>
        <v>0</v>
      </c>
      <c r="AJ147" s="36">
        <f t="shared" ca="1" si="54"/>
        <v>0</v>
      </c>
      <c r="AK147" s="36">
        <f t="shared" ca="1" si="54"/>
        <v>0</v>
      </c>
      <c r="AL147" s="36">
        <f t="shared" ca="1" si="54"/>
        <v>0</v>
      </c>
      <c r="AM147" s="36">
        <f t="shared" ca="1" si="54"/>
        <v>0</v>
      </c>
      <c r="AN147" s="36">
        <f t="shared" ca="1" si="54"/>
        <v>0</v>
      </c>
      <c r="AO147" s="36">
        <f t="shared" ca="1" si="54"/>
        <v>0</v>
      </c>
      <c r="AP147" s="36">
        <f t="shared" ref="AP147:BU147" ca="1" si="55">-AP$137*IFERROR(SUM(OFFSET(AP66,0,0,1,-MIN(AP$2,$G66)))/$G66,0)</f>
        <v>0</v>
      </c>
      <c r="AQ147" s="36">
        <f t="shared" ca="1" si="55"/>
        <v>0</v>
      </c>
      <c r="AR147" s="36">
        <f t="shared" ca="1" si="55"/>
        <v>0</v>
      </c>
      <c r="AS147" s="36">
        <f t="shared" ca="1" si="55"/>
        <v>0</v>
      </c>
      <c r="AT147" s="36">
        <f t="shared" ca="1" si="55"/>
        <v>0</v>
      </c>
      <c r="AU147" s="36">
        <f t="shared" ca="1" si="55"/>
        <v>0</v>
      </c>
      <c r="AV147" s="36">
        <f t="shared" ca="1" si="55"/>
        <v>0</v>
      </c>
      <c r="AW147" s="36">
        <f t="shared" ca="1" si="55"/>
        <v>0</v>
      </c>
      <c r="AX147" s="36">
        <f t="shared" ca="1" si="55"/>
        <v>0</v>
      </c>
      <c r="AY147" s="36">
        <f t="shared" ca="1" si="55"/>
        <v>0</v>
      </c>
      <c r="AZ147" s="36">
        <f t="shared" ca="1" si="55"/>
        <v>0</v>
      </c>
      <c r="BA147" s="36">
        <f t="shared" ca="1" si="55"/>
        <v>0</v>
      </c>
      <c r="BB147" s="36">
        <f t="shared" ca="1" si="55"/>
        <v>0</v>
      </c>
      <c r="BC147" s="36">
        <f t="shared" ca="1" si="55"/>
        <v>0</v>
      </c>
      <c r="BD147" s="36">
        <f t="shared" ca="1" si="55"/>
        <v>0</v>
      </c>
      <c r="BE147" s="36">
        <f t="shared" ca="1" si="55"/>
        <v>0</v>
      </c>
      <c r="BF147" s="36">
        <f t="shared" ca="1" si="55"/>
        <v>0</v>
      </c>
      <c r="BG147" s="36">
        <f t="shared" ca="1" si="55"/>
        <v>0</v>
      </c>
      <c r="BH147" s="36">
        <f t="shared" ca="1" si="55"/>
        <v>0</v>
      </c>
      <c r="BI147" s="36">
        <f t="shared" ca="1" si="55"/>
        <v>0</v>
      </c>
      <c r="BJ147" s="36">
        <f t="shared" ca="1" si="55"/>
        <v>0</v>
      </c>
      <c r="BK147" s="36">
        <f t="shared" ca="1" si="55"/>
        <v>0</v>
      </c>
      <c r="BL147" s="36">
        <f t="shared" ca="1" si="55"/>
        <v>0</v>
      </c>
      <c r="BM147" s="36">
        <f t="shared" ca="1" si="55"/>
        <v>0</v>
      </c>
      <c r="BN147" s="36">
        <f t="shared" ca="1" si="55"/>
        <v>0</v>
      </c>
      <c r="BO147" s="36">
        <f t="shared" ca="1" si="55"/>
        <v>0</v>
      </c>
      <c r="BP147" s="36">
        <f t="shared" ca="1" si="55"/>
        <v>0</v>
      </c>
      <c r="BQ147" s="36">
        <f t="shared" ca="1" si="55"/>
        <v>0</v>
      </c>
      <c r="BR147" s="36">
        <f t="shared" ca="1" si="55"/>
        <v>0</v>
      </c>
      <c r="BS147" s="36">
        <f t="shared" ca="1" si="55"/>
        <v>0</v>
      </c>
      <c r="BT147" s="36">
        <f t="shared" ca="1" si="55"/>
        <v>0</v>
      </c>
      <c r="BU147" s="36">
        <f t="shared" ca="1" si="55"/>
        <v>0</v>
      </c>
      <c r="BV147" s="36">
        <f t="shared" ref="BV147:CK147" ca="1" si="56">-BV$137*IFERROR(SUM(OFFSET(BV66,0,0,1,-MIN(BV$2,$G66)))/$G66,0)</f>
        <v>0</v>
      </c>
      <c r="BW147" s="36">
        <f t="shared" ca="1" si="56"/>
        <v>0</v>
      </c>
      <c r="BX147" s="36">
        <f t="shared" ca="1" si="56"/>
        <v>0</v>
      </c>
      <c r="BY147" s="36">
        <f t="shared" ca="1" si="56"/>
        <v>0</v>
      </c>
      <c r="BZ147" s="36">
        <f t="shared" ca="1" si="56"/>
        <v>0</v>
      </c>
      <c r="CA147" s="36">
        <f t="shared" ca="1" si="56"/>
        <v>0</v>
      </c>
      <c r="CB147" s="36">
        <f t="shared" ca="1" si="56"/>
        <v>0</v>
      </c>
      <c r="CC147" s="36">
        <f t="shared" ca="1" si="56"/>
        <v>0</v>
      </c>
      <c r="CD147" s="36">
        <f t="shared" ca="1" si="56"/>
        <v>0</v>
      </c>
      <c r="CE147" s="36">
        <f t="shared" ca="1" si="56"/>
        <v>0</v>
      </c>
      <c r="CF147" s="36">
        <f t="shared" ca="1" si="56"/>
        <v>0</v>
      </c>
      <c r="CG147" s="36">
        <f t="shared" ca="1" si="56"/>
        <v>0</v>
      </c>
      <c r="CH147" s="36">
        <f t="shared" ca="1" si="56"/>
        <v>0</v>
      </c>
      <c r="CI147" s="36">
        <f t="shared" ca="1" si="56"/>
        <v>0</v>
      </c>
      <c r="CJ147" s="36">
        <f t="shared" ca="1" si="56"/>
        <v>0</v>
      </c>
      <c r="CK147" s="36">
        <f t="shared" ca="1" si="56"/>
        <v>0</v>
      </c>
    </row>
    <row r="148" spans="2:89" s="89" customFormat="1" ht="10.35" hidden="1" customHeight="1" outlineLevel="3">
      <c r="B148" s="90"/>
      <c r="C148" s="89">
        <f t="shared" si="38"/>
        <v>9</v>
      </c>
      <c r="D148" s="259" t="str">
        <f t="shared" si="31"/>
        <v>Aktīvs 9</v>
      </c>
      <c r="E148" s="91"/>
      <c r="F148" s="12" t="s">
        <v>4</v>
      </c>
      <c r="G148"/>
      <c r="J148" s="36">
        <f t="shared" ref="J148:AO148" ca="1" si="57">-J$137*IFERROR(SUM(OFFSET(J67,0,0,1,-MIN(J$2,$G67)))/$G67,0)</f>
        <v>0</v>
      </c>
      <c r="K148" s="36">
        <f t="shared" ca="1" si="57"/>
        <v>0</v>
      </c>
      <c r="L148" s="36">
        <f t="shared" ca="1" si="57"/>
        <v>0</v>
      </c>
      <c r="M148" s="36">
        <f t="shared" ca="1" si="57"/>
        <v>0</v>
      </c>
      <c r="N148" s="36">
        <f t="shared" ca="1" si="57"/>
        <v>0</v>
      </c>
      <c r="O148" s="36">
        <f t="shared" ca="1" si="57"/>
        <v>0</v>
      </c>
      <c r="P148" s="36">
        <f t="shared" ca="1" si="57"/>
        <v>0</v>
      </c>
      <c r="Q148" s="36">
        <f t="shared" ca="1" si="57"/>
        <v>0</v>
      </c>
      <c r="R148" s="36">
        <f t="shared" ca="1" si="57"/>
        <v>0</v>
      </c>
      <c r="S148" s="36">
        <f t="shared" ca="1" si="57"/>
        <v>0</v>
      </c>
      <c r="T148" s="36">
        <f t="shared" ca="1" si="57"/>
        <v>0</v>
      </c>
      <c r="U148" s="36">
        <f t="shared" ca="1" si="57"/>
        <v>0</v>
      </c>
      <c r="V148" s="36">
        <f t="shared" ca="1" si="57"/>
        <v>0</v>
      </c>
      <c r="W148" s="36">
        <f t="shared" ca="1" si="57"/>
        <v>0</v>
      </c>
      <c r="X148" s="36">
        <f t="shared" ca="1" si="57"/>
        <v>0</v>
      </c>
      <c r="Y148" s="36">
        <f t="shared" ca="1" si="57"/>
        <v>0</v>
      </c>
      <c r="Z148" s="36">
        <f t="shared" ca="1" si="57"/>
        <v>0</v>
      </c>
      <c r="AA148" s="36">
        <f t="shared" ca="1" si="57"/>
        <v>0</v>
      </c>
      <c r="AB148" s="36">
        <f t="shared" ca="1" si="57"/>
        <v>0</v>
      </c>
      <c r="AC148" s="36">
        <f t="shared" ca="1" si="57"/>
        <v>0</v>
      </c>
      <c r="AD148" s="36">
        <f t="shared" ca="1" si="57"/>
        <v>0</v>
      </c>
      <c r="AE148" s="36">
        <f t="shared" ca="1" si="57"/>
        <v>0</v>
      </c>
      <c r="AF148" s="36">
        <f t="shared" ca="1" si="57"/>
        <v>0</v>
      </c>
      <c r="AG148" s="36">
        <f t="shared" ca="1" si="57"/>
        <v>0</v>
      </c>
      <c r="AH148" s="36">
        <f t="shared" ca="1" si="57"/>
        <v>0</v>
      </c>
      <c r="AI148" s="36">
        <f t="shared" ca="1" si="57"/>
        <v>0</v>
      </c>
      <c r="AJ148" s="36">
        <f t="shared" ca="1" si="57"/>
        <v>0</v>
      </c>
      <c r="AK148" s="36">
        <f t="shared" ca="1" si="57"/>
        <v>0</v>
      </c>
      <c r="AL148" s="36">
        <f t="shared" ca="1" si="57"/>
        <v>0</v>
      </c>
      <c r="AM148" s="36">
        <f t="shared" ca="1" si="57"/>
        <v>0</v>
      </c>
      <c r="AN148" s="36">
        <f t="shared" ca="1" si="57"/>
        <v>0</v>
      </c>
      <c r="AO148" s="36">
        <f t="shared" ca="1" si="57"/>
        <v>0</v>
      </c>
      <c r="AP148" s="36">
        <f t="shared" ref="AP148:BU148" ca="1" si="58">-AP$137*IFERROR(SUM(OFFSET(AP67,0,0,1,-MIN(AP$2,$G67)))/$G67,0)</f>
        <v>0</v>
      </c>
      <c r="AQ148" s="36">
        <f t="shared" ca="1" si="58"/>
        <v>0</v>
      </c>
      <c r="AR148" s="36">
        <f t="shared" ca="1" si="58"/>
        <v>0</v>
      </c>
      <c r="AS148" s="36">
        <f t="shared" ca="1" si="58"/>
        <v>0</v>
      </c>
      <c r="AT148" s="36">
        <f t="shared" ca="1" si="58"/>
        <v>0</v>
      </c>
      <c r="AU148" s="36">
        <f t="shared" ca="1" si="58"/>
        <v>0</v>
      </c>
      <c r="AV148" s="36">
        <f t="shared" ca="1" si="58"/>
        <v>0</v>
      </c>
      <c r="AW148" s="36">
        <f t="shared" ca="1" si="58"/>
        <v>0</v>
      </c>
      <c r="AX148" s="36">
        <f t="shared" ca="1" si="58"/>
        <v>0</v>
      </c>
      <c r="AY148" s="36">
        <f t="shared" ca="1" si="58"/>
        <v>0</v>
      </c>
      <c r="AZ148" s="36">
        <f t="shared" ca="1" si="58"/>
        <v>0</v>
      </c>
      <c r="BA148" s="36">
        <f t="shared" ca="1" si="58"/>
        <v>0</v>
      </c>
      <c r="BB148" s="36">
        <f t="shared" ca="1" si="58"/>
        <v>0</v>
      </c>
      <c r="BC148" s="36">
        <f t="shared" ca="1" si="58"/>
        <v>0</v>
      </c>
      <c r="BD148" s="36">
        <f t="shared" ca="1" si="58"/>
        <v>0</v>
      </c>
      <c r="BE148" s="36">
        <f t="shared" ca="1" si="58"/>
        <v>0</v>
      </c>
      <c r="BF148" s="36">
        <f t="shared" ca="1" si="58"/>
        <v>0</v>
      </c>
      <c r="BG148" s="36">
        <f t="shared" ca="1" si="58"/>
        <v>0</v>
      </c>
      <c r="BH148" s="36">
        <f t="shared" ca="1" si="58"/>
        <v>0</v>
      </c>
      <c r="BI148" s="36">
        <f t="shared" ca="1" si="58"/>
        <v>0</v>
      </c>
      <c r="BJ148" s="36">
        <f t="shared" ca="1" si="58"/>
        <v>0</v>
      </c>
      <c r="BK148" s="36">
        <f t="shared" ca="1" si="58"/>
        <v>0</v>
      </c>
      <c r="BL148" s="36">
        <f t="shared" ca="1" si="58"/>
        <v>0</v>
      </c>
      <c r="BM148" s="36">
        <f t="shared" ca="1" si="58"/>
        <v>0</v>
      </c>
      <c r="BN148" s="36">
        <f t="shared" ca="1" si="58"/>
        <v>0</v>
      </c>
      <c r="BO148" s="36">
        <f t="shared" ca="1" si="58"/>
        <v>0</v>
      </c>
      <c r="BP148" s="36">
        <f t="shared" ca="1" si="58"/>
        <v>0</v>
      </c>
      <c r="BQ148" s="36">
        <f t="shared" ca="1" si="58"/>
        <v>0</v>
      </c>
      <c r="BR148" s="36">
        <f t="shared" ca="1" si="58"/>
        <v>0</v>
      </c>
      <c r="BS148" s="36">
        <f t="shared" ca="1" si="58"/>
        <v>0</v>
      </c>
      <c r="BT148" s="36">
        <f t="shared" ca="1" si="58"/>
        <v>0</v>
      </c>
      <c r="BU148" s="36">
        <f t="shared" ca="1" si="58"/>
        <v>0</v>
      </c>
      <c r="BV148" s="36">
        <f t="shared" ref="BV148:CK148" ca="1" si="59">-BV$137*IFERROR(SUM(OFFSET(BV67,0,0,1,-MIN(BV$2,$G67)))/$G67,0)</f>
        <v>0</v>
      </c>
      <c r="BW148" s="36">
        <f t="shared" ca="1" si="59"/>
        <v>0</v>
      </c>
      <c r="BX148" s="36">
        <f t="shared" ca="1" si="59"/>
        <v>0</v>
      </c>
      <c r="BY148" s="36">
        <f t="shared" ca="1" si="59"/>
        <v>0</v>
      </c>
      <c r="BZ148" s="36">
        <f t="shared" ca="1" si="59"/>
        <v>0</v>
      </c>
      <c r="CA148" s="36">
        <f t="shared" ca="1" si="59"/>
        <v>0</v>
      </c>
      <c r="CB148" s="36">
        <f t="shared" ca="1" si="59"/>
        <v>0</v>
      </c>
      <c r="CC148" s="36">
        <f t="shared" ca="1" si="59"/>
        <v>0</v>
      </c>
      <c r="CD148" s="36">
        <f t="shared" ca="1" si="59"/>
        <v>0</v>
      </c>
      <c r="CE148" s="36">
        <f t="shared" ca="1" si="59"/>
        <v>0</v>
      </c>
      <c r="CF148" s="36">
        <f t="shared" ca="1" si="59"/>
        <v>0</v>
      </c>
      <c r="CG148" s="36">
        <f t="shared" ca="1" si="59"/>
        <v>0</v>
      </c>
      <c r="CH148" s="36">
        <f t="shared" ca="1" si="59"/>
        <v>0</v>
      </c>
      <c r="CI148" s="36">
        <f t="shared" ca="1" si="59"/>
        <v>0</v>
      </c>
      <c r="CJ148" s="36">
        <f t="shared" ca="1" si="59"/>
        <v>0</v>
      </c>
      <c r="CK148" s="36">
        <f t="shared" ca="1" si="59"/>
        <v>0</v>
      </c>
    </row>
    <row r="149" spans="2:89" s="89" customFormat="1" ht="10.35" hidden="1" customHeight="1" outlineLevel="3">
      <c r="B149" s="90"/>
      <c r="C149" s="89">
        <f t="shared" si="38"/>
        <v>10</v>
      </c>
      <c r="D149" s="259" t="str">
        <f t="shared" si="31"/>
        <v>Aktīvs 10</v>
      </c>
      <c r="E149" s="91"/>
      <c r="F149" s="12" t="s">
        <v>4</v>
      </c>
      <c r="G149"/>
      <c r="J149" s="36">
        <f t="shared" ref="J149:AO149" ca="1" si="60">-J$137*IFERROR(SUM(OFFSET(J68,0,0,1,-MIN(J$2,$G68)))/$G68,0)</f>
        <v>0</v>
      </c>
      <c r="K149" s="36">
        <f t="shared" ca="1" si="60"/>
        <v>0</v>
      </c>
      <c r="L149" s="36">
        <f t="shared" ca="1" si="60"/>
        <v>0</v>
      </c>
      <c r="M149" s="36">
        <f t="shared" ca="1" si="60"/>
        <v>0</v>
      </c>
      <c r="N149" s="36">
        <f t="shared" ca="1" si="60"/>
        <v>0</v>
      </c>
      <c r="O149" s="36">
        <f t="shared" ca="1" si="60"/>
        <v>0</v>
      </c>
      <c r="P149" s="36">
        <f t="shared" ca="1" si="60"/>
        <v>0</v>
      </c>
      <c r="Q149" s="36">
        <f t="shared" ca="1" si="60"/>
        <v>0</v>
      </c>
      <c r="R149" s="36">
        <f t="shared" ca="1" si="60"/>
        <v>0</v>
      </c>
      <c r="S149" s="36">
        <f t="shared" ca="1" si="60"/>
        <v>0</v>
      </c>
      <c r="T149" s="36">
        <f t="shared" ca="1" si="60"/>
        <v>0</v>
      </c>
      <c r="U149" s="36">
        <f t="shared" ca="1" si="60"/>
        <v>0</v>
      </c>
      <c r="V149" s="36">
        <f t="shared" ca="1" si="60"/>
        <v>0</v>
      </c>
      <c r="W149" s="36">
        <f t="shared" ca="1" si="60"/>
        <v>0</v>
      </c>
      <c r="X149" s="36">
        <f t="shared" ca="1" si="60"/>
        <v>0</v>
      </c>
      <c r="Y149" s="36">
        <f t="shared" ca="1" si="60"/>
        <v>0</v>
      </c>
      <c r="Z149" s="36">
        <f t="shared" ca="1" si="60"/>
        <v>0</v>
      </c>
      <c r="AA149" s="36">
        <f t="shared" ca="1" si="60"/>
        <v>0</v>
      </c>
      <c r="AB149" s="36">
        <f t="shared" ca="1" si="60"/>
        <v>0</v>
      </c>
      <c r="AC149" s="36">
        <f t="shared" ca="1" si="60"/>
        <v>0</v>
      </c>
      <c r="AD149" s="36">
        <f t="shared" ca="1" si="60"/>
        <v>0</v>
      </c>
      <c r="AE149" s="36">
        <f t="shared" ca="1" si="60"/>
        <v>0</v>
      </c>
      <c r="AF149" s="36">
        <f t="shared" ca="1" si="60"/>
        <v>0</v>
      </c>
      <c r="AG149" s="36">
        <f t="shared" ca="1" si="60"/>
        <v>0</v>
      </c>
      <c r="AH149" s="36">
        <f t="shared" ca="1" si="60"/>
        <v>0</v>
      </c>
      <c r="AI149" s="36">
        <f t="shared" ca="1" si="60"/>
        <v>0</v>
      </c>
      <c r="AJ149" s="36">
        <f t="shared" ca="1" si="60"/>
        <v>0</v>
      </c>
      <c r="AK149" s="36">
        <f t="shared" ca="1" si="60"/>
        <v>0</v>
      </c>
      <c r="AL149" s="36">
        <f t="shared" ca="1" si="60"/>
        <v>0</v>
      </c>
      <c r="AM149" s="36">
        <f t="shared" ca="1" si="60"/>
        <v>0</v>
      </c>
      <c r="AN149" s="36">
        <f t="shared" ca="1" si="60"/>
        <v>0</v>
      </c>
      <c r="AO149" s="36">
        <f t="shared" ca="1" si="60"/>
        <v>0</v>
      </c>
      <c r="AP149" s="36">
        <f t="shared" ref="AP149:BU149" ca="1" si="61">-AP$137*IFERROR(SUM(OFFSET(AP68,0,0,1,-MIN(AP$2,$G68)))/$G68,0)</f>
        <v>0</v>
      </c>
      <c r="AQ149" s="36">
        <f t="shared" ca="1" si="61"/>
        <v>0</v>
      </c>
      <c r="AR149" s="36">
        <f t="shared" ca="1" si="61"/>
        <v>0</v>
      </c>
      <c r="AS149" s="36">
        <f t="shared" ca="1" si="61"/>
        <v>0</v>
      </c>
      <c r="AT149" s="36">
        <f t="shared" ca="1" si="61"/>
        <v>0</v>
      </c>
      <c r="AU149" s="36">
        <f t="shared" ca="1" si="61"/>
        <v>0</v>
      </c>
      <c r="AV149" s="36">
        <f t="shared" ca="1" si="61"/>
        <v>0</v>
      </c>
      <c r="AW149" s="36">
        <f t="shared" ca="1" si="61"/>
        <v>0</v>
      </c>
      <c r="AX149" s="36">
        <f t="shared" ca="1" si="61"/>
        <v>0</v>
      </c>
      <c r="AY149" s="36">
        <f t="shared" ca="1" si="61"/>
        <v>0</v>
      </c>
      <c r="AZ149" s="36">
        <f t="shared" ca="1" si="61"/>
        <v>0</v>
      </c>
      <c r="BA149" s="36">
        <f t="shared" ca="1" si="61"/>
        <v>0</v>
      </c>
      <c r="BB149" s="36">
        <f t="shared" ca="1" si="61"/>
        <v>0</v>
      </c>
      <c r="BC149" s="36">
        <f t="shared" ca="1" si="61"/>
        <v>0</v>
      </c>
      <c r="BD149" s="36">
        <f t="shared" ca="1" si="61"/>
        <v>0</v>
      </c>
      <c r="BE149" s="36">
        <f t="shared" ca="1" si="61"/>
        <v>0</v>
      </c>
      <c r="BF149" s="36">
        <f t="shared" ca="1" si="61"/>
        <v>0</v>
      </c>
      <c r="BG149" s="36">
        <f t="shared" ca="1" si="61"/>
        <v>0</v>
      </c>
      <c r="BH149" s="36">
        <f t="shared" ca="1" si="61"/>
        <v>0</v>
      </c>
      <c r="BI149" s="36">
        <f t="shared" ca="1" si="61"/>
        <v>0</v>
      </c>
      <c r="BJ149" s="36">
        <f t="shared" ca="1" si="61"/>
        <v>0</v>
      </c>
      <c r="BK149" s="36">
        <f t="shared" ca="1" si="61"/>
        <v>0</v>
      </c>
      <c r="BL149" s="36">
        <f t="shared" ca="1" si="61"/>
        <v>0</v>
      </c>
      <c r="BM149" s="36">
        <f t="shared" ca="1" si="61"/>
        <v>0</v>
      </c>
      <c r="BN149" s="36">
        <f t="shared" ca="1" si="61"/>
        <v>0</v>
      </c>
      <c r="BO149" s="36">
        <f t="shared" ca="1" si="61"/>
        <v>0</v>
      </c>
      <c r="BP149" s="36">
        <f t="shared" ca="1" si="61"/>
        <v>0</v>
      </c>
      <c r="BQ149" s="36">
        <f t="shared" ca="1" si="61"/>
        <v>0</v>
      </c>
      <c r="BR149" s="36">
        <f t="shared" ca="1" si="61"/>
        <v>0</v>
      </c>
      <c r="BS149" s="36">
        <f t="shared" ca="1" si="61"/>
        <v>0</v>
      </c>
      <c r="BT149" s="36">
        <f t="shared" ca="1" si="61"/>
        <v>0</v>
      </c>
      <c r="BU149" s="36">
        <f t="shared" ca="1" si="61"/>
        <v>0</v>
      </c>
      <c r="BV149" s="36">
        <f t="shared" ref="BV149:CK149" ca="1" si="62">-BV$137*IFERROR(SUM(OFFSET(BV68,0,0,1,-MIN(BV$2,$G68)))/$G68,0)</f>
        <v>0</v>
      </c>
      <c r="BW149" s="36">
        <f t="shared" ca="1" si="62"/>
        <v>0</v>
      </c>
      <c r="BX149" s="36">
        <f t="shared" ca="1" si="62"/>
        <v>0</v>
      </c>
      <c r="BY149" s="36">
        <f t="shared" ca="1" si="62"/>
        <v>0</v>
      </c>
      <c r="BZ149" s="36">
        <f t="shared" ca="1" si="62"/>
        <v>0</v>
      </c>
      <c r="CA149" s="36">
        <f t="shared" ca="1" si="62"/>
        <v>0</v>
      </c>
      <c r="CB149" s="36">
        <f t="shared" ca="1" si="62"/>
        <v>0</v>
      </c>
      <c r="CC149" s="36">
        <f t="shared" ca="1" si="62"/>
        <v>0</v>
      </c>
      <c r="CD149" s="36">
        <f t="shared" ca="1" si="62"/>
        <v>0</v>
      </c>
      <c r="CE149" s="36">
        <f t="shared" ca="1" si="62"/>
        <v>0</v>
      </c>
      <c r="CF149" s="36">
        <f t="shared" ca="1" si="62"/>
        <v>0</v>
      </c>
      <c r="CG149" s="36">
        <f t="shared" ca="1" si="62"/>
        <v>0</v>
      </c>
      <c r="CH149" s="36">
        <f t="shared" ca="1" si="62"/>
        <v>0</v>
      </c>
      <c r="CI149" s="36">
        <f t="shared" ca="1" si="62"/>
        <v>0</v>
      </c>
      <c r="CJ149" s="36">
        <f t="shared" ca="1" si="62"/>
        <v>0</v>
      </c>
      <c r="CK149" s="36">
        <f t="shared" ca="1" si="62"/>
        <v>0</v>
      </c>
    </row>
    <row r="150" spans="2:89" s="89" customFormat="1" ht="10.35" hidden="1" customHeight="1" outlineLevel="3">
      <c r="B150" s="90"/>
      <c r="C150" s="89">
        <f t="shared" si="38"/>
        <v>11</v>
      </c>
      <c r="D150" s="259">
        <f t="shared" si="31"/>
        <v>0</v>
      </c>
      <c r="E150" s="91"/>
      <c r="F150" s="12" t="s">
        <v>4</v>
      </c>
      <c r="G150"/>
      <c r="J150" s="36">
        <f t="shared" ref="J150:AO150" ca="1" si="63">-J$137*IFERROR(SUM(OFFSET(J69,0,0,1,-MIN(J$2,$G69)))/$G69,0)</f>
        <v>0</v>
      </c>
      <c r="K150" s="36">
        <f t="shared" ca="1" si="63"/>
        <v>0</v>
      </c>
      <c r="L150" s="36">
        <f t="shared" ca="1" si="63"/>
        <v>0</v>
      </c>
      <c r="M150" s="36">
        <f t="shared" ca="1" si="63"/>
        <v>0</v>
      </c>
      <c r="N150" s="36">
        <f t="shared" ca="1" si="63"/>
        <v>0</v>
      </c>
      <c r="O150" s="36">
        <f t="shared" ca="1" si="63"/>
        <v>0</v>
      </c>
      <c r="P150" s="36">
        <f t="shared" ca="1" si="63"/>
        <v>0</v>
      </c>
      <c r="Q150" s="36">
        <f t="shared" ca="1" si="63"/>
        <v>0</v>
      </c>
      <c r="R150" s="36">
        <f t="shared" ca="1" si="63"/>
        <v>0</v>
      </c>
      <c r="S150" s="36">
        <f t="shared" ca="1" si="63"/>
        <v>0</v>
      </c>
      <c r="T150" s="36">
        <f t="shared" ca="1" si="63"/>
        <v>0</v>
      </c>
      <c r="U150" s="36">
        <f t="shared" ca="1" si="63"/>
        <v>0</v>
      </c>
      <c r="V150" s="36">
        <f t="shared" ca="1" si="63"/>
        <v>0</v>
      </c>
      <c r="W150" s="36">
        <f t="shared" ca="1" si="63"/>
        <v>0</v>
      </c>
      <c r="X150" s="36">
        <f t="shared" ca="1" si="63"/>
        <v>0</v>
      </c>
      <c r="Y150" s="36">
        <f t="shared" ca="1" si="63"/>
        <v>0</v>
      </c>
      <c r="Z150" s="36">
        <f t="shared" ca="1" si="63"/>
        <v>0</v>
      </c>
      <c r="AA150" s="36">
        <f t="shared" ca="1" si="63"/>
        <v>0</v>
      </c>
      <c r="AB150" s="36">
        <f t="shared" ca="1" si="63"/>
        <v>0</v>
      </c>
      <c r="AC150" s="36">
        <f t="shared" ca="1" si="63"/>
        <v>0</v>
      </c>
      <c r="AD150" s="36">
        <f t="shared" ca="1" si="63"/>
        <v>0</v>
      </c>
      <c r="AE150" s="36">
        <f t="shared" ca="1" si="63"/>
        <v>0</v>
      </c>
      <c r="AF150" s="36">
        <f t="shared" ca="1" si="63"/>
        <v>0</v>
      </c>
      <c r="AG150" s="36">
        <f t="shared" ca="1" si="63"/>
        <v>0</v>
      </c>
      <c r="AH150" s="36">
        <f t="shared" ca="1" si="63"/>
        <v>0</v>
      </c>
      <c r="AI150" s="36">
        <f t="shared" ca="1" si="63"/>
        <v>0</v>
      </c>
      <c r="AJ150" s="36">
        <f t="shared" ca="1" si="63"/>
        <v>0</v>
      </c>
      <c r="AK150" s="36">
        <f t="shared" ca="1" si="63"/>
        <v>0</v>
      </c>
      <c r="AL150" s="36">
        <f t="shared" ca="1" si="63"/>
        <v>0</v>
      </c>
      <c r="AM150" s="36">
        <f t="shared" ca="1" si="63"/>
        <v>0</v>
      </c>
      <c r="AN150" s="36">
        <f t="shared" ca="1" si="63"/>
        <v>0</v>
      </c>
      <c r="AO150" s="36">
        <f t="shared" ca="1" si="63"/>
        <v>0</v>
      </c>
      <c r="AP150" s="36">
        <f t="shared" ref="AP150:BU150" ca="1" si="64">-AP$137*IFERROR(SUM(OFFSET(AP69,0,0,1,-MIN(AP$2,$G69)))/$G69,0)</f>
        <v>0</v>
      </c>
      <c r="AQ150" s="36">
        <f t="shared" ca="1" si="64"/>
        <v>0</v>
      </c>
      <c r="AR150" s="36">
        <f t="shared" ca="1" si="64"/>
        <v>0</v>
      </c>
      <c r="AS150" s="36">
        <f t="shared" ca="1" si="64"/>
        <v>0</v>
      </c>
      <c r="AT150" s="36">
        <f t="shared" ca="1" si="64"/>
        <v>0</v>
      </c>
      <c r="AU150" s="36">
        <f t="shared" ca="1" si="64"/>
        <v>0</v>
      </c>
      <c r="AV150" s="36">
        <f t="shared" ca="1" si="64"/>
        <v>0</v>
      </c>
      <c r="AW150" s="36">
        <f t="shared" ca="1" si="64"/>
        <v>0</v>
      </c>
      <c r="AX150" s="36">
        <f t="shared" ca="1" si="64"/>
        <v>0</v>
      </c>
      <c r="AY150" s="36">
        <f t="shared" ca="1" si="64"/>
        <v>0</v>
      </c>
      <c r="AZ150" s="36">
        <f t="shared" ca="1" si="64"/>
        <v>0</v>
      </c>
      <c r="BA150" s="36">
        <f t="shared" ca="1" si="64"/>
        <v>0</v>
      </c>
      <c r="BB150" s="36">
        <f t="shared" ca="1" si="64"/>
        <v>0</v>
      </c>
      <c r="BC150" s="36">
        <f t="shared" ca="1" si="64"/>
        <v>0</v>
      </c>
      <c r="BD150" s="36">
        <f t="shared" ca="1" si="64"/>
        <v>0</v>
      </c>
      <c r="BE150" s="36">
        <f t="shared" ca="1" si="64"/>
        <v>0</v>
      </c>
      <c r="BF150" s="36">
        <f t="shared" ca="1" si="64"/>
        <v>0</v>
      </c>
      <c r="BG150" s="36">
        <f t="shared" ca="1" si="64"/>
        <v>0</v>
      </c>
      <c r="BH150" s="36">
        <f t="shared" ca="1" si="64"/>
        <v>0</v>
      </c>
      <c r="BI150" s="36">
        <f t="shared" ca="1" si="64"/>
        <v>0</v>
      </c>
      <c r="BJ150" s="36">
        <f t="shared" ca="1" si="64"/>
        <v>0</v>
      </c>
      <c r="BK150" s="36">
        <f t="shared" ca="1" si="64"/>
        <v>0</v>
      </c>
      <c r="BL150" s="36">
        <f t="shared" ca="1" si="64"/>
        <v>0</v>
      </c>
      <c r="BM150" s="36">
        <f t="shared" ca="1" si="64"/>
        <v>0</v>
      </c>
      <c r="BN150" s="36">
        <f t="shared" ca="1" si="64"/>
        <v>0</v>
      </c>
      <c r="BO150" s="36">
        <f t="shared" ca="1" si="64"/>
        <v>0</v>
      </c>
      <c r="BP150" s="36">
        <f t="shared" ca="1" si="64"/>
        <v>0</v>
      </c>
      <c r="BQ150" s="36">
        <f t="shared" ca="1" si="64"/>
        <v>0</v>
      </c>
      <c r="BR150" s="36">
        <f t="shared" ca="1" si="64"/>
        <v>0</v>
      </c>
      <c r="BS150" s="36">
        <f t="shared" ca="1" si="64"/>
        <v>0</v>
      </c>
      <c r="BT150" s="36">
        <f t="shared" ca="1" si="64"/>
        <v>0</v>
      </c>
      <c r="BU150" s="36">
        <f t="shared" ca="1" si="64"/>
        <v>0</v>
      </c>
      <c r="BV150" s="36">
        <f t="shared" ref="BV150:CK150" ca="1" si="65">-BV$137*IFERROR(SUM(OFFSET(BV69,0,0,1,-MIN(BV$2,$G69)))/$G69,0)</f>
        <v>0</v>
      </c>
      <c r="BW150" s="36">
        <f t="shared" ca="1" si="65"/>
        <v>0</v>
      </c>
      <c r="BX150" s="36">
        <f t="shared" ca="1" si="65"/>
        <v>0</v>
      </c>
      <c r="BY150" s="36">
        <f t="shared" ca="1" si="65"/>
        <v>0</v>
      </c>
      <c r="BZ150" s="36">
        <f t="shared" ca="1" si="65"/>
        <v>0</v>
      </c>
      <c r="CA150" s="36">
        <f t="shared" ca="1" si="65"/>
        <v>0</v>
      </c>
      <c r="CB150" s="36">
        <f t="shared" ca="1" si="65"/>
        <v>0</v>
      </c>
      <c r="CC150" s="36">
        <f t="shared" ca="1" si="65"/>
        <v>0</v>
      </c>
      <c r="CD150" s="36">
        <f t="shared" ca="1" si="65"/>
        <v>0</v>
      </c>
      <c r="CE150" s="36">
        <f t="shared" ca="1" si="65"/>
        <v>0</v>
      </c>
      <c r="CF150" s="36">
        <f t="shared" ca="1" si="65"/>
        <v>0</v>
      </c>
      <c r="CG150" s="36">
        <f t="shared" ca="1" si="65"/>
        <v>0</v>
      </c>
      <c r="CH150" s="36">
        <f t="shared" ca="1" si="65"/>
        <v>0</v>
      </c>
      <c r="CI150" s="36">
        <f t="shared" ca="1" si="65"/>
        <v>0</v>
      </c>
      <c r="CJ150" s="36">
        <f t="shared" ca="1" si="65"/>
        <v>0</v>
      </c>
      <c r="CK150" s="36">
        <f t="shared" ca="1" si="65"/>
        <v>0</v>
      </c>
    </row>
    <row r="151" spans="2:89" s="89" customFormat="1" ht="10.35" hidden="1" customHeight="1" outlineLevel="3">
      <c r="B151" s="90"/>
      <c r="C151" s="89">
        <f t="shared" si="38"/>
        <v>12</v>
      </c>
      <c r="D151" s="259">
        <f t="shared" si="31"/>
        <v>0</v>
      </c>
      <c r="E151" s="91"/>
      <c r="F151" s="12" t="s">
        <v>4</v>
      </c>
      <c r="G151"/>
      <c r="J151" s="36">
        <f t="shared" ref="J151:AO151" ca="1" si="66">-J$137*IFERROR(SUM(OFFSET(J70,0,0,1,-MIN(J$2,$G70)))/$G70,0)</f>
        <v>0</v>
      </c>
      <c r="K151" s="36">
        <f t="shared" ca="1" si="66"/>
        <v>0</v>
      </c>
      <c r="L151" s="36">
        <f t="shared" ca="1" si="66"/>
        <v>0</v>
      </c>
      <c r="M151" s="36">
        <f t="shared" ca="1" si="66"/>
        <v>0</v>
      </c>
      <c r="N151" s="36">
        <f t="shared" ca="1" si="66"/>
        <v>0</v>
      </c>
      <c r="O151" s="36">
        <f t="shared" ca="1" si="66"/>
        <v>0</v>
      </c>
      <c r="P151" s="36">
        <f t="shared" ca="1" si="66"/>
        <v>0</v>
      </c>
      <c r="Q151" s="36">
        <f t="shared" ca="1" si="66"/>
        <v>0</v>
      </c>
      <c r="R151" s="36">
        <f t="shared" ca="1" si="66"/>
        <v>0</v>
      </c>
      <c r="S151" s="36">
        <f t="shared" ca="1" si="66"/>
        <v>0</v>
      </c>
      <c r="T151" s="36">
        <f t="shared" ca="1" si="66"/>
        <v>0</v>
      </c>
      <c r="U151" s="36">
        <f t="shared" ca="1" si="66"/>
        <v>0</v>
      </c>
      <c r="V151" s="36">
        <f t="shared" ca="1" si="66"/>
        <v>0</v>
      </c>
      <c r="W151" s="36">
        <f t="shared" ca="1" si="66"/>
        <v>0</v>
      </c>
      <c r="X151" s="36">
        <f t="shared" ca="1" si="66"/>
        <v>0</v>
      </c>
      <c r="Y151" s="36">
        <f t="shared" ca="1" si="66"/>
        <v>0</v>
      </c>
      <c r="Z151" s="36">
        <f t="shared" ca="1" si="66"/>
        <v>0</v>
      </c>
      <c r="AA151" s="36">
        <f t="shared" ca="1" si="66"/>
        <v>0</v>
      </c>
      <c r="AB151" s="36">
        <f t="shared" ca="1" si="66"/>
        <v>0</v>
      </c>
      <c r="AC151" s="36">
        <f t="shared" ca="1" si="66"/>
        <v>0</v>
      </c>
      <c r="AD151" s="36">
        <f t="shared" ca="1" si="66"/>
        <v>0</v>
      </c>
      <c r="AE151" s="36">
        <f t="shared" ca="1" si="66"/>
        <v>0</v>
      </c>
      <c r="AF151" s="36">
        <f t="shared" ca="1" si="66"/>
        <v>0</v>
      </c>
      <c r="AG151" s="36">
        <f t="shared" ca="1" si="66"/>
        <v>0</v>
      </c>
      <c r="AH151" s="36">
        <f t="shared" ca="1" si="66"/>
        <v>0</v>
      </c>
      <c r="AI151" s="36">
        <f t="shared" ca="1" si="66"/>
        <v>0</v>
      </c>
      <c r="AJ151" s="36">
        <f t="shared" ca="1" si="66"/>
        <v>0</v>
      </c>
      <c r="AK151" s="36">
        <f t="shared" ca="1" si="66"/>
        <v>0</v>
      </c>
      <c r="AL151" s="36">
        <f t="shared" ca="1" si="66"/>
        <v>0</v>
      </c>
      <c r="AM151" s="36">
        <f t="shared" ca="1" si="66"/>
        <v>0</v>
      </c>
      <c r="AN151" s="36">
        <f t="shared" ca="1" si="66"/>
        <v>0</v>
      </c>
      <c r="AO151" s="36">
        <f t="shared" ca="1" si="66"/>
        <v>0</v>
      </c>
      <c r="AP151" s="36">
        <f t="shared" ref="AP151:BU151" ca="1" si="67">-AP$137*IFERROR(SUM(OFFSET(AP70,0,0,1,-MIN(AP$2,$G70)))/$G70,0)</f>
        <v>0</v>
      </c>
      <c r="AQ151" s="36">
        <f t="shared" ca="1" si="67"/>
        <v>0</v>
      </c>
      <c r="AR151" s="36">
        <f t="shared" ca="1" si="67"/>
        <v>0</v>
      </c>
      <c r="AS151" s="36">
        <f t="shared" ca="1" si="67"/>
        <v>0</v>
      </c>
      <c r="AT151" s="36">
        <f t="shared" ca="1" si="67"/>
        <v>0</v>
      </c>
      <c r="AU151" s="36">
        <f t="shared" ca="1" si="67"/>
        <v>0</v>
      </c>
      <c r="AV151" s="36">
        <f t="shared" ca="1" si="67"/>
        <v>0</v>
      </c>
      <c r="AW151" s="36">
        <f t="shared" ca="1" si="67"/>
        <v>0</v>
      </c>
      <c r="AX151" s="36">
        <f t="shared" ca="1" si="67"/>
        <v>0</v>
      </c>
      <c r="AY151" s="36">
        <f t="shared" ca="1" si="67"/>
        <v>0</v>
      </c>
      <c r="AZ151" s="36">
        <f t="shared" ca="1" si="67"/>
        <v>0</v>
      </c>
      <c r="BA151" s="36">
        <f t="shared" ca="1" si="67"/>
        <v>0</v>
      </c>
      <c r="BB151" s="36">
        <f t="shared" ca="1" si="67"/>
        <v>0</v>
      </c>
      <c r="BC151" s="36">
        <f t="shared" ca="1" si="67"/>
        <v>0</v>
      </c>
      <c r="BD151" s="36">
        <f t="shared" ca="1" si="67"/>
        <v>0</v>
      </c>
      <c r="BE151" s="36">
        <f t="shared" ca="1" si="67"/>
        <v>0</v>
      </c>
      <c r="BF151" s="36">
        <f t="shared" ca="1" si="67"/>
        <v>0</v>
      </c>
      <c r="BG151" s="36">
        <f t="shared" ca="1" si="67"/>
        <v>0</v>
      </c>
      <c r="BH151" s="36">
        <f t="shared" ca="1" si="67"/>
        <v>0</v>
      </c>
      <c r="BI151" s="36">
        <f t="shared" ca="1" si="67"/>
        <v>0</v>
      </c>
      <c r="BJ151" s="36">
        <f t="shared" ca="1" si="67"/>
        <v>0</v>
      </c>
      <c r="BK151" s="36">
        <f t="shared" ca="1" si="67"/>
        <v>0</v>
      </c>
      <c r="BL151" s="36">
        <f t="shared" ca="1" si="67"/>
        <v>0</v>
      </c>
      <c r="BM151" s="36">
        <f t="shared" ca="1" si="67"/>
        <v>0</v>
      </c>
      <c r="BN151" s="36">
        <f t="shared" ca="1" si="67"/>
        <v>0</v>
      </c>
      <c r="BO151" s="36">
        <f t="shared" ca="1" si="67"/>
        <v>0</v>
      </c>
      <c r="BP151" s="36">
        <f t="shared" ca="1" si="67"/>
        <v>0</v>
      </c>
      <c r="BQ151" s="36">
        <f t="shared" ca="1" si="67"/>
        <v>0</v>
      </c>
      <c r="BR151" s="36">
        <f t="shared" ca="1" si="67"/>
        <v>0</v>
      </c>
      <c r="BS151" s="36">
        <f t="shared" ca="1" si="67"/>
        <v>0</v>
      </c>
      <c r="BT151" s="36">
        <f t="shared" ca="1" si="67"/>
        <v>0</v>
      </c>
      <c r="BU151" s="36">
        <f t="shared" ca="1" si="67"/>
        <v>0</v>
      </c>
      <c r="BV151" s="36">
        <f t="shared" ref="BV151:CK151" ca="1" si="68">-BV$137*IFERROR(SUM(OFFSET(BV70,0,0,1,-MIN(BV$2,$G70)))/$G70,0)</f>
        <v>0</v>
      </c>
      <c r="BW151" s="36">
        <f t="shared" ca="1" si="68"/>
        <v>0</v>
      </c>
      <c r="BX151" s="36">
        <f t="shared" ca="1" si="68"/>
        <v>0</v>
      </c>
      <c r="BY151" s="36">
        <f t="shared" ca="1" si="68"/>
        <v>0</v>
      </c>
      <c r="BZ151" s="36">
        <f t="shared" ca="1" si="68"/>
        <v>0</v>
      </c>
      <c r="CA151" s="36">
        <f t="shared" ca="1" si="68"/>
        <v>0</v>
      </c>
      <c r="CB151" s="36">
        <f t="shared" ca="1" si="68"/>
        <v>0</v>
      </c>
      <c r="CC151" s="36">
        <f t="shared" ca="1" si="68"/>
        <v>0</v>
      </c>
      <c r="CD151" s="36">
        <f t="shared" ca="1" si="68"/>
        <v>0</v>
      </c>
      <c r="CE151" s="36">
        <f t="shared" ca="1" si="68"/>
        <v>0</v>
      </c>
      <c r="CF151" s="36">
        <f t="shared" ca="1" si="68"/>
        <v>0</v>
      </c>
      <c r="CG151" s="36">
        <f t="shared" ca="1" si="68"/>
        <v>0</v>
      </c>
      <c r="CH151" s="36">
        <f t="shared" ca="1" si="68"/>
        <v>0</v>
      </c>
      <c r="CI151" s="36">
        <f t="shared" ca="1" si="68"/>
        <v>0</v>
      </c>
      <c r="CJ151" s="36">
        <f t="shared" ca="1" si="68"/>
        <v>0</v>
      </c>
      <c r="CK151" s="36">
        <f t="shared" ca="1" si="68"/>
        <v>0</v>
      </c>
    </row>
    <row r="152" spans="2:89" s="89" customFormat="1" ht="10.35" hidden="1" customHeight="1" outlineLevel="3">
      <c r="B152" s="90"/>
      <c r="C152" s="89">
        <f t="shared" si="38"/>
        <v>13</v>
      </c>
      <c r="D152" s="259">
        <f t="shared" si="31"/>
        <v>0</v>
      </c>
      <c r="E152" s="91"/>
      <c r="F152" s="12" t="s">
        <v>4</v>
      </c>
      <c r="G152"/>
      <c r="J152" s="36">
        <f t="shared" ref="J152:AO152" ca="1" si="69">-J$137*IFERROR(SUM(OFFSET(J71,0,0,1,-MIN(J$2,$G71)))/$G71,0)</f>
        <v>0</v>
      </c>
      <c r="K152" s="36">
        <f t="shared" ca="1" si="69"/>
        <v>0</v>
      </c>
      <c r="L152" s="36">
        <f t="shared" ca="1" si="69"/>
        <v>0</v>
      </c>
      <c r="M152" s="36">
        <f t="shared" ca="1" si="69"/>
        <v>0</v>
      </c>
      <c r="N152" s="36">
        <f t="shared" ca="1" si="69"/>
        <v>0</v>
      </c>
      <c r="O152" s="36">
        <f t="shared" ca="1" si="69"/>
        <v>0</v>
      </c>
      <c r="P152" s="36">
        <f t="shared" ca="1" si="69"/>
        <v>0</v>
      </c>
      <c r="Q152" s="36">
        <f t="shared" ca="1" si="69"/>
        <v>0</v>
      </c>
      <c r="R152" s="36">
        <f t="shared" ca="1" si="69"/>
        <v>0</v>
      </c>
      <c r="S152" s="36">
        <f t="shared" ca="1" si="69"/>
        <v>0</v>
      </c>
      <c r="T152" s="36">
        <f t="shared" ca="1" si="69"/>
        <v>0</v>
      </c>
      <c r="U152" s="36">
        <f t="shared" ca="1" si="69"/>
        <v>0</v>
      </c>
      <c r="V152" s="36">
        <f t="shared" ca="1" si="69"/>
        <v>0</v>
      </c>
      <c r="W152" s="36">
        <f t="shared" ca="1" si="69"/>
        <v>0</v>
      </c>
      <c r="X152" s="36">
        <f t="shared" ca="1" si="69"/>
        <v>0</v>
      </c>
      <c r="Y152" s="36">
        <f t="shared" ca="1" si="69"/>
        <v>0</v>
      </c>
      <c r="Z152" s="36">
        <f t="shared" ca="1" si="69"/>
        <v>0</v>
      </c>
      <c r="AA152" s="36">
        <f t="shared" ca="1" si="69"/>
        <v>0</v>
      </c>
      <c r="AB152" s="36">
        <f t="shared" ca="1" si="69"/>
        <v>0</v>
      </c>
      <c r="AC152" s="36">
        <f t="shared" ca="1" si="69"/>
        <v>0</v>
      </c>
      <c r="AD152" s="36">
        <f t="shared" ca="1" si="69"/>
        <v>0</v>
      </c>
      <c r="AE152" s="36">
        <f t="shared" ca="1" si="69"/>
        <v>0</v>
      </c>
      <c r="AF152" s="36">
        <f t="shared" ca="1" si="69"/>
        <v>0</v>
      </c>
      <c r="AG152" s="36">
        <f t="shared" ca="1" si="69"/>
        <v>0</v>
      </c>
      <c r="AH152" s="36">
        <f t="shared" ca="1" si="69"/>
        <v>0</v>
      </c>
      <c r="AI152" s="36">
        <f t="shared" ca="1" si="69"/>
        <v>0</v>
      </c>
      <c r="AJ152" s="36">
        <f t="shared" ca="1" si="69"/>
        <v>0</v>
      </c>
      <c r="AK152" s="36">
        <f t="shared" ca="1" si="69"/>
        <v>0</v>
      </c>
      <c r="AL152" s="36">
        <f t="shared" ca="1" si="69"/>
        <v>0</v>
      </c>
      <c r="AM152" s="36">
        <f t="shared" ca="1" si="69"/>
        <v>0</v>
      </c>
      <c r="AN152" s="36">
        <f t="shared" ca="1" si="69"/>
        <v>0</v>
      </c>
      <c r="AO152" s="36">
        <f t="shared" ca="1" si="69"/>
        <v>0</v>
      </c>
      <c r="AP152" s="36">
        <f t="shared" ref="AP152:BU152" ca="1" si="70">-AP$137*IFERROR(SUM(OFFSET(AP71,0,0,1,-MIN(AP$2,$G71)))/$G71,0)</f>
        <v>0</v>
      </c>
      <c r="AQ152" s="36">
        <f t="shared" ca="1" si="70"/>
        <v>0</v>
      </c>
      <c r="AR152" s="36">
        <f t="shared" ca="1" si="70"/>
        <v>0</v>
      </c>
      <c r="AS152" s="36">
        <f t="shared" ca="1" si="70"/>
        <v>0</v>
      </c>
      <c r="AT152" s="36">
        <f t="shared" ca="1" si="70"/>
        <v>0</v>
      </c>
      <c r="AU152" s="36">
        <f t="shared" ca="1" si="70"/>
        <v>0</v>
      </c>
      <c r="AV152" s="36">
        <f t="shared" ca="1" si="70"/>
        <v>0</v>
      </c>
      <c r="AW152" s="36">
        <f t="shared" ca="1" si="70"/>
        <v>0</v>
      </c>
      <c r="AX152" s="36">
        <f t="shared" ca="1" si="70"/>
        <v>0</v>
      </c>
      <c r="AY152" s="36">
        <f t="shared" ca="1" si="70"/>
        <v>0</v>
      </c>
      <c r="AZ152" s="36">
        <f t="shared" ca="1" si="70"/>
        <v>0</v>
      </c>
      <c r="BA152" s="36">
        <f t="shared" ca="1" si="70"/>
        <v>0</v>
      </c>
      <c r="BB152" s="36">
        <f t="shared" ca="1" si="70"/>
        <v>0</v>
      </c>
      <c r="BC152" s="36">
        <f t="shared" ca="1" si="70"/>
        <v>0</v>
      </c>
      <c r="BD152" s="36">
        <f t="shared" ca="1" si="70"/>
        <v>0</v>
      </c>
      <c r="BE152" s="36">
        <f t="shared" ca="1" si="70"/>
        <v>0</v>
      </c>
      <c r="BF152" s="36">
        <f t="shared" ca="1" si="70"/>
        <v>0</v>
      </c>
      <c r="BG152" s="36">
        <f t="shared" ca="1" si="70"/>
        <v>0</v>
      </c>
      <c r="BH152" s="36">
        <f t="shared" ca="1" si="70"/>
        <v>0</v>
      </c>
      <c r="BI152" s="36">
        <f t="shared" ca="1" si="70"/>
        <v>0</v>
      </c>
      <c r="BJ152" s="36">
        <f t="shared" ca="1" si="70"/>
        <v>0</v>
      </c>
      <c r="BK152" s="36">
        <f t="shared" ca="1" si="70"/>
        <v>0</v>
      </c>
      <c r="BL152" s="36">
        <f t="shared" ca="1" si="70"/>
        <v>0</v>
      </c>
      <c r="BM152" s="36">
        <f t="shared" ca="1" si="70"/>
        <v>0</v>
      </c>
      <c r="BN152" s="36">
        <f t="shared" ca="1" si="70"/>
        <v>0</v>
      </c>
      <c r="BO152" s="36">
        <f t="shared" ca="1" si="70"/>
        <v>0</v>
      </c>
      <c r="BP152" s="36">
        <f t="shared" ca="1" si="70"/>
        <v>0</v>
      </c>
      <c r="BQ152" s="36">
        <f t="shared" ca="1" si="70"/>
        <v>0</v>
      </c>
      <c r="BR152" s="36">
        <f t="shared" ca="1" si="70"/>
        <v>0</v>
      </c>
      <c r="BS152" s="36">
        <f t="shared" ca="1" si="70"/>
        <v>0</v>
      </c>
      <c r="BT152" s="36">
        <f t="shared" ca="1" si="70"/>
        <v>0</v>
      </c>
      <c r="BU152" s="36">
        <f t="shared" ca="1" si="70"/>
        <v>0</v>
      </c>
      <c r="BV152" s="36">
        <f t="shared" ref="BV152:CK152" ca="1" si="71">-BV$137*IFERROR(SUM(OFFSET(BV71,0,0,1,-MIN(BV$2,$G71)))/$G71,0)</f>
        <v>0</v>
      </c>
      <c r="BW152" s="36">
        <f t="shared" ca="1" si="71"/>
        <v>0</v>
      </c>
      <c r="BX152" s="36">
        <f t="shared" ca="1" si="71"/>
        <v>0</v>
      </c>
      <c r="BY152" s="36">
        <f t="shared" ca="1" si="71"/>
        <v>0</v>
      </c>
      <c r="BZ152" s="36">
        <f t="shared" ca="1" si="71"/>
        <v>0</v>
      </c>
      <c r="CA152" s="36">
        <f t="shared" ca="1" si="71"/>
        <v>0</v>
      </c>
      <c r="CB152" s="36">
        <f t="shared" ca="1" si="71"/>
        <v>0</v>
      </c>
      <c r="CC152" s="36">
        <f t="shared" ca="1" si="71"/>
        <v>0</v>
      </c>
      <c r="CD152" s="36">
        <f t="shared" ca="1" si="71"/>
        <v>0</v>
      </c>
      <c r="CE152" s="36">
        <f t="shared" ca="1" si="71"/>
        <v>0</v>
      </c>
      <c r="CF152" s="36">
        <f t="shared" ca="1" si="71"/>
        <v>0</v>
      </c>
      <c r="CG152" s="36">
        <f t="shared" ca="1" si="71"/>
        <v>0</v>
      </c>
      <c r="CH152" s="36">
        <f t="shared" ca="1" si="71"/>
        <v>0</v>
      </c>
      <c r="CI152" s="36">
        <f t="shared" ca="1" si="71"/>
        <v>0</v>
      </c>
      <c r="CJ152" s="36">
        <f t="shared" ca="1" si="71"/>
        <v>0</v>
      </c>
      <c r="CK152" s="36">
        <f t="shared" ca="1" si="71"/>
        <v>0</v>
      </c>
    </row>
    <row r="153" spans="2:89" s="89" customFormat="1" ht="10.35" hidden="1" customHeight="1" outlineLevel="3">
      <c r="B153" s="90"/>
      <c r="C153" s="89">
        <f t="shared" si="38"/>
        <v>14</v>
      </c>
      <c r="D153" s="259">
        <f t="shared" si="31"/>
        <v>0</v>
      </c>
      <c r="E153" s="91"/>
      <c r="F153" s="12" t="s">
        <v>4</v>
      </c>
      <c r="G153"/>
      <c r="J153" s="36">
        <f t="shared" ref="J153:AO153" ca="1" si="72">-J$137*IFERROR(SUM(OFFSET(J72,0,0,1,-MIN(J$2,$G72)))/$G72,0)</f>
        <v>0</v>
      </c>
      <c r="K153" s="36">
        <f t="shared" ca="1" si="72"/>
        <v>0</v>
      </c>
      <c r="L153" s="36">
        <f t="shared" ca="1" si="72"/>
        <v>0</v>
      </c>
      <c r="M153" s="36">
        <f t="shared" ca="1" si="72"/>
        <v>0</v>
      </c>
      <c r="N153" s="36">
        <f t="shared" ca="1" si="72"/>
        <v>0</v>
      </c>
      <c r="O153" s="36">
        <f t="shared" ca="1" si="72"/>
        <v>0</v>
      </c>
      <c r="P153" s="36">
        <f t="shared" ca="1" si="72"/>
        <v>0</v>
      </c>
      <c r="Q153" s="36">
        <f t="shared" ca="1" si="72"/>
        <v>0</v>
      </c>
      <c r="R153" s="36">
        <f t="shared" ca="1" si="72"/>
        <v>0</v>
      </c>
      <c r="S153" s="36">
        <f t="shared" ca="1" si="72"/>
        <v>0</v>
      </c>
      <c r="T153" s="36">
        <f t="shared" ca="1" si="72"/>
        <v>0</v>
      </c>
      <c r="U153" s="36">
        <f t="shared" ca="1" si="72"/>
        <v>0</v>
      </c>
      <c r="V153" s="36">
        <f t="shared" ca="1" si="72"/>
        <v>0</v>
      </c>
      <c r="W153" s="36">
        <f t="shared" ca="1" si="72"/>
        <v>0</v>
      </c>
      <c r="X153" s="36">
        <f t="shared" ca="1" si="72"/>
        <v>0</v>
      </c>
      <c r="Y153" s="36">
        <f t="shared" ca="1" si="72"/>
        <v>0</v>
      </c>
      <c r="Z153" s="36">
        <f t="shared" ca="1" si="72"/>
        <v>0</v>
      </c>
      <c r="AA153" s="36">
        <f t="shared" ca="1" si="72"/>
        <v>0</v>
      </c>
      <c r="AB153" s="36">
        <f t="shared" ca="1" si="72"/>
        <v>0</v>
      </c>
      <c r="AC153" s="36">
        <f t="shared" ca="1" si="72"/>
        <v>0</v>
      </c>
      <c r="AD153" s="36">
        <f t="shared" ca="1" si="72"/>
        <v>0</v>
      </c>
      <c r="AE153" s="36">
        <f t="shared" ca="1" si="72"/>
        <v>0</v>
      </c>
      <c r="AF153" s="36">
        <f t="shared" ca="1" si="72"/>
        <v>0</v>
      </c>
      <c r="AG153" s="36">
        <f t="shared" ca="1" si="72"/>
        <v>0</v>
      </c>
      <c r="AH153" s="36">
        <f t="shared" ca="1" si="72"/>
        <v>0</v>
      </c>
      <c r="AI153" s="36">
        <f t="shared" ca="1" si="72"/>
        <v>0</v>
      </c>
      <c r="AJ153" s="36">
        <f t="shared" ca="1" si="72"/>
        <v>0</v>
      </c>
      <c r="AK153" s="36">
        <f t="shared" ca="1" si="72"/>
        <v>0</v>
      </c>
      <c r="AL153" s="36">
        <f t="shared" ca="1" si="72"/>
        <v>0</v>
      </c>
      <c r="AM153" s="36">
        <f t="shared" ca="1" si="72"/>
        <v>0</v>
      </c>
      <c r="AN153" s="36">
        <f t="shared" ca="1" si="72"/>
        <v>0</v>
      </c>
      <c r="AO153" s="36">
        <f t="shared" ca="1" si="72"/>
        <v>0</v>
      </c>
      <c r="AP153" s="36">
        <f t="shared" ref="AP153:BU153" ca="1" si="73">-AP$137*IFERROR(SUM(OFFSET(AP72,0,0,1,-MIN(AP$2,$G72)))/$G72,0)</f>
        <v>0</v>
      </c>
      <c r="AQ153" s="36">
        <f t="shared" ca="1" si="73"/>
        <v>0</v>
      </c>
      <c r="AR153" s="36">
        <f t="shared" ca="1" si="73"/>
        <v>0</v>
      </c>
      <c r="AS153" s="36">
        <f t="shared" ca="1" si="73"/>
        <v>0</v>
      </c>
      <c r="AT153" s="36">
        <f t="shared" ca="1" si="73"/>
        <v>0</v>
      </c>
      <c r="AU153" s="36">
        <f t="shared" ca="1" si="73"/>
        <v>0</v>
      </c>
      <c r="AV153" s="36">
        <f t="shared" ca="1" si="73"/>
        <v>0</v>
      </c>
      <c r="AW153" s="36">
        <f t="shared" ca="1" si="73"/>
        <v>0</v>
      </c>
      <c r="AX153" s="36">
        <f t="shared" ca="1" si="73"/>
        <v>0</v>
      </c>
      <c r="AY153" s="36">
        <f t="shared" ca="1" si="73"/>
        <v>0</v>
      </c>
      <c r="AZ153" s="36">
        <f t="shared" ca="1" si="73"/>
        <v>0</v>
      </c>
      <c r="BA153" s="36">
        <f t="shared" ca="1" si="73"/>
        <v>0</v>
      </c>
      <c r="BB153" s="36">
        <f t="shared" ca="1" si="73"/>
        <v>0</v>
      </c>
      <c r="BC153" s="36">
        <f t="shared" ca="1" si="73"/>
        <v>0</v>
      </c>
      <c r="BD153" s="36">
        <f t="shared" ca="1" si="73"/>
        <v>0</v>
      </c>
      <c r="BE153" s="36">
        <f t="shared" ca="1" si="73"/>
        <v>0</v>
      </c>
      <c r="BF153" s="36">
        <f t="shared" ca="1" si="73"/>
        <v>0</v>
      </c>
      <c r="BG153" s="36">
        <f t="shared" ca="1" si="73"/>
        <v>0</v>
      </c>
      <c r="BH153" s="36">
        <f t="shared" ca="1" si="73"/>
        <v>0</v>
      </c>
      <c r="BI153" s="36">
        <f t="shared" ca="1" si="73"/>
        <v>0</v>
      </c>
      <c r="BJ153" s="36">
        <f t="shared" ca="1" si="73"/>
        <v>0</v>
      </c>
      <c r="BK153" s="36">
        <f t="shared" ca="1" si="73"/>
        <v>0</v>
      </c>
      <c r="BL153" s="36">
        <f t="shared" ca="1" si="73"/>
        <v>0</v>
      </c>
      <c r="BM153" s="36">
        <f t="shared" ca="1" si="73"/>
        <v>0</v>
      </c>
      <c r="BN153" s="36">
        <f t="shared" ca="1" si="73"/>
        <v>0</v>
      </c>
      <c r="BO153" s="36">
        <f t="shared" ca="1" si="73"/>
        <v>0</v>
      </c>
      <c r="BP153" s="36">
        <f t="shared" ca="1" si="73"/>
        <v>0</v>
      </c>
      <c r="BQ153" s="36">
        <f t="shared" ca="1" si="73"/>
        <v>0</v>
      </c>
      <c r="BR153" s="36">
        <f t="shared" ca="1" si="73"/>
        <v>0</v>
      </c>
      <c r="BS153" s="36">
        <f t="shared" ca="1" si="73"/>
        <v>0</v>
      </c>
      <c r="BT153" s="36">
        <f t="shared" ca="1" si="73"/>
        <v>0</v>
      </c>
      <c r="BU153" s="36">
        <f t="shared" ca="1" si="73"/>
        <v>0</v>
      </c>
      <c r="BV153" s="36">
        <f t="shared" ref="BV153:CK153" ca="1" si="74">-BV$137*IFERROR(SUM(OFFSET(BV72,0,0,1,-MIN(BV$2,$G72)))/$G72,0)</f>
        <v>0</v>
      </c>
      <c r="BW153" s="36">
        <f t="shared" ca="1" si="74"/>
        <v>0</v>
      </c>
      <c r="BX153" s="36">
        <f t="shared" ca="1" si="74"/>
        <v>0</v>
      </c>
      <c r="BY153" s="36">
        <f t="shared" ca="1" si="74"/>
        <v>0</v>
      </c>
      <c r="BZ153" s="36">
        <f t="shared" ca="1" si="74"/>
        <v>0</v>
      </c>
      <c r="CA153" s="36">
        <f t="shared" ca="1" si="74"/>
        <v>0</v>
      </c>
      <c r="CB153" s="36">
        <f t="shared" ca="1" si="74"/>
        <v>0</v>
      </c>
      <c r="CC153" s="36">
        <f t="shared" ca="1" si="74"/>
        <v>0</v>
      </c>
      <c r="CD153" s="36">
        <f t="shared" ca="1" si="74"/>
        <v>0</v>
      </c>
      <c r="CE153" s="36">
        <f t="shared" ca="1" si="74"/>
        <v>0</v>
      </c>
      <c r="CF153" s="36">
        <f t="shared" ca="1" si="74"/>
        <v>0</v>
      </c>
      <c r="CG153" s="36">
        <f t="shared" ca="1" si="74"/>
        <v>0</v>
      </c>
      <c r="CH153" s="36">
        <f t="shared" ca="1" si="74"/>
        <v>0</v>
      </c>
      <c r="CI153" s="36">
        <f t="shared" ca="1" si="74"/>
        <v>0</v>
      </c>
      <c r="CJ153" s="36">
        <f t="shared" ca="1" si="74"/>
        <v>0</v>
      </c>
      <c r="CK153" s="36">
        <f t="shared" ca="1" si="74"/>
        <v>0</v>
      </c>
    </row>
    <row r="154" spans="2:89" s="89" customFormat="1" ht="10.35" hidden="1" customHeight="1" outlineLevel="3">
      <c r="B154" s="90"/>
      <c r="C154" s="89">
        <f t="shared" si="38"/>
        <v>15</v>
      </c>
      <c r="D154" s="259">
        <f t="shared" si="31"/>
        <v>0</v>
      </c>
      <c r="E154" s="91"/>
      <c r="F154" s="12" t="s">
        <v>4</v>
      </c>
      <c r="G154"/>
      <c r="J154" s="36">
        <f t="shared" ref="J154:AO154" ca="1" si="75">-J$137*IFERROR(SUM(OFFSET(J73,0,0,1,-MIN(J$2,$G73)))/$G73,0)</f>
        <v>0</v>
      </c>
      <c r="K154" s="36">
        <f t="shared" ca="1" si="75"/>
        <v>0</v>
      </c>
      <c r="L154" s="36">
        <f t="shared" ca="1" si="75"/>
        <v>0</v>
      </c>
      <c r="M154" s="36">
        <f t="shared" ca="1" si="75"/>
        <v>0</v>
      </c>
      <c r="N154" s="36">
        <f t="shared" ca="1" si="75"/>
        <v>0</v>
      </c>
      <c r="O154" s="36">
        <f t="shared" ca="1" si="75"/>
        <v>0</v>
      </c>
      <c r="P154" s="36">
        <f t="shared" ca="1" si="75"/>
        <v>0</v>
      </c>
      <c r="Q154" s="36">
        <f t="shared" ca="1" si="75"/>
        <v>0</v>
      </c>
      <c r="R154" s="36">
        <f t="shared" ca="1" si="75"/>
        <v>0</v>
      </c>
      <c r="S154" s="36">
        <f t="shared" ca="1" si="75"/>
        <v>0</v>
      </c>
      <c r="T154" s="36">
        <f t="shared" ca="1" si="75"/>
        <v>0</v>
      </c>
      <c r="U154" s="36">
        <f t="shared" ca="1" si="75"/>
        <v>0</v>
      </c>
      <c r="V154" s="36">
        <f t="shared" ca="1" si="75"/>
        <v>0</v>
      </c>
      <c r="W154" s="36">
        <f t="shared" ca="1" si="75"/>
        <v>0</v>
      </c>
      <c r="X154" s="36">
        <f t="shared" ca="1" si="75"/>
        <v>0</v>
      </c>
      <c r="Y154" s="36">
        <f t="shared" ca="1" si="75"/>
        <v>0</v>
      </c>
      <c r="Z154" s="36">
        <f t="shared" ca="1" si="75"/>
        <v>0</v>
      </c>
      <c r="AA154" s="36">
        <f t="shared" ca="1" si="75"/>
        <v>0</v>
      </c>
      <c r="AB154" s="36">
        <f t="shared" ca="1" si="75"/>
        <v>0</v>
      </c>
      <c r="AC154" s="36">
        <f t="shared" ca="1" si="75"/>
        <v>0</v>
      </c>
      <c r="AD154" s="36">
        <f t="shared" ca="1" si="75"/>
        <v>0</v>
      </c>
      <c r="AE154" s="36">
        <f t="shared" ca="1" si="75"/>
        <v>0</v>
      </c>
      <c r="AF154" s="36">
        <f t="shared" ca="1" si="75"/>
        <v>0</v>
      </c>
      <c r="AG154" s="36">
        <f t="shared" ca="1" si="75"/>
        <v>0</v>
      </c>
      <c r="AH154" s="36">
        <f t="shared" ca="1" si="75"/>
        <v>0</v>
      </c>
      <c r="AI154" s="36">
        <f t="shared" ca="1" si="75"/>
        <v>0</v>
      </c>
      <c r="AJ154" s="36">
        <f t="shared" ca="1" si="75"/>
        <v>0</v>
      </c>
      <c r="AK154" s="36">
        <f t="shared" ca="1" si="75"/>
        <v>0</v>
      </c>
      <c r="AL154" s="36">
        <f t="shared" ca="1" si="75"/>
        <v>0</v>
      </c>
      <c r="AM154" s="36">
        <f t="shared" ca="1" si="75"/>
        <v>0</v>
      </c>
      <c r="AN154" s="36">
        <f t="shared" ca="1" si="75"/>
        <v>0</v>
      </c>
      <c r="AO154" s="36">
        <f t="shared" ca="1" si="75"/>
        <v>0</v>
      </c>
      <c r="AP154" s="36">
        <f t="shared" ref="AP154:BU154" ca="1" si="76">-AP$137*IFERROR(SUM(OFFSET(AP73,0,0,1,-MIN(AP$2,$G73)))/$G73,0)</f>
        <v>0</v>
      </c>
      <c r="AQ154" s="36">
        <f t="shared" ca="1" si="76"/>
        <v>0</v>
      </c>
      <c r="AR154" s="36">
        <f t="shared" ca="1" si="76"/>
        <v>0</v>
      </c>
      <c r="AS154" s="36">
        <f t="shared" ca="1" si="76"/>
        <v>0</v>
      </c>
      <c r="AT154" s="36">
        <f t="shared" ca="1" si="76"/>
        <v>0</v>
      </c>
      <c r="AU154" s="36">
        <f t="shared" ca="1" si="76"/>
        <v>0</v>
      </c>
      <c r="AV154" s="36">
        <f t="shared" ca="1" si="76"/>
        <v>0</v>
      </c>
      <c r="AW154" s="36">
        <f t="shared" ca="1" si="76"/>
        <v>0</v>
      </c>
      <c r="AX154" s="36">
        <f t="shared" ca="1" si="76"/>
        <v>0</v>
      </c>
      <c r="AY154" s="36">
        <f t="shared" ca="1" si="76"/>
        <v>0</v>
      </c>
      <c r="AZ154" s="36">
        <f t="shared" ca="1" si="76"/>
        <v>0</v>
      </c>
      <c r="BA154" s="36">
        <f t="shared" ca="1" si="76"/>
        <v>0</v>
      </c>
      <c r="BB154" s="36">
        <f t="shared" ca="1" si="76"/>
        <v>0</v>
      </c>
      <c r="BC154" s="36">
        <f t="shared" ca="1" si="76"/>
        <v>0</v>
      </c>
      <c r="BD154" s="36">
        <f t="shared" ca="1" si="76"/>
        <v>0</v>
      </c>
      <c r="BE154" s="36">
        <f t="shared" ca="1" si="76"/>
        <v>0</v>
      </c>
      <c r="BF154" s="36">
        <f t="shared" ca="1" si="76"/>
        <v>0</v>
      </c>
      <c r="BG154" s="36">
        <f t="shared" ca="1" si="76"/>
        <v>0</v>
      </c>
      <c r="BH154" s="36">
        <f t="shared" ca="1" si="76"/>
        <v>0</v>
      </c>
      <c r="BI154" s="36">
        <f t="shared" ca="1" si="76"/>
        <v>0</v>
      </c>
      <c r="BJ154" s="36">
        <f t="shared" ca="1" si="76"/>
        <v>0</v>
      </c>
      <c r="BK154" s="36">
        <f t="shared" ca="1" si="76"/>
        <v>0</v>
      </c>
      <c r="BL154" s="36">
        <f t="shared" ca="1" si="76"/>
        <v>0</v>
      </c>
      <c r="BM154" s="36">
        <f t="shared" ca="1" si="76"/>
        <v>0</v>
      </c>
      <c r="BN154" s="36">
        <f t="shared" ca="1" si="76"/>
        <v>0</v>
      </c>
      <c r="BO154" s="36">
        <f t="shared" ca="1" si="76"/>
        <v>0</v>
      </c>
      <c r="BP154" s="36">
        <f t="shared" ca="1" si="76"/>
        <v>0</v>
      </c>
      <c r="BQ154" s="36">
        <f t="shared" ca="1" si="76"/>
        <v>0</v>
      </c>
      <c r="BR154" s="36">
        <f t="shared" ca="1" si="76"/>
        <v>0</v>
      </c>
      <c r="BS154" s="36">
        <f t="shared" ca="1" si="76"/>
        <v>0</v>
      </c>
      <c r="BT154" s="36">
        <f t="shared" ca="1" si="76"/>
        <v>0</v>
      </c>
      <c r="BU154" s="36">
        <f t="shared" ca="1" si="76"/>
        <v>0</v>
      </c>
      <c r="BV154" s="36">
        <f t="shared" ref="BV154:CK154" ca="1" si="77">-BV$137*IFERROR(SUM(OFFSET(BV73,0,0,1,-MIN(BV$2,$G73)))/$G73,0)</f>
        <v>0</v>
      </c>
      <c r="BW154" s="36">
        <f t="shared" ca="1" si="77"/>
        <v>0</v>
      </c>
      <c r="BX154" s="36">
        <f t="shared" ca="1" si="77"/>
        <v>0</v>
      </c>
      <c r="BY154" s="36">
        <f t="shared" ca="1" si="77"/>
        <v>0</v>
      </c>
      <c r="BZ154" s="36">
        <f t="shared" ca="1" si="77"/>
        <v>0</v>
      </c>
      <c r="CA154" s="36">
        <f t="shared" ca="1" si="77"/>
        <v>0</v>
      </c>
      <c r="CB154" s="36">
        <f t="shared" ca="1" si="77"/>
        <v>0</v>
      </c>
      <c r="CC154" s="36">
        <f t="shared" ca="1" si="77"/>
        <v>0</v>
      </c>
      <c r="CD154" s="36">
        <f t="shared" ca="1" si="77"/>
        <v>0</v>
      </c>
      <c r="CE154" s="36">
        <f t="shared" ca="1" si="77"/>
        <v>0</v>
      </c>
      <c r="CF154" s="36">
        <f t="shared" ca="1" si="77"/>
        <v>0</v>
      </c>
      <c r="CG154" s="36">
        <f t="shared" ca="1" si="77"/>
        <v>0</v>
      </c>
      <c r="CH154" s="36">
        <f t="shared" ca="1" si="77"/>
        <v>0</v>
      </c>
      <c r="CI154" s="36">
        <f t="shared" ca="1" si="77"/>
        <v>0</v>
      </c>
      <c r="CJ154" s="36">
        <f t="shared" ca="1" si="77"/>
        <v>0</v>
      </c>
      <c r="CK154" s="36">
        <f t="shared" ca="1" si="77"/>
        <v>0</v>
      </c>
    </row>
    <row r="155" spans="2:89" s="89" customFormat="1" ht="10.35" hidden="1" customHeight="1" outlineLevel="3">
      <c r="B155" s="90"/>
      <c r="C155" s="89">
        <f t="shared" si="38"/>
        <v>16</v>
      </c>
      <c r="D155" s="259">
        <f t="shared" si="31"/>
        <v>0</v>
      </c>
      <c r="E155" s="91"/>
      <c r="F155" s="12" t="s">
        <v>4</v>
      </c>
      <c r="G155"/>
      <c r="J155" s="36">
        <f t="shared" ref="J155:AO155" ca="1" si="78">-J$137*IFERROR(SUM(OFFSET(J74,0,0,1,-MIN(J$2,$G74)))/$G74,0)</f>
        <v>0</v>
      </c>
      <c r="K155" s="36">
        <f t="shared" ca="1" si="78"/>
        <v>0</v>
      </c>
      <c r="L155" s="36">
        <f t="shared" ca="1" si="78"/>
        <v>0</v>
      </c>
      <c r="M155" s="36">
        <f t="shared" ca="1" si="78"/>
        <v>0</v>
      </c>
      <c r="N155" s="36">
        <f t="shared" ca="1" si="78"/>
        <v>0</v>
      </c>
      <c r="O155" s="36">
        <f t="shared" ca="1" si="78"/>
        <v>0</v>
      </c>
      <c r="P155" s="36">
        <f t="shared" ca="1" si="78"/>
        <v>0</v>
      </c>
      <c r="Q155" s="36">
        <f t="shared" ca="1" si="78"/>
        <v>0</v>
      </c>
      <c r="R155" s="36">
        <f t="shared" ca="1" si="78"/>
        <v>0</v>
      </c>
      <c r="S155" s="36">
        <f t="shared" ca="1" si="78"/>
        <v>0</v>
      </c>
      <c r="T155" s="36">
        <f t="shared" ca="1" si="78"/>
        <v>0</v>
      </c>
      <c r="U155" s="36">
        <f t="shared" ca="1" si="78"/>
        <v>0</v>
      </c>
      <c r="V155" s="36">
        <f t="shared" ca="1" si="78"/>
        <v>0</v>
      </c>
      <c r="W155" s="36">
        <f t="shared" ca="1" si="78"/>
        <v>0</v>
      </c>
      <c r="X155" s="36">
        <f t="shared" ca="1" si="78"/>
        <v>0</v>
      </c>
      <c r="Y155" s="36">
        <f t="shared" ca="1" si="78"/>
        <v>0</v>
      </c>
      <c r="Z155" s="36">
        <f t="shared" ca="1" si="78"/>
        <v>0</v>
      </c>
      <c r="AA155" s="36">
        <f t="shared" ca="1" si="78"/>
        <v>0</v>
      </c>
      <c r="AB155" s="36">
        <f t="shared" ca="1" si="78"/>
        <v>0</v>
      </c>
      <c r="AC155" s="36">
        <f t="shared" ca="1" si="78"/>
        <v>0</v>
      </c>
      <c r="AD155" s="36">
        <f t="shared" ca="1" si="78"/>
        <v>0</v>
      </c>
      <c r="AE155" s="36">
        <f t="shared" ca="1" si="78"/>
        <v>0</v>
      </c>
      <c r="AF155" s="36">
        <f t="shared" ca="1" si="78"/>
        <v>0</v>
      </c>
      <c r="AG155" s="36">
        <f t="shared" ca="1" si="78"/>
        <v>0</v>
      </c>
      <c r="AH155" s="36">
        <f t="shared" ca="1" si="78"/>
        <v>0</v>
      </c>
      <c r="AI155" s="36">
        <f t="shared" ca="1" si="78"/>
        <v>0</v>
      </c>
      <c r="AJ155" s="36">
        <f t="shared" ca="1" si="78"/>
        <v>0</v>
      </c>
      <c r="AK155" s="36">
        <f t="shared" ca="1" si="78"/>
        <v>0</v>
      </c>
      <c r="AL155" s="36">
        <f t="shared" ca="1" si="78"/>
        <v>0</v>
      </c>
      <c r="AM155" s="36">
        <f t="shared" ca="1" si="78"/>
        <v>0</v>
      </c>
      <c r="AN155" s="36">
        <f t="shared" ca="1" si="78"/>
        <v>0</v>
      </c>
      <c r="AO155" s="36">
        <f t="shared" ca="1" si="78"/>
        <v>0</v>
      </c>
      <c r="AP155" s="36">
        <f t="shared" ref="AP155:BU155" ca="1" si="79">-AP$137*IFERROR(SUM(OFFSET(AP74,0,0,1,-MIN(AP$2,$G74)))/$G74,0)</f>
        <v>0</v>
      </c>
      <c r="AQ155" s="36">
        <f t="shared" ca="1" si="79"/>
        <v>0</v>
      </c>
      <c r="AR155" s="36">
        <f t="shared" ca="1" si="79"/>
        <v>0</v>
      </c>
      <c r="AS155" s="36">
        <f t="shared" ca="1" si="79"/>
        <v>0</v>
      </c>
      <c r="AT155" s="36">
        <f t="shared" ca="1" si="79"/>
        <v>0</v>
      </c>
      <c r="AU155" s="36">
        <f t="shared" ca="1" si="79"/>
        <v>0</v>
      </c>
      <c r="AV155" s="36">
        <f t="shared" ca="1" si="79"/>
        <v>0</v>
      </c>
      <c r="AW155" s="36">
        <f t="shared" ca="1" si="79"/>
        <v>0</v>
      </c>
      <c r="AX155" s="36">
        <f t="shared" ca="1" si="79"/>
        <v>0</v>
      </c>
      <c r="AY155" s="36">
        <f t="shared" ca="1" si="79"/>
        <v>0</v>
      </c>
      <c r="AZ155" s="36">
        <f t="shared" ca="1" si="79"/>
        <v>0</v>
      </c>
      <c r="BA155" s="36">
        <f t="shared" ca="1" si="79"/>
        <v>0</v>
      </c>
      <c r="BB155" s="36">
        <f t="shared" ca="1" si="79"/>
        <v>0</v>
      </c>
      <c r="BC155" s="36">
        <f t="shared" ca="1" si="79"/>
        <v>0</v>
      </c>
      <c r="BD155" s="36">
        <f t="shared" ca="1" si="79"/>
        <v>0</v>
      </c>
      <c r="BE155" s="36">
        <f t="shared" ca="1" si="79"/>
        <v>0</v>
      </c>
      <c r="BF155" s="36">
        <f t="shared" ca="1" si="79"/>
        <v>0</v>
      </c>
      <c r="BG155" s="36">
        <f t="shared" ca="1" si="79"/>
        <v>0</v>
      </c>
      <c r="BH155" s="36">
        <f t="shared" ca="1" si="79"/>
        <v>0</v>
      </c>
      <c r="BI155" s="36">
        <f t="shared" ca="1" si="79"/>
        <v>0</v>
      </c>
      <c r="BJ155" s="36">
        <f t="shared" ca="1" si="79"/>
        <v>0</v>
      </c>
      <c r="BK155" s="36">
        <f t="shared" ca="1" si="79"/>
        <v>0</v>
      </c>
      <c r="BL155" s="36">
        <f t="shared" ca="1" si="79"/>
        <v>0</v>
      </c>
      <c r="BM155" s="36">
        <f t="shared" ca="1" si="79"/>
        <v>0</v>
      </c>
      <c r="BN155" s="36">
        <f t="shared" ca="1" si="79"/>
        <v>0</v>
      </c>
      <c r="BO155" s="36">
        <f t="shared" ca="1" si="79"/>
        <v>0</v>
      </c>
      <c r="BP155" s="36">
        <f t="shared" ca="1" si="79"/>
        <v>0</v>
      </c>
      <c r="BQ155" s="36">
        <f t="shared" ca="1" si="79"/>
        <v>0</v>
      </c>
      <c r="BR155" s="36">
        <f t="shared" ca="1" si="79"/>
        <v>0</v>
      </c>
      <c r="BS155" s="36">
        <f t="shared" ca="1" si="79"/>
        <v>0</v>
      </c>
      <c r="BT155" s="36">
        <f t="shared" ca="1" si="79"/>
        <v>0</v>
      </c>
      <c r="BU155" s="36">
        <f t="shared" ca="1" si="79"/>
        <v>0</v>
      </c>
      <c r="BV155" s="36">
        <f t="shared" ref="BV155:CK155" ca="1" si="80">-BV$137*IFERROR(SUM(OFFSET(BV74,0,0,1,-MIN(BV$2,$G74)))/$G74,0)</f>
        <v>0</v>
      </c>
      <c r="BW155" s="36">
        <f t="shared" ca="1" si="80"/>
        <v>0</v>
      </c>
      <c r="BX155" s="36">
        <f t="shared" ca="1" si="80"/>
        <v>0</v>
      </c>
      <c r="BY155" s="36">
        <f t="shared" ca="1" si="80"/>
        <v>0</v>
      </c>
      <c r="BZ155" s="36">
        <f t="shared" ca="1" si="80"/>
        <v>0</v>
      </c>
      <c r="CA155" s="36">
        <f t="shared" ca="1" si="80"/>
        <v>0</v>
      </c>
      <c r="CB155" s="36">
        <f t="shared" ca="1" si="80"/>
        <v>0</v>
      </c>
      <c r="CC155" s="36">
        <f t="shared" ca="1" si="80"/>
        <v>0</v>
      </c>
      <c r="CD155" s="36">
        <f t="shared" ca="1" si="80"/>
        <v>0</v>
      </c>
      <c r="CE155" s="36">
        <f t="shared" ca="1" si="80"/>
        <v>0</v>
      </c>
      <c r="CF155" s="36">
        <f t="shared" ca="1" si="80"/>
        <v>0</v>
      </c>
      <c r="CG155" s="36">
        <f t="shared" ca="1" si="80"/>
        <v>0</v>
      </c>
      <c r="CH155" s="36">
        <f t="shared" ca="1" si="80"/>
        <v>0</v>
      </c>
      <c r="CI155" s="36">
        <f t="shared" ca="1" si="80"/>
        <v>0</v>
      </c>
      <c r="CJ155" s="36">
        <f t="shared" ca="1" si="80"/>
        <v>0</v>
      </c>
      <c r="CK155" s="36">
        <f t="shared" ca="1" si="80"/>
        <v>0</v>
      </c>
    </row>
    <row r="156" spans="2:89" s="89" customFormat="1" ht="10.35" hidden="1" customHeight="1" outlineLevel="3">
      <c r="B156" s="90"/>
      <c r="C156" s="89">
        <f t="shared" si="38"/>
        <v>17</v>
      </c>
      <c r="D156" s="259">
        <f t="shared" si="31"/>
        <v>0</v>
      </c>
      <c r="E156" s="91"/>
      <c r="F156" s="12" t="s">
        <v>4</v>
      </c>
      <c r="G156"/>
      <c r="J156" s="36">
        <f t="shared" ref="J156:AO156" ca="1" si="81">-J$137*IFERROR(SUM(OFFSET(J75,0,0,1,-MIN(J$2,$G75)))/$G75,0)</f>
        <v>0</v>
      </c>
      <c r="K156" s="36">
        <f t="shared" ca="1" si="81"/>
        <v>0</v>
      </c>
      <c r="L156" s="36">
        <f t="shared" ca="1" si="81"/>
        <v>0</v>
      </c>
      <c r="M156" s="36">
        <f t="shared" ca="1" si="81"/>
        <v>0</v>
      </c>
      <c r="N156" s="36">
        <f t="shared" ca="1" si="81"/>
        <v>0</v>
      </c>
      <c r="O156" s="36">
        <f t="shared" ca="1" si="81"/>
        <v>0</v>
      </c>
      <c r="P156" s="36">
        <f t="shared" ca="1" si="81"/>
        <v>0</v>
      </c>
      <c r="Q156" s="36">
        <f t="shared" ca="1" si="81"/>
        <v>0</v>
      </c>
      <c r="R156" s="36">
        <f t="shared" ca="1" si="81"/>
        <v>0</v>
      </c>
      <c r="S156" s="36">
        <f t="shared" ca="1" si="81"/>
        <v>0</v>
      </c>
      <c r="T156" s="36">
        <f t="shared" ca="1" si="81"/>
        <v>0</v>
      </c>
      <c r="U156" s="36">
        <f t="shared" ca="1" si="81"/>
        <v>0</v>
      </c>
      <c r="V156" s="36">
        <f t="shared" ca="1" si="81"/>
        <v>0</v>
      </c>
      <c r="W156" s="36">
        <f t="shared" ca="1" si="81"/>
        <v>0</v>
      </c>
      <c r="X156" s="36">
        <f t="shared" ca="1" si="81"/>
        <v>0</v>
      </c>
      <c r="Y156" s="36">
        <f t="shared" ca="1" si="81"/>
        <v>0</v>
      </c>
      <c r="Z156" s="36">
        <f t="shared" ca="1" si="81"/>
        <v>0</v>
      </c>
      <c r="AA156" s="36">
        <f t="shared" ca="1" si="81"/>
        <v>0</v>
      </c>
      <c r="AB156" s="36">
        <f t="shared" ca="1" si="81"/>
        <v>0</v>
      </c>
      <c r="AC156" s="36">
        <f t="shared" ca="1" si="81"/>
        <v>0</v>
      </c>
      <c r="AD156" s="36">
        <f t="shared" ca="1" si="81"/>
        <v>0</v>
      </c>
      <c r="AE156" s="36">
        <f t="shared" ca="1" si="81"/>
        <v>0</v>
      </c>
      <c r="AF156" s="36">
        <f t="shared" ca="1" si="81"/>
        <v>0</v>
      </c>
      <c r="AG156" s="36">
        <f t="shared" ca="1" si="81"/>
        <v>0</v>
      </c>
      <c r="AH156" s="36">
        <f t="shared" ca="1" si="81"/>
        <v>0</v>
      </c>
      <c r="AI156" s="36">
        <f t="shared" ca="1" si="81"/>
        <v>0</v>
      </c>
      <c r="AJ156" s="36">
        <f t="shared" ca="1" si="81"/>
        <v>0</v>
      </c>
      <c r="AK156" s="36">
        <f t="shared" ca="1" si="81"/>
        <v>0</v>
      </c>
      <c r="AL156" s="36">
        <f t="shared" ca="1" si="81"/>
        <v>0</v>
      </c>
      <c r="AM156" s="36">
        <f t="shared" ca="1" si="81"/>
        <v>0</v>
      </c>
      <c r="AN156" s="36">
        <f t="shared" ca="1" si="81"/>
        <v>0</v>
      </c>
      <c r="AO156" s="36">
        <f t="shared" ca="1" si="81"/>
        <v>0</v>
      </c>
      <c r="AP156" s="36">
        <f t="shared" ref="AP156:BU156" ca="1" si="82">-AP$137*IFERROR(SUM(OFFSET(AP75,0,0,1,-MIN(AP$2,$G75)))/$G75,0)</f>
        <v>0</v>
      </c>
      <c r="AQ156" s="36">
        <f t="shared" ca="1" si="82"/>
        <v>0</v>
      </c>
      <c r="AR156" s="36">
        <f t="shared" ca="1" si="82"/>
        <v>0</v>
      </c>
      <c r="AS156" s="36">
        <f t="shared" ca="1" si="82"/>
        <v>0</v>
      </c>
      <c r="AT156" s="36">
        <f t="shared" ca="1" si="82"/>
        <v>0</v>
      </c>
      <c r="AU156" s="36">
        <f t="shared" ca="1" si="82"/>
        <v>0</v>
      </c>
      <c r="AV156" s="36">
        <f t="shared" ca="1" si="82"/>
        <v>0</v>
      </c>
      <c r="AW156" s="36">
        <f t="shared" ca="1" si="82"/>
        <v>0</v>
      </c>
      <c r="AX156" s="36">
        <f t="shared" ca="1" si="82"/>
        <v>0</v>
      </c>
      <c r="AY156" s="36">
        <f t="shared" ca="1" si="82"/>
        <v>0</v>
      </c>
      <c r="AZ156" s="36">
        <f t="shared" ca="1" si="82"/>
        <v>0</v>
      </c>
      <c r="BA156" s="36">
        <f t="shared" ca="1" si="82"/>
        <v>0</v>
      </c>
      <c r="BB156" s="36">
        <f t="shared" ca="1" si="82"/>
        <v>0</v>
      </c>
      <c r="BC156" s="36">
        <f t="shared" ca="1" si="82"/>
        <v>0</v>
      </c>
      <c r="BD156" s="36">
        <f t="shared" ca="1" si="82"/>
        <v>0</v>
      </c>
      <c r="BE156" s="36">
        <f t="shared" ca="1" si="82"/>
        <v>0</v>
      </c>
      <c r="BF156" s="36">
        <f t="shared" ca="1" si="82"/>
        <v>0</v>
      </c>
      <c r="BG156" s="36">
        <f t="shared" ca="1" si="82"/>
        <v>0</v>
      </c>
      <c r="BH156" s="36">
        <f t="shared" ca="1" si="82"/>
        <v>0</v>
      </c>
      <c r="BI156" s="36">
        <f t="shared" ca="1" si="82"/>
        <v>0</v>
      </c>
      <c r="BJ156" s="36">
        <f t="shared" ca="1" si="82"/>
        <v>0</v>
      </c>
      <c r="BK156" s="36">
        <f t="shared" ca="1" si="82"/>
        <v>0</v>
      </c>
      <c r="BL156" s="36">
        <f t="shared" ca="1" si="82"/>
        <v>0</v>
      </c>
      <c r="BM156" s="36">
        <f t="shared" ca="1" si="82"/>
        <v>0</v>
      </c>
      <c r="BN156" s="36">
        <f t="shared" ca="1" si="82"/>
        <v>0</v>
      </c>
      <c r="BO156" s="36">
        <f t="shared" ca="1" si="82"/>
        <v>0</v>
      </c>
      <c r="BP156" s="36">
        <f t="shared" ca="1" si="82"/>
        <v>0</v>
      </c>
      <c r="BQ156" s="36">
        <f t="shared" ca="1" si="82"/>
        <v>0</v>
      </c>
      <c r="BR156" s="36">
        <f t="shared" ca="1" si="82"/>
        <v>0</v>
      </c>
      <c r="BS156" s="36">
        <f t="shared" ca="1" si="82"/>
        <v>0</v>
      </c>
      <c r="BT156" s="36">
        <f t="shared" ca="1" si="82"/>
        <v>0</v>
      </c>
      <c r="BU156" s="36">
        <f t="shared" ca="1" si="82"/>
        <v>0</v>
      </c>
      <c r="BV156" s="36">
        <f t="shared" ref="BV156:CK156" ca="1" si="83">-BV$137*IFERROR(SUM(OFFSET(BV75,0,0,1,-MIN(BV$2,$G75)))/$G75,0)</f>
        <v>0</v>
      </c>
      <c r="BW156" s="36">
        <f t="shared" ca="1" si="83"/>
        <v>0</v>
      </c>
      <c r="BX156" s="36">
        <f t="shared" ca="1" si="83"/>
        <v>0</v>
      </c>
      <c r="BY156" s="36">
        <f t="shared" ca="1" si="83"/>
        <v>0</v>
      </c>
      <c r="BZ156" s="36">
        <f t="shared" ca="1" si="83"/>
        <v>0</v>
      </c>
      <c r="CA156" s="36">
        <f t="shared" ca="1" si="83"/>
        <v>0</v>
      </c>
      <c r="CB156" s="36">
        <f t="shared" ca="1" si="83"/>
        <v>0</v>
      </c>
      <c r="CC156" s="36">
        <f t="shared" ca="1" si="83"/>
        <v>0</v>
      </c>
      <c r="CD156" s="36">
        <f t="shared" ca="1" si="83"/>
        <v>0</v>
      </c>
      <c r="CE156" s="36">
        <f t="shared" ca="1" si="83"/>
        <v>0</v>
      </c>
      <c r="CF156" s="36">
        <f t="shared" ca="1" si="83"/>
        <v>0</v>
      </c>
      <c r="CG156" s="36">
        <f t="shared" ca="1" si="83"/>
        <v>0</v>
      </c>
      <c r="CH156" s="36">
        <f t="shared" ca="1" si="83"/>
        <v>0</v>
      </c>
      <c r="CI156" s="36">
        <f t="shared" ca="1" si="83"/>
        <v>0</v>
      </c>
      <c r="CJ156" s="36">
        <f t="shared" ca="1" si="83"/>
        <v>0</v>
      </c>
      <c r="CK156" s="36">
        <f t="shared" ca="1" si="83"/>
        <v>0</v>
      </c>
    </row>
    <row r="157" spans="2:89" s="89" customFormat="1" ht="10.35" hidden="1" customHeight="1" outlineLevel="3">
      <c r="B157" s="90"/>
      <c r="C157" s="89">
        <f t="shared" si="38"/>
        <v>18</v>
      </c>
      <c r="D157" s="259">
        <f t="shared" si="31"/>
        <v>0</v>
      </c>
      <c r="E157" s="91"/>
      <c r="F157" s="12" t="s">
        <v>4</v>
      </c>
      <c r="G157"/>
      <c r="J157" s="36">
        <f t="shared" ref="J157:AO157" ca="1" si="84">-J$137*IFERROR(SUM(OFFSET(J76,0,0,1,-MIN(J$2,$G76)))/$G76,0)</f>
        <v>0</v>
      </c>
      <c r="K157" s="36">
        <f t="shared" ca="1" si="84"/>
        <v>0</v>
      </c>
      <c r="L157" s="36">
        <f t="shared" ca="1" si="84"/>
        <v>0</v>
      </c>
      <c r="M157" s="36">
        <f t="shared" ca="1" si="84"/>
        <v>0</v>
      </c>
      <c r="N157" s="36">
        <f t="shared" ca="1" si="84"/>
        <v>0</v>
      </c>
      <c r="O157" s="36">
        <f t="shared" ca="1" si="84"/>
        <v>0</v>
      </c>
      <c r="P157" s="36">
        <f t="shared" ca="1" si="84"/>
        <v>0</v>
      </c>
      <c r="Q157" s="36">
        <f t="shared" ca="1" si="84"/>
        <v>0</v>
      </c>
      <c r="R157" s="36">
        <f t="shared" ca="1" si="84"/>
        <v>0</v>
      </c>
      <c r="S157" s="36">
        <f t="shared" ca="1" si="84"/>
        <v>0</v>
      </c>
      <c r="T157" s="36">
        <f t="shared" ca="1" si="84"/>
        <v>0</v>
      </c>
      <c r="U157" s="36">
        <f t="shared" ca="1" si="84"/>
        <v>0</v>
      </c>
      <c r="V157" s="36">
        <f t="shared" ca="1" si="84"/>
        <v>0</v>
      </c>
      <c r="W157" s="36">
        <f t="shared" ca="1" si="84"/>
        <v>0</v>
      </c>
      <c r="X157" s="36">
        <f t="shared" ca="1" si="84"/>
        <v>0</v>
      </c>
      <c r="Y157" s="36">
        <f t="shared" ca="1" si="84"/>
        <v>0</v>
      </c>
      <c r="Z157" s="36">
        <f t="shared" ca="1" si="84"/>
        <v>0</v>
      </c>
      <c r="AA157" s="36">
        <f t="shared" ca="1" si="84"/>
        <v>0</v>
      </c>
      <c r="AB157" s="36">
        <f t="shared" ca="1" si="84"/>
        <v>0</v>
      </c>
      <c r="AC157" s="36">
        <f t="shared" ca="1" si="84"/>
        <v>0</v>
      </c>
      <c r="AD157" s="36">
        <f t="shared" ca="1" si="84"/>
        <v>0</v>
      </c>
      <c r="AE157" s="36">
        <f t="shared" ca="1" si="84"/>
        <v>0</v>
      </c>
      <c r="AF157" s="36">
        <f t="shared" ca="1" si="84"/>
        <v>0</v>
      </c>
      <c r="AG157" s="36">
        <f t="shared" ca="1" si="84"/>
        <v>0</v>
      </c>
      <c r="AH157" s="36">
        <f t="shared" ca="1" si="84"/>
        <v>0</v>
      </c>
      <c r="AI157" s="36">
        <f t="shared" ca="1" si="84"/>
        <v>0</v>
      </c>
      <c r="AJ157" s="36">
        <f t="shared" ca="1" si="84"/>
        <v>0</v>
      </c>
      <c r="AK157" s="36">
        <f t="shared" ca="1" si="84"/>
        <v>0</v>
      </c>
      <c r="AL157" s="36">
        <f t="shared" ca="1" si="84"/>
        <v>0</v>
      </c>
      <c r="AM157" s="36">
        <f t="shared" ca="1" si="84"/>
        <v>0</v>
      </c>
      <c r="AN157" s="36">
        <f t="shared" ca="1" si="84"/>
        <v>0</v>
      </c>
      <c r="AO157" s="36">
        <f t="shared" ca="1" si="84"/>
        <v>0</v>
      </c>
      <c r="AP157" s="36">
        <f t="shared" ref="AP157:BU157" ca="1" si="85">-AP$137*IFERROR(SUM(OFFSET(AP76,0,0,1,-MIN(AP$2,$G76)))/$G76,0)</f>
        <v>0</v>
      </c>
      <c r="AQ157" s="36">
        <f t="shared" ca="1" si="85"/>
        <v>0</v>
      </c>
      <c r="AR157" s="36">
        <f t="shared" ca="1" si="85"/>
        <v>0</v>
      </c>
      <c r="AS157" s="36">
        <f t="shared" ca="1" si="85"/>
        <v>0</v>
      </c>
      <c r="AT157" s="36">
        <f t="shared" ca="1" si="85"/>
        <v>0</v>
      </c>
      <c r="AU157" s="36">
        <f t="shared" ca="1" si="85"/>
        <v>0</v>
      </c>
      <c r="AV157" s="36">
        <f t="shared" ca="1" si="85"/>
        <v>0</v>
      </c>
      <c r="AW157" s="36">
        <f t="shared" ca="1" si="85"/>
        <v>0</v>
      </c>
      <c r="AX157" s="36">
        <f t="shared" ca="1" si="85"/>
        <v>0</v>
      </c>
      <c r="AY157" s="36">
        <f t="shared" ca="1" si="85"/>
        <v>0</v>
      </c>
      <c r="AZ157" s="36">
        <f t="shared" ca="1" si="85"/>
        <v>0</v>
      </c>
      <c r="BA157" s="36">
        <f t="shared" ca="1" si="85"/>
        <v>0</v>
      </c>
      <c r="BB157" s="36">
        <f t="shared" ca="1" si="85"/>
        <v>0</v>
      </c>
      <c r="BC157" s="36">
        <f t="shared" ca="1" si="85"/>
        <v>0</v>
      </c>
      <c r="BD157" s="36">
        <f t="shared" ca="1" si="85"/>
        <v>0</v>
      </c>
      <c r="BE157" s="36">
        <f t="shared" ca="1" si="85"/>
        <v>0</v>
      </c>
      <c r="BF157" s="36">
        <f t="shared" ca="1" si="85"/>
        <v>0</v>
      </c>
      <c r="BG157" s="36">
        <f t="shared" ca="1" si="85"/>
        <v>0</v>
      </c>
      <c r="BH157" s="36">
        <f t="shared" ca="1" si="85"/>
        <v>0</v>
      </c>
      <c r="BI157" s="36">
        <f t="shared" ca="1" si="85"/>
        <v>0</v>
      </c>
      <c r="BJ157" s="36">
        <f t="shared" ca="1" si="85"/>
        <v>0</v>
      </c>
      <c r="BK157" s="36">
        <f t="shared" ca="1" si="85"/>
        <v>0</v>
      </c>
      <c r="BL157" s="36">
        <f t="shared" ca="1" si="85"/>
        <v>0</v>
      </c>
      <c r="BM157" s="36">
        <f t="shared" ca="1" si="85"/>
        <v>0</v>
      </c>
      <c r="BN157" s="36">
        <f t="shared" ca="1" si="85"/>
        <v>0</v>
      </c>
      <c r="BO157" s="36">
        <f t="shared" ca="1" si="85"/>
        <v>0</v>
      </c>
      <c r="BP157" s="36">
        <f t="shared" ca="1" si="85"/>
        <v>0</v>
      </c>
      <c r="BQ157" s="36">
        <f t="shared" ca="1" si="85"/>
        <v>0</v>
      </c>
      <c r="BR157" s="36">
        <f t="shared" ca="1" si="85"/>
        <v>0</v>
      </c>
      <c r="BS157" s="36">
        <f t="shared" ca="1" si="85"/>
        <v>0</v>
      </c>
      <c r="BT157" s="36">
        <f t="shared" ca="1" si="85"/>
        <v>0</v>
      </c>
      <c r="BU157" s="36">
        <f t="shared" ca="1" si="85"/>
        <v>0</v>
      </c>
      <c r="BV157" s="36">
        <f t="shared" ref="BV157:CK157" ca="1" si="86">-BV$137*IFERROR(SUM(OFFSET(BV76,0,0,1,-MIN(BV$2,$G76)))/$G76,0)</f>
        <v>0</v>
      </c>
      <c r="BW157" s="36">
        <f t="shared" ca="1" si="86"/>
        <v>0</v>
      </c>
      <c r="BX157" s="36">
        <f t="shared" ca="1" si="86"/>
        <v>0</v>
      </c>
      <c r="BY157" s="36">
        <f t="shared" ca="1" si="86"/>
        <v>0</v>
      </c>
      <c r="BZ157" s="36">
        <f t="shared" ca="1" si="86"/>
        <v>0</v>
      </c>
      <c r="CA157" s="36">
        <f t="shared" ca="1" si="86"/>
        <v>0</v>
      </c>
      <c r="CB157" s="36">
        <f t="shared" ca="1" si="86"/>
        <v>0</v>
      </c>
      <c r="CC157" s="36">
        <f t="shared" ca="1" si="86"/>
        <v>0</v>
      </c>
      <c r="CD157" s="36">
        <f t="shared" ca="1" si="86"/>
        <v>0</v>
      </c>
      <c r="CE157" s="36">
        <f t="shared" ca="1" si="86"/>
        <v>0</v>
      </c>
      <c r="CF157" s="36">
        <f t="shared" ca="1" si="86"/>
        <v>0</v>
      </c>
      <c r="CG157" s="36">
        <f t="shared" ca="1" si="86"/>
        <v>0</v>
      </c>
      <c r="CH157" s="36">
        <f t="shared" ca="1" si="86"/>
        <v>0</v>
      </c>
      <c r="CI157" s="36">
        <f t="shared" ca="1" si="86"/>
        <v>0</v>
      </c>
      <c r="CJ157" s="36">
        <f t="shared" ca="1" si="86"/>
        <v>0</v>
      </c>
      <c r="CK157" s="36">
        <f t="shared" ca="1" si="86"/>
        <v>0</v>
      </c>
    </row>
    <row r="158" spans="2:89" s="89" customFormat="1" ht="10.35" hidden="1" customHeight="1" outlineLevel="3">
      <c r="B158" s="90"/>
      <c r="C158" s="89">
        <f t="shared" si="38"/>
        <v>19</v>
      </c>
      <c r="D158" s="259">
        <f t="shared" si="31"/>
        <v>0</v>
      </c>
      <c r="E158" s="91"/>
      <c r="F158" s="12" t="s">
        <v>4</v>
      </c>
      <c r="G158"/>
      <c r="J158" s="36">
        <f t="shared" ref="J158:AO158" ca="1" si="87">-J$137*IFERROR(SUM(OFFSET(J77,0,0,1,-MIN(J$2,$G77)))/$G77,0)</f>
        <v>0</v>
      </c>
      <c r="K158" s="36">
        <f t="shared" ca="1" si="87"/>
        <v>0</v>
      </c>
      <c r="L158" s="36">
        <f t="shared" ca="1" si="87"/>
        <v>0</v>
      </c>
      <c r="M158" s="36">
        <f t="shared" ca="1" si="87"/>
        <v>0</v>
      </c>
      <c r="N158" s="36">
        <f t="shared" ca="1" si="87"/>
        <v>0</v>
      </c>
      <c r="O158" s="36">
        <f t="shared" ca="1" si="87"/>
        <v>0</v>
      </c>
      <c r="P158" s="36">
        <f t="shared" ca="1" si="87"/>
        <v>0</v>
      </c>
      <c r="Q158" s="36">
        <f t="shared" ca="1" si="87"/>
        <v>0</v>
      </c>
      <c r="R158" s="36">
        <f t="shared" ca="1" si="87"/>
        <v>0</v>
      </c>
      <c r="S158" s="36">
        <f t="shared" ca="1" si="87"/>
        <v>0</v>
      </c>
      <c r="T158" s="36">
        <f t="shared" ca="1" si="87"/>
        <v>0</v>
      </c>
      <c r="U158" s="36">
        <f t="shared" ca="1" si="87"/>
        <v>0</v>
      </c>
      <c r="V158" s="36">
        <f t="shared" ca="1" si="87"/>
        <v>0</v>
      </c>
      <c r="W158" s="36">
        <f t="shared" ca="1" si="87"/>
        <v>0</v>
      </c>
      <c r="X158" s="36">
        <f t="shared" ca="1" si="87"/>
        <v>0</v>
      </c>
      <c r="Y158" s="36">
        <f t="shared" ca="1" si="87"/>
        <v>0</v>
      </c>
      <c r="Z158" s="36">
        <f t="shared" ca="1" si="87"/>
        <v>0</v>
      </c>
      <c r="AA158" s="36">
        <f t="shared" ca="1" si="87"/>
        <v>0</v>
      </c>
      <c r="AB158" s="36">
        <f t="shared" ca="1" si="87"/>
        <v>0</v>
      </c>
      <c r="AC158" s="36">
        <f t="shared" ca="1" si="87"/>
        <v>0</v>
      </c>
      <c r="AD158" s="36">
        <f t="shared" ca="1" si="87"/>
        <v>0</v>
      </c>
      <c r="AE158" s="36">
        <f t="shared" ca="1" si="87"/>
        <v>0</v>
      </c>
      <c r="AF158" s="36">
        <f t="shared" ca="1" si="87"/>
        <v>0</v>
      </c>
      <c r="AG158" s="36">
        <f t="shared" ca="1" si="87"/>
        <v>0</v>
      </c>
      <c r="AH158" s="36">
        <f t="shared" ca="1" si="87"/>
        <v>0</v>
      </c>
      <c r="AI158" s="36">
        <f t="shared" ca="1" si="87"/>
        <v>0</v>
      </c>
      <c r="AJ158" s="36">
        <f t="shared" ca="1" si="87"/>
        <v>0</v>
      </c>
      <c r="AK158" s="36">
        <f t="shared" ca="1" si="87"/>
        <v>0</v>
      </c>
      <c r="AL158" s="36">
        <f t="shared" ca="1" si="87"/>
        <v>0</v>
      </c>
      <c r="AM158" s="36">
        <f t="shared" ca="1" si="87"/>
        <v>0</v>
      </c>
      <c r="AN158" s="36">
        <f t="shared" ca="1" si="87"/>
        <v>0</v>
      </c>
      <c r="AO158" s="36">
        <f t="shared" ca="1" si="87"/>
        <v>0</v>
      </c>
      <c r="AP158" s="36">
        <f t="shared" ref="AP158:BU158" ca="1" si="88">-AP$137*IFERROR(SUM(OFFSET(AP77,0,0,1,-MIN(AP$2,$G77)))/$G77,0)</f>
        <v>0</v>
      </c>
      <c r="AQ158" s="36">
        <f t="shared" ca="1" si="88"/>
        <v>0</v>
      </c>
      <c r="AR158" s="36">
        <f t="shared" ca="1" si="88"/>
        <v>0</v>
      </c>
      <c r="AS158" s="36">
        <f t="shared" ca="1" si="88"/>
        <v>0</v>
      </c>
      <c r="AT158" s="36">
        <f t="shared" ca="1" si="88"/>
        <v>0</v>
      </c>
      <c r="AU158" s="36">
        <f t="shared" ca="1" si="88"/>
        <v>0</v>
      </c>
      <c r="AV158" s="36">
        <f t="shared" ca="1" si="88"/>
        <v>0</v>
      </c>
      <c r="AW158" s="36">
        <f t="shared" ca="1" si="88"/>
        <v>0</v>
      </c>
      <c r="AX158" s="36">
        <f t="shared" ca="1" si="88"/>
        <v>0</v>
      </c>
      <c r="AY158" s="36">
        <f t="shared" ca="1" si="88"/>
        <v>0</v>
      </c>
      <c r="AZ158" s="36">
        <f t="shared" ca="1" si="88"/>
        <v>0</v>
      </c>
      <c r="BA158" s="36">
        <f t="shared" ca="1" si="88"/>
        <v>0</v>
      </c>
      <c r="BB158" s="36">
        <f t="shared" ca="1" si="88"/>
        <v>0</v>
      </c>
      <c r="BC158" s="36">
        <f t="shared" ca="1" si="88"/>
        <v>0</v>
      </c>
      <c r="BD158" s="36">
        <f t="shared" ca="1" si="88"/>
        <v>0</v>
      </c>
      <c r="BE158" s="36">
        <f t="shared" ca="1" si="88"/>
        <v>0</v>
      </c>
      <c r="BF158" s="36">
        <f t="shared" ca="1" si="88"/>
        <v>0</v>
      </c>
      <c r="BG158" s="36">
        <f t="shared" ca="1" si="88"/>
        <v>0</v>
      </c>
      <c r="BH158" s="36">
        <f t="shared" ca="1" si="88"/>
        <v>0</v>
      </c>
      <c r="BI158" s="36">
        <f t="shared" ca="1" si="88"/>
        <v>0</v>
      </c>
      <c r="BJ158" s="36">
        <f t="shared" ca="1" si="88"/>
        <v>0</v>
      </c>
      <c r="BK158" s="36">
        <f t="shared" ca="1" si="88"/>
        <v>0</v>
      </c>
      <c r="BL158" s="36">
        <f t="shared" ca="1" si="88"/>
        <v>0</v>
      </c>
      <c r="BM158" s="36">
        <f t="shared" ca="1" si="88"/>
        <v>0</v>
      </c>
      <c r="BN158" s="36">
        <f t="shared" ca="1" si="88"/>
        <v>0</v>
      </c>
      <c r="BO158" s="36">
        <f t="shared" ca="1" si="88"/>
        <v>0</v>
      </c>
      <c r="BP158" s="36">
        <f t="shared" ca="1" si="88"/>
        <v>0</v>
      </c>
      <c r="BQ158" s="36">
        <f t="shared" ca="1" si="88"/>
        <v>0</v>
      </c>
      <c r="BR158" s="36">
        <f t="shared" ca="1" si="88"/>
        <v>0</v>
      </c>
      <c r="BS158" s="36">
        <f t="shared" ca="1" si="88"/>
        <v>0</v>
      </c>
      <c r="BT158" s="36">
        <f t="shared" ca="1" si="88"/>
        <v>0</v>
      </c>
      <c r="BU158" s="36">
        <f t="shared" ca="1" si="88"/>
        <v>0</v>
      </c>
      <c r="BV158" s="36">
        <f t="shared" ref="BV158:CK158" ca="1" si="89">-BV$137*IFERROR(SUM(OFFSET(BV77,0,0,1,-MIN(BV$2,$G77)))/$G77,0)</f>
        <v>0</v>
      </c>
      <c r="BW158" s="36">
        <f t="shared" ca="1" si="89"/>
        <v>0</v>
      </c>
      <c r="BX158" s="36">
        <f t="shared" ca="1" si="89"/>
        <v>0</v>
      </c>
      <c r="BY158" s="36">
        <f t="shared" ca="1" si="89"/>
        <v>0</v>
      </c>
      <c r="BZ158" s="36">
        <f t="shared" ca="1" si="89"/>
        <v>0</v>
      </c>
      <c r="CA158" s="36">
        <f t="shared" ca="1" si="89"/>
        <v>0</v>
      </c>
      <c r="CB158" s="36">
        <f t="shared" ca="1" si="89"/>
        <v>0</v>
      </c>
      <c r="CC158" s="36">
        <f t="shared" ca="1" si="89"/>
        <v>0</v>
      </c>
      <c r="CD158" s="36">
        <f t="shared" ca="1" si="89"/>
        <v>0</v>
      </c>
      <c r="CE158" s="36">
        <f t="shared" ca="1" si="89"/>
        <v>0</v>
      </c>
      <c r="CF158" s="36">
        <f t="shared" ca="1" si="89"/>
        <v>0</v>
      </c>
      <c r="CG158" s="36">
        <f t="shared" ca="1" si="89"/>
        <v>0</v>
      </c>
      <c r="CH158" s="36">
        <f t="shared" ca="1" si="89"/>
        <v>0</v>
      </c>
      <c r="CI158" s="36">
        <f t="shared" ca="1" si="89"/>
        <v>0</v>
      </c>
      <c r="CJ158" s="36">
        <f t="shared" ca="1" si="89"/>
        <v>0</v>
      </c>
      <c r="CK158" s="36">
        <f t="shared" ca="1" si="89"/>
        <v>0</v>
      </c>
    </row>
    <row r="159" spans="2:89" s="89" customFormat="1" ht="10.35" hidden="1" customHeight="1" outlineLevel="3" thickBot="1">
      <c r="B159" s="90"/>
      <c r="C159" s="89">
        <f t="shared" si="38"/>
        <v>20</v>
      </c>
      <c r="D159" s="283">
        <f t="shared" si="31"/>
        <v>0</v>
      </c>
      <c r="E159" s="91"/>
      <c r="F159" s="12" t="s">
        <v>4</v>
      </c>
      <c r="G159"/>
      <c r="J159" s="36">
        <f t="shared" ref="J159:AO159" ca="1" si="90">-J$137*IFERROR(SUM(OFFSET(J78,0,0,1,-MIN(J$2,$G78)))/$G78,0)</f>
        <v>0</v>
      </c>
      <c r="K159" s="36">
        <f t="shared" ca="1" si="90"/>
        <v>0</v>
      </c>
      <c r="L159" s="36">
        <f t="shared" ca="1" si="90"/>
        <v>0</v>
      </c>
      <c r="M159" s="36">
        <f t="shared" ca="1" si="90"/>
        <v>0</v>
      </c>
      <c r="N159" s="36">
        <f t="shared" ca="1" si="90"/>
        <v>0</v>
      </c>
      <c r="O159" s="36">
        <f t="shared" ca="1" si="90"/>
        <v>0</v>
      </c>
      <c r="P159" s="36">
        <f t="shared" ca="1" si="90"/>
        <v>0</v>
      </c>
      <c r="Q159" s="36">
        <f t="shared" ca="1" si="90"/>
        <v>0</v>
      </c>
      <c r="R159" s="36">
        <f t="shared" ca="1" si="90"/>
        <v>0</v>
      </c>
      <c r="S159" s="36">
        <f t="shared" ca="1" si="90"/>
        <v>0</v>
      </c>
      <c r="T159" s="36">
        <f t="shared" ca="1" si="90"/>
        <v>0</v>
      </c>
      <c r="U159" s="36">
        <f t="shared" ca="1" si="90"/>
        <v>0</v>
      </c>
      <c r="V159" s="36">
        <f t="shared" ca="1" si="90"/>
        <v>0</v>
      </c>
      <c r="W159" s="36">
        <f t="shared" ca="1" si="90"/>
        <v>0</v>
      </c>
      <c r="X159" s="36">
        <f t="shared" ca="1" si="90"/>
        <v>0</v>
      </c>
      <c r="Y159" s="36">
        <f t="shared" ca="1" si="90"/>
        <v>0</v>
      </c>
      <c r="Z159" s="36">
        <f t="shared" ca="1" si="90"/>
        <v>0</v>
      </c>
      <c r="AA159" s="36">
        <f t="shared" ca="1" si="90"/>
        <v>0</v>
      </c>
      <c r="AB159" s="36">
        <f t="shared" ca="1" si="90"/>
        <v>0</v>
      </c>
      <c r="AC159" s="36">
        <f t="shared" ca="1" si="90"/>
        <v>0</v>
      </c>
      <c r="AD159" s="36">
        <f t="shared" ca="1" si="90"/>
        <v>0</v>
      </c>
      <c r="AE159" s="36">
        <f t="shared" ca="1" si="90"/>
        <v>0</v>
      </c>
      <c r="AF159" s="36">
        <f t="shared" ca="1" si="90"/>
        <v>0</v>
      </c>
      <c r="AG159" s="36">
        <f t="shared" ca="1" si="90"/>
        <v>0</v>
      </c>
      <c r="AH159" s="36">
        <f t="shared" ca="1" si="90"/>
        <v>0</v>
      </c>
      <c r="AI159" s="36">
        <f t="shared" ca="1" si="90"/>
        <v>0</v>
      </c>
      <c r="AJ159" s="36">
        <f t="shared" ca="1" si="90"/>
        <v>0</v>
      </c>
      <c r="AK159" s="36">
        <f t="shared" ca="1" si="90"/>
        <v>0</v>
      </c>
      <c r="AL159" s="36">
        <f t="shared" ca="1" si="90"/>
        <v>0</v>
      </c>
      <c r="AM159" s="36">
        <f t="shared" ca="1" si="90"/>
        <v>0</v>
      </c>
      <c r="AN159" s="36">
        <f t="shared" ca="1" si="90"/>
        <v>0</v>
      </c>
      <c r="AO159" s="36">
        <f t="shared" ca="1" si="90"/>
        <v>0</v>
      </c>
      <c r="AP159" s="36">
        <f t="shared" ref="AP159:BU159" ca="1" si="91">-AP$137*IFERROR(SUM(OFFSET(AP78,0,0,1,-MIN(AP$2,$G78)))/$G78,0)</f>
        <v>0</v>
      </c>
      <c r="AQ159" s="36">
        <f t="shared" ca="1" si="91"/>
        <v>0</v>
      </c>
      <c r="AR159" s="36">
        <f t="shared" ca="1" si="91"/>
        <v>0</v>
      </c>
      <c r="AS159" s="36">
        <f t="shared" ca="1" si="91"/>
        <v>0</v>
      </c>
      <c r="AT159" s="36">
        <f t="shared" ca="1" si="91"/>
        <v>0</v>
      </c>
      <c r="AU159" s="36">
        <f t="shared" ca="1" si="91"/>
        <v>0</v>
      </c>
      <c r="AV159" s="36">
        <f t="shared" ca="1" si="91"/>
        <v>0</v>
      </c>
      <c r="AW159" s="36">
        <f t="shared" ca="1" si="91"/>
        <v>0</v>
      </c>
      <c r="AX159" s="36">
        <f t="shared" ca="1" si="91"/>
        <v>0</v>
      </c>
      <c r="AY159" s="36">
        <f t="shared" ca="1" si="91"/>
        <v>0</v>
      </c>
      <c r="AZ159" s="36">
        <f t="shared" ca="1" si="91"/>
        <v>0</v>
      </c>
      <c r="BA159" s="36">
        <f t="shared" ca="1" si="91"/>
        <v>0</v>
      </c>
      <c r="BB159" s="36">
        <f t="shared" ca="1" si="91"/>
        <v>0</v>
      </c>
      <c r="BC159" s="36">
        <f t="shared" ca="1" si="91"/>
        <v>0</v>
      </c>
      <c r="BD159" s="36">
        <f t="shared" ca="1" si="91"/>
        <v>0</v>
      </c>
      <c r="BE159" s="36">
        <f t="shared" ca="1" si="91"/>
        <v>0</v>
      </c>
      <c r="BF159" s="36">
        <f t="shared" ca="1" si="91"/>
        <v>0</v>
      </c>
      <c r="BG159" s="36">
        <f t="shared" ca="1" si="91"/>
        <v>0</v>
      </c>
      <c r="BH159" s="36">
        <f t="shared" ca="1" si="91"/>
        <v>0</v>
      </c>
      <c r="BI159" s="36">
        <f t="shared" ca="1" si="91"/>
        <v>0</v>
      </c>
      <c r="BJ159" s="36">
        <f t="shared" ca="1" si="91"/>
        <v>0</v>
      </c>
      <c r="BK159" s="36">
        <f t="shared" ca="1" si="91"/>
        <v>0</v>
      </c>
      <c r="BL159" s="36">
        <f t="shared" ca="1" si="91"/>
        <v>0</v>
      </c>
      <c r="BM159" s="36">
        <f t="shared" ca="1" si="91"/>
        <v>0</v>
      </c>
      <c r="BN159" s="36">
        <f t="shared" ca="1" si="91"/>
        <v>0</v>
      </c>
      <c r="BO159" s="36">
        <f t="shared" ca="1" si="91"/>
        <v>0</v>
      </c>
      <c r="BP159" s="36">
        <f t="shared" ca="1" si="91"/>
        <v>0</v>
      </c>
      <c r="BQ159" s="36">
        <f t="shared" ca="1" si="91"/>
        <v>0</v>
      </c>
      <c r="BR159" s="36">
        <f t="shared" ca="1" si="91"/>
        <v>0</v>
      </c>
      <c r="BS159" s="36">
        <f t="shared" ca="1" si="91"/>
        <v>0</v>
      </c>
      <c r="BT159" s="36">
        <f t="shared" ca="1" si="91"/>
        <v>0</v>
      </c>
      <c r="BU159" s="36">
        <f t="shared" ca="1" si="91"/>
        <v>0</v>
      </c>
      <c r="BV159" s="36">
        <f t="shared" ref="BV159:CK159" ca="1" si="92">-BV$137*IFERROR(SUM(OFFSET(BV78,0,0,1,-MIN(BV$2,$G78)))/$G78,0)</f>
        <v>0</v>
      </c>
      <c r="BW159" s="36">
        <f t="shared" ca="1" si="92"/>
        <v>0</v>
      </c>
      <c r="BX159" s="36">
        <f t="shared" ca="1" si="92"/>
        <v>0</v>
      </c>
      <c r="BY159" s="36">
        <f t="shared" ca="1" si="92"/>
        <v>0</v>
      </c>
      <c r="BZ159" s="36">
        <f t="shared" ca="1" si="92"/>
        <v>0</v>
      </c>
      <c r="CA159" s="36">
        <f t="shared" ca="1" si="92"/>
        <v>0</v>
      </c>
      <c r="CB159" s="36">
        <f t="shared" ca="1" si="92"/>
        <v>0</v>
      </c>
      <c r="CC159" s="36">
        <f t="shared" ca="1" si="92"/>
        <v>0</v>
      </c>
      <c r="CD159" s="36">
        <f t="shared" ca="1" si="92"/>
        <v>0</v>
      </c>
      <c r="CE159" s="36">
        <f t="shared" ca="1" si="92"/>
        <v>0</v>
      </c>
      <c r="CF159" s="36">
        <f t="shared" ca="1" si="92"/>
        <v>0</v>
      </c>
      <c r="CG159" s="36">
        <f t="shared" ca="1" si="92"/>
        <v>0</v>
      </c>
      <c r="CH159" s="36">
        <f t="shared" ca="1" si="92"/>
        <v>0</v>
      </c>
      <c r="CI159" s="36">
        <f t="shared" ca="1" si="92"/>
        <v>0</v>
      </c>
      <c r="CJ159" s="36">
        <f t="shared" ca="1" si="92"/>
        <v>0</v>
      </c>
      <c r="CK159" s="36">
        <f t="shared" ca="1" si="92"/>
        <v>0</v>
      </c>
    </row>
    <row r="160" spans="2:89" s="89" customFormat="1" ht="10.35" hidden="1" customHeight="1" outlineLevel="3">
      <c r="B160" s="90"/>
      <c r="D160" s="289" t="s">
        <v>655</v>
      </c>
      <c r="E160" s="290"/>
      <c r="F160" s="286" t="s">
        <v>4</v>
      </c>
      <c r="G160" s="291"/>
      <c r="H160" s="289"/>
      <c r="I160" s="292"/>
      <c r="J160" s="282">
        <f ca="1">SUM(J140:J159)</f>
        <v>0</v>
      </c>
      <c r="K160" s="282">
        <f t="shared" ref="K160:BV160" ca="1" si="93">SUM(K140:K159)</f>
        <v>0</v>
      </c>
      <c r="L160" s="282">
        <f t="shared" ca="1" si="93"/>
        <v>0</v>
      </c>
      <c r="M160" s="282">
        <f t="shared" ca="1" si="93"/>
        <v>0</v>
      </c>
      <c r="N160" s="282">
        <f t="shared" ca="1" si="93"/>
        <v>0</v>
      </c>
      <c r="O160" s="282">
        <f t="shared" ca="1" si="93"/>
        <v>0</v>
      </c>
      <c r="P160" s="282">
        <f t="shared" ca="1" si="93"/>
        <v>0</v>
      </c>
      <c r="Q160" s="282">
        <f t="shared" ca="1" si="93"/>
        <v>0</v>
      </c>
      <c r="R160" s="282">
        <f t="shared" ca="1" si="93"/>
        <v>0</v>
      </c>
      <c r="S160" s="282">
        <f t="shared" ca="1" si="93"/>
        <v>0</v>
      </c>
      <c r="T160" s="282">
        <f t="shared" ca="1" si="93"/>
        <v>0</v>
      </c>
      <c r="U160" s="282">
        <f t="shared" ca="1" si="93"/>
        <v>0</v>
      </c>
      <c r="V160" s="282">
        <f t="shared" ca="1" si="93"/>
        <v>0</v>
      </c>
      <c r="W160" s="282">
        <f t="shared" ca="1" si="93"/>
        <v>0</v>
      </c>
      <c r="X160" s="282">
        <f t="shared" ca="1" si="93"/>
        <v>0</v>
      </c>
      <c r="Y160" s="282">
        <f t="shared" ca="1" si="93"/>
        <v>0</v>
      </c>
      <c r="Z160" s="282">
        <f t="shared" ca="1" si="93"/>
        <v>0</v>
      </c>
      <c r="AA160" s="282">
        <f t="shared" ca="1" si="93"/>
        <v>0</v>
      </c>
      <c r="AB160" s="282">
        <f t="shared" ca="1" si="93"/>
        <v>0</v>
      </c>
      <c r="AC160" s="282">
        <f t="shared" ca="1" si="93"/>
        <v>0</v>
      </c>
      <c r="AD160" s="282">
        <f t="shared" ca="1" si="93"/>
        <v>0</v>
      </c>
      <c r="AE160" s="282">
        <f t="shared" ca="1" si="93"/>
        <v>0</v>
      </c>
      <c r="AF160" s="282">
        <f t="shared" ca="1" si="93"/>
        <v>0</v>
      </c>
      <c r="AG160" s="282">
        <f t="shared" ca="1" si="93"/>
        <v>0</v>
      </c>
      <c r="AH160" s="282">
        <f t="shared" ca="1" si="93"/>
        <v>0</v>
      </c>
      <c r="AI160" s="282">
        <f t="shared" ca="1" si="93"/>
        <v>0</v>
      </c>
      <c r="AJ160" s="282">
        <f t="shared" ca="1" si="93"/>
        <v>0</v>
      </c>
      <c r="AK160" s="282">
        <f t="shared" ca="1" si="93"/>
        <v>0</v>
      </c>
      <c r="AL160" s="282">
        <f t="shared" ca="1" si="93"/>
        <v>0</v>
      </c>
      <c r="AM160" s="282">
        <f t="shared" ca="1" si="93"/>
        <v>0</v>
      </c>
      <c r="AN160" s="282">
        <f t="shared" ca="1" si="93"/>
        <v>0</v>
      </c>
      <c r="AO160" s="282">
        <f t="shared" ca="1" si="93"/>
        <v>0</v>
      </c>
      <c r="AP160" s="282">
        <f t="shared" ca="1" si="93"/>
        <v>0</v>
      </c>
      <c r="AQ160" s="282">
        <f t="shared" ca="1" si="93"/>
        <v>0</v>
      </c>
      <c r="AR160" s="282">
        <f t="shared" ca="1" si="93"/>
        <v>0</v>
      </c>
      <c r="AS160" s="282">
        <f t="shared" ca="1" si="93"/>
        <v>0</v>
      </c>
      <c r="AT160" s="282">
        <f t="shared" ca="1" si="93"/>
        <v>0</v>
      </c>
      <c r="AU160" s="282">
        <f t="shared" ca="1" si="93"/>
        <v>0</v>
      </c>
      <c r="AV160" s="282">
        <f t="shared" ca="1" si="93"/>
        <v>0</v>
      </c>
      <c r="AW160" s="282">
        <f t="shared" ca="1" si="93"/>
        <v>0</v>
      </c>
      <c r="AX160" s="282">
        <f t="shared" ca="1" si="93"/>
        <v>0</v>
      </c>
      <c r="AY160" s="282">
        <f t="shared" ca="1" si="93"/>
        <v>0</v>
      </c>
      <c r="AZ160" s="282">
        <f t="shared" ca="1" si="93"/>
        <v>0</v>
      </c>
      <c r="BA160" s="282">
        <f t="shared" ca="1" si="93"/>
        <v>0</v>
      </c>
      <c r="BB160" s="282">
        <f t="shared" ca="1" si="93"/>
        <v>0</v>
      </c>
      <c r="BC160" s="282">
        <f t="shared" ca="1" si="93"/>
        <v>0</v>
      </c>
      <c r="BD160" s="282">
        <f t="shared" ca="1" si="93"/>
        <v>0</v>
      </c>
      <c r="BE160" s="282">
        <f t="shared" ca="1" si="93"/>
        <v>0</v>
      </c>
      <c r="BF160" s="282">
        <f t="shared" ca="1" si="93"/>
        <v>0</v>
      </c>
      <c r="BG160" s="282">
        <f t="shared" ca="1" si="93"/>
        <v>0</v>
      </c>
      <c r="BH160" s="282">
        <f t="shared" ca="1" si="93"/>
        <v>0</v>
      </c>
      <c r="BI160" s="282">
        <f t="shared" ca="1" si="93"/>
        <v>0</v>
      </c>
      <c r="BJ160" s="282">
        <f t="shared" ca="1" si="93"/>
        <v>0</v>
      </c>
      <c r="BK160" s="282">
        <f t="shared" ca="1" si="93"/>
        <v>0</v>
      </c>
      <c r="BL160" s="282">
        <f t="shared" ca="1" si="93"/>
        <v>0</v>
      </c>
      <c r="BM160" s="282">
        <f t="shared" ca="1" si="93"/>
        <v>0</v>
      </c>
      <c r="BN160" s="282">
        <f t="shared" ca="1" si="93"/>
        <v>0</v>
      </c>
      <c r="BO160" s="282">
        <f t="shared" ca="1" si="93"/>
        <v>0</v>
      </c>
      <c r="BP160" s="282">
        <f t="shared" ca="1" si="93"/>
        <v>0</v>
      </c>
      <c r="BQ160" s="282">
        <f t="shared" ca="1" si="93"/>
        <v>0</v>
      </c>
      <c r="BR160" s="282">
        <f t="shared" ca="1" si="93"/>
        <v>0</v>
      </c>
      <c r="BS160" s="282">
        <f t="shared" ca="1" si="93"/>
        <v>0</v>
      </c>
      <c r="BT160" s="282">
        <f t="shared" ca="1" si="93"/>
        <v>0</v>
      </c>
      <c r="BU160" s="282">
        <f t="shared" ca="1" si="93"/>
        <v>0</v>
      </c>
      <c r="BV160" s="282">
        <f t="shared" ca="1" si="93"/>
        <v>0</v>
      </c>
      <c r="BW160" s="282">
        <f t="shared" ref="BW160:CK160" ca="1" si="94">SUM(BW140:BW159)</f>
        <v>0</v>
      </c>
      <c r="BX160" s="282">
        <f t="shared" ca="1" si="94"/>
        <v>0</v>
      </c>
      <c r="BY160" s="282">
        <f t="shared" ca="1" si="94"/>
        <v>0</v>
      </c>
      <c r="BZ160" s="282">
        <f t="shared" ca="1" si="94"/>
        <v>0</v>
      </c>
      <c r="CA160" s="282">
        <f t="shared" ca="1" si="94"/>
        <v>0</v>
      </c>
      <c r="CB160" s="282">
        <f t="shared" ca="1" si="94"/>
        <v>0</v>
      </c>
      <c r="CC160" s="282">
        <f t="shared" ca="1" si="94"/>
        <v>0</v>
      </c>
      <c r="CD160" s="282">
        <f t="shared" ca="1" si="94"/>
        <v>0</v>
      </c>
      <c r="CE160" s="282">
        <f t="shared" ca="1" si="94"/>
        <v>0</v>
      </c>
      <c r="CF160" s="282">
        <f t="shared" ca="1" si="94"/>
        <v>0</v>
      </c>
      <c r="CG160" s="282">
        <f t="shared" ca="1" si="94"/>
        <v>0</v>
      </c>
      <c r="CH160" s="282">
        <f t="shared" ca="1" si="94"/>
        <v>0</v>
      </c>
      <c r="CI160" s="282">
        <f t="shared" ca="1" si="94"/>
        <v>0</v>
      </c>
      <c r="CJ160" s="282">
        <f t="shared" ca="1" si="94"/>
        <v>0</v>
      </c>
      <c r="CK160" s="282">
        <f t="shared" ca="1" si="94"/>
        <v>0</v>
      </c>
    </row>
    <row r="161" spans="2:89" s="89" customFormat="1" ht="10.35" hidden="1" customHeight="1" outlineLevel="3">
      <c r="B161" s="90"/>
      <c r="E161" s="91"/>
      <c r="F161" s="92"/>
      <c r="G161"/>
    </row>
    <row r="162" spans="2:89" s="89" customFormat="1" ht="10.35" hidden="1" customHeight="1" outlineLevel="3">
      <c r="B162" s="90"/>
      <c r="E162" s="91"/>
      <c r="F162" s="92"/>
      <c r="G162"/>
    </row>
    <row r="163" spans="2:89" s="89" customFormat="1" ht="10.35" hidden="1" customHeight="1" outlineLevel="3">
      <c r="B163" s="90"/>
      <c r="D163" s="89" t="s">
        <v>596</v>
      </c>
      <c r="E163"/>
      <c r="F163" s="92" t="s">
        <v>4</v>
      </c>
      <c r="G163"/>
      <c r="J163" s="36">
        <f>I166</f>
        <v>0</v>
      </c>
      <c r="K163" s="36">
        <f t="shared" ref="K163:BV163" ca="1" si="95">J166</f>
        <v>0</v>
      </c>
      <c r="L163" s="36">
        <f t="shared" ca="1" si="95"/>
        <v>0</v>
      </c>
      <c r="M163" s="36">
        <f t="shared" ca="1" si="95"/>
        <v>0</v>
      </c>
      <c r="N163" s="36">
        <f t="shared" ca="1" si="95"/>
        <v>0</v>
      </c>
      <c r="O163" s="36">
        <f t="shared" ca="1" si="95"/>
        <v>0</v>
      </c>
      <c r="P163" s="36">
        <f t="shared" ca="1" si="95"/>
        <v>0</v>
      </c>
      <c r="Q163" s="36">
        <f t="shared" ca="1" si="95"/>
        <v>0</v>
      </c>
      <c r="R163" s="36">
        <f t="shared" ca="1" si="95"/>
        <v>0</v>
      </c>
      <c r="S163" s="36">
        <f t="shared" ca="1" si="95"/>
        <v>0</v>
      </c>
      <c r="T163" s="36">
        <f t="shared" ca="1" si="95"/>
        <v>0</v>
      </c>
      <c r="U163" s="36">
        <f t="shared" ca="1" si="95"/>
        <v>0</v>
      </c>
      <c r="V163" s="36">
        <f t="shared" ca="1" si="95"/>
        <v>0</v>
      </c>
      <c r="W163" s="36">
        <f t="shared" ca="1" si="95"/>
        <v>0</v>
      </c>
      <c r="X163" s="36">
        <f t="shared" ca="1" si="95"/>
        <v>0</v>
      </c>
      <c r="Y163" s="36">
        <f t="shared" ca="1" si="95"/>
        <v>0</v>
      </c>
      <c r="Z163" s="36">
        <f t="shared" ca="1" si="95"/>
        <v>0</v>
      </c>
      <c r="AA163" s="36">
        <f t="shared" ca="1" si="95"/>
        <v>0</v>
      </c>
      <c r="AB163" s="36">
        <f t="shared" ca="1" si="95"/>
        <v>0</v>
      </c>
      <c r="AC163" s="36">
        <f t="shared" ca="1" si="95"/>
        <v>0</v>
      </c>
      <c r="AD163" s="36">
        <f t="shared" ca="1" si="95"/>
        <v>0</v>
      </c>
      <c r="AE163" s="36">
        <f t="shared" ca="1" si="95"/>
        <v>0</v>
      </c>
      <c r="AF163" s="36">
        <f t="shared" ca="1" si="95"/>
        <v>0</v>
      </c>
      <c r="AG163" s="36">
        <f t="shared" ca="1" si="95"/>
        <v>0</v>
      </c>
      <c r="AH163" s="36">
        <f t="shared" ca="1" si="95"/>
        <v>0</v>
      </c>
      <c r="AI163" s="36">
        <f t="shared" ca="1" si="95"/>
        <v>0</v>
      </c>
      <c r="AJ163" s="36">
        <f t="shared" ca="1" si="95"/>
        <v>0</v>
      </c>
      <c r="AK163" s="36">
        <f t="shared" ca="1" si="95"/>
        <v>0</v>
      </c>
      <c r="AL163" s="36">
        <f t="shared" ca="1" si="95"/>
        <v>0</v>
      </c>
      <c r="AM163" s="36">
        <f t="shared" ca="1" si="95"/>
        <v>0</v>
      </c>
      <c r="AN163" s="36">
        <f t="shared" ca="1" si="95"/>
        <v>0</v>
      </c>
      <c r="AO163" s="36">
        <f t="shared" ca="1" si="95"/>
        <v>0</v>
      </c>
      <c r="AP163" s="36">
        <f t="shared" ca="1" si="95"/>
        <v>0</v>
      </c>
      <c r="AQ163" s="36">
        <f t="shared" ca="1" si="95"/>
        <v>0</v>
      </c>
      <c r="AR163" s="36">
        <f t="shared" ca="1" si="95"/>
        <v>0</v>
      </c>
      <c r="AS163" s="36">
        <f t="shared" ca="1" si="95"/>
        <v>0</v>
      </c>
      <c r="AT163" s="36">
        <f t="shared" ca="1" si="95"/>
        <v>0</v>
      </c>
      <c r="AU163" s="36">
        <f t="shared" ca="1" si="95"/>
        <v>0</v>
      </c>
      <c r="AV163" s="36">
        <f t="shared" ca="1" si="95"/>
        <v>0</v>
      </c>
      <c r="AW163" s="36">
        <f t="shared" ca="1" si="95"/>
        <v>0</v>
      </c>
      <c r="AX163" s="36">
        <f t="shared" ca="1" si="95"/>
        <v>0</v>
      </c>
      <c r="AY163" s="36">
        <f t="shared" ca="1" si="95"/>
        <v>0</v>
      </c>
      <c r="AZ163" s="36">
        <f t="shared" ca="1" si="95"/>
        <v>0</v>
      </c>
      <c r="BA163" s="36">
        <f t="shared" ca="1" si="95"/>
        <v>0</v>
      </c>
      <c r="BB163" s="36">
        <f t="shared" ca="1" si="95"/>
        <v>0</v>
      </c>
      <c r="BC163" s="36">
        <f t="shared" ca="1" si="95"/>
        <v>0</v>
      </c>
      <c r="BD163" s="36">
        <f t="shared" ca="1" si="95"/>
        <v>0</v>
      </c>
      <c r="BE163" s="36">
        <f t="shared" ca="1" si="95"/>
        <v>0</v>
      </c>
      <c r="BF163" s="36">
        <f t="shared" ca="1" si="95"/>
        <v>0</v>
      </c>
      <c r="BG163" s="36">
        <f t="shared" ca="1" si="95"/>
        <v>0</v>
      </c>
      <c r="BH163" s="36">
        <f t="shared" ca="1" si="95"/>
        <v>0</v>
      </c>
      <c r="BI163" s="36">
        <f t="shared" ca="1" si="95"/>
        <v>0</v>
      </c>
      <c r="BJ163" s="36">
        <f t="shared" ca="1" si="95"/>
        <v>0</v>
      </c>
      <c r="BK163" s="36">
        <f t="shared" ca="1" si="95"/>
        <v>0</v>
      </c>
      <c r="BL163" s="36">
        <f t="shared" ca="1" si="95"/>
        <v>0</v>
      </c>
      <c r="BM163" s="36">
        <f t="shared" ca="1" si="95"/>
        <v>0</v>
      </c>
      <c r="BN163" s="36">
        <f t="shared" ca="1" si="95"/>
        <v>0</v>
      </c>
      <c r="BO163" s="36">
        <f t="shared" ca="1" si="95"/>
        <v>0</v>
      </c>
      <c r="BP163" s="36">
        <f t="shared" ca="1" si="95"/>
        <v>0</v>
      </c>
      <c r="BQ163" s="36">
        <f t="shared" ca="1" si="95"/>
        <v>0</v>
      </c>
      <c r="BR163" s="36">
        <f t="shared" ca="1" si="95"/>
        <v>0</v>
      </c>
      <c r="BS163" s="36">
        <f t="shared" ca="1" si="95"/>
        <v>0</v>
      </c>
      <c r="BT163" s="36">
        <f t="shared" ca="1" si="95"/>
        <v>0</v>
      </c>
      <c r="BU163" s="36">
        <f t="shared" ca="1" si="95"/>
        <v>0</v>
      </c>
      <c r="BV163" s="36">
        <f t="shared" ca="1" si="95"/>
        <v>0</v>
      </c>
      <c r="BW163" s="36">
        <f t="shared" ref="BW163:CK163" ca="1" si="96">BV166</f>
        <v>0</v>
      </c>
      <c r="BX163" s="36">
        <f t="shared" ca="1" si="96"/>
        <v>0</v>
      </c>
      <c r="BY163" s="36">
        <f t="shared" ca="1" si="96"/>
        <v>0</v>
      </c>
      <c r="BZ163" s="36">
        <f t="shared" ca="1" si="96"/>
        <v>0</v>
      </c>
      <c r="CA163" s="36">
        <f t="shared" ca="1" si="96"/>
        <v>0</v>
      </c>
      <c r="CB163" s="36">
        <f t="shared" ca="1" si="96"/>
        <v>0</v>
      </c>
      <c r="CC163" s="36">
        <f t="shared" ca="1" si="96"/>
        <v>0</v>
      </c>
      <c r="CD163" s="36">
        <f t="shared" ca="1" si="96"/>
        <v>0</v>
      </c>
      <c r="CE163" s="36">
        <f t="shared" ca="1" si="96"/>
        <v>0</v>
      </c>
      <c r="CF163" s="36">
        <f t="shared" ca="1" si="96"/>
        <v>0</v>
      </c>
      <c r="CG163" s="36">
        <f t="shared" ca="1" si="96"/>
        <v>0</v>
      </c>
      <c r="CH163" s="36">
        <f t="shared" ca="1" si="96"/>
        <v>0</v>
      </c>
      <c r="CI163" s="36">
        <f t="shared" ca="1" si="96"/>
        <v>0</v>
      </c>
      <c r="CJ163" s="36">
        <f t="shared" ca="1" si="96"/>
        <v>0</v>
      </c>
      <c r="CK163" s="36">
        <f t="shared" ca="1" si="96"/>
        <v>0</v>
      </c>
    </row>
    <row r="164" spans="2:89" s="89" customFormat="1" ht="10.35" hidden="1" customHeight="1" outlineLevel="3">
      <c r="B164" s="90"/>
      <c r="D164" s="89" t="s">
        <v>597</v>
      </c>
      <c r="E164"/>
      <c r="F164" s="92" t="s">
        <v>4</v>
      </c>
      <c r="G164"/>
      <c r="J164" s="31">
        <f>J123</f>
        <v>0</v>
      </c>
      <c r="K164" s="31">
        <f t="shared" ref="K164:BV164" si="97">K123</f>
        <v>0</v>
      </c>
      <c r="L164" s="31">
        <f t="shared" si="97"/>
        <v>0</v>
      </c>
      <c r="M164" s="31">
        <f t="shared" si="97"/>
        <v>0</v>
      </c>
      <c r="N164" s="31">
        <f t="shared" si="97"/>
        <v>0</v>
      </c>
      <c r="O164" s="31">
        <f t="shared" si="97"/>
        <v>0</v>
      </c>
      <c r="P164" s="31">
        <f t="shared" si="97"/>
        <v>0</v>
      </c>
      <c r="Q164" s="31">
        <f t="shared" si="97"/>
        <v>0</v>
      </c>
      <c r="R164" s="31">
        <f t="shared" si="97"/>
        <v>0</v>
      </c>
      <c r="S164" s="31">
        <f t="shared" si="97"/>
        <v>0</v>
      </c>
      <c r="T164" s="31">
        <f t="shared" si="97"/>
        <v>0</v>
      </c>
      <c r="U164" s="31">
        <f t="shared" si="97"/>
        <v>0</v>
      </c>
      <c r="V164" s="31">
        <f t="shared" si="97"/>
        <v>0</v>
      </c>
      <c r="W164" s="31">
        <f t="shared" si="97"/>
        <v>0</v>
      </c>
      <c r="X164" s="31">
        <f t="shared" si="97"/>
        <v>0</v>
      </c>
      <c r="Y164" s="31">
        <f t="shared" si="97"/>
        <v>0</v>
      </c>
      <c r="Z164" s="31">
        <f t="shared" si="97"/>
        <v>0</v>
      </c>
      <c r="AA164" s="31">
        <f t="shared" si="97"/>
        <v>0</v>
      </c>
      <c r="AB164" s="31">
        <f t="shared" si="97"/>
        <v>0</v>
      </c>
      <c r="AC164" s="31">
        <f t="shared" si="97"/>
        <v>0</v>
      </c>
      <c r="AD164" s="31">
        <f t="shared" si="97"/>
        <v>0</v>
      </c>
      <c r="AE164" s="31">
        <f t="shared" si="97"/>
        <v>0</v>
      </c>
      <c r="AF164" s="31">
        <f t="shared" si="97"/>
        <v>0</v>
      </c>
      <c r="AG164" s="31">
        <f t="shared" si="97"/>
        <v>0</v>
      </c>
      <c r="AH164" s="31">
        <f t="shared" si="97"/>
        <v>0</v>
      </c>
      <c r="AI164" s="31">
        <f t="shared" si="97"/>
        <v>0</v>
      </c>
      <c r="AJ164" s="31">
        <f t="shared" si="97"/>
        <v>0</v>
      </c>
      <c r="AK164" s="31">
        <f t="shared" si="97"/>
        <v>0</v>
      </c>
      <c r="AL164" s="31">
        <f t="shared" si="97"/>
        <v>0</v>
      </c>
      <c r="AM164" s="31">
        <f t="shared" si="97"/>
        <v>0</v>
      </c>
      <c r="AN164" s="31">
        <f t="shared" si="97"/>
        <v>0</v>
      </c>
      <c r="AO164" s="31">
        <f t="shared" si="97"/>
        <v>0</v>
      </c>
      <c r="AP164" s="31">
        <f t="shared" si="97"/>
        <v>0</v>
      </c>
      <c r="AQ164" s="31">
        <f t="shared" si="97"/>
        <v>0</v>
      </c>
      <c r="AR164" s="31">
        <f t="shared" si="97"/>
        <v>0</v>
      </c>
      <c r="AS164" s="31">
        <f t="shared" si="97"/>
        <v>0</v>
      </c>
      <c r="AT164" s="31">
        <f t="shared" si="97"/>
        <v>0</v>
      </c>
      <c r="AU164" s="31">
        <f t="shared" si="97"/>
        <v>0</v>
      </c>
      <c r="AV164" s="31">
        <f t="shared" si="97"/>
        <v>0</v>
      </c>
      <c r="AW164" s="31">
        <f t="shared" si="97"/>
        <v>0</v>
      </c>
      <c r="AX164" s="31">
        <f t="shared" si="97"/>
        <v>0</v>
      </c>
      <c r="AY164" s="31">
        <f t="shared" si="97"/>
        <v>0</v>
      </c>
      <c r="AZ164" s="31">
        <f t="shared" si="97"/>
        <v>0</v>
      </c>
      <c r="BA164" s="31">
        <f t="shared" si="97"/>
        <v>0</v>
      </c>
      <c r="BB164" s="31">
        <f t="shared" si="97"/>
        <v>0</v>
      </c>
      <c r="BC164" s="31">
        <f t="shared" si="97"/>
        <v>0</v>
      </c>
      <c r="BD164" s="31">
        <f t="shared" si="97"/>
        <v>0</v>
      </c>
      <c r="BE164" s="31">
        <f t="shared" si="97"/>
        <v>0</v>
      </c>
      <c r="BF164" s="31">
        <f t="shared" si="97"/>
        <v>0</v>
      </c>
      <c r="BG164" s="31">
        <f t="shared" si="97"/>
        <v>0</v>
      </c>
      <c r="BH164" s="31">
        <f t="shared" si="97"/>
        <v>0</v>
      </c>
      <c r="BI164" s="31">
        <f t="shared" si="97"/>
        <v>0</v>
      </c>
      <c r="BJ164" s="31">
        <f t="shared" si="97"/>
        <v>0</v>
      </c>
      <c r="BK164" s="31">
        <f t="shared" si="97"/>
        <v>0</v>
      </c>
      <c r="BL164" s="31">
        <f t="shared" si="97"/>
        <v>0</v>
      </c>
      <c r="BM164" s="31">
        <f t="shared" si="97"/>
        <v>0</v>
      </c>
      <c r="BN164" s="31">
        <f t="shared" si="97"/>
        <v>0</v>
      </c>
      <c r="BO164" s="31">
        <f t="shared" si="97"/>
        <v>0</v>
      </c>
      <c r="BP164" s="31">
        <f t="shared" si="97"/>
        <v>0</v>
      </c>
      <c r="BQ164" s="31">
        <f t="shared" si="97"/>
        <v>0</v>
      </c>
      <c r="BR164" s="31">
        <f t="shared" si="97"/>
        <v>0</v>
      </c>
      <c r="BS164" s="31">
        <f t="shared" si="97"/>
        <v>0</v>
      </c>
      <c r="BT164" s="31">
        <f t="shared" si="97"/>
        <v>0</v>
      </c>
      <c r="BU164" s="31">
        <f t="shared" si="97"/>
        <v>0</v>
      </c>
      <c r="BV164" s="31">
        <f t="shared" si="97"/>
        <v>0</v>
      </c>
      <c r="BW164" s="31">
        <f t="shared" ref="BW164:CK164" si="98">BW123</f>
        <v>0</v>
      </c>
      <c r="BX164" s="31">
        <f t="shared" si="98"/>
        <v>0</v>
      </c>
      <c r="BY164" s="31">
        <f t="shared" si="98"/>
        <v>0</v>
      </c>
      <c r="BZ164" s="31">
        <f t="shared" si="98"/>
        <v>0</v>
      </c>
      <c r="CA164" s="31">
        <f t="shared" si="98"/>
        <v>0</v>
      </c>
      <c r="CB164" s="31">
        <f t="shared" si="98"/>
        <v>0</v>
      </c>
      <c r="CC164" s="31">
        <f t="shared" si="98"/>
        <v>0</v>
      </c>
      <c r="CD164" s="31">
        <f t="shared" si="98"/>
        <v>0</v>
      </c>
      <c r="CE164" s="31">
        <f t="shared" si="98"/>
        <v>0</v>
      </c>
      <c r="CF164" s="31">
        <f t="shared" si="98"/>
        <v>0</v>
      </c>
      <c r="CG164" s="31">
        <f t="shared" si="98"/>
        <v>0</v>
      </c>
      <c r="CH164" s="31">
        <f t="shared" si="98"/>
        <v>0</v>
      </c>
      <c r="CI164" s="31">
        <f t="shared" si="98"/>
        <v>0</v>
      </c>
      <c r="CJ164" s="31">
        <f t="shared" si="98"/>
        <v>0</v>
      </c>
      <c r="CK164" s="31">
        <f t="shared" si="98"/>
        <v>0</v>
      </c>
    </row>
    <row r="165" spans="2:89" s="89" customFormat="1" ht="10.35" hidden="1" customHeight="1" outlineLevel="3">
      <c r="B165" s="90"/>
      <c r="D165" s="93" t="s">
        <v>598</v>
      </c>
      <c r="E165" s="94"/>
      <c r="F165" s="95" t="s">
        <v>4</v>
      </c>
      <c r="G165" s="72">
        <f ca="1">SUM(J165:CK165)</f>
        <v>0</v>
      </c>
      <c r="J165" s="39">
        <f ca="1">J160</f>
        <v>0</v>
      </c>
      <c r="K165" s="39">
        <f t="shared" ref="K165:BV165" ca="1" si="99">K160</f>
        <v>0</v>
      </c>
      <c r="L165" s="39">
        <f t="shared" ca="1" si="99"/>
        <v>0</v>
      </c>
      <c r="M165" s="39">
        <f t="shared" ca="1" si="99"/>
        <v>0</v>
      </c>
      <c r="N165" s="39">
        <f t="shared" ca="1" si="99"/>
        <v>0</v>
      </c>
      <c r="O165" s="39">
        <f t="shared" ca="1" si="99"/>
        <v>0</v>
      </c>
      <c r="P165" s="39">
        <f t="shared" ca="1" si="99"/>
        <v>0</v>
      </c>
      <c r="Q165" s="39">
        <f t="shared" ca="1" si="99"/>
        <v>0</v>
      </c>
      <c r="R165" s="39">
        <f t="shared" ca="1" si="99"/>
        <v>0</v>
      </c>
      <c r="S165" s="39">
        <f t="shared" ca="1" si="99"/>
        <v>0</v>
      </c>
      <c r="T165" s="39">
        <f t="shared" ca="1" si="99"/>
        <v>0</v>
      </c>
      <c r="U165" s="39">
        <f t="shared" ca="1" si="99"/>
        <v>0</v>
      </c>
      <c r="V165" s="39">
        <f t="shared" ca="1" si="99"/>
        <v>0</v>
      </c>
      <c r="W165" s="39">
        <f t="shared" ca="1" si="99"/>
        <v>0</v>
      </c>
      <c r="X165" s="39">
        <f t="shared" ca="1" si="99"/>
        <v>0</v>
      </c>
      <c r="Y165" s="39">
        <f t="shared" ca="1" si="99"/>
        <v>0</v>
      </c>
      <c r="Z165" s="39">
        <f t="shared" ca="1" si="99"/>
        <v>0</v>
      </c>
      <c r="AA165" s="39">
        <f t="shared" ca="1" si="99"/>
        <v>0</v>
      </c>
      <c r="AB165" s="39">
        <f t="shared" ca="1" si="99"/>
        <v>0</v>
      </c>
      <c r="AC165" s="39">
        <f t="shared" ca="1" si="99"/>
        <v>0</v>
      </c>
      <c r="AD165" s="39">
        <f t="shared" ca="1" si="99"/>
        <v>0</v>
      </c>
      <c r="AE165" s="39">
        <f t="shared" ca="1" si="99"/>
        <v>0</v>
      </c>
      <c r="AF165" s="39">
        <f t="shared" ca="1" si="99"/>
        <v>0</v>
      </c>
      <c r="AG165" s="39">
        <f t="shared" ca="1" si="99"/>
        <v>0</v>
      </c>
      <c r="AH165" s="39">
        <f t="shared" ca="1" si="99"/>
        <v>0</v>
      </c>
      <c r="AI165" s="39">
        <f t="shared" ca="1" si="99"/>
        <v>0</v>
      </c>
      <c r="AJ165" s="39">
        <f t="shared" ca="1" si="99"/>
        <v>0</v>
      </c>
      <c r="AK165" s="39">
        <f t="shared" ca="1" si="99"/>
        <v>0</v>
      </c>
      <c r="AL165" s="39">
        <f t="shared" ca="1" si="99"/>
        <v>0</v>
      </c>
      <c r="AM165" s="39">
        <f t="shared" ca="1" si="99"/>
        <v>0</v>
      </c>
      <c r="AN165" s="39">
        <f t="shared" ca="1" si="99"/>
        <v>0</v>
      </c>
      <c r="AO165" s="39">
        <f t="shared" ca="1" si="99"/>
        <v>0</v>
      </c>
      <c r="AP165" s="39">
        <f t="shared" ca="1" si="99"/>
        <v>0</v>
      </c>
      <c r="AQ165" s="39">
        <f t="shared" ca="1" si="99"/>
        <v>0</v>
      </c>
      <c r="AR165" s="39">
        <f t="shared" ca="1" si="99"/>
        <v>0</v>
      </c>
      <c r="AS165" s="39">
        <f t="shared" ca="1" si="99"/>
        <v>0</v>
      </c>
      <c r="AT165" s="39">
        <f t="shared" ca="1" si="99"/>
        <v>0</v>
      </c>
      <c r="AU165" s="39">
        <f t="shared" ca="1" si="99"/>
        <v>0</v>
      </c>
      <c r="AV165" s="39">
        <f t="shared" ca="1" si="99"/>
        <v>0</v>
      </c>
      <c r="AW165" s="39">
        <f t="shared" ca="1" si="99"/>
        <v>0</v>
      </c>
      <c r="AX165" s="39">
        <f t="shared" ca="1" si="99"/>
        <v>0</v>
      </c>
      <c r="AY165" s="39">
        <f t="shared" ca="1" si="99"/>
        <v>0</v>
      </c>
      <c r="AZ165" s="39">
        <f t="shared" ca="1" si="99"/>
        <v>0</v>
      </c>
      <c r="BA165" s="39">
        <f t="shared" ca="1" si="99"/>
        <v>0</v>
      </c>
      <c r="BB165" s="39">
        <f t="shared" ca="1" si="99"/>
        <v>0</v>
      </c>
      <c r="BC165" s="39">
        <f t="shared" ca="1" si="99"/>
        <v>0</v>
      </c>
      <c r="BD165" s="39">
        <f t="shared" ca="1" si="99"/>
        <v>0</v>
      </c>
      <c r="BE165" s="39">
        <f t="shared" ca="1" si="99"/>
        <v>0</v>
      </c>
      <c r="BF165" s="39">
        <f t="shared" ca="1" si="99"/>
        <v>0</v>
      </c>
      <c r="BG165" s="39">
        <f t="shared" ca="1" si="99"/>
        <v>0</v>
      </c>
      <c r="BH165" s="39">
        <f t="shared" ca="1" si="99"/>
        <v>0</v>
      </c>
      <c r="BI165" s="39">
        <f t="shared" ca="1" si="99"/>
        <v>0</v>
      </c>
      <c r="BJ165" s="39">
        <f t="shared" ca="1" si="99"/>
        <v>0</v>
      </c>
      <c r="BK165" s="39">
        <f t="shared" ca="1" si="99"/>
        <v>0</v>
      </c>
      <c r="BL165" s="39">
        <f t="shared" ca="1" si="99"/>
        <v>0</v>
      </c>
      <c r="BM165" s="39">
        <f t="shared" ca="1" si="99"/>
        <v>0</v>
      </c>
      <c r="BN165" s="39">
        <f t="shared" ca="1" si="99"/>
        <v>0</v>
      </c>
      <c r="BO165" s="39">
        <f t="shared" ca="1" si="99"/>
        <v>0</v>
      </c>
      <c r="BP165" s="39">
        <f t="shared" ca="1" si="99"/>
        <v>0</v>
      </c>
      <c r="BQ165" s="39">
        <f t="shared" ca="1" si="99"/>
        <v>0</v>
      </c>
      <c r="BR165" s="39">
        <f t="shared" ca="1" si="99"/>
        <v>0</v>
      </c>
      <c r="BS165" s="39">
        <f t="shared" ca="1" si="99"/>
        <v>0</v>
      </c>
      <c r="BT165" s="39">
        <f t="shared" ca="1" si="99"/>
        <v>0</v>
      </c>
      <c r="BU165" s="39">
        <f t="shared" ca="1" si="99"/>
        <v>0</v>
      </c>
      <c r="BV165" s="39">
        <f t="shared" ca="1" si="99"/>
        <v>0</v>
      </c>
      <c r="BW165" s="39">
        <f t="shared" ref="BW165:CK165" ca="1" si="100">BW160</f>
        <v>0</v>
      </c>
      <c r="BX165" s="39">
        <f t="shared" ca="1" si="100"/>
        <v>0</v>
      </c>
      <c r="BY165" s="39">
        <f t="shared" ca="1" si="100"/>
        <v>0</v>
      </c>
      <c r="BZ165" s="39">
        <f t="shared" ca="1" si="100"/>
        <v>0</v>
      </c>
      <c r="CA165" s="39">
        <f t="shared" ca="1" si="100"/>
        <v>0</v>
      </c>
      <c r="CB165" s="39">
        <f t="shared" ca="1" si="100"/>
        <v>0</v>
      </c>
      <c r="CC165" s="39">
        <f t="shared" ca="1" si="100"/>
        <v>0</v>
      </c>
      <c r="CD165" s="39">
        <f t="shared" ca="1" si="100"/>
        <v>0</v>
      </c>
      <c r="CE165" s="39">
        <f t="shared" ca="1" si="100"/>
        <v>0</v>
      </c>
      <c r="CF165" s="39">
        <f t="shared" ca="1" si="100"/>
        <v>0</v>
      </c>
      <c r="CG165" s="39">
        <f t="shared" ca="1" si="100"/>
        <v>0</v>
      </c>
      <c r="CH165" s="39">
        <f t="shared" ca="1" si="100"/>
        <v>0</v>
      </c>
      <c r="CI165" s="39">
        <f t="shared" ca="1" si="100"/>
        <v>0</v>
      </c>
      <c r="CJ165" s="39">
        <f t="shared" ca="1" si="100"/>
        <v>0</v>
      </c>
      <c r="CK165" s="39">
        <f t="shared" ca="1" si="100"/>
        <v>0</v>
      </c>
    </row>
    <row r="166" spans="2:89" s="89" customFormat="1" ht="10.35" hidden="1" customHeight="1" outlineLevel="3">
      <c r="B166" s="90"/>
      <c r="D166" s="89" t="s">
        <v>601</v>
      </c>
      <c r="E166"/>
      <c r="F166" s="92" t="s">
        <v>4</v>
      </c>
      <c r="G166" s="75"/>
      <c r="I166" s="127"/>
      <c r="J166" s="120">
        <f ca="1">SUM(J163:J165)</f>
        <v>0</v>
      </c>
      <c r="K166" s="120">
        <f t="shared" ref="K166:BV166" ca="1" si="101">SUM(K163:K165)</f>
        <v>0</v>
      </c>
      <c r="L166" s="120">
        <f t="shared" ca="1" si="101"/>
        <v>0</v>
      </c>
      <c r="M166" s="120">
        <f t="shared" ca="1" si="101"/>
        <v>0</v>
      </c>
      <c r="N166" s="120">
        <f t="shared" ca="1" si="101"/>
        <v>0</v>
      </c>
      <c r="O166" s="120">
        <f t="shared" ca="1" si="101"/>
        <v>0</v>
      </c>
      <c r="P166" s="120">
        <f t="shared" ca="1" si="101"/>
        <v>0</v>
      </c>
      <c r="Q166" s="120">
        <f t="shared" ca="1" si="101"/>
        <v>0</v>
      </c>
      <c r="R166" s="120">
        <f t="shared" ca="1" si="101"/>
        <v>0</v>
      </c>
      <c r="S166" s="120">
        <f t="shared" ca="1" si="101"/>
        <v>0</v>
      </c>
      <c r="T166" s="120">
        <f t="shared" ca="1" si="101"/>
        <v>0</v>
      </c>
      <c r="U166" s="120">
        <f t="shared" ca="1" si="101"/>
        <v>0</v>
      </c>
      <c r="V166" s="120">
        <f t="shared" ca="1" si="101"/>
        <v>0</v>
      </c>
      <c r="W166" s="120">
        <f t="shared" ca="1" si="101"/>
        <v>0</v>
      </c>
      <c r="X166" s="120">
        <f t="shared" ca="1" si="101"/>
        <v>0</v>
      </c>
      <c r="Y166" s="120">
        <f t="shared" ca="1" si="101"/>
        <v>0</v>
      </c>
      <c r="Z166" s="120">
        <f t="shared" ca="1" si="101"/>
        <v>0</v>
      </c>
      <c r="AA166" s="120">
        <f t="shared" ca="1" si="101"/>
        <v>0</v>
      </c>
      <c r="AB166" s="120">
        <f t="shared" ca="1" si="101"/>
        <v>0</v>
      </c>
      <c r="AC166" s="120">
        <f t="shared" ca="1" si="101"/>
        <v>0</v>
      </c>
      <c r="AD166" s="120">
        <f t="shared" ca="1" si="101"/>
        <v>0</v>
      </c>
      <c r="AE166" s="120">
        <f t="shared" ca="1" si="101"/>
        <v>0</v>
      </c>
      <c r="AF166" s="120">
        <f t="shared" ca="1" si="101"/>
        <v>0</v>
      </c>
      <c r="AG166" s="120">
        <f t="shared" ca="1" si="101"/>
        <v>0</v>
      </c>
      <c r="AH166" s="120">
        <f t="shared" ca="1" si="101"/>
        <v>0</v>
      </c>
      <c r="AI166" s="120">
        <f t="shared" ca="1" si="101"/>
        <v>0</v>
      </c>
      <c r="AJ166" s="120">
        <f t="shared" ca="1" si="101"/>
        <v>0</v>
      </c>
      <c r="AK166" s="120">
        <f t="shared" ca="1" si="101"/>
        <v>0</v>
      </c>
      <c r="AL166" s="120">
        <f t="shared" ca="1" si="101"/>
        <v>0</v>
      </c>
      <c r="AM166" s="120">
        <f t="shared" ca="1" si="101"/>
        <v>0</v>
      </c>
      <c r="AN166" s="120">
        <f t="shared" ca="1" si="101"/>
        <v>0</v>
      </c>
      <c r="AO166" s="120">
        <f t="shared" ca="1" si="101"/>
        <v>0</v>
      </c>
      <c r="AP166" s="120">
        <f t="shared" ca="1" si="101"/>
        <v>0</v>
      </c>
      <c r="AQ166" s="120">
        <f t="shared" ca="1" si="101"/>
        <v>0</v>
      </c>
      <c r="AR166" s="120">
        <f t="shared" ca="1" si="101"/>
        <v>0</v>
      </c>
      <c r="AS166" s="120">
        <f t="shared" ca="1" si="101"/>
        <v>0</v>
      </c>
      <c r="AT166" s="120">
        <f t="shared" ca="1" si="101"/>
        <v>0</v>
      </c>
      <c r="AU166" s="120">
        <f t="shared" ca="1" si="101"/>
        <v>0</v>
      </c>
      <c r="AV166" s="120">
        <f t="shared" ca="1" si="101"/>
        <v>0</v>
      </c>
      <c r="AW166" s="120">
        <f t="shared" ca="1" si="101"/>
        <v>0</v>
      </c>
      <c r="AX166" s="120">
        <f t="shared" ca="1" si="101"/>
        <v>0</v>
      </c>
      <c r="AY166" s="120">
        <f t="shared" ca="1" si="101"/>
        <v>0</v>
      </c>
      <c r="AZ166" s="120">
        <f t="shared" ca="1" si="101"/>
        <v>0</v>
      </c>
      <c r="BA166" s="120">
        <f t="shared" ca="1" si="101"/>
        <v>0</v>
      </c>
      <c r="BB166" s="120">
        <f t="shared" ca="1" si="101"/>
        <v>0</v>
      </c>
      <c r="BC166" s="120">
        <f t="shared" ca="1" si="101"/>
        <v>0</v>
      </c>
      <c r="BD166" s="120">
        <f t="shared" ca="1" si="101"/>
        <v>0</v>
      </c>
      <c r="BE166" s="120">
        <f t="shared" ca="1" si="101"/>
        <v>0</v>
      </c>
      <c r="BF166" s="120">
        <f t="shared" ca="1" si="101"/>
        <v>0</v>
      </c>
      <c r="BG166" s="120">
        <f t="shared" ca="1" si="101"/>
        <v>0</v>
      </c>
      <c r="BH166" s="120">
        <f t="shared" ca="1" si="101"/>
        <v>0</v>
      </c>
      <c r="BI166" s="120">
        <f t="shared" ca="1" si="101"/>
        <v>0</v>
      </c>
      <c r="BJ166" s="120">
        <f t="shared" ca="1" si="101"/>
        <v>0</v>
      </c>
      <c r="BK166" s="120">
        <f t="shared" ca="1" si="101"/>
        <v>0</v>
      </c>
      <c r="BL166" s="120">
        <f t="shared" ca="1" si="101"/>
        <v>0</v>
      </c>
      <c r="BM166" s="120">
        <f t="shared" ca="1" si="101"/>
        <v>0</v>
      </c>
      <c r="BN166" s="120">
        <f t="shared" ca="1" si="101"/>
        <v>0</v>
      </c>
      <c r="BO166" s="120">
        <f t="shared" ca="1" si="101"/>
        <v>0</v>
      </c>
      <c r="BP166" s="120">
        <f t="shared" ca="1" si="101"/>
        <v>0</v>
      </c>
      <c r="BQ166" s="120">
        <f t="shared" ca="1" si="101"/>
        <v>0</v>
      </c>
      <c r="BR166" s="120">
        <f t="shared" ca="1" si="101"/>
        <v>0</v>
      </c>
      <c r="BS166" s="120">
        <f t="shared" ca="1" si="101"/>
        <v>0</v>
      </c>
      <c r="BT166" s="120">
        <f t="shared" ca="1" si="101"/>
        <v>0</v>
      </c>
      <c r="BU166" s="120">
        <f t="shared" ca="1" si="101"/>
        <v>0</v>
      </c>
      <c r="BV166" s="120">
        <f t="shared" ca="1" si="101"/>
        <v>0</v>
      </c>
      <c r="BW166" s="120">
        <f t="shared" ref="BW166:CK166" ca="1" si="102">SUM(BW163:BW165)</f>
        <v>0</v>
      </c>
      <c r="BX166" s="120">
        <f t="shared" ca="1" si="102"/>
        <v>0</v>
      </c>
      <c r="BY166" s="120">
        <f t="shared" ca="1" si="102"/>
        <v>0</v>
      </c>
      <c r="BZ166" s="120">
        <f t="shared" ca="1" si="102"/>
        <v>0</v>
      </c>
      <c r="CA166" s="120">
        <f t="shared" ca="1" si="102"/>
        <v>0</v>
      </c>
      <c r="CB166" s="120">
        <f t="shared" ca="1" si="102"/>
        <v>0</v>
      </c>
      <c r="CC166" s="120">
        <f t="shared" ca="1" si="102"/>
        <v>0</v>
      </c>
      <c r="CD166" s="120">
        <f t="shared" ca="1" si="102"/>
        <v>0</v>
      </c>
      <c r="CE166" s="120">
        <f t="shared" ca="1" si="102"/>
        <v>0</v>
      </c>
      <c r="CF166" s="120">
        <f t="shared" ca="1" si="102"/>
        <v>0</v>
      </c>
      <c r="CG166" s="120">
        <f t="shared" ca="1" si="102"/>
        <v>0</v>
      </c>
      <c r="CH166" s="120">
        <f t="shared" ca="1" si="102"/>
        <v>0</v>
      </c>
      <c r="CI166" s="120">
        <f t="shared" ca="1" si="102"/>
        <v>0</v>
      </c>
      <c r="CJ166" s="120">
        <f t="shared" ca="1" si="102"/>
        <v>0</v>
      </c>
      <c r="CK166" s="120">
        <f t="shared" ca="1" si="102"/>
        <v>0</v>
      </c>
    </row>
    <row r="167" spans="2:89" s="89" customFormat="1" ht="10.35" hidden="1" customHeight="1" outlineLevel="3">
      <c r="B167" s="90"/>
      <c r="E167" s="91"/>
      <c r="F167" s="92"/>
      <c r="G167"/>
    </row>
    <row r="168" spans="2:89" s="89" customFormat="1" ht="10.35" hidden="1" customHeight="1" outlineLevel="3">
      <c r="B168" s="90"/>
      <c r="E168" s="91"/>
      <c r="F168" s="92"/>
      <c r="G168"/>
    </row>
    <row r="169" spans="2:89" s="89" customFormat="1" ht="10.35" hidden="1" customHeight="1" outlineLevel="3">
      <c r="B169" s="90"/>
      <c r="D169" s="84" t="s">
        <v>653</v>
      </c>
      <c r="E169" s="91"/>
      <c r="F169" s="92"/>
      <c r="G169"/>
    </row>
    <row r="170" spans="2:89" s="89" customFormat="1" ht="10.35" hidden="1" customHeight="1" outlineLevel="3">
      <c r="B170" s="90"/>
      <c r="E170" s="91"/>
      <c r="F170" s="92"/>
      <c r="G170"/>
    </row>
    <row r="171" spans="2:89" s="89" customFormat="1" ht="10.35" hidden="1" customHeight="1" outlineLevel="3">
      <c r="B171" s="90"/>
      <c r="D171" s="89" t="s">
        <v>527</v>
      </c>
      <c r="E171" s="86"/>
      <c r="F171" s="12" t="s">
        <v>7</v>
      </c>
      <c r="G171"/>
      <c r="J171" s="26">
        <f t="shared" ref="J171:AO171" ca="1" si="103">SUM(OFFSET(J128,0,0,1,-MIN(J$2,$G$84)))*J37</f>
        <v>0</v>
      </c>
      <c r="K171" s="26">
        <f t="shared" ca="1" si="103"/>
        <v>0</v>
      </c>
      <c r="L171" s="26">
        <f t="shared" ca="1" si="103"/>
        <v>0</v>
      </c>
      <c r="M171" s="26">
        <f t="shared" ca="1" si="103"/>
        <v>0</v>
      </c>
      <c r="N171" s="26">
        <f t="shared" ca="1" si="103"/>
        <v>1</v>
      </c>
      <c r="O171" s="26">
        <f t="shared" ca="1" si="103"/>
        <v>1</v>
      </c>
      <c r="P171" s="26">
        <f t="shared" ca="1" si="103"/>
        <v>1</v>
      </c>
      <c r="Q171" s="26">
        <f t="shared" ca="1" si="103"/>
        <v>1</v>
      </c>
      <c r="R171" s="26">
        <f t="shared" ca="1" si="103"/>
        <v>1</v>
      </c>
      <c r="S171" s="26">
        <f t="shared" ca="1" si="103"/>
        <v>1</v>
      </c>
      <c r="T171" s="26">
        <f t="shared" ca="1" si="103"/>
        <v>1</v>
      </c>
      <c r="U171" s="26">
        <f t="shared" ca="1" si="103"/>
        <v>1</v>
      </c>
      <c r="V171" s="26">
        <f t="shared" ca="1" si="103"/>
        <v>1</v>
      </c>
      <c r="W171" s="26">
        <f t="shared" ca="1" si="103"/>
        <v>1</v>
      </c>
      <c r="X171" s="26">
        <f t="shared" ca="1" si="103"/>
        <v>1</v>
      </c>
      <c r="Y171" s="26">
        <f t="shared" ca="1" si="103"/>
        <v>1</v>
      </c>
      <c r="Z171" s="26">
        <f t="shared" ca="1" si="103"/>
        <v>1</v>
      </c>
      <c r="AA171" s="26">
        <f t="shared" ca="1" si="103"/>
        <v>1</v>
      </c>
      <c r="AB171" s="26">
        <f t="shared" ca="1" si="103"/>
        <v>1</v>
      </c>
      <c r="AC171" s="26">
        <f t="shared" ca="1" si="103"/>
        <v>1</v>
      </c>
      <c r="AD171" s="26">
        <f t="shared" ca="1" si="103"/>
        <v>1</v>
      </c>
      <c r="AE171" s="26">
        <f t="shared" ca="1" si="103"/>
        <v>1</v>
      </c>
      <c r="AF171" s="26">
        <f t="shared" ca="1" si="103"/>
        <v>1</v>
      </c>
      <c r="AG171" s="26">
        <f t="shared" ca="1" si="103"/>
        <v>1</v>
      </c>
      <c r="AH171" s="26">
        <f t="shared" ca="1" si="103"/>
        <v>1</v>
      </c>
      <c r="AI171" s="26">
        <f t="shared" ca="1" si="103"/>
        <v>1</v>
      </c>
      <c r="AJ171" s="26">
        <f t="shared" ca="1" si="103"/>
        <v>1</v>
      </c>
      <c r="AK171" s="26">
        <f t="shared" ca="1" si="103"/>
        <v>1</v>
      </c>
      <c r="AL171" s="26">
        <f t="shared" ca="1" si="103"/>
        <v>1</v>
      </c>
      <c r="AM171" s="26">
        <f t="shared" ca="1" si="103"/>
        <v>1</v>
      </c>
      <c r="AN171" s="26">
        <f t="shared" ca="1" si="103"/>
        <v>1</v>
      </c>
      <c r="AO171" s="26">
        <f t="shared" ca="1" si="103"/>
        <v>1</v>
      </c>
      <c r="AP171" s="26">
        <f t="shared" ref="AP171:BU171" ca="1" si="104">SUM(OFFSET(AP128,0,0,1,-MIN(AP$2,$G$84)))*AP37</f>
        <v>1</v>
      </c>
      <c r="AQ171" s="26">
        <f t="shared" ca="1" si="104"/>
        <v>1</v>
      </c>
      <c r="AR171" s="26">
        <f t="shared" ca="1" si="104"/>
        <v>1</v>
      </c>
      <c r="AS171" s="26">
        <f t="shared" ca="1" si="104"/>
        <v>1</v>
      </c>
      <c r="AT171" s="26">
        <f t="shared" ca="1" si="104"/>
        <v>1</v>
      </c>
      <c r="AU171" s="26">
        <f t="shared" ca="1" si="104"/>
        <v>1</v>
      </c>
      <c r="AV171" s="26">
        <f t="shared" ca="1" si="104"/>
        <v>1</v>
      </c>
      <c r="AW171" s="26">
        <f t="shared" ca="1" si="104"/>
        <v>1</v>
      </c>
      <c r="AX171" s="26">
        <f t="shared" ca="1" si="104"/>
        <v>1</v>
      </c>
      <c r="AY171" s="26">
        <f t="shared" ca="1" si="104"/>
        <v>1</v>
      </c>
      <c r="AZ171" s="26">
        <f t="shared" ca="1" si="104"/>
        <v>1</v>
      </c>
      <c r="BA171" s="26">
        <f t="shared" ca="1" si="104"/>
        <v>1</v>
      </c>
      <c r="BB171" s="26">
        <f t="shared" ca="1" si="104"/>
        <v>1</v>
      </c>
      <c r="BC171" s="26">
        <f t="shared" ca="1" si="104"/>
        <v>1</v>
      </c>
      <c r="BD171" s="26">
        <f t="shared" ca="1" si="104"/>
        <v>1</v>
      </c>
      <c r="BE171" s="26">
        <f t="shared" ca="1" si="104"/>
        <v>1</v>
      </c>
      <c r="BF171" s="26">
        <f t="shared" ca="1" si="104"/>
        <v>1</v>
      </c>
      <c r="BG171" s="26">
        <f t="shared" ca="1" si="104"/>
        <v>1</v>
      </c>
      <c r="BH171" s="26">
        <f t="shared" ca="1" si="104"/>
        <v>1</v>
      </c>
      <c r="BI171" s="26">
        <f t="shared" ca="1" si="104"/>
        <v>1</v>
      </c>
      <c r="BJ171" s="26">
        <f t="shared" ca="1" si="104"/>
        <v>1</v>
      </c>
      <c r="BK171" s="26">
        <f t="shared" ca="1" si="104"/>
        <v>1</v>
      </c>
      <c r="BL171" s="26">
        <f t="shared" ca="1" si="104"/>
        <v>1</v>
      </c>
      <c r="BM171" s="26">
        <f t="shared" ca="1" si="104"/>
        <v>1</v>
      </c>
      <c r="BN171" s="26">
        <f t="shared" ca="1" si="104"/>
        <v>1</v>
      </c>
      <c r="BO171" s="26">
        <f t="shared" ca="1" si="104"/>
        <v>1</v>
      </c>
      <c r="BP171" s="26">
        <f t="shared" ca="1" si="104"/>
        <v>1</v>
      </c>
      <c r="BQ171" s="26">
        <f t="shared" ca="1" si="104"/>
        <v>1</v>
      </c>
      <c r="BR171" s="26">
        <f t="shared" ca="1" si="104"/>
        <v>1</v>
      </c>
      <c r="BS171" s="26">
        <f t="shared" ca="1" si="104"/>
        <v>0</v>
      </c>
      <c r="BT171" s="26">
        <f t="shared" ca="1" si="104"/>
        <v>0</v>
      </c>
      <c r="BU171" s="26">
        <f t="shared" ca="1" si="104"/>
        <v>0</v>
      </c>
      <c r="BV171" s="26">
        <f t="shared" ref="BV171:CK171" ca="1" si="105">SUM(OFFSET(BV128,0,0,1,-MIN(BV$2,$G$84)))*BV37</f>
        <v>0</v>
      </c>
      <c r="BW171" s="26">
        <f t="shared" ca="1" si="105"/>
        <v>0</v>
      </c>
      <c r="BX171" s="26">
        <f t="shared" ca="1" si="105"/>
        <v>0</v>
      </c>
      <c r="BY171" s="26">
        <f t="shared" ca="1" si="105"/>
        <v>0</v>
      </c>
      <c r="BZ171" s="26">
        <f t="shared" ca="1" si="105"/>
        <v>0</v>
      </c>
      <c r="CA171" s="26">
        <f t="shared" ca="1" si="105"/>
        <v>0</v>
      </c>
      <c r="CB171" s="26">
        <f t="shared" ca="1" si="105"/>
        <v>0</v>
      </c>
      <c r="CC171" s="26">
        <f t="shared" ca="1" si="105"/>
        <v>0</v>
      </c>
      <c r="CD171" s="26">
        <f t="shared" ca="1" si="105"/>
        <v>0</v>
      </c>
      <c r="CE171" s="26">
        <f t="shared" ca="1" si="105"/>
        <v>0</v>
      </c>
      <c r="CF171" s="26">
        <f t="shared" ca="1" si="105"/>
        <v>0</v>
      </c>
      <c r="CG171" s="26">
        <f t="shared" ca="1" si="105"/>
        <v>0</v>
      </c>
      <c r="CH171" s="26">
        <f t="shared" ca="1" si="105"/>
        <v>0</v>
      </c>
      <c r="CI171" s="26">
        <f t="shared" ca="1" si="105"/>
        <v>0</v>
      </c>
      <c r="CJ171" s="26">
        <f t="shared" ca="1" si="105"/>
        <v>0</v>
      </c>
      <c r="CK171" s="26">
        <f t="shared" ca="1" si="105"/>
        <v>0</v>
      </c>
    </row>
    <row r="172" spans="2:89" s="89" customFormat="1" ht="10.35" hidden="1" customHeight="1" outlineLevel="3">
      <c r="B172" s="90"/>
      <c r="E172" s="91"/>
      <c r="F172" s="92"/>
      <c r="G172"/>
      <c r="J172" s="261"/>
      <c r="K172" s="261"/>
      <c r="L172" s="261"/>
      <c r="M172" s="261"/>
      <c r="N172" s="261"/>
      <c r="O172" s="261"/>
      <c r="P172" s="261"/>
      <c r="Q172" s="261"/>
      <c r="R172" s="261"/>
      <c r="S172" s="261"/>
      <c r="T172" s="261"/>
      <c r="U172" s="261"/>
      <c r="V172" s="261"/>
      <c r="W172" s="261"/>
      <c r="X172" s="261"/>
      <c r="Y172" s="261"/>
      <c r="Z172" s="261"/>
      <c r="AA172" s="261"/>
      <c r="AB172" s="261"/>
      <c r="AC172" s="261"/>
      <c r="AD172" s="261"/>
      <c r="AE172" s="261"/>
      <c r="AF172" s="261"/>
      <c r="AG172" s="261"/>
      <c r="AH172" s="261"/>
      <c r="AI172" s="261"/>
      <c r="AJ172" s="261"/>
      <c r="AK172" s="261"/>
      <c r="AL172" s="261"/>
      <c r="AM172" s="261"/>
      <c r="AN172" s="261"/>
      <c r="AO172" s="261"/>
      <c r="AP172" s="261"/>
      <c r="AQ172" s="261"/>
      <c r="AR172" s="261"/>
      <c r="AS172" s="261"/>
      <c r="AT172" s="261"/>
      <c r="AU172" s="261"/>
      <c r="AV172" s="261"/>
      <c r="AW172" s="261"/>
      <c r="AX172" s="261"/>
      <c r="AY172" s="261"/>
      <c r="AZ172" s="261"/>
      <c r="BA172" s="261"/>
      <c r="BB172" s="261"/>
      <c r="BC172" s="261"/>
      <c r="BD172" s="261"/>
      <c r="BE172" s="261"/>
      <c r="BF172" s="261"/>
      <c r="BG172" s="261"/>
      <c r="BH172" s="261"/>
      <c r="BI172" s="261"/>
      <c r="BJ172" s="261"/>
      <c r="BK172" s="261"/>
      <c r="BL172" s="261"/>
      <c r="BM172" s="261"/>
      <c r="BN172" s="261"/>
      <c r="BO172" s="261"/>
      <c r="BP172" s="261"/>
      <c r="BQ172" s="261"/>
      <c r="BR172" s="261"/>
      <c r="BS172" s="261"/>
      <c r="BT172" s="261"/>
      <c r="BU172" s="261"/>
      <c r="BV172" s="261"/>
      <c r="BW172" s="261"/>
      <c r="BX172" s="261"/>
      <c r="BY172" s="261"/>
      <c r="BZ172" s="261"/>
      <c r="CA172" s="261"/>
      <c r="CB172" s="261"/>
      <c r="CC172" s="261"/>
      <c r="CD172" s="261"/>
      <c r="CE172" s="261"/>
      <c r="CF172" s="261"/>
      <c r="CG172" s="261"/>
      <c r="CH172" s="261"/>
      <c r="CI172" s="261"/>
      <c r="CJ172" s="261"/>
      <c r="CK172" s="261"/>
    </row>
    <row r="173" spans="2:89" s="89" customFormat="1" ht="10.35" hidden="1" customHeight="1" outlineLevel="3">
      <c r="B173" s="90"/>
      <c r="D173" s="89" t="s">
        <v>591</v>
      </c>
      <c r="E173" s="91"/>
      <c r="F173" s="92"/>
      <c r="G173"/>
      <c r="J173" s="36">
        <f t="shared" ref="J173:AO173" si="106">IF(J39&gt;0,SUM(J37:CK37), 0)</f>
        <v>0</v>
      </c>
      <c r="K173" s="36">
        <f t="shared" si="106"/>
        <v>0</v>
      </c>
      <c r="L173" s="36">
        <f t="shared" si="106"/>
        <v>0</v>
      </c>
      <c r="M173" s="36">
        <f t="shared" si="106"/>
        <v>0</v>
      </c>
      <c r="N173" s="36">
        <f t="shared" si="106"/>
        <v>57</v>
      </c>
      <c r="O173" s="36">
        <f t="shared" si="106"/>
        <v>56</v>
      </c>
      <c r="P173" s="36">
        <f t="shared" si="106"/>
        <v>55</v>
      </c>
      <c r="Q173" s="36">
        <f t="shared" si="106"/>
        <v>54</v>
      </c>
      <c r="R173" s="36">
        <f t="shared" si="106"/>
        <v>53</v>
      </c>
      <c r="S173" s="36">
        <f t="shared" si="106"/>
        <v>52</v>
      </c>
      <c r="T173" s="36">
        <f t="shared" si="106"/>
        <v>51</v>
      </c>
      <c r="U173" s="36">
        <f t="shared" si="106"/>
        <v>50</v>
      </c>
      <c r="V173" s="36">
        <f t="shared" si="106"/>
        <v>49</v>
      </c>
      <c r="W173" s="36">
        <f t="shared" si="106"/>
        <v>48</v>
      </c>
      <c r="X173" s="36">
        <f t="shared" si="106"/>
        <v>47</v>
      </c>
      <c r="Y173" s="36">
        <f t="shared" si="106"/>
        <v>46</v>
      </c>
      <c r="Z173" s="36">
        <f t="shared" si="106"/>
        <v>45</v>
      </c>
      <c r="AA173" s="36">
        <f t="shared" si="106"/>
        <v>44</v>
      </c>
      <c r="AB173" s="36">
        <f t="shared" si="106"/>
        <v>43</v>
      </c>
      <c r="AC173" s="36">
        <f t="shared" si="106"/>
        <v>42</v>
      </c>
      <c r="AD173" s="36">
        <f t="shared" si="106"/>
        <v>41</v>
      </c>
      <c r="AE173" s="36">
        <f t="shared" si="106"/>
        <v>40</v>
      </c>
      <c r="AF173" s="36">
        <f t="shared" si="106"/>
        <v>39</v>
      </c>
      <c r="AG173" s="36">
        <f t="shared" si="106"/>
        <v>38</v>
      </c>
      <c r="AH173" s="36">
        <f t="shared" si="106"/>
        <v>37</v>
      </c>
      <c r="AI173" s="36">
        <f t="shared" si="106"/>
        <v>36</v>
      </c>
      <c r="AJ173" s="36">
        <f t="shared" si="106"/>
        <v>35</v>
      </c>
      <c r="AK173" s="36">
        <f t="shared" si="106"/>
        <v>34</v>
      </c>
      <c r="AL173" s="36">
        <f t="shared" si="106"/>
        <v>33</v>
      </c>
      <c r="AM173" s="36">
        <f t="shared" si="106"/>
        <v>32</v>
      </c>
      <c r="AN173" s="36">
        <f t="shared" si="106"/>
        <v>31</v>
      </c>
      <c r="AO173" s="36">
        <f t="shared" si="106"/>
        <v>30</v>
      </c>
      <c r="AP173" s="36">
        <f t="shared" ref="AP173:BU173" si="107">IF(AP39&gt;0,SUM(AP37:DQ37), 0)</f>
        <v>29</v>
      </c>
      <c r="AQ173" s="36">
        <f t="shared" si="107"/>
        <v>28</v>
      </c>
      <c r="AR173" s="36">
        <f t="shared" si="107"/>
        <v>27</v>
      </c>
      <c r="AS173" s="36">
        <f t="shared" si="107"/>
        <v>26</v>
      </c>
      <c r="AT173" s="36">
        <f t="shared" si="107"/>
        <v>25</v>
      </c>
      <c r="AU173" s="36">
        <f t="shared" si="107"/>
        <v>24</v>
      </c>
      <c r="AV173" s="36">
        <f t="shared" si="107"/>
        <v>23</v>
      </c>
      <c r="AW173" s="36">
        <f t="shared" si="107"/>
        <v>22</v>
      </c>
      <c r="AX173" s="36">
        <f t="shared" si="107"/>
        <v>21</v>
      </c>
      <c r="AY173" s="36">
        <f t="shared" si="107"/>
        <v>20</v>
      </c>
      <c r="AZ173" s="36">
        <f t="shared" si="107"/>
        <v>19</v>
      </c>
      <c r="BA173" s="36">
        <f t="shared" si="107"/>
        <v>18</v>
      </c>
      <c r="BB173" s="36">
        <f t="shared" si="107"/>
        <v>17</v>
      </c>
      <c r="BC173" s="36">
        <f t="shared" si="107"/>
        <v>16</v>
      </c>
      <c r="BD173" s="36">
        <f t="shared" si="107"/>
        <v>15</v>
      </c>
      <c r="BE173" s="36">
        <f t="shared" si="107"/>
        <v>14</v>
      </c>
      <c r="BF173" s="36">
        <f t="shared" si="107"/>
        <v>13</v>
      </c>
      <c r="BG173" s="36">
        <f t="shared" si="107"/>
        <v>12</v>
      </c>
      <c r="BH173" s="36">
        <f t="shared" si="107"/>
        <v>11</v>
      </c>
      <c r="BI173" s="36">
        <f t="shared" si="107"/>
        <v>10</v>
      </c>
      <c r="BJ173" s="36">
        <f t="shared" si="107"/>
        <v>9</v>
      </c>
      <c r="BK173" s="36">
        <f t="shared" si="107"/>
        <v>8</v>
      </c>
      <c r="BL173" s="36">
        <f t="shared" si="107"/>
        <v>7</v>
      </c>
      <c r="BM173" s="36">
        <f t="shared" si="107"/>
        <v>6</v>
      </c>
      <c r="BN173" s="36">
        <f t="shared" si="107"/>
        <v>5</v>
      </c>
      <c r="BO173" s="36">
        <f t="shared" si="107"/>
        <v>4</v>
      </c>
      <c r="BP173" s="36">
        <f t="shared" si="107"/>
        <v>3</v>
      </c>
      <c r="BQ173" s="36">
        <f t="shared" si="107"/>
        <v>2</v>
      </c>
      <c r="BR173" s="36">
        <f t="shared" si="107"/>
        <v>1</v>
      </c>
      <c r="BS173" s="36">
        <f t="shared" si="107"/>
        <v>0</v>
      </c>
      <c r="BT173" s="36">
        <f t="shared" si="107"/>
        <v>0</v>
      </c>
      <c r="BU173" s="36">
        <f t="shared" si="107"/>
        <v>0</v>
      </c>
      <c r="BV173" s="36">
        <f t="shared" ref="BV173:CK173" si="108">IF(BV39&gt;0,SUM(BV37:EW37), 0)</f>
        <v>0</v>
      </c>
      <c r="BW173" s="36">
        <f t="shared" si="108"/>
        <v>0</v>
      </c>
      <c r="BX173" s="36">
        <f t="shared" si="108"/>
        <v>0</v>
      </c>
      <c r="BY173" s="36">
        <f t="shared" si="108"/>
        <v>0</v>
      </c>
      <c r="BZ173" s="36">
        <f t="shared" si="108"/>
        <v>0</v>
      </c>
      <c r="CA173" s="36">
        <f t="shared" si="108"/>
        <v>0</v>
      </c>
      <c r="CB173" s="36">
        <f t="shared" si="108"/>
        <v>0</v>
      </c>
      <c r="CC173" s="36">
        <f t="shared" si="108"/>
        <v>0</v>
      </c>
      <c r="CD173" s="36">
        <f t="shared" si="108"/>
        <v>0</v>
      </c>
      <c r="CE173" s="36">
        <f t="shared" si="108"/>
        <v>0</v>
      </c>
      <c r="CF173" s="36">
        <f t="shared" si="108"/>
        <v>0</v>
      </c>
      <c r="CG173" s="36">
        <f t="shared" si="108"/>
        <v>0</v>
      </c>
      <c r="CH173" s="36">
        <f t="shared" si="108"/>
        <v>0</v>
      </c>
      <c r="CI173" s="36">
        <f t="shared" si="108"/>
        <v>0</v>
      </c>
      <c r="CJ173" s="36">
        <f t="shared" si="108"/>
        <v>0</v>
      </c>
      <c r="CK173" s="36">
        <f t="shared" si="108"/>
        <v>0</v>
      </c>
    </row>
    <row r="174" spans="2:89" s="89" customFormat="1" ht="10.35" hidden="1" customHeight="1" outlineLevel="3">
      <c r="B174" s="90"/>
      <c r="E174" s="91"/>
      <c r="F174" s="92"/>
      <c r="G174"/>
    </row>
    <row r="175" spans="2:89" s="89" customFormat="1" ht="10.35" hidden="1" customHeight="1" outlineLevel="3">
      <c r="B175" s="90"/>
      <c r="D175" s="89" t="s">
        <v>592</v>
      </c>
      <c r="E175" s="91"/>
      <c r="F175" s="92"/>
      <c r="G175"/>
      <c r="J175" s="36">
        <f t="shared" ref="J175:AO175" si="109">MIN($G$84, J173*J128)</f>
        <v>0</v>
      </c>
      <c r="K175" s="36">
        <f t="shared" si="109"/>
        <v>0</v>
      </c>
      <c r="L175" s="36">
        <f t="shared" si="109"/>
        <v>0</v>
      </c>
      <c r="M175" s="36">
        <f t="shared" si="109"/>
        <v>0</v>
      </c>
      <c r="N175" s="36">
        <f t="shared" si="109"/>
        <v>10</v>
      </c>
      <c r="O175" s="36">
        <f t="shared" si="109"/>
        <v>0</v>
      </c>
      <c r="P175" s="36">
        <f t="shared" si="109"/>
        <v>0</v>
      </c>
      <c r="Q175" s="36">
        <f t="shared" si="109"/>
        <v>0</v>
      </c>
      <c r="R175" s="36">
        <f t="shared" si="109"/>
        <v>0</v>
      </c>
      <c r="S175" s="36">
        <f t="shared" si="109"/>
        <v>0</v>
      </c>
      <c r="T175" s="36">
        <f t="shared" si="109"/>
        <v>0</v>
      </c>
      <c r="U175" s="36">
        <f t="shared" si="109"/>
        <v>0</v>
      </c>
      <c r="V175" s="36">
        <f t="shared" si="109"/>
        <v>0</v>
      </c>
      <c r="W175" s="36">
        <f t="shared" si="109"/>
        <v>0</v>
      </c>
      <c r="X175" s="36">
        <f t="shared" si="109"/>
        <v>10</v>
      </c>
      <c r="Y175" s="36">
        <f t="shared" si="109"/>
        <v>0</v>
      </c>
      <c r="Z175" s="36">
        <f t="shared" si="109"/>
        <v>0</v>
      </c>
      <c r="AA175" s="36">
        <f t="shared" si="109"/>
        <v>0</v>
      </c>
      <c r="AB175" s="36">
        <f t="shared" si="109"/>
        <v>0</v>
      </c>
      <c r="AC175" s="36">
        <f t="shared" si="109"/>
        <v>0</v>
      </c>
      <c r="AD175" s="36">
        <f t="shared" si="109"/>
        <v>0</v>
      </c>
      <c r="AE175" s="36">
        <f t="shared" si="109"/>
        <v>0</v>
      </c>
      <c r="AF175" s="36">
        <f t="shared" si="109"/>
        <v>0</v>
      </c>
      <c r="AG175" s="36">
        <f t="shared" si="109"/>
        <v>0</v>
      </c>
      <c r="AH175" s="36">
        <f t="shared" si="109"/>
        <v>10</v>
      </c>
      <c r="AI175" s="36">
        <f t="shared" si="109"/>
        <v>0</v>
      </c>
      <c r="AJ175" s="36">
        <f t="shared" si="109"/>
        <v>0</v>
      </c>
      <c r="AK175" s="36">
        <f t="shared" si="109"/>
        <v>0</v>
      </c>
      <c r="AL175" s="36">
        <f t="shared" si="109"/>
        <v>0</v>
      </c>
      <c r="AM175" s="36">
        <f t="shared" si="109"/>
        <v>0</v>
      </c>
      <c r="AN175" s="36">
        <f t="shared" si="109"/>
        <v>0</v>
      </c>
      <c r="AO175" s="36">
        <f t="shared" si="109"/>
        <v>0</v>
      </c>
      <c r="AP175" s="36">
        <f t="shared" ref="AP175:BU175" si="110">MIN($G$84, AP173*AP128)</f>
        <v>0</v>
      </c>
      <c r="AQ175" s="36">
        <f t="shared" si="110"/>
        <v>0</v>
      </c>
      <c r="AR175" s="36">
        <f t="shared" si="110"/>
        <v>10</v>
      </c>
      <c r="AS175" s="36">
        <f t="shared" si="110"/>
        <v>0</v>
      </c>
      <c r="AT175" s="36">
        <f t="shared" si="110"/>
        <v>0</v>
      </c>
      <c r="AU175" s="36">
        <f t="shared" si="110"/>
        <v>0</v>
      </c>
      <c r="AV175" s="36">
        <f t="shared" si="110"/>
        <v>0</v>
      </c>
      <c r="AW175" s="36">
        <f t="shared" si="110"/>
        <v>0</v>
      </c>
      <c r="AX175" s="36">
        <f t="shared" si="110"/>
        <v>0</v>
      </c>
      <c r="AY175" s="36">
        <f t="shared" si="110"/>
        <v>0</v>
      </c>
      <c r="AZ175" s="36">
        <f t="shared" si="110"/>
        <v>0</v>
      </c>
      <c r="BA175" s="36">
        <f t="shared" si="110"/>
        <v>0</v>
      </c>
      <c r="BB175" s="36">
        <f t="shared" si="110"/>
        <v>10</v>
      </c>
      <c r="BC175" s="36">
        <f t="shared" si="110"/>
        <v>0</v>
      </c>
      <c r="BD175" s="36">
        <f t="shared" si="110"/>
        <v>0</v>
      </c>
      <c r="BE175" s="36">
        <f t="shared" si="110"/>
        <v>0</v>
      </c>
      <c r="BF175" s="36">
        <f t="shared" si="110"/>
        <v>0</v>
      </c>
      <c r="BG175" s="36">
        <f t="shared" si="110"/>
        <v>0</v>
      </c>
      <c r="BH175" s="36">
        <f t="shared" si="110"/>
        <v>0</v>
      </c>
      <c r="BI175" s="36">
        <f t="shared" si="110"/>
        <v>0</v>
      </c>
      <c r="BJ175" s="36">
        <f t="shared" si="110"/>
        <v>0</v>
      </c>
      <c r="BK175" s="36">
        <f t="shared" si="110"/>
        <v>0</v>
      </c>
      <c r="BL175" s="36">
        <f t="shared" si="110"/>
        <v>7</v>
      </c>
      <c r="BM175" s="36">
        <f t="shared" si="110"/>
        <v>0</v>
      </c>
      <c r="BN175" s="36">
        <f t="shared" si="110"/>
        <v>0</v>
      </c>
      <c r="BO175" s="36">
        <f t="shared" si="110"/>
        <v>0</v>
      </c>
      <c r="BP175" s="36">
        <f t="shared" si="110"/>
        <v>0</v>
      </c>
      <c r="BQ175" s="36">
        <f t="shared" si="110"/>
        <v>0</v>
      </c>
      <c r="BR175" s="36">
        <f t="shared" si="110"/>
        <v>0</v>
      </c>
      <c r="BS175" s="36">
        <f t="shared" si="110"/>
        <v>0</v>
      </c>
      <c r="BT175" s="36">
        <f t="shared" si="110"/>
        <v>0</v>
      </c>
      <c r="BU175" s="36">
        <f t="shared" si="110"/>
        <v>0</v>
      </c>
      <c r="BV175" s="36">
        <f t="shared" ref="BV175:CK175" si="111">MIN($G$84, BV173*BV128)</f>
        <v>0</v>
      </c>
      <c r="BW175" s="36">
        <f t="shared" si="111"/>
        <v>0</v>
      </c>
      <c r="BX175" s="36">
        <f t="shared" si="111"/>
        <v>0</v>
      </c>
      <c r="BY175" s="36">
        <f t="shared" si="111"/>
        <v>0</v>
      </c>
      <c r="BZ175" s="36">
        <f t="shared" si="111"/>
        <v>0</v>
      </c>
      <c r="CA175" s="36">
        <f t="shared" si="111"/>
        <v>0</v>
      </c>
      <c r="CB175" s="36">
        <f t="shared" si="111"/>
        <v>0</v>
      </c>
      <c r="CC175" s="36">
        <f t="shared" si="111"/>
        <v>0</v>
      </c>
      <c r="CD175" s="36">
        <f t="shared" si="111"/>
        <v>0</v>
      </c>
      <c r="CE175" s="36">
        <f t="shared" si="111"/>
        <v>0</v>
      </c>
      <c r="CF175" s="36">
        <f t="shared" si="111"/>
        <v>0</v>
      </c>
      <c r="CG175" s="36">
        <f t="shared" si="111"/>
        <v>0</v>
      </c>
      <c r="CH175" s="36">
        <f t="shared" si="111"/>
        <v>0</v>
      </c>
      <c r="CI175" s="36">
        <f t="shared" si="111"/>
        <v>0</v>
      </c>
      <c r="CJ175" s="36">
        <f t="shared" si="111"/>
        <v>0</v>
      </c>
      <c r="CK175" s="36">
        <f t="shared" si="111"/>
        <v>0</v>
      </c>
    </row>
    <row r="176" spans="2:89" s="89" customFormat="1" ht="10.35" hidden="1" customHeight="1" outlineLevel="3">
      <c r="B176" s="90"/>
      <c r="E176"/>
      <c r="F176" s="92"/>
      <c r="G176"/>
    </row>
    <row r="177" spans="2:89" s="89" customFormat="1" ht="10.35" hidden="1" customHeight="1" outlineLevel="3">
      <c r="B177" s="90"/>
      <c r="D177" s="89" t="s">
        <v>590</v>
      </c>
      <c r="E177"/>
      <c r="F177" s="92"/>
      <c r="G177"/>
      <c r="J177" s="36">
        <f t="shared" ref="J177:AO177" ca="1" si="112">-J171*IFERROR(SUM(OFFSET(J130,,,,-$G$84))/SUM(OFFSET(J175,,,,-$G$84)), 0)</f>
        <v>0</v>
      </c>
      <c r="K177" s="36">
        <f t="shared" ca="1" si="112"/>
        <v>0</v>
      </c>
      <c r="L177" s="36">
        <f t="shared" ca="1" si="112"/>
        <v>0</v>
      </c>
      <c r="M177" s="36">
        <f t="shared" ca="1" si="112"/>
        <v>0</v>
      </c>
      <c r="N177" s="36">
        <f t="shared" ca="1" si="112"/>
        <v>-40700.656120260937</v>
      </c>
      <c r="O177" s="36">
        <f t="shared" ca="1" si="112"/>
        <v>-40700.656120260937</v>
      </c>
      <c r="P177" s="36">
        <f t="shared" ca="1" si="112"/>
        <v>-40700.656120260937</v>
      </c>
      <c r="Q177" s="36">
        <f t="shared" ca="1" si="112"/>
        <v>-40700.656120260937</v>
      </c>
      <c r="R177" s="36">
        <f t="shared" ca="1" si="112"/>
        <v>-40700.656120260937</v>
      </c>
      <c r="S177" s="36">
        <f t="shared" ca="1" si="112"/>
        <v>-40700.656120260937</v>
      </c>
      <c r="T177" s="36">
        <f t="shared" ca="1" si="112"/>
        <v>-40700.656120260937</v>
      </c>
      <c r="U177" s="36">
        <f t="shared" ca="1" si="112"/>
        <v>-40700.656120260937</v>
      </c>
      <c r="V177" s="36">
        <f t="shared" ca="1" si="112"/>
        <v>-40700.656120260937</v>
      </c>
      <c r="W177" s="36">
        <f t="shared" ca="1" si="112"/>
        <v>-40700.656120260937</v>
      </c>
      <c r="X177" s="36">
        <f t="shared" ca="1" si="112"/>
        <v>-33091.706193978913</v>
      </c>
      <c r="Y177" s="36">
        <f t="shared" ca="1" si="112"/>
        <v>-33091.706193978913</v>
      </c>
      <c r="Z177" s="36">
        <f t="shared" ca="1" si="112"/>
        <v>-33091.706193978913</v>
      </c>
      <c r="AA177" s="36">
        <f t="shared" ca="1" si="112"/>
        <v>-33091.706193978913</v>
      </c>
      <c r="AB177" s="36">
        <f t="shared" ca="1" si="112"/>
        <v>-33091.706193978913</v>
      </c>
      <c r="AC177" s="36">
        <f t="shared" ca="1" si="112"/>
        <v>-33091.706193978913</v>
      </c>
      <c r="AD177" s="36">
        <f t="shared" ca="1" si="112"/>
        <v>-33091.706193978913</v>
      </c>
      <c r="AE177" s="36">
        <f t="shared" ca="1" si="112"/>
        <v>-33091.706193978913</v>
      </c>
      <c r="AF177" s="36">
        <f t="shared" ca="1" si="112"/>
        <v>-33091.706193978913</v>
      </c>
      <c r="AG177" s="36">
        <f t="shared" ca="1" si="112"/>
        <v>-33091.706193978913</v>
      </c>
      <c r="AH177" s="36">
        <f t="shared" ca="1" si="112"/>
        <v>-26052.970090355338</v>
      </c>
      <c r="AI177" s="36">
        <f t="shared" ca="1" si="112"/>
        <v>-26052.970090355338</v>
      </c>
      <c r="AJ177" s="36">
        <f t="shared" ca="1" si="112"/>
        <v>-26052.970090355338</v>
      </c>
      <c r="AK177" s="36">
        <f t="shared" ca="1" si="112"/>
        <v>-26052.970090355338</v>
      </c>
      <c r="AL177" s="36">
        <f t="shared" ca="1" si="112"/>
        <v>-26052.970090355338</v>
      </c>
      <c r="AM177" s="36">
        <f t="shared" ca="1" si="112"/>
        <v>-26052.970090355338</v>
      </c>
      <c r="AN177" s="36">
        <f t="shared" ca="1" si="112"/>
        <v>-26052.970090355338</v>
      </c>
      <c r="AO177" s="36">
        <f t="shared" ca="1" si="112"/>
        <v>-26052.970090355338</v>
      </c>
      <c r="AP177" s="36">
        <f t="shared" ref="AP177:BU177" ca="1" si="113">-AP171*IFERROR(SUM(OFFSET(AP130,,,,-$G$84))/SUM(OFFSET(AP175,,,,-$G$84)), 0)</f>
        <v>-26052.970090355338</v>
      </c>
      <c r="AQ177" s="36">
        <f t="shared" ca="1" si="113"/>
        <v>-26052.970090355338</v>
      </c>
      <c r="AR177" s="36">
        <f t="shared" ca="1" si="113"/>
        <v>-23105.734720089378</v>
      </c>
      <c r="AS177" s="36">
        <f t="shared" ca="1" si="113"/>
        <v>-23105.734720089378</v>
      </c>
      <c r="AT177" s="36">
        <f t="shared" ca="1" si="113"/>
        <v>-23105.734720089378</v>
      </c>
      <c r="AU177" s="36">
        <f t="shared" ca="1" si="113"/>
        <v>-23105.734720089378</v>
      </c>
      <c r="AV177" s="36">
        <f t="shared" ca="1" si="113"/>
        <v>-23105.734720089378</v>
      </c>
      <c r="AW177" s="36">
        <f t="shared" ca="1" si="113"/>
        <v>-23105.734720089378</v>
      </c>
      <c r="AX177" s="36">
        <f t="shared" ca="1" si="113"/>
        <v>-23105.734720089378</v>
      </c>
      <c r="AY177" s="36">
        <f t="shared" ca="1" si="113"/>
        <v>-23105.734720089378</v>
      </c>
      <c r="AZ177" s="36">
        <f t="shared" ca="1" si="113"/>
        <v>-23105.734720089378</v>
      </c>
      <c r="BA177" s="36">
        <f t="shared" ca="1" si="113"/>
        <v>-23105.734720089378</v>
      </c>
      <c r="BB177" s="36">
        <f t="shared" ca="1" si="113"/>
        <v>-21475.338774208089</v>
      </c>
      <c r="BC177" s="36">
        <f t="shared" ca="1" si="113"/>
        <v>-21475.338774208089</v>
      </c>
      <c r="BD177" s="36">
        <f t="shared" ca="1" si="113"/>
        <v>-21475.338774208089</v>
      </c>
      <c r="BE177" s="36">
        <f t="shared" ca="1" si="113"/>
        <v>-21475.338774208089</v>
      </c>
      <c r="BF177" s="36">
        <f t="shared" ca="1" si="113"/>
        <v>-21475.338774208089</v>
      </c>
      <c r="BG177" s="36">
        <f t="shared" ca="1" si="113"/>
        <v>-21475.338774208089</v>
      </c>
      <c r="BH177" s="36">
        <f t="shared" ca="1" si="113"/>
        <v>-21475.338774208089</v>
      </c>
      <c r="BI177" s="36">
        <f t="shared" ca="1" si="113"/>
        <v>-21475.338774208089</v>
      </c>
      <c r="BJ177" s="36">
        <f t="shared" ca="1" si="113"/>
        <v>-21475.338774208089</v>
      </c>
      <c r="BK177" s="36">
        <f t="shared" ca="1" si="113"/>
        <v>-21475.338774208089</v>
      </c>
      <c r="BL177" s="36">
        <f t="shared" ca="1" si="113"/>
        <v>-17686.051095291485</v>
      </c>
      <c r="BM177" s="36">
        <f t="shared" ca="1" si="113"/>
        <v>-17686.051095291485</v>
      </c>
      <c r="BN177" s="36">
        <f t="shared" ca="1" si="113"/>
        <v>-17686.051095291485</v>
      </c>
      <c r="BO177" s="36">
        <f t="shared" ca="1" si="113"/>
        <v>-17686.051095291485</v>
      </c>
      <c r="BP177" s="36">
        <f t="shared" ca="1" si="113"/>
        <v>-17686.051095291485</v>
      </c>
      <c r="BQ177" s="36">
        <f t="shared" ca="1" si="113"/>
        <v>-17686.051095291485</v>
      </c>
      <c r="BR177" s="36">
        <f t="shared" ca="1" si="113"/>
        <v>-17686.051095291485</v>
      </c>
      <c r="BS177" s="36">
        <f t="shared" ca="1" si="113"/>
        <v>0</v>
      </c>
      <c r="BT177" s="36">
        <f t="shared" ca="1" si="113"/>
        <v>0</v>
      </c>
      <c r="BU177" s="36">
        <f t="shared" ca="1" si="113"/>
        <v>0</v>
      </c>
      <c r="BV177" s="36">
        <f t="shared" ref="BV177:CK177" ca="1" si="114">-BV171*IFERROR(SUM(OFFSET(BV130,,,,-$G$84))/SUM(OFFSET(BV175,,,,-$G$84)), 0)</f>
        <v>0</v>
      </c>
      <c r="BW177" s="36">
        <f t="shared" ca="1" si="114"/>
        <v>0</v>
      </c>
      <c r="BX177" s="36">
        <f t="shared" ca="1" si="114"/>
        <v>0</v>
      </c>
      <c r="BY177" s="36">
        <f t="shared" ca="1" si="114"/>
        <v>0</v>
      </c>
      <c r="BZ177" s="36">
        <f t="shared" ca="1" si="114"/>
        <v>0</v>
      </c>
      <c r="CA177" s="36">
        <f t="shared" ca="1" si="114"/>
        <v>0</v>
      </c>
      <c r="CB177" s="36">
        <f t="shared" ca="1" si="114"/>
        <v>0</v>
      </c>
      <c r="CC177" s="36">
        <f t="shared" ca="1" si="114"/>
        <v>0</v>
      </c>
      <c r="CD177" s="36">
        <f t="shared" ca="1" si="114"/>
        <v>0</v>
      </c>
      <c r="CE177" s="36">
        <f t="shared" ca="1" si="114"/>
        <v>0</v>
      </c>
      <c r="CF177" s="36">
        <f t="shared" ca="1" si="114"/>
        <v>0</v>
      </c>
      <c r="CG177" s="36">
        <f t="shared" ca="1" si="114"/>
        <v>0</v>
      </c>
      <c r="CH177" s="36">
        <f t="shared" ca="1" si="114"/>
        <v>0</v>
      </c>
      <c r="CI177" s="36">
        <f t="shared" ca="1" si="114"/>
        <v>0</v>
      </c>
      <c r="CJ177" s="36">
        <f t="shared" ca="1" si="114"/>
        <v>0</v>
      </c>
      <c r="CK177" s="36">
        <f t="shared" ca="1" si="114"/>
        <v>0</v>
      </c>
    </row>
    <row r="178" spans="2:89" s="89" customFormat="1" ht="10.35" hidden="1" customHeight="1" outlineLevel="3">
      <c r="B178" s="90"/>
      <c r="E178" s="91"/>
      <c r="F178" s="92"/>
      <c r="G178"/>
    </row>
    <row r="179" spans="2:89" s="89" customFormat="1" ht="10.35" hidden="1" customHeight="1" outlineLevel="3">
      <c r="B179" s="90"/>
      <c r="D179" s="89" t="s">
        <v>596</v>
      </c>
      <c r="E179"/>
      <c r="F179" s="92" t="s">
        <v>4</v>
      </c>
      <c r="G179"/>
      <c r="J179" s="36">
        <f>I182</f>
        <v>0</v>
      </c>
      <c r="K179" s="36">
        <f t="shared" ref="K179:M179" ca="1" si="115">J182</f>
        <v>0</v>
      </c>
      <c r="L179" s="36">
        <f t="shared" ca="1" si="115"/>
        <v>0</v>
      </c>
      <c r="M179" s="36">
        <f t="shared" ca="1" si="115"/>
        <v>0</v>
      </c>
      <c r="N179" s="36">
        <f t="shared" ref="N179:BY179" ca="1" si="116">M182</f>
        <v>0</v>
      </c>
      <c r="O179" s="36">
        <f t="shared" ca="1" si="116"/>
        <v>366305.90508234844</v>
      </c>
      <c r="P179" s="36">
        <f t="shared" ca="1" si="116"/>
        <v>325605.2489620875</v>
      </c>
      <c r="Q179" s="36">
        <f t="shared" ca="1" si="116"/>
        <v>284904.59284182655</v>
      </c>
      <c r="R179" s="36">
        <f t="shared" ca="1" si="116"/>
        <v>244203.93672156561</v>
      </c>
      <c r="S179" s="36">
        <f t="shared" ca="1" si="116"/>
        <v>203503.28060130466</v>
      </c>
      <c r="T179" s="36">
        <f t="shared" ca="1" si="116"/>
        <v>162802.62448104372</v>
      </c>
      <c r="U179" s="36">
        <f t="shared" ca="1" si="116"/>
        <v>122101.96836078278</v>
      </c>
      <c r="V179" s="36">
        <f t="shared" ca="1" si="116"/>
        <v>81401.312240521831</v>
      </c>
      <c r="W179" s="36">
        <f t="shared" ca="1" si="116"/>
        <v>40700.656120260894</v>
      </c>
      <c r="X179" s="36">
        <f t="shared" ca="1" si="116"/>
        <v>0</v>
      </c>
      <c r="Y179" s="36">
        <f t="shared" ca="1" si="116"/>
        <v>297825.35574581026</v>
      </c>
      <c r="Z179" s="36">
        <f t="shared" ca="1" si="116"/>
        <v>264733.64955183136</v>
      </c>
      <c r="AA179" s="36">
        <f t="shared" ca="1" si="116"/>
        <v>231641.94335785246</v>
      </c>
      <c r="AB179" s="36">
        <f t="shared" ca="1" si="116"/>
        <v>198550.23716387356</v>
      </c>
      <c r="AC179" s="36">
        <f t="shared" ca="1" si="116"/>
        <v>165458.53096989467</v>
      </c>
      <c r="AD179" s="36">
        <f t="shared" ca="1" si="116"/>
        <v>132366.82477591577</v>
      </c>
      <c r="AE179" s="36">
        <f t="shared" ca="1" si="116"/>
        <v>99275.118581936855</v>
      </c>
      <c r="AF179" s="36">
        <f t="shared" ca="1" si="116"/>
        <v>66183.412387957942</v>
      </c>
      <c r="AG179" s="36">
        <f t="shared" ca="1" si="116"/>
        <v>33091.706193979029</v>
      </c>
      <c r="AH179" s="36">
        <f t="shared" ca="1" si="116"/>
        <v>1.1641532182693481E-10</v>
      </c>
      <c r="AI179" s="36">
        <f t="shared" ca="1" si="116"/>
        <v>234476.73081319817</v>
      </c>
      <c r="AJ179" s="36">
        <f t="shared" ca="1" si="116"/>
        <v>208423.76072284282</v>
      </c>
      <c r="AK179" s="36">
        <f t="shared" ca="1" si="116"/>
        <v>182370.79063248748</v>
      </c>
      <c r="AL179" s="36">
        <f t="shared" ca="1" si="116"/>
        <v>156317.82054213213</v>
      </c>
      <c r="AM179" s="36">
        <f t="shared" ca="1" si="116"/>
        <v>130264.85045177679</v>
      </c>
      <c r="AN179" s="36">
        <f t="shared" ca="1" si="116"/>
        <v>104211.88036142144</v>
      </c>
      <c r="AO179" s="36">
        <f t="shared" ca="1" si="116"/>
        <v>78158.910271066095</v>
      </c>
      <c r="AP179" s="36">
        <f t="shared" ca="1" si="116"/>
        <v>52105.940180710757</v>
      </c>
      <c r="AQ179" s="36">
        <f t="shared" ca="1" si="116"/>
        <v>26052.970090355419</v>
      </c>
      <c r="AR179" s="36">
        <f t="shared" ca="1" si="116"/>
        <v>8.0035533756017685E-11</v>
      </c>
      <c r="AS179" s="36">
        <f t="shared" ca="1" si="116"/>
        <v>207951.61248080447</v>
      </c>
      <c r="AT179" s="36">
        <f t="shared" ca="1" si="116"/>
        <v>184845.87776071508</v>
      </c>
      <c r="AU179" s="36">
        <f t="shared" ca="1" si="116"/>
        <v>161740.1430406257</v>
      </c>
      <c r="AV179" s="36">
        <f t="shared" ca="1" si="116"/>
        <v>138634.40832053631</v>
      </c>
      <c r="AW179" s="36">
        <f t="shared" ca="1" si="116"/>
        <v>115528.67360044693</v>
      </c>
      <c r="AX179" s="36">
        <f t="shared" ca="1" si="116"/>
        <v>92422.938880357542</v>
      </c>
      <c r="AY179" s="36">
        <f t="shared" ca="1" si="116"/>
        <v>69317.204160268157</v>
      </c>
      <c r="AZ179" s="36">
        <f t="shared" ca="1" si="116"/>
        <v>46211.469440178778</v>
      </c>
      <c r="BA179" s="36">
        <f t="shared" ca="1" si="116"/>
        <v>23105.7347200894</v>
      </c>
      <c r="BB179" s="36">
        <f t="shared" ca="1" si="116"/>
        <v>0</v>
      </c>
      <c r="BC179" s="36">
        <f t="shared" ca="1" si="116"/>
        <v>193278.04896787278</v>
      </c>
      <c r="BD179" s="36">
        <f t="shared" ca="1" si="116"/>
        <v>171802.71019366468</v>
      </c>
      <c r="BE179" s="36">
        <f t="shared" ca="1" si="116"/>
        <v>150327.37141945658</v>
      </c>
      <c r="BF179" s="36">
        <f t="shared" ca="1" si="116"/>
        <v>128852.03264524849</v>
      </c>
      <c r="BG179" s="36">
        <f t="shared" ca="1" si="116"/>
        <v>107376.69387104039</v>
      </c>
      <c r="BH179" s="36">
        <f t="shared" ca="1" si="116"/>
        <v>85901.355096832296</v>
      </c>
      <c r="BI179" s="36">
        <f t="shared" ca="1" si="116"/>
        <v>64426.016322624208</v>
      </c>
      <c r="BJ179" s="36">
        <f t="shared" ca="1" si="116"/>
        <v>42950.677548416119</v>
      </c>
      <c r="BK179" s="36">
        <f t="shared" ca="1" si="116"/>
        <v>21475.33877420803</v>
      </c>
      <c r="BL179" s="36">
        <f t="shared" ca="1" si="116"/>
        <v>-5.8207660913467407E-11</v>
      </c>
      <c r="BM179" s="36">
        <f t="shared" ca="1" si="116"/>
        <v>106116.30657174884</v>
      </c>
      <c r="BN179" s="36">
        <f t="shared" ca="1" si="116"/>
        <v>88430.255476457358</v>
      </c>
      <c r="BO179" s="36">
        <f t="shared" ca="1" si="116"/>
        <v>70744.20438116588</v>
      </c>
      <c r="BP179" s="36">
        <f t="shared" ca="1" si="116"/>
        <v>53058.153285874396</v>
      </c>
      <c r="BQ179" s="36">
        <f t="shared" ca="1" si="116"/>
        <v>35372.102190582911</v>
      </c>
      <c r="BR179" s="36">
        <f t="shared" ca="1" si="116"/>
        <v>17686.051095291426</v>
      </c>
      <c r="BS179" s="36">
        <f t="shared" ca="1" si="116"/>
        <v>-5.8207660913467407E-11</v>
      </c>
      <c r="BT179" s="36">
        <f t="shared" ca="1" si="116"/>
        <v>-5.8207660913467407E-11</v>
      </c>
      <c r="BU179" s="36">
        <f t="shared" ca="1" si="116"/>
        <v>-5.8207660913467407E-11</v>
      </c>
      <c r="BV179" s="36">
        <f t="shared" ca="1" si="116"/>
        <v>-5.8207660913467407E-11</v>
      </c>
      <c r="BW179" s="36">
        <f t="shared" ca="1" si="116"/>
        <v>-5.8207660913467407E-11</v>
      </c>
      <c r="BX179" s="36">
        <f t="shared" ca="1" si="116"/>
        <v>-5.8207660913467407E-11</v>
      </c>
      <c r="BY179" s="36">
        <f t="shared" ca="1" si="116"/>
        <v>-5.8207660913467407E-11</v>
      </c>
      <c r="BZ179" s="36">
        <f t="shared" ref="BZ179:CK179" ca="1" si="117">BY182</f>
        <v>-5.8207660913467407E-11</v>
      </c>
      <c r="CA179" s="36">
        <f t="shared" ca="1" si="117"/>
        <v>-5.8207660913467407E-11</v>
      </c>
      <c r="CB179" s="36">
        <f t="shared" ca="1" si="117"/>
        <v>-5.8207660913467407E-11</v>
      </c>
      <c r="CC179" s="36">
        <f t="shared" ca="1" si="117"/>
        <v>-5.8207660913467407E-11</v>
      </c>
      <c r="CD179" s="36">
        <f t="shared" ca="1" si="117"/>
        <v>-5.8207660913467407E-11</v>
      </c>
      <c r="CE179" s="36">
        <f t="shared" ca="1" si="117"/>
        <v>-5.8207660913467407E-11</v>
      </c>
      <c r="CF179" s="36">
        <f t="shared" ca="1" si="117"/>
        <v>-5.8207660913467407E-11</v>
      </c>
      <c r="CG179" s="36">
        <f t="shared" ca="1" si="117"/>
        <v>-5.8207660913467407E-11</v>
      </c>
      <c r="CH179" s="36">
        <f t="shared" ca="1" si="117"/>
        <v>-5.8207660913467407E-11</v>
      </c>
      <c r="CI179" s="36">
        <f t="shared" ca="1" si="117"/>
        <v>-5.8207660913467407E-11</v>
      </c>
      <c r="CJ179" s="36">
        <f t="shared" ca="1" si="117"/>
        <v>-5.8207660913467407E-11</v>
      </c>
      <c r="CK179" s="36">
        <f t="shared" ca="1" si="117"/>
        <v>-5.8207660913467407E-11</v>
      </c>
    </row>
    <row r="180" spans="2:89" s="89" customFormat="1" ht="10.35" hidden="1" customHeight="1" outlineLevel="3">
      <c r="B180" s="90"/>
      <c r="D180" s="89" t="s">
        <v>597</v>
      </c>
      <c r="E180"/>
      <c r="F180" s="92" t="s">
        <v>4</v>
      </c>
      <c r="G180"/>
      <c r="J180" s="31">
        <f t="shared" ref="J180:AO180" ca="1" si="118">J130</f>
        <v>0</v>
      </c>
      <c r="K180" s="31">
        <f t="shared" ca="1" si="118"/>
        <v>0</v>
      </c>
      <c r="L180" s="31">
        <f t="shared" ca="1" si="118"/>
        <v>0</v>
      </c>
      <c r="M180" s="31">
        <f t="shared" ca="1" si="118"/>
        <v>0</v>
      </c>
      <c r="N180" s="31">
        <f t="shared" ca="1" si="118"/>
        <v>407006.56120260939</v>
      </c>
      <c r="O180" s="31">
        <f t="shared" ca="1" si="118"/>
        <v>0</v>
      </c>
      <c r="P180" s="31">
        <f t="shared" ca="1" si="118"/>
        <v>0</v>
      </c>
      <c r="Q180" s="31">
        <f t="shared" ca="1" si="118"/>
        <v>0</v>
      </c>
      <c r="R180" s="31">
        <f t="shared" ca="1" si="118"/>
        <v>0</v>
      </c>
      <c r="S180" s="31">
        <f t="shared" ca="1" si="118"/>
        <v>0</v>
      </c>
      <c r="T180" s="31">
        <f t="shared" ca="1" si="118"/>
        <v>0</v>
      </c>
      <c r="U180" s="31">
        <f t="shared" ca="1" si="118"/>
        <v>0</v>
      </c>
      <c r="V180" s="31">
        <f t="shared" ca="1" si="118"/>
        <v>0</v>
      </c>
      <c r="W180" s="31">
        <f t="shared" ca="1" si="118"/>
        <v>0</v>
      </c>
      <c r="X180" s="31">
        <f t="shared" ca="1" si="118"/>
        <v>330917.06193978916</v>
      </c>
      <c r="Y180" s="31">
        <f t="shared" ca="1" si="118"/>
        <v>0</v>
      </c>
      <c r="Z180" s="31">
        <f t="shared" ca="1" si="118"/>
        <v>0</v>
      </c>
      <c r="AA180" s="31">
        <f t="shared" ca="1" si="118"/>
        <v>0</v>
      </c>
      <c r="AB180" s="31">
        <f t="shared" ca="1" si="118"/>
        <v>0</v>
      </c>
      <c r="AC180" s="31">
        <f t="shared" ca="1" si="118"/>
        <v>0</v>
      </c>
      <c r="AD180" s="31">
        <f t="shared" ca="1" si="118"/>
        <v>0</v>
      </c>
      <c r="AE180" s="31">
        <f t="shared" ca="1" si="118"/>
        <v>0</v>
      </c>
      <c r="AF180" s="31">
        <f t="shared" ca="1" si="118"/>
        <v>0</v>
      </c>
      <c r="AG180" s="31">
        <f t="shared" ca="1" si="118"/>
        <v>0</v>
      </c>
      <c r="AH180" s="31">
        <f t="shared" ca="1" si="118"/>
        <v>260529.7009035534</v>
      </c>
      <c r="AI180" s="31">
        <f t="shared" ca="1" si="118"/>
        <v>0</v>
      </c>
      <c r="AJ180" s="31">
        <f t="shared" ca="1" si="118"/>
        <v>0</v>
      </c>
      <c r="AK180" s="31">
        <f t="shared" ca="1" si="118"/>
        <v>0</v>
      </c>
      <c r="AL180" s="31">
        <f t="shared" ca="1" si="118"/>
        <v>0</v>
      </c>
      <c r="AM180" s="31">
        <f t="shared" ca="1" si="118"/>
        <v>0</v>
      </c>
      <c r="AN180" s="31">
        <f t="shared" ca="1" si="118"/>
        <v>0</v>
      </c>
      <c r="AO180" s="31">
        <f t="shared" ca="1" si="118"/>
        <v>0</v>
      </c>
      <c r="AP180" s="31">
        <f t="shared" ref="AP180:BU180" ca="1" si="119">AP130</f>
        <v>0</v>
      </c>
      <c r="AQ180" s="31">
        <f t="shared" ca="1" si="119"/>
        <v>0</v>
      </c>
      <c r="AR180" s="31">
        <f t="shared" ca="1" si="119"/>
        <v>231057.34720089377</v>
      </c>
      <c r="AS180" s="31">
        <f t="shared" ca="1" si="119"/>
        <v>0</v>
      </c>
      <c r="AT180" s="31">
        <f t="shared" ca="1" si="119"/>
        <v>0</v>
      </c>
      <c r="AU180" s="31">
        <f t="shared" ca="1" si="119"/>
        <v>0</v>
      </c>
      <c r="AV180" s="31">
        <f t="shared" ca="1" si="119"/>
        <v>0</v>
      </c>
      <c r="AW180" s="31">
        <f t="shared" ca="1" si="119"/>
        <v>0</v>
      </c>
      <c r="AX180" s="31">
        <f t="shared" ca="1" si="119"/>
        <v>0</v>
      </c>
      <c r="AY180" s="31">
        <f t="shared" ca="1" si="119"/>
        <v>0</v>
      </c>
      <c r="AZ180" s="31">
        <f t="shared" ca="1" si="119"/>
        <v>0</v>
      </c>
      <c r="BA180" s="31">
        <f t="shared" ca="1" si="119"/>
        <v>0</v>
      </c>
      <c r="BB180" s="31">
        <f t="shared" ca="1" si="119"/>
        <v>214753.38774208087</v>
      </c>
      <c r="BC180" s="31">
        <f t="shared" ca="1" si="119"/>
        <v>0</v>
      </c>
      <c r="BD180" s="31">
        <f t="shared" ca="1" si="119"/>
        <v>0</v>
      </c>
      <c r="BE180" s="31">
        <f t="shared" ca="1" si="119"/>
        <v>0</v>
      </c>
      <c r="BF180" s="31">
        <f t="shared" ca="1" si="119"/>
        <v>0</v>
      </c>
      <c r="BG180" s="31">
        <f t="shared" ca="1" si="119"/>
        <v>0</v>
      </c>
      <c r="BH180" s="31">
        <f t="shared" ca="1" si="119"/>
        <v>0</v>
      </c>
      <c r="BI180" s="31">
        <f t="shared" ca="1" si="119"/>
        <v>0</v>
      </c>
      <c r="BJ180" s="31">
        <f t="shared" ca="1" si="119"/>
        <v>0</v>
      </c>
      <c r="BK180" s="31">
        <f t="shared" ca="1" si="119"/>
        <v>0</v>
      </c>
      <c r="BL180" s="31">
        <f t="shared" ca="1" si="119"/>
        <v>123802.35766704039</v>
      </c>
      <c r="BM180" s="31">
        <f t="shared" ca="1" si="119"/>
        <v>0</v>
      </c>
      <c r="BN180" s="31">
        <f t="shared" ca="1" si="119"/>
        <v>0</v>
      </c>
      <c r="BO180" s="31">
        <f t="shared" ca="1" si="119"/>
        <v>0</v>
      </c>
      <c r="BP180" s="31">
        <f t="shared" ca="1" si="119"/>
        <v>0</v>
      </c>
      <c r="BQ180" s="31">
        <f t="shared" ca="1" si="119"/>
        <v>0</v>
      </c>
      <c r="BR180" s="31">
        <f t="shared" ca="1" si="119"/>
        <v>0</v>
      </c>
      <c r="BS180" s="31">
        <f t="shared" ca="1" si="119"/>
        <v>0</v>
      </c>
      <c r="BT180" s="31">
        <f t="shared" ca="1" si="119"/>
        <v>0</v>
      </c>
      <c r="BU180" s="31">
        <f t="shared" ca="1" si="119"/>
        <v>0</v>
      </c>
      <c r="BV180" s="31">
        <f t="shared" ref="BV180:CK180" ca="1" si="120">BV130</f>
        <v>0</v>
      </c>
      <c r="BW180" s="31">
        <f t="shared" ca="1" si="120"/>
        <v>0</v>
      </c>
      <c r="BX180" s="31">
        <f t="shared" ca="1" si="120"/>
        <v>0</v>
      </c>
      <c r="BY180" s="31">
        <f t="shared" ca="1" si="120"/>
        <v>0</v>
      </c>
      <c r="BZ180" s="31">
        <f t="shared" ca="1" si="120"/>
        <v>0</v>
      </c>
      <c r="CA180" s="31">
        <f t="shared" ca="1" si="120"/>
        <v>0</v>
      </c>
      <c r="CB180" s="31">
        <f t="shared" ca="1" si="120"/>
        <v>0</v>
      </c>
      <c r="CC180" s="31">
        <f t="shared" ca="1" si="120"/>
        <v>0</v>
      </c>
      <c r="CD180" s="31">
        <f t="shared" ca="1" si="120"/>
        <v>0</v>
      </c>
      <c r="CE180" s="31">
        <f t="shared" ca="1" si="120"/>
        <v>0</v>
      </c>
      <c r="CF180" s="31">
        <f t="shared" ca="1" si="120"/>
        <v>0</v>
      </c>
      <c r="CG180" s="31">
        <f t="shared" ca="1" si="120"/>
        <v>0</v>
      </c>
      <c r="CH180" s="31">
        <f t="shared" ca="1" si="120"/>
        <v>0</v>
      </c>
      <c r="CI180" s="31">
        <f t="shared" ca="1" si="120"/>
        <v>0</v>
      </c>
      <c r="CJ180" s="31">
        <f t="shared" ca="1" si="120"/>
        <v>0</v>
      </c>
      <c r="CK180" s="31">
        <f t="shared" ca="1" si="120"/>
        <v>0</v>
      </c>
    </row>
    <row r="181" spans="2:89" s="89" customFormat="1" ht="10.35" hidden="1" customHeight="1" outlineLevel="3">
      <c r="B181" s="90"/>
      <c r="D181" s="93" t="s">
        <v>598</v>
      </c>
      <c r="E181" s="94"/>
      <c r="F181" s="95" t="s">
        <v>4</v>
      </c>
      <c r="G181" s="72">
        <f ca="1">SUM(J181:CK181)</f>
        <v>-1568066.416655967</v>
      </c>
      <c r="J181" s="39">
        <f ca="1">J177</f>
        <v>0</v>
      </c>
      <c r="K181" s="39">
        <f t="shared" ref="K181:M181" ca="1" si="121">K177</f>
        <v>0</v>
      </c>
      <c r="L181" s="39">
        <f t="shared" ca="1" si="121"/>
        <v>0</v>
      </c>
      <c r="M181" s="39">
        <f t="shared" ca="1" si="121"/>
        <v>0</v>
      </c>
      <c r="N181" s="39">
        <f ca="1">N177</f>
        <v>-40700.656120260937</v>
      </c>
      <c r="O181" s="39">
        <f t="shared" ref="O181:BY181" ca="1" si="122">O177</f>
        <v>-40700.656120260937</v>
      </c>
      <c r="P181" s="39">
        <f t="shared" ca="1" si="122"/>
        <v>-40700.656120260937</v>
      </c>
      <c r="Q181" s="39">
        <f t="shared" ca="1" si="122"/>
        <v>-40700.656120260937</v>
      </c>
      <c r="R181" s="39">
        <f t="shared" ca="1" si="122"/>
        <v>-40700.656120260937</v>
      </c>
      <c r="S181" s="39">
        <f t="shared" ca="1" si="122"/>
        <v>-40700.656120260937</v>
      </c>
      <c r="T181" s="39">
        <f t="shared" ca="1" si="122"/>
        <v>-40700.656120260937</v>
      </c>
      <c r="U181" s="39">
        <f t="shared" ca="1" si="122"/>
        <v>-40700.656120260937</v>
      </c>
      <c r="V181" s="39">
        <f t="shared" ca="1" si="122"/>
        <v>-40700.656120260937</v>
      </c>
      <c r="W181" s="39">
        <f t="shared" ca="1" si="122"/>
        <v>-40700.656120260937</v>
      </c>
      <c r="X181" s="39">
        <f t="shared" ca="1" si="122"/>
        <v>-33091.706193978913</v>
      </c>
      <c r="Y181" s="39">
        <f t="shared" ca="1" si="122"/>
        <v>-33091.706193978913</v>
      </c>
      <c r="Z181" s="39">
        <f t="shared" ca="1" si="122"/>
        <v>-33091.706193978913</v>
      </c>
      <c r="AA181" s="39">
        <f t="shared" ca="1" si="122"/>
        <v>-33091.706193978913</v>
      </c>
      <c r="AB181" s="39">
        <f t="shared" ca="1" si="122"/>
        <v>-33091.706193978913</v>
      </c>
      <c r="AC181" s="39">
        <f t="shared" ca="1" si="122"/>
        <v>-33091.706193978913</v>
      </c>
      <c r="AD181" s="39">
        <f t="shared" ca="1" si="122"/>
        <v>-33091.706193978913</v>
      </c>
      <c r="AE181" s="39">
        <f t="shared" ca="1" si="122"/>
        <v>-33091.706193978913</v>
      </c>
      <c r="AF181" s="39">
        <f t="shared" ca="1" si="122"/>
        <v>-33091.706193978913</v>
      </c>
      <c r="AG181" s="39">
        <f t="shared" ca="1" si="122"/>
        <v>-33091.706193978913</v>
      </c>
      <c r="AH181" s="39">
        <f t="shared" ca="1" si="122"/>
        <v>-26052.970090355338</v>
      </c>
      <c r="AI181" s="39">
        <f t="shared" ca="1" si="122"/>
        <v>-26052.970090355338</v>
      </c>
      <c r="AJ181" s="39">
        <f t="shared" ca="1" si="122"/>
        <v>-26052.970090355338</v>
      </c>
      <c r="AK181" s="39">
        <f t="shared" ca="1" si="122"/>
        <v>-26052.970090355338</v>
      </c>
      <c r="AL181" s="39">
        <f t="shared" ca="1" si="122"/>
        <v>-26052.970090355338</v>
      </c>
      <c r="AM181" s="39">
        <f t="shared" ca="1" si="122"/>
        <v>-26052.970090355338</v>
      </c>
      <c r="AN181" s="39">
        <f t="shared" ca="1" si="122"/>
        <v>-26052.970090355338</v>
      </c>
      <c r="AO181" s="39">
        <f t="shared" ca="1" si="122"/>
        <v>-26052.970090355338</v>
      </c>
      <c r="AP181" s="39">
        <f t="shared" ca="1" si="122"/>
        <v>-26052.970090355338</v>
      </c>
      <c r="AQ181" s="39">
        <f t="shared" ca="1" si="122"/>
        <v>-26052.970090355338</v>
      </c>
      <c r="AR181" s="39">
        <f t="shared" ca="1" si="122"/>
        <v>-23105.734720089378</v>
      </c>
      <c r="AS181" s="39">
        <f t="shared" ca="1" si="122"/>
        <v>-23105.734720089378</v>
      </c>
      <c r="AT181" s="39">
        <f t="shared" ca="1" si="122"/>
        <v>-23105.734720089378</v>
      </c>
      <c r="AU181" s="39">
        <f t="shared" ca="1" si="122"/>
        <v>-23105.734720089378</v>
      </c>
      <c r="AV181" s="39">
        <f t="shared" ca="1" si="122"/>
        <v>-23105.734720089378</v>
      </c>
      <c r="AW181" s="39">
        <f t="shared" ca="1" si="122"/>
        <v>-23105.734720089378</v>
      </c>
      <c r="AX181" s="39">
        <f t="shared" ca="1" si="122"/>
        <v>-23105.734720089378</v>
      </c>
      <c r="AY181" s="39">
        <f t="shared" ca="1" si="122"/>
        <v>-23105.734720089378</v>
      </c>
      <c r="AZ181" s="39">
        <f t="shared" ca="1" si="122"/>
        <v>-23105.734720089378</v>
      </c>
      <c r="BA181" s="39">
        <f t="shared" ca="1" si="122"/>
        <v>-23105.734720089378</v>
      </c>
      <c r="BB181" s="39">
        <f t="shared" ca="1" si="122"/>
        <v>-21475.338774208089</v>
      </c>
      <c r="BC181" s="39">
        <f t="shared" ca="1" si="122"/>
        <v>-21475.338774208089</v>
      </c>
      <c r="BD181" s="39">
        <f t="shared" ca="1" si="122"/>
        <v>-21475.338774208089</v>
      </c>
      <c r="BE181" s="39">
        <f t="shared" ca="1" si="122"/>
        <v>-21475.338774208089</v>
      </c>
      <c r="BF181" s="39">
        <f t="shared" ca="1" si="122"/>
        <v>-21475.338774208089</v>
      </c>
      <c r="BG181" s="39">
        <f t="shared" ca="1" si="122"/>
        <v>-21475.338774208089</v>
      </c>
      <c r="BH181" s="39">
        <f t="shared" ca="1" si="122"/>
        <v>-21475.338774208089</v>
      </c>
      <c r="BI181" s="39">
        <f t="shared" ca="1" si="122"/>
        <v>-21475.338774208089</v>
      </c>
      <c r="BJ181" s="39">
        <f t="shared" ca="1" si="122"/>
        <v>-21475.338774208089</v>
      </c>
      <c r="BK181" s="39">
        <f t="shared" ca="1" si="122"/>
        <v>-21475.338774208089</v>
      </c>
      <c r="BL181" s="39">
        <f t="shared" ca="1" si="122"/>
        <v>-17686.051095291485</v>
      </c>
      <c r="BM181" s="39">
        <f t="shared" ca="1" si="122"/>
        <v>-17686.051095291485</v>
      </c>
      <c r="BN181" s="39">
        <f t="shared" ca="1" si="122"/>
        <v>-17686.051095291485</v>
      </c>
      <c r="BO181" s="39">
        <f t="shared" ca="1" si="122"/>
        <v>-17686.051095291485</v>
      </c>
      <c r="BP181" s="39">
        <f t="shared" ca="1" si="122"/>
        <v>-17686.051095291485</v>
      </c>
      <c r="BQ181" s="39">
        <f t="shared" ca="1" si="122"/>
        <v>-17686.051095291485</v>
      </c>
      <c r="BR181" s="39">
        <f t="shared" ca="1" si="122"/>
        <v>-17686.051095291485</v>
      </c>
      <c r="BS181" s="39">
        <f t="shared" ca="1" si="122"/>
        <v>0</v>
      </c>
      <c r="BT181" s="39">
        <f t="shared" ca="1" si="122"/>
        <v>0</v>
      </c>
      <c r="BU181" s="39">
        <f t="shared" ca="1" si="122"/>
        <v>0</v>
      </c>
      <c r="BV181" s="39">
        <f t="shared" ca="1" si="122"/>
        <v>0</v>
      </c>
      <c r="BW181" s="39">
        <f t="shared" ca="1" si="122"/>
        <v>0</v>
      </c>
      <c r="BX181" s="39">
        <f t="shared" ca="1" si="122"/>
        <v>0</v>
      </c>
      <c r="BY181" s="39">
        <f t="shared" ca="1" si="122"/>
        <v>0</v>
      </c>
      <c r="BZ181" s="39">
        <f t="shared" ref="BZ181:CK181" ca="1" si="123">BZ177</f>
        <v>0</v>
      </c>
      <c r="CA181" s="39">
        <f t="shared" ca="1" si="123"/>
        <v>0</v>
      </c>
      <c r="CB181" s="39">
        <f t="shared" ca="1" si="123"/>
        <v>0</v>
      </c>
      <c r="CC181" s="39">
        <f t="shared" ca="1" si="123"/>
        <v>0</v>
      </c>
      <c r="CD181" s="39">
        <f t="shared" ca="1" si="123"/>
        <v>0</v>
      </c>
      <c r="CE181" s="39">
        <f t="shared" ca="1" si="123"/>
        <v>0</v>
      </c>
      <c r="CF181" s="39">
        <f t="shared" ca="1" si="123"/>
        <v>0</v>
      </c>
      <c r="CG181" s="39">
        <f t="shared" ca="1" si="123"/>
        <v>0</v>
      </c>
      <c r="CH181" s="39">
        <f t="shared" ca="1" si="123"/>
        <v>0</v>
      </c>
      <c r="CI181" s="39">
        <f t="shared" ca="1" si="123"/>
        <v>0</v>
      </c>
      <c r="CJ181" s="39">
        <f t="shared" ca="1" si="123"/>
        <v>0</v>
      </c>
      <c r="CK181" s="39">
        <f t="shared" ca="1" si="123"/>
        <v>0</v>
      </c>
    </row>
    <row r="182" spans="2:89" s="89" customFormat="1" ht="10.35" hidden="1" customHeight="1" outlineLevel="3">
      <c r="B182" s="90"/>
      <c r="D182" s="89" t="s">
        <v>601</v>
      </c>
      <c r="E182"/>
      <c r="F182" s="92" t="s">
        <v>4</v>
      </c>
      <c r="G182" s="75"/>
      <c r="I182" s="127"/>
      <c r="J182" s="120">
        <f ca="1">SUM(J179:J181)</f>
        <v>0</v>
      </c>
      <c r="K182" s="120">
        <f t="shared" ref="K182:M182" ca="1" si="124">SUM(K179:K181)</f>
        <v>0</v>
      </c>
      <c r="L182" s="120">
        <f t="shared" ca="1" si="124"/>
        <v>0</v>
      </c>
      <c r="M182" s="120">
        <f t="shared" ca="1" si="124"/>
        <v>0</v>
      </c>
      <c r="N182" s="120">
        <f t="shared" ref="N182" ca="1" si="125">SUM(N179:N181)</f>
        <v>366305.90508234844</v>
      </c>
      <c r="O182" s="120">
        <f t="shared" ref="O182:P182" ca="1" si="126">SUM(O179:O181)</f>
        <v>325605.2489620875</v>
      </c>
      <c r="P182" s="120">
        <f t="shared" ca="1" si="126"/>
        <v>284904.59284182655</v>
      </c>
      <c r="Q182" s="120">
        <f t="shared" ref="Q182" ca="1" si="127">SUM(Q179:Q181)</f>
        <v>244203.93672156561</v>
      </c>
      <c r="R182" s="120">
        <f t="shared" ref="R182:S182" ca="1" si="128">SUM(R179:R181)</f>
        <v>203503.28060130466</v>
      </c>
      <c r="S182" s="120">
        <f t="shared" ca="1" si="128"/>
        <v>162802.62448104372</v>
      </c>
      <c r="T182" s="120">
        <f t="shared" ref="T182" ca="1" si="129">SUM(T179:T181)</f>
        <v>122101.96836078278</v>
      </c>
      <c r="U182" s="120">
        <f t="shared" ref="U182:V182" ca="1" si="130">SUM(U179:U181)</f>
        <v>81401.312240521831</v>
      </c>
      <c r="V182" s="120">
        <f t="shared" ca="1" si="130"/>
        <v>40700.656120260894</v>
      </c>
      <c r="W182" s="120">
        <f t="shared" ref="W182" ca="1" si="131">SUM(W179:W181)</f>
        <v>0</v>
      </c>
      <c r="X182" s="120">
        <f t="shared" ref="X182:Y182" ca="1" si="132">SUM(X179:X181)</f>
        <v>297825.35574581026</v>
      </c>
      <c r="Y182" s="120">
        <f t="shared" ca="1" si="132"/>
        <v>264733.64955183136</v>
      </c>
      <c r="Z182" s="120">
        <f t="shared" ref="Z182" ca="1" si="133">SUM(Z179:Z181)</f>
        <v>231641.94335785246</v>
      </c>
      <c r="AA182" s="120">
        <f t="shared" ref="AA182:AB182" ca="1" si="134">SUM(AA179:AA181)</f>
        <v>198550.23716387356</v>
      </c>
      <c r="AB182" s="120">
        <f t="shared" ca="1" si="134"/>
        <v>165458.53096989467</v>
      </c>
      <c r="AC182" s="120">
        <f t="shared" ref="AC182" ca="1" si="135">SUM(AC179:AC181)</f>
        <v>132366.82477591577</v>
      </c>
      <c r="AD182" s="120">
        <f t="shared" ref="AD182:AE182" ca="1" si="136">SUM(AD179:AD181)</f>
        <v>99275.118581936855</v>
      </c>
      <c r="AE182" s="120">
        <f t="shared" ca="1" si="136"/>
        <v>66183.412387957942</v>
      </c>
      <c r="AF182" s="120">
        <f t="shared" ref="AF182" ca="1" si="137">SUM(AF179:AF181)</f>
        <v>33091.706193979029</v>
      </c>
      <c r="AG182" s="120">
        <f t="shared" ref="AG182:AH182" ca="1" si="138">SUM(AG179:AG181)</f>
        <v>1.1641532182693481E-10</v>
      </c>
      <c r="AH182" s="120">
        <f t="shared" ca="1" si="138"/>
        <v>234476.73081319817</v>
      </c>
      <c r="AI182" s="120">
        <f t="shared" ref="AI182" ca="1" si="139">SUM(AI179:AI181)</f>
        <v>208423.76072284282</v>
      </c>
      <c r="AJ182" s="120">
        <f t="shared" ref="AJ182:AK182" ca="1" si="140">SUM(AJ179:AJ181)</f>
        <v>182370.79063248748</v>
      </c>
      <c r="AK182" s="120">
        <f t="shared" ca="1" si="140"/>
        <v>156317.82054213213</v>
      </c>
      <c r="AL182" s="120">
        <f t="shared" ref="AL182" ca="1" si="141">SUM(AL179:AL181)</f>
        <v>130264.85045177679</v>
      </c>
      <c r="AM182" s="120">
        <f t="shared" ref="AM182:AN182" ca="1" si="142">SUM(AM179:AM181)</f>
        <v>104211.88036142144</v>
      </c>
      <c r="AN182" s="120">
        <f t="shared" ca="1" si="142"/>
        <v>78158.910271066095</v>
      </c>
      <c r="AO182" s="120">
        <f t="shared" ref="AO182" ca="1" si="143">SUM(AO179:AO181)</f>
        <v>52105.940180710757</v>
      </c>
      <c r="AP182" s="120">
        <f t="shared" ref="AP182:AQ182" ca="1" si="144">SUM(AP179:AP181)</f>
        <v>26052.970090355419</v>
      </c>
      <c r="AQ182" s="120">
        <f t="shared" ca="1" si="144"/>
        <v>8.0035533756017685E-11</v>
      </c>
      <c r="AR182" s="120">
        <f t="shared" ref="AR182" ca="1" si="145">SUM(AR179:AR181)</f>
        <v>207951.61248080447</v>
      </c>
      <c r="AS182" s="120">
        <f t="shared" ref="AS182:AT182" ca="1" si="146">SUM(AS179:AS181)</f>
        <v>184845.87776071508</v>
      </c>
      <c r="AT182" s="120">
        <f t="shared" ca="1" si="146"/>
        <v>161740.1430406257</v>
      </c>
      <c r="AU182" s="120">
        <f t="shared" ref="AU182" ca="1" si="147">SUM(AU179:AU181)</f>
        <v>138634.40832053631</v>
      </c>
      <c r="AV182" s="120">
        <f t="shared" ref="AV182:AW182" ca="1" si="148">SUM(AV179:AV181)</f>
        <v>115528.67360044693</v>
      </c>
      <c r="AW182" s="120">
        <f t="shared" ca="1" si="148"/>
        <v>92422.938880357542</v>
      </c>
      <c r="AX182" s="120">
        <f t="shared" ref="AX182" ca="1" si="149">SUM(AX179:AX181)</f>
        <v>69317.204160268157</v>
      </c>
      <c r="AY182" s="120">
        <f t="shared" ref="AY182:AZ182" ca="1" si="150">SUM(AY179:AY181)</f>
        <v>46211.469440178778</v>
      </c>
      <c r="AZ182" s="120">
        <f t="shared" ca="1" si="150"/>
        <v>23105.7347200894</v>
      </c>
      <c r="BA182" s="120">
        <f t="shared" ref="BA182" ca="1" si="151">SUM(BA179:BA181)</f>
        <v>0</v>
      </c>
      <c r="BB182" s="120">
        <f t="shared" ref="BB182:BC182" ca="1" si="152">SUM(BB179:BB181)</f>
        <v>193278.04896787278</v>
      </c>
      <c r="BC182" s="120">
        <f t="shared" ca="1" si="152"/>
        <v>171802.71019366468</v>
      </c>
      <c r="BD182" s="120">
        <f t="shared" ref="BD182" ca="1" si="153">SUM(BD179:BD181)</f>
        <v>150327.37141945658</v>
      </c>
      <c r="BE182" s="120">
        <f t="shared" ref="BE182:BF182" ca="1" si="154">SUM(BE179:BE181)</f>
        <v>128852.03264524849</v>
      </c>
      <c r="BF182" s="120">
        <f t="shared" ca="1" si="154"/>
        <v>107376.69387104039</v>
      </c>
      <c r="BG182" s="120">
        <f t="shared" ref="BG182" ca="1" si="155">SUM(BG179:BG181)</f>
        <v>85901.355096832296</v>
      </c>
      <c r="BH182" s="120">
        <f t="shared" ref="BH182:BI182" ca="1" si="156">SUM(BH179:BH181)</f>
        <v>64426.016322624208</v>
      </c>
      <c r="BI182" s="120">
        <f t="shared" ca="1" si="156"/>
        <v>42950.677548416119</v>
      </c>
      <c r="BJ182" s="120">
        <f t="shared" ref="BJ182" ca="1" si="157">SUM(BJ179:BJ181)</f>
        <v>21475.33877420803</v>
      </c>
      <c r="BK182" s="120">
        <f t="shared" ref="BK182:BL182" ca="1" si="158">SUM(BK179:BK181)</f>
        <v>-5.8207660913467407E-11</v>
      </c>
      <c r="BL182" s="120">
        <f t="shared" ca="1" si="158"/>
        <v>106116.30657174884</v>
      </c>
      <c r="BM182" s="120">
        <f t="shared" ref="BM182" ca="1" si="159">SUM(BM179:BM181)</f>
        <v>88430.255476457358</v>
      </c>
      <c r="BN182" s="120">
        <f t="shared" ref="BN182:BO182" ca="1" si="160">SUM(BN179:BN181)</f>
        <v>70744.20438116588</v>
      </c>
      <c r="BO182" s="120">
        <f t="shared" ca="1" si="160"/>
        <v>53058.153285874396</v>
      </c>
      <c r="BP182" s="120">
        <f t="shared" ref="BP182" ca="1" si="161">SUM(BP179:BP181)</f>
        <v>35372.102190582911</v>
      </c>
      <c r="BQ182" s="120">
        <f t="shared" ref="BQ182:BR182" ca="1" si="162">SUM(BQ179:BQ181)</f>
        <v>17686.051095291426</v>
      </c>
      <c r="BR182" s="120">
        <f t="shared" ca="1" si="162"/>
        <v>-5.8207660913467407E-11</v>
      </c>
      <c r="BS182" s="120">
        <f t="shared" ref="BS182" ca="1" si="163">SUM(BS179:BS181)</f>
        <v>-5.8207660913467407E-11</v>
      </c>
      <c r="BT182" s="120">
        <f t="shared" ref="BT182:BU182" ca="1" si="164">SUM(BT179:BT181)</f>
        <v>-5.8207660913467407E-11</v>
      </c>
      <c r="BU182" s="120">
        <f t="shared" ca="1" si="164"/>
        <v>-5.8207660913467407E-11</v>
      </c>
      <c r="BV182" s="120">
        <f t="shared" ref="BV182" ca="1" si="165">SUM(BV179:BV181)</f>
        <v>-5.8207660913467407E-11</v>
      </c>
      <c r="BW182" s="120">
        <f t="shared" ref="BW182:BX182" ca="1" si="166">SUM(BW179:BW181)</f>
        <v>-5.8207660913467407E-11</v>
      </c>
      <c r="BX182" s="120">
        <f t="shared" ca="1" si="166"/>
        <v>-5.8207660913467407E-11</v>
      </c>
      <c r="BY182" s="120">
        <f t="shared" ref="BY182" ca="1" si="167">SUM(BY179:BY181)</f>
        <v>-5.8207660913467407E-11</v>
      </c>
      <c r="BZ182" s="120">
        <f t="shared" ref="BZ182:CA182" ca="1" si="168">SUM(BZ179:BZ181)</f>
        <v>-5.8207660913467407E-11</v>
      </c>
      <c r="CA182" s="120">
        <f t="shared" ca="1" si="168"/>
        <v>-5.8207660913467407E-11</v>
      </c>
      <c r="CB182" s="120">
        <f t="shared" ref="CB182" ca="1" si="169">SUM(CB179:CB181)</f>
        <v>-5.8207660913467407E-11</v>
      </c>
      <c r="CC182" s="120">
        <f t="shared" ref="CC182:CD182" ca="1" si="170">SUM(CC179:CC181)</f>
        <v>-5.8207660913467407E-11</v>
      </c>
      <c r="CD182" s="120">
        <f t="shared" ca="1" si="170"/>
        <v>-5.8207660913467407E-11</v>
      </c>
      <c r="CE182" s="120">
        <f t="shared" ref="CE182" ca="1" si="171">SUM(CE179:CE181)</f>
        <v>-5.8207660913467407E-11</v>
      </c>
      <c r="CF182" s="120">
        <f t="shared" ref="CF182:CG182" ca="1" si="172">SUM(CF179:CF181)</f>
        <v>-5.8207660913467407E-11</v>
      </c>
      <c r="CG182" s="120">
        <f t="shared" ca="1" si="172"/>
        <v>-5.8207660913467407E-11</v>
      </c>
      <c r="CH182" s="120">
        <f t="shared" ref="CH182" ca="1" si="173">SUM(CH179:CH181)</f>
        <v>-5.8207660913467407E-11</v>
      </c>
      <c r="CI182" s="120">
        <f t="shared" ref="CI182:CJ182" ca="1" si="174">SUM(CI179:CI181)</f>
        <v>-5.8207660913467407E-11</v>
      </c>
      <c r="CJ182" s="120">
        <f t="shared" ca="1" si="174"/>
        <v>-5.8207660913467407E-11</v>
      </c>
      <c r="CK182" s="120">
        <f t="shared" ref="CK182" ca="1" si="175">SUM(CK179:CK181)</f>
        <v>-5.8207660913467407E-11</v>
      </c>
    </row>
    <row r="183" spans="2:89" s="89" customFormat="1" ht="10.35" hidden="1" customHeight="1" outlineLevel="3">
      <c r="B183" s="90"/>
      <c r="E183" s="91"/>
      <c r="F183" s="92"/>
      <c r="G183"/>
    </row>
    <row r="184" spans="2:89" s="89" customFormat="1" ht="10.35" hidden="1" customHeight="1" outlineLevel="2" collapsed="1">
      <c r="B184" s="90"/>
      <c r="E184" s="91"/>
      <c r="F184" s="92"/>
      <c r="G184"/>
    </row>
    <row r="185" spans="2:89" s="89" customFormat="1" ht="10.35" customHeight="1" collapsed="1">
      <c r="B185" s="90"/>
      <c r="E185" s="91"/>
      <c r="F185" s="92"/>
      <c r="G185"/>
    </row>
    <row r="186" spans="2:89" s="13" customFormat="1" ht="10.35" customHeight="1">
      <c r="B186" s="15">
        <v>3</v>
      </c>
      <c r="C186" s="13" t="s">
        <v>11</v>
      </c>
      <c r="E186" s="14"/>
      <c r="F186" s="15"/>
      <c r="G186" s="15"/>
    </row>
    <row r="187" spans="2:89" ht="10.35" customHeight="1" outlineLevel="1"/>
    <row r="188" spans="2:89" customFormat="1" ht="10.35" customHeight="1" outlineLevel="1">
      <c r="D188" s="89" t="s">
        <v>593</v>
      </c>
      <c r="F188" s="92" t="s">
        <v>4</v>
      </c>
      <c r="J188" s="31">
        <f t="shared" ref="J188:AO188" si="176">J111</f>
        <v>0</v>
      </c>
      <c r="K188" s="31">
        <f t="shared" si="176"/>
        <v>0</v>
      </c>
      <c r="L188" s="31">
        <f t="shared" si="176"/>
        <v>0</v>
      </c>
      <c r="M188" s="31">
        <f t="shared" si="176"/>
        <v>0</v>
      </c>
      <c r="N188" s="31">
        <f t="shared" si="176"/>
        <v>1218858.013790241</v>
      </c>
      <c r="O188" s="31">
        <f t="shared" si="176"/>
        <v>1197092.6921154154</v>
      </c>
      <c r="P188" s="31">
        <f t="shared" si="176"/>
        <v>1175327.3704405897</v>
      </c>
      <c r="Q188" s="31">
        <f t="shared" si="176"/>
        <v>1153562.0487657641</v>
      </c>
      <c r="R188" s="31">
        <f t="shared" si="176"/>
        <v>1131796.7270909385</v>
      </c>
      <c r="S188" s="31">
        <f t="shared" si="176"/>
        <v>1110031.4054161129</v>
      </c>
      <c r="T188" s="31">
        <f t="shared" si="176"/>
        <v>1088266.0837412872</v>
      </c>
      <c r="U188" s="31">
        <f t="shared" si="176"/>
        <v>1066500.7620664616</v>
      </c>
      <c r="V188" s="31">
        <f t="shared" si="176"/>
        <v>1044735.4403916359</v>
      </c>
      <c r="W188" s="31">
        <f t="shared" si="176"/>
        <v>1022970.1187168101</v>
      </c>
      <c r="X188" s="31">
        <f t="shared" si="176"/>
        <v>1001204.7970419844</v>
      </c>
      <c r="Y188" s="31">
        <f t="shared" si="176"/>
        <v>979439.47536715865</v>
      </c>
      <c r="Z188" s="31">
        <f t="shared" si="176"/>
        <v>957674.15369233291</v>
      </c>
      <c r="AA188" s="31">
        <f t="shared" si="176"/>
        <v>935908.83201750717</v>
      </c>
      <c r="AB188" s="31">
        <f t="shared" si="176"/>
        <v>914143.51034268143</v>
      </c>
      <c r="AC188" s="31">
        <f t="shared" si="176"/>
        <v>892378.18866785569</v>
      </c>
      <c r="AD188" s="31">
        <f t="shared" si="176"/>
        <v>870612.86699302995</v>
      </c>
      <c r="AE188" s="31">
        <f t="shared" si="176"/>
        <v>848847.54531820421</v>
      </c>
      <c r="AF188" s="31">
        <f t="shared" si="176"/>
        <v>827082.22364337847</v>
      </c>
      <c r="AG188" s="31">
        <f t="shared" si="176"/>
        <v>805316.90196855273</v>
      </c>
      <c r="AH188" s="31">
        <f t="shared" si="176"/>
        <v>783551.58029372699</v>
      </c>
      <c r="AI188" s="31">
        <f t="shared" si="176"/>
        <v>761786.25861890125</v>
      </c>
      <c r="AJ188" s="31">
        <f t="shared" si="176"/>
        <v>740020.93694407551</v>
      </c>
      <c r="AK188" s="31">
        <f t="shared" si="176"/>
        <v>718255.61526924977</v>
      </c>
      <c r="AL188" s="31">
        <f t="shared" si="176"/>
        <v>696490.29359442403</v>
      </c>
      <c r="AM188" s="31">
        <f t="shared" si="176"/>
        <v>674724.97191959829</v>
      </c>
      <c r="AN188" s="31">
        <f t="shared" si="176"/>
        <v>652959.65024477255</v>
      </c>
      <c r="AO188" s="31">
        <f t="shared" si="176"/>
        <v>631194.32856994681</v>
      </c>
      <c r="AP188" s="31">
        <f t="shared" ref="AP188:BU188" si="177">AP111</f>
        <v>609429.00689512107</v>
      </c>
      <c r="AQ188" s="31">
        <f t="shared" si="177"/>
        <v>587663.68522029533</v>
      </c>
      <c r="AR188" s="31">
        <f t="shared" si="177"/>
        <v>565898.36354546959</v>
      </c>
      <c r="AS188" s="31">
        <f t="shared" si="177"/>
        <v>544133.04187064385</v>
      </c>
      <c r="AT188" s="31">
        <f t="shared" si="177"/>
        <v>522367.72019581811</v>
      </c>
      <c r="AU188" s="31">
        <f t="shared" si="177"/>
        <v>500602.39852099237</v>
      </c>
      <c r="AV188" s="31">
        <f t="shared" si="177"/>
        <v>478837.07684616663</v>
      </c>
      <c r="AW188" s="31">
        <f t="shared" si="177"/>
        <v>457071.75517134089</v>
      </c>
      <c r="AX188" s="31">
        <f t="shared" si="177"/>
        <v>435306.43349651515</v>
      </c>
      <c r="AY188" s="31">
        <f t="shared" si="177"/>
        <v>413541.11182168941</v>
      </c>
      <c r="AZ188" s="31">
        <f t="shared" si="177"/>
        <v>391775.79014686367</v>
      </c>
      <c r="BA188" s="31">
        <f t="shared" si="177"/>
        <v>370010.46847203793</v>
      </c>
      <c r="BB188" s="31">
        <f t="shared" si="177"/>
        <v>348245.14679721219</v>
      </c>
      <c r="BC188" s="31">
        <f t="shared" si="177"/>
        <v>326479.82512238645</v>
      </c>
      <c r="BD188" s="31">
        <f t="shared" si="177"/>
        <v>304714.50344756071</v>
      </c>
      <c r="BE188" s="31">
        <f t="shared" si="177"/>
        <v>282949.18177273497</v>
      </c>
      <c r="BF188" s="31">
        <f t="shared" si="177"/>
        <v>261183.86009790923</v>
      </c>
      <c r="BG188" s="31">
        <f t="shared" si="177"/>
        <v>239418.53842308349</v>
      </c>
      <c r="BH188" s="31">
        <f t="shared" si="177"/>
        <v>217653.21674825775</v>
      </c>
      <c r="BI188" s="31">
        <f t="shared" si="177"/>
        <v>195887.89507343201</v>
      </c>
      <c r="BJ188" s="31">
        <f t="shared" si="177"/>
        <v>174122.57339860627</v>
      </c>
      <c r="BK188" s="31">
        <f t="shared" si="177"/>
        <v>152357.25172378053</v>
      </c>
      <c r="BL188" s="31">
        <f t="shared" si="177"/>
        <v>130591.9300489548</v>
      </c>
      <c r="BM188" s="31">
        <f t="shared" si="177"/>
        <v>108826.60837412908</v>
      </c>
      <c r="BN188" s="31">
        <f t="shared" si="177"/>
        <v>87061.286699303353</v>
      </c>
      <c r="BO188" s="31">
        <f t="shared" si="177"/>
        <v>65295.965024477628</v>
      </c>
      <c r="BP188" s="31">
        <f t="shared" si="177"/>
        <v>43530.643349651902</v>
      </c>
      <c r="BQ188" s="31">
        <f t="shared" si="177"/>
        <v>21765.321674826173</v>
      </c>
      <c r="BR188" s="31">
        <f t="shared" si="177"/>
        <v>4.4383341446518898E-10</v>
      </c>
      <c r="BS188" s="31">
        <f t="shared" si="177"/>
        <v>0</v>
      </c>
      <c r="BT188" s="31">
        <f t="shared" si="177"/>
        <v>0</v>
      </c>
      <c r="BU188" s="31">
        <f t="shared" si="177"/>
        <v>0</v>
      </c>
      <c r="BV188" s="31">
        <f t="shared" ref="BV188:CK188" si="178">BV111</f>
        <v>0</v>
      </c>
      <c r="BW188" s="31">
        <f t="shared" si="178"/>
        <v>0</v>
      </c>
      <c r="BX188" s="31">
        <f t="shared" si="178"/>
        <v>0</v>
      </c>
      <c r="BY188" s="31">
        <f t="shared" si="178"/>
        <v>0</v>
      </c>
      <c r="BZ188" s="31">
        <f t="shared" si="178"/>
        <v>0</v>
      </c>
      <c r="CA188" s="31">
        <f t="shared" si="178"/>
        <v>0</v>
      </c>
      <c r="CB188" s="31">
        <f t="shared" si="178"/>
        <v>0</v>
      </c>
      <c r="CC188" s="31">
        <f t="shared" si="178"/>
        <v>0</v>
      </c>
      <c r="CD188" s="31">
        <f t="shared" si="178"/>
        <v>0</v>
      </c>
      <c r="CE188" s="31">
        <f t="shared" si="178"/>
        <v>0</v>
      </c>
      <c r="CF188" s="31">
        <f t="shared" si="178"/>
        <v>0</v>
      </c>
      <c r="CG188" s="31">
        <f t="shared" si="178"/>
        <v>0</v>
      </c>
      <c r="CH188" s="31">
        <f t="shared" si="178"/>
        <v>0</v>
      </c>
      <c r="CI188" s="31">
        <f t="shared" si="178"/>
        <v>0</v>
      </c>
      <c r="CJ188" s="31">
        <f t="shared" si="178"/>
        <v>0</v>
      </c>
      <c r="CK188" s="31">
        <f t="shared" si="178"/>
        <v>0</v>
      </c>
    </row>
    <row r="189" spans="2:89" customFormat="1" ht="10.35" customHeight="1" outlineLevel="1">
      <c r="D189" s="89" t="s">
        <v>594</v>
      </c>
      <c r="F189" s="92" t="s">
        <v>4</v>
      </c>
      <c r="J189" s="31">
        <f t="shared" ref="J189:AO189" si="179">J112</f>
        <v>0</v>
      </c>
      <c r="K189" s="31">
        <f t="shared" si="179"/>
        <v>0</v>
      </c>
      <c r="L189" s="31">
        <f t="shared" si="179"/>
        <v>0</v>
      </c>
      <c r="M189" s="31">
        <f t="shared" si="179"/>
        <v>1240623.3354650666</v>
      </c>
      <c r="N189" s="31">
        <f t="shared" si="179"/>
        <v>0</v>
      </c>
      <c r="O189" s="31">
        <f t="shared" si="179"/>
        <v>0</v>
      </c>
      <c r="P189" s="31">
        <f t="shared" si="179"/>
        <v>0</v>
      </c>
      <c r="Q189" s="31">
        <f t="shared" si="179"/>
        <v>0</v>
      </c>
      <c r="R189" s="31">
        <f t="shared" si="179"/>
        <v>0</v>
      </c>
      <c r="S189" s="31">
        <f t="shared" si="179"/>
        <v>0</v>
      </c>
      <c r="T189" s="31">
        <f t="shared" si="179"/>
        <v>0</v>
      </c>
      <c r="U189" s="31">
        <f t="shared" si="179"/>
        <v>0</v>
      </c>
      <c r="V189" s="31">
        <f t="shared" si="179"/>
        <v>0</v>
      </c>
      <c r="W189" s="31">
        <f t="shared" si="179"/>
        <v>0</v>
      </c>
      <c r="X189" s="31">
        <f t="shared" si="179"/>
        <v>0</v>
      </c>
      <c r="Y189" s="31">
        <f t="shared" si="179"/>
        <v>0</v>
      </c>
      <c r="Z189" s="31">
        <f t="shared" si="179"/>
        <v>0</v>
      </c>
      <c r="AA189" s="31">
        <f t="shared" si="179"/>
        <v>0</v>
      </c>
      <c r="AB189" s="31">
        <f t="shared" si="179"/>
        <v>0</v>
      </c>
      <c r="AC189" s="31">
        <f t="shared" si="179"/>
        <v>0</v>
      </c>
      <c r="AD189" s="31">
        <f t="shared" si="179"/>
        <v>0</v>
      </c>
      <c r="AE189" s="31">
        <f t="shared" si="179"/>
        <v>0</v>
      </c>
      <c r="AF189" s="31">
        <f t="shared" si="179"/>
        <v>0</v>
      </c>
      <c r="AG189" s="31">
        <f t="shared" si="179"/>
        <v>0</v>
      </c>
      <c r="AH189" s="31">
        <f t="shared" si="179"/>
        <v>0</v>
      </c>
      <c r="AI189" s="31">
        <f t="shared" si="179"/>
        <v>0</v>
      </c>
      <c r="AJ189" s="31">
        <f t="shared" si="179"/>
        <v>0</v>
      </c>
      <c r="AK189" s="31">
        <f t="shared" si="179"/>
        <v>0</v>
      </c>
      <c r="AL189" s="31">
        <f t="shared" si="179"/>
        <v>0</v>
      </c>
      <c r="AM189" s="31">
        <f t="shared" si="179"/>
        <v>0</v>
      </c>
      <c r="AN189" s="31">
        <f t="shared" si="179"/>
        <v>0</v>
      </c>
      <c r="AO189" s="31">
        <f t="shared" si="179"/>
        <v>0</v>
      </c>
      <c r="AP189" s="31">
        <f t="shared" ref="AP189:BU189" si="180">AP112</f>
        <v>0</v>
      </c>
      <c r="AQ189" s="31">
        <f t="shared" si="180"/>
        <v>0</v>
      </c>
      <c r="AR189" s="31">
        <f t="shared" si="180"/>
        <v>0</v>
      </c>
      <c r="AS189" s="31">
        <f t="shared" si="180"/>
        <v>0</v>
      </c>
      <c r="AT189" s="31">
        <f t="shared" si="180"/>
        <v>0</v>
      </c>
      <c r="AU189" s="31">
        <f t="shared" si="180"/>
        <v>0</v>
      </c>
      <c r="AV189" s="31">
        <f t="shared" si="180"/>
        <v>0</v>
      </c>
      <c r="AW189" s="31">
        <f t="shared" si="180"/>
        <v>0</v>
      </c>
      <c r="AX189" s="31">
        <f t="shared" si="180"/>
        <v>0</v>
      </c>
      <c r="AY189" s="31">
        <f t="shared" si="180"/>
        <v>0</v>
      </c>
      <c r="AZ189" s="31">
        <f t="shared" si="180"/>
        <v>0</v>
      </c>
      <c r="BA189" s="31">
        <f t="shared" si="180"/>
        <v>0</v>
      </c>
      <c r="BB189" s="31">
        <f t="shared" si="180"/>
        <v>0</v>
      </c>
      <c r="BC189" s="31">
        <f t="shared" si="180"/>
        <v>0</v>
      </c>
      <c r="BD189" s="31">
        <f t="shared" si="180"/>
        <v>0</v>
      </c>
      <c r="BE189" s="31">
        <f t="shared" si="180"/>
        <v>0</v>
      </c>
      <c r="BF189" s="31">
        <f t="shared" si="180"/>
        <v>0</v>
      </c>
      <c r="BG189" s="31">
        <f t="shared" si="180"/>
        <v>0</v>
      </c>
      <c r="BH189" s="31">
        <f t="shared" si="180"/>
        <v>0</v>
      </c>
      <c r="BI189" s="31">
        <f t="shared" si="180"/>
        <v>0</v>
      </c>
      <c r="BJ189" s="31">
        <f t="shared" si="180"/>
        <v>0</v>
      </c>
      <c r="BK189" s="31">
        <f t="shared" si="180"/>
        <v>0</v>
      </c>
      <c r="BL189" s="31">
        <f t="shared" si="180"/>
        <v>0</v>
      </c>
      <c r="BM189" s="31">
        <f t="shared" si="180"/>
        <v>0</v>
      </c>
      <c r="BN189" s="31">
        <f t="shared" si="180"/>
        <v>0</v>
      </c>
      <c r="BO189" s="31">
        <f t="shared" si="180"/>
        <v>0</v>
      </c>
      <c r="BP189" s="31">
        <f t="shared" si="180"/>
        <v>0</v>
      </c>
      <c r="BQ189" s="31">
        <f t="shared" si="180"/>
        <v>0</v>
      </c>
      <c r="BR189" s="31">
        <f t="shared" si="180"/>
        <v>0</v>
      </c>
      <c r="BS189" s="31">
        <f t="shared" si="180"/>
        <v>0</v>
      </c>
      <c r="BT189" s="31">
        <f t="shared" si="180"/>
        <v>0</v>
      </c>
      <c r="BU189" s="31">
        <f t="shared" si="180"/>
        <v>0</v>
      </c>
      <c r="BV189" s="31">
        <f t="shared" ref="BV189:CK189" si="181">BV112</f>
        <v>0</v>
      </c>
      <c r="BW189" s="31">
        <f t="shared" si="181"/>
        <v>0</v>
      </c>
      <c r="BX189" s="31">
        <f t="shared" si="181"/>
        <v>0</v>
      </c>
      <c r="BY189" s="31">
        <f t="shared" si="181"/>
        <v>0</v>
      </c>
      <c r="BZ189" s="31">
        <f t="shared" si="181"/>
        <v>0</v>
      </c>
      <c r="CA189" s="31">
        <f t="shared" si="181"/>
        <v>0</v>
      </c>
      <c r="CB189" s="31">
        <f t="shared" si="181"/>
        <v>0</v>
      </c>
      <c r="CC189" s="31">
        <f t="shared" si="181"/>
        <v>0</v>
      </c>
      <c r="CD189" s="31">
        <f t="shared" si="181"/>
        <v>0</v>
      </c>
      <c r="CE189" s="31">
        <f t="shared" si="181"/>
        <v>0</v>
      </c>
      <c r="CF189" s="31">
        <f t="shared" si="181"/>
        <v>0</v>
      </c>
      <c r="CG189" s="31">
        <f t="shared" si="181"/>
        <v>0</v>
      </c>
      <c r="CH189" s="31">
        <f t="shared" si="181"/>
        <v>0</v>
      </c>
      <c r="CI189" s="31">
        <f t="shared" si="181"/>
        <v>0</v>
      </c>
      <c r="CJ189" s="31">
        <f t="shared" si="181"/>
        <v>0</v>
      </c>
      <c r="CK189" s="31">
        <f t="shared" si="181"/>
        <v>0</v>
      </c>
    </row>
    <row r="190" spans="2:89" customFormat="1" ht="10.35" customHeight="1" outlineLevel="1">
      <c r="D190" s="93" t="s">
        <v>595</v>
      </c>
      <c r="E190" s="94"/>
      <c r="F190" s="95" t="s">
        <v>4</v>
      </c>
      <c r="G190" s="72">
        <f>SUM(J190:CK190)</f>
        <v>-1240623.3354650666</v>
      </c>
      <c r="J190" s="39">
        <f t="shared" ref="J190:AO190" si="182">J113</f>
        <v>0</v>
      </c>
      <c r="K190" s="39">
        <f t="shared" si="182"/>
        <v>0</v>
      </c>
      <c r="L190" s="39">
        <f t="shared" si="182"/>
        <v>0</v>
      </c>
      <c r="M190" s="39">
        <f t="shared" si="182"/>
        <v>-21765.321674825729</v>
      </c>
      <c r="N190" s="39">
        <f t="shared" si="182"/>
        <v>-21765.321674825729</v>
      </c>
      <c r="O190" s="39">
        <f t="shared" si="182"/>
        <v>-21765.321674825729</v>
      </c>
      <c r="P190" s="39">
        <f t="shared" si="182"/>
        <v>-21765.321674825729</v>
      </c>
      <c r="Q190" s="39">
        <f t="shared" si="182"/>
        <v>-21765.321674825729</v>
      </c>
      <c r="R190" s="39">
        <f t="shared" si="182"/>
        <v>-21765.321674825729</v>
      </c>
      <c r="S190" s="39">
        <f t="shared" si="182"/>
        <v>-21765.321674825729</v>
      </c>
      <c r="T190" s="39">
        <f t="shared" si="182"/>
        <v>-21765.321674825729</v>
      </c>
      <c r="U190" s="39">
        <f t="shared" si="182"/>
        <v>-21765.321674825729</v>
      </c>
      <c r="V190" s="39">
        <f t="shared" si="182"/>
        <v>-21765.321674825729</v>
      </c>
      <c r="W190" s="39">
        <f t="shared" si="182"/>
        <v>-21765.321674825729</v>
      </c>
      <c r="X190" s="39">
        <f t="shared" si="182"/>
        <v>-21765.321674825729</v>
      </c>
      <c r="Y190" s="39">
        <f t="shared" si="182"/>
        <v>-21765.321674825729</v>
      </c>
      <c r="Z190" s="39">
        <f t="shared" si="182"/>
        <v>-21765.321674825729</v>
      </c>
      <c r="AA190" s="39">
        <f t="shared" si="182"/>
        <v>-21765.321674825729</v>
      </c>
      <c r="AB190" s="39">
        <f t="shared" si="182"/>
        <v>-21765.321674825729</v>
      </c>
      <c r="AC190" s="39">
        <f t="shared" si="182"/>
        <v>-21765.321674825729</v>
      </c>
      <c r="AD190" s="39">
        <f t="shared" si="182"/>
        <v>-21765.321674825729</v>
      </c>
      <c r="AE190" s="39">
        <f t="shared" si="182"/>
        <v>-21765.321674825729</v>
      </c>
      <c r="AF190" s="39">
        <f t="shared" si="182"/>
        <v>-21765.321674825729</v>
      </c>
      <c r="AG190" s="39">
        <f t="shared" si="182"/>
        <v>-21765.321674825729</v>
      </c>
      <c r="AH190" s="39">
        <f t="shared" si="182"/>
        <v>-21765.321674825729</v>
      </c>
      <c r="AI190" s="39">
        <f t="shared" si="182"/>
        <v>-21765.321674825729</v>
      </c>
      <c r="AJ190" s="39">
        <f t="shared" si="182"/>
        <v>-21765.321674825729</v>
      </c>
      <c r="AK190" s="39">
        <f t="shared" si="182"/>
        <v>-21765.321674825729</v>
      </c>
      <c r="AL190" s="39">
        <f t="shared" si="182"/>
        <v>-21765.321674825729</v>
      </c>
      <c r="AM190" s="39">
        <f t="shared" si="182"/>
        <v>-21765.321674825729</v>
      </c>
      <c r="AN190" s="39">
        <f t="shared" si="182"/>
        <v>-21765.321674825729</v>
      </c>
      <c r="AO190" s="39">
        <f t="shared" si="182"/>
        <v>-21765.321674825729</v>
      </c>
      <c r="AP190" s="39">
        <f t="shared" ref="AP190:BU190" si="183">AP113</f>
        <v>-21765.321674825729</v>
      </c>
      <c r="AQ190" s="39">
        <f t="shared" si="183"/>
        <v>-21765.321674825729</v>
      </c>
      <c r="AR190" s="39">
        <f t="shared" si="183"/>
        <v>-21765.321674825729</v>
      </c>
      <c r="AS190" s="39">
        <f t="shared" si="183"/>
        <v>-21765.321674825729</v>
      </c>
      <c r="AT190" s="39">
        <f t="shared" si="183"/>
        <v>-21765.321674825729</v>
      </c>
      <c r="AU190" s="39">
        <f t="shared" si="183"/>
        <v>-21765.321674825729</v>
      </c>
      <c r="AV190" s="39">
        <f t="shared" si="183"/>
        <v>-21765.321674825729</v>
      </c>
      <c r="AW190" s="39">
        <f t="shared" si="183"/>
        <v>-21765.321674825729</v>
      </c>
      <c r="AX190" s="39">
        <f t="shared" si="183"/>
        <v>-21765.321674825729</v>
      </c>
      <c r="AY190" s="39">
        <f t="shared" si="183"/>
        <v>-21765.321674825729</v>
      </c>
      <c r="AZ190" s="39">
        <f t="shared" si="183"/>
        <v>-21765.321674825729</v>
      </c>
      <c r="BA190" s="39">
        <f t="shared" si="183"/>
        <v>-21765.321674825729</v>
      </c>
      <c r="BB190" s="39">
        <f t="shared" si="183"/>
        <v>-21765.321674825729</v>
      </c>
      <c r="BC190" s="39">
        <f t="shared" si="183"/>
        <v>-21765.321674825729</v>
      </c>
      <c r="BD190" s="39">
        <f t="shared" si="183"/>
        <v>-21765.321674825729</v>
      </c>
      <c r="BE190" s="39">
        <f t="shared" si="183"/>
        <v>-21765.321674825729</v>
      </c>
      <c r="BF190" s="39">
        <f t="shared" si="183"/>
        <v>-21765.321674825729</v>
      </c>
      <c r="BG190" s="39">
        <f t="shared" si="183"/>
        <v>-21765.321674825729</v>
      </c>
      <c r="BH190" s="39">
        <f t="shared" si="183"/>
        <v>-21765.321674825729</v>
      </c>
      <c r="BI190" s="39">
        <f t="shared" si="183"/>
        <v>-21765.321674825729</v>
      </c>
      <c r="BJ190" s="39">
        <f t="shared" si="183"/>
        <v>-21765.321674825729</v>
      </c>
      <c r="BK190" s="39">
        <f t="shared" si="183"/>
        <v>-21765.321674825729</v>
      </c>
      <c r="BL190" s="39">
        <f t="shared" si="183"/>
        <v>-21765.321674825729</v>
      </c>
      <c r="BM190" s="39">
        <f t="shared" si="183"/>
        <v>-21765.321674825729</v>
      </c>
      <c r="BN190" s="39">
        <f t="shared" si="183"/>
        <v>-21765.321674825729</v>
      </c>
      <c r="BO190" s="39">
        <f t="shared" si="183"/>
        <v>-21765.321674825729</v>
      </c>
      <c r="BP190" s="39">
        <f t="shared" si="183"/>
        <v>-21765.321674825729</v>
      </c>
      <c r="BQ190" s="39">
        <f t="shared" si="183"/>
        <v>-21765.321674825729</v>
      </c>
      <c r="BR190" s="39">
        <f t="shared" si="183"/>
        <v>-4.4383341446518898E-10</v>
      </c>
      <c r="BS190" s="39">
        <f t="shared" si="183"/>
        <v>0</v>
      </c>
      <c r="BT190" s="39">
        <f t="shared" si="183"/>
        <v>0</v>
      </c>
      <c r="BU190" s="39">
        <f t="shared" si="183"/>
        <v>0</v>
      </c>
      <c r="BV190" s="39">
        <f t="shared" ref="BV190:CK190" si="184">BV113</f>
        <v>0</v>
      </c>
      <c r="BW190" s="39">
        <f t="shared" si="184"/>
        <v>0</v>
      </c>
      <c r="BX190" s="39">
        <f t="shared" si="184"/>
        <v>0</v>
      </c>
      <c r="BY190" s="39">
        <f t="shared" si="184"/>
        <v>0</v>
      </c>
      <c r="BZ190" s="39">
        <f t="shared" si="184"/>
        <v>0</v>
      </c>
      <c r="CA190" s="39">
        <f t="shared" si="184"/>
        <v>0</v>
      </c>
      <c r="CB190" s="39">
        <f t="shared" si="184"/>
        <v>0</v>
      </c>
      <c r="CC190" s="39">
        <f t="shared" si="184"/>
        <v>0</v>
      </c>
      <c r="CD190" s="39">
        <f t="shared" si="184"/>
        <v>0</v>
      </c>
      <c r="CE190" s="39">
        <f t="shared" si="184"/>
        <v>0</v>
      </c>
      <c r="CF190" s="39">
        <f t="shared" si="184"/>
        <v>0</v>
      </c>
      <c r="CG190" s="39">
        <f t="shared" si="184"/>
        <v>0</v>
      </c>
      <c r="CH190" s="39">
        <f t="shared" si="184"/>
        <v>0</v>
      </c>
      <c r="CI190" s="39">
        <f t="shared" si="184"/>
        <v>0</v>
      </c>
      <c r="CJ190" s="39">
        <f t="shared" si="184"/>
        <v>0</v>
      </c>
      <c r="CK190" s="39">
        <f t="shared" si="184"/>
        <v>0</v>
      </c>
    </row>
    <row r="191" spans="2:89" s="75" customFormat="1" ht="10.35" customHeight="1" outlineLevel="1">
      <c r="D191" s="84" t="s">
        <v>600</v>
      </c>
      <c r="F191" s="87" t="s">
        <v>4</v>
      </c>
      <c r="J191" s="38">
        <f>SUM(J188:J190)</f>
        <v>0</v>
      </c>
      <c r="K191" s="38">
        <f>SUM(K188:K190)</f>
        <v>0</v>
      </c>
      <c r="L191" s="38">
        <f t="shared" ref="L191:BV191" si="185">SUM(L188:L190)</f>
        <v>0</v>
      </c>
      <c r="M191" s="38">
        <f t="shared" si="185"/>
        <v>1218858.013790241</v>
      </c>
      <c r="N191" s="38">
        <f t="shared" si="185"/>
        <v>1197092.6921154154</v>
      </c>
      <c r="O191" s="38">
        <f t="shared" si="185"/>
        <v>1175327.3704405897</v>
      </c>
      <c r="P191" s="38">
        <f t="shared" si="185"/>
        <v>1153562.0487657641</v>
      </c>
      <c r="Q191" s="38">
        <f t="shared" si="185"/>
        <v>1131796.7270909385</v>
      </c>
      <c r="R191" s="38">
        <f t="shared" si="185"/>
        <v>1110031.4054161129</v>
      </c>
      <c r="S191" s="38">
        <f t="shared" si="185"/>
        <v>1088266.0837412872</v>
      </c>
      <c r="T191" s="38">
        <f t="shared" si="185"/>
        <v>1066500.7620664616</v>
      </c>
      <c r="U191" s="38">
        <f t="shared" si="185"/>
        <v>1044735.4403916359</v>
      </c>
      <c r="V191" s="38">
        <f t="shared" si="185"/>
        <v>1022970.1187168101</v>
      </c>
      <c r="W191" s="38">
        <f t="shared" si="185"/>
        <v>1001204.7970419844</v>
      </c>
      <c r="X191" s="38">
        <f t="shared" si="185"/>
        <v>979439.47536715865</v>
      </c>
      <c r="Y191" s="38">
        <f t="shared" si="185"/>
        <v>957674.15369233291</v>
      </c>
      <c r="Z191" s="38">
        <f t="shared" si="185"/>
        <v>935908.83201750717</v>
      </c>
      <c r="AA191" s="38">
        <f t="shared" si="185"/>
        <v>914143.51034268143</v>
      </c>
      <c r="AB191" s="38">
        <f t="shared" si="185"/>
        <v>892378.18866785569</v>
      </c>
      <c r="AC191" s="38">
        <f t="shared" si="185"/>
        <v>870612.86699302995</v>
      </c>
      <c r="AD191" s="38">
        <f t="shared" si="185"/>
        <v>848847.54531820421</v>
      </c>
      <c r="AE191" s="38">
        <f t="shared" si="185"/>
        <v>827082.22364337847</v>
      </c>
      <c r="AF191" s="38">
        <f t="shared" si="185"/>
        <v>805316.90196855273</v>
      </c>
      <c r="AG191" s="38">
        <f t="shared" si="185"/>
        <v>783551.58029372699</v>
      </c>
      <c r="AH191" s="38">
        <f t="shared" si="185"/>
        <v>761786.25861890125</v>
      </c>
      <c r="AI191" s="38">
        <f t="shared" si="185"/>
        <v>740020.93694407551</v>
      </c>
      <c r="AJ191" s="38">
        <f t="shared" si="185"/>
        <v>718255.61526924977</v>
      </c>
      <c r="AK191" s="38">
        <f t="shared" si="185"/>
        <v>696490.29359442403</v>
      </c>
      <c r="AL191" s="38">
        <f t="shared" si="185"/>
        <v>674724.97191959829</v>
      </c>
      <c r="AM191" s="38">
        <f t="shared" si="185"/>
        <v>652959.65024477255</v>
      </c>
      <c r="AN191" s="38">
        <f t="shared" si="185"/>
        <v>631194.32856994681</v>
      </c>
      <c r="AO191" s="38">
        <f t="shared" si="185"/>
        <v>609429.00689512107</v>
      </c>
      <c r="AP191" s="38">
        <f t="shared" si="185"/>
        <v>587663.68522029533</v>
      </c>
      <c r="AQ191" s="38">
        <f t="shared" si="185"/>
        <v>565898.36354546959</v>
      </c>
      <c r="AR191" s="38">
        <f t="shared" si="185"/>
        <v>544133.04187064385</v>
      </c>
      <c r="AS191" s="38">
        <f t="shared" si="185"/>
        <v>522367.72019581811</v>
      </c>
      <c r="AT191" s="38">
        <f t="shared" si="185"/>
        <v>500602.39852099237</v>
      </c>
      <c r="AU191" s="38">
        <f t="shared" si="185"/>
        <v>478837.07684616663</v>
      </c>
      <c r="AV191" s="38">
        <f t="shared" si="185"/>
        <v>457071.75517134089</v>
      </c>
      <c r="AW191" s="38">
        <f t="shared" si="185"/>
        <v>435306.43349651515</v>
      </c>
      <c r="AX191" s="38">
        <f t="shared" si="185"/>
        <v>413541.11182168941</v>
      </c>
      <c r="AY191" s="38">
        <f t="shared" si="185"/>
        <v>391775.79014686367</v>
      </c>
      <c r="AZ191" s="38">
        <f t="shared" si="185"/>
        <v>370010.46847203793</v>
      </c>
      <c r="BA191" s="38">
        <f t="shared" si="185"/>
        <v>348245.14679721219</v>
      </c>
      <c r="BB191" s="38">
        <f t="shared" si="185"/>
        <v>326479.82512238645</v>
      </c>
      <c r="BC191" s="38">
        <f t="shared" si="185"/>
        <v>304714.50344756071</v>
      </c>
      <c r="BD191" s="38">
        <f t="shared" si="185"/>
        <v>282949.18177273497</v>
      </c>
      <c r="BE191" s="38">
        <f t="shared" si="185"/>
        <v>261183.86009790923</v>
      </c>
      <c r="BF191" s="38">
        <f t="shared" si="185"/>
        <v>239418.53842308349</v>
      </c>
      <c r="BG191" s="38">
        <f t="shared" si="185"/>
        <v>217653.21674825775</v>
      </c>
      <c r="BH191" s="38">
        <f t="shared" si="185"/>
        <v>195887.89507343201</v>
      </c>
      <c r="BI191" s="38">
        <f t="shared" si="185"/>
        <v>174122.57339860627</v>
      </c>
      <c r="BJ191" s="38">
        <f t="shared" si="185"/>
        <v>152357.25172378053</v>
      </c>
      <c r="BK191" s="38">
        <f t="shared" si="185"/>
        <v>130591.9300489548</v>
      </c>
      <c r="BL191" s="38">
        <f t="shared" si="185"/>
        <v>108826.60837412908</v>
      </c>
      <c r="BM191" s="38">
        <f t="shared" si="185"/>
        <v>87061.286699303353</v>
      </c>
      <c r="BN191" s="38">
        <f t="shared" si="185"/>
        <v>65295.965024477628</v>
      </c>
      <c r="BO191" s="38">
        <f t="shared" si="185"/>
        <v>43530.643349651902</v>
      </c>
      <c r="BP191" s="38">
        <f t="shared" si="185"/>
        <v>21765.321674826173</v>
      </c>
      <c r="BQ191" s="38">
        <f t="shared" si="185"/>
        <v>4.4383341446518898E-10</v>
      </c>
      <c r="BR191" s="38">
        <f t="shared" si="185"/>
        <v>0</v>
      </c>
      <c r="BS191" s="38">
        <f t="shared" si="185"/>
        <v>0</v>
      </c>
      <c r="BT191" s="38">
        <f t="shared" si="185"/>
        <v>0</v>
      </c>
      <c r="BU191" s="38">
        <f t="shared" si="185"/>
        <v>0</v>
      </c>
      <c r="BV191" s="38">
        <f t="shared" si="185"/>
        <v>0</v>
      </c>
      <c r="BW191" s="38">
        <f t="shared" ref="BW191:CK191" si="186">SUM(BW188:BW190)</f>
        <v>0</v>
      </c>
      <c r="BX191" s="38">
        <f t="shared" si="186"/>
        <v>0</v>
      </c>
      <c r="BY191" s="38">
        <f t="shared" si="186"/>
        <v>0</v>
      </c>
      <c r="BZ191" s="38">
        <f t="shared" si="186"/>
        <v>0</v>
      </c>
      <c r="CA191" s="38">
        <f t="shared" si="186"/>
        <v>0</v>
      </c>
      <c r="CB191" s="38">
        <f t="shared" si="186"/>
        <v>0</v>
      </c>
      <c r="CC191" s="38">
        <f t="shared" si="186"/>
        <v>0</v>
      </c>
      <c r="CD191" s="38">
        <f t="shared" si="186"/>
        <v>0</v>
      </c>
      <c r="CE191" s="38">
        <f t="shared" si="186"/>
        <v>0</v>
      </c>
      <c r="CF191" s="38">
        <f t="shared" si="186"/>
        <v>0</v>
      </c>
      <c r="CG191" s="38">
        <f t="shared" si="186"/>
        <v>0</v>
      </c>
      <c r="CH191" s="38">
        <f t="shared" si="186"/>
        <v>0</v>
      </c>
      <c r="CI191" s="38">
        <f t="shared" si="186"/>
        <v>0</v>
      </c>
      <c r="CJ191" s="38">
        <f t="shared" si="186"/>
        <v>0</v>
      </c>
      <c r="CK191" s="38">
        <f t="shared" si="186"/>
        <v>0</v>
      </c>
    </row>
    <row r="192" spans="2:89" s="75" customFormat="1" ht="10.35" customHeight="1" outlineLevel="1">
      <c r="D192" s="84"/>
      <c r="F192" s="87"/>
      <c r="J192" s="121"/>
      <c r="K192" s="121"/>
      <c r="L192" s="121"/>
      <c r="M192" s="121"/>
      <c r="N192" s="121"/>
      <c r="O192" s="121"/>
      <c r="P192" s="121"/>
      <c r="Q192" s="121"/>
      <c r="R192" s="121"/>
      <c r="S192" s="121"/>
      <c r="T192" s="121"/>
      <c r="U192" s="121"/>
      <c r="V192" s="121"/>
      <c r="W192" s="121"/>
      <c r="X192" s="121"/>
      <c r="Y192" s="121"/>
      <c r="Z192" s="121"/>
      <c r="AA192" s="121"/>
      <c r="AB192" s="121"/>
      <c r="AC192" s="121"/>
      <c r="AD192" s="121"/>
      <c r="AE192" s="121"/>
      <c r="AF192" s="121"/>
      <c r="AG192" s="121"/>
      <c r="AH192" s="121"/>
      <c r="AI192" s="121"/>
      <c r="AJ192" s="121"/>
      <c r="AK192" s="121"/>
      <c r="AL192" s="121"/>
      <c r="AM192" s="121"/>
      <c r="AN192" s="121"/>
      <c r="AO192" s="121"/>
      <c r="AP192" s="121"/>
      <c r="AQ192" s="121"/>
      <c r="AR192" s="121"/>
      <c r="AS192" s="121"/>
      <c r="AT192" s="121"/>
      <c r="AU192" s="121"/>
      <c r="AV192" s="121"/>
      <c r="AW192" s="121"/>
      <c r="AX192" s="121"/>
      <c r="AY192" s="121"/>
      <c r="AZ192" s="121"/>
      <c r="BA192" s="121"/>
      <c r="BB192" s="121"/>
      <c r="BC192" s="121"/>
      <c r="BD192" s="121"/>
      <c r="BE192" s="121"/>
      <c r="BF192" s="121"/>
      <c r="BG192" s="121"/>
      <c r="BH192" s="121"/>
      <c r="BI192" s="121"/>
      <c r="BJ192" s="121"/>
      <c r="BK192" s="121"/>
      <c r="BL192" s="121"/>
      <c r="BM192" s="121"/>
      <c r="BN192" s="121"/>
      <c r="BO192" s="121"/>
      <c r="BP192" s="121"/>
      <c r="BQ192" s="121"/>
      <c r="BR192" s="121"/>
      <c r="BS192" s="121"/>
      <c r="BT192" s="121"/>
      <c r="BU192" s="121"/>
      <c r="BV192" s="121"/>
      <c r="BW192" s="121"/>
      <c r="BX192" s="121"/>
      <c r="BY192" s="121"/>
      <c r="BZ192" s="121"/>
      <c r="CA192" s="121"/>
      <c r="CB192" s="121"/>
      <c r="CC192" s="121"/>
      <c r="CD192" s="121"/>
      <c r="CE192" s="121"/>
      <c r="CF192" s="121"/>
      <c r="CG192" s="121"/>
      <c r="CH192" s="121"/>
      <c r="CI192" s="121"/>
      <c r="CJ192" s="121"/>
      <c r="CK192" s="121"/>
    </row>
    <row r="193" spans="3:89" s="75" customFormat="1" ht="10.35" customHeight="1" outlineLevel="1">
      <c r="D193" s="89" t="s">
        <v>596</v>
      </c>
      <c r="E193"/>
      <c r="F193" s="92" t="s">
        <v>4</v>
      </c>
      <c r="G193"/>
      <c r="J193" s="31">
        <f t="shared" ref="J193:AO193" si="187">CHOOSE($G$51,J163,J179)</f>
        <v>0</v>
      </c>
      <c r="K193" s="31">
        <f t="shared" ca="1" si="187"/>
        <v>0</v>
      </c>
      <c r="L193" s="31">
        <f t="shared" ca="1" si="187"/>
        <v>0</v>
      </c>
      <c r="M193" s="31">
        <f t="shared" ca="1" si="187"/>
        <v>0</v>
      </c>
      <c r="N193" s="31">
        <f t="shared" ca="1" si="187"/>
        <v>0</v>
      </c>
      <c r="O193" s="31">
        <f t="shared" ca="1" si="187"/>
        <v>366305.90508234844</v>
      </c>
      <c r="P193" s="31">
        <f t="shared" ca="1" si="187"/>
        <v>325605.2489620875</v>
      </c>
      <c r="Q193" s="31">
        <f t="shared" ca="1" si="187"/>
        <v>284904.59284182655</v>
      </c>
      <c r="R193" s="31">
        <f t="shared" ca="1" si="187"/>
        <v>244203.93672156561</v>
      </c>
      <c r="S193" s="31">
        <f t="shared" ca="1" si="187"/>
        <v>203503.28060130466</v>
      </c>
      <c r="T193" s="31">
        <f t="shared" ca="1" si="187"/>
        <v>162802.62448104372</v>
      </c>
      <c r="U193" s="31">
        <f t="shared" ca="1" si="187"/>
        <v>122101.96836078278</v>
      </c>
      <c r="V193" s="31">
        <f t="shared" ca="1" si="187"/>
        <v>81401.312240521831</v>
      </c>
      <c r="W193" s="31">
        <f t="shared" ca="1" si="187"/>
        <v>40700.656120260894</v>
      </c>
      <c r="X193" s="31">
        <f t="shared" ca="1" si="187"/>
        <v>0</v>
      </c>
      <c r="Y193" s="31">
        <f t="shared" ca="1" si="187"/>
        <v>297825.35574581026</v>
      </c>
      <c r="Z193" s="31">
        <f t="shared" ca="1" si="187"/>
        <v>264733.64955183136</v>
      </c>
      <c r="AA193" s="31">
        <f t="shared" ca="1" si="187"/>
        <v>231641.94335785246</v>
      </c>
      <c r="AB193" s="31">
        <f t="shared" ca="1" si="187"/>
        <v>198550.23716387356</v>
      </c>
      <c r="AC193" s="31">
        <f t="shared" ca="1" si="187"/>
        <v>165458.53096989467</v>
      </c>
      <c r="AD193" s="31">
        <f t="shared" ca="1" si="187"/>
        <v>132366.82477591577</v>
      </c>
      <c r="AE193" s="31">
        <f t="shared" ca="1" si="187"/>
        <v>99275.118581936855</v>
      </c>
      <c r="AF193" s="31">
        <f t="shared" ca="1" si="187"/>
        <v>66183.412387957942</v>
      </c>
      <c r="AG193" s="31">
        <f t="shared" ca="1" si="187"/>
        <v>33091.706193979029</v>
      </c>
      <c r="AH193" s="31">
        <f t="shared" ca="1" si="187"/>
        <v>1.1641532182693481E-10</v>
      </c>
      <c r="AI193" s="31">
        <f t="shared" ca="1" si="187"/>
        <v>234476.73081319817</v>
      </c>
      <c r="AJ193" s="31">
        <f t="shared" ca="1" si="187"/>
        <v>208423.76072284282</v>
      </c>
      <c r="AK193" s="31">
        <f t="shared" ca="1" si="187"/>
        <v>182370.79063248748</v>
      </c>
      <c r="AL193" s="31">
        <f t="shared" ca="1" si="187"/>
        <v>156317.82054213213</v>
      </c>
      <c r="AM193" s="31">
        <f t="shared" ca="1" si="187"/>
        <v>130264.85045177679</v>
      </c>
      <c r="AN193" s="31">
        <f t="shared" ca="1" si="187"/>
        <v>104211.88036142144</v>
      </c>
      <c r="AO193" s="31">
        <f t="shared" ca="1" si="187"/>
        <v>78158.910271066095</v>
      </c>
      <c r="AP193" s="31">
        <f t="shared" ref="AP193:BU193" ca="1" si="188">CHOOSE($G$51,AP163,AP179)</f>
        <v>52105.940180710757</v>
      </c>
      <c r="AQ193" s="31">
        <f t="shared" ca="1" si="188"/>
        <v>26052.970090355419</v>
      </c>
      <c r="AR193" s="31">
        <f t="shared" ca="1" si="188"/>
        <v>8.0035533756017685E-11</v>
      </c>
      <c r="AS193" s="31">
        <f t="shared" ca="1" si="188"/>
        <v>207951.61248080447</v>
      </c>
      <c r="AT193" s="31">
        <f t="shared" ca="1" si="188"/>
        <v>184845.87776071508</v>
      </c>
      <c r="AU193" s="31">
        <f t="shared" ca="1" si="188"/>
        <v>161740.1430406257</v>
      </c>
      <c r="AV193" s="31">
        <f t="shared" ca="1" si="188"/>
        <v>138634.40832053631</v>
      </c>
      <c r="AW193" s="31">
        <f t="shared" ca="1" si="188"/>
        <v>115528.67360044693</v>
      </c>
      <c r="AX193" s="31">
        <f t="shared" ca="1" si="188"/>
        <v>92422.938880357542</v>
      </c>
      <c r="AY193" s="31">
        <f t="shared" ca="1" si="188"/>
        <v>69317.204160268157</v>
      </c>
      <c r="AZ193" s="31">
        <f t="shared" ca="1" si="188"/>
        <v>46211.469440178778</v>
      </c>
      <c r="BA193" s="31">
        <f t="shared" ca="1" si="188"/>
        <v>23105.7347200894</v>
      </c>
      <c r="BB193" s="31">
        <f t="shared" ca="1" si="188"/>
        <v>0</v>
      </c>
      <c r="BC193" s="31">
        <f t="shared" ca="1" si="188"/>
        <v>193278.04896787278</v>
      </c>
      <c r="BD193" s="31">
        <f t="shared" ca="1" si="188"/>
        <v>171802.71019366468</v>
      </c>
      <c r="BE193" s="31">
        <f t="shared" ca="1" si="188"/>
        <v>150327.37141945658</v>
      </c>
      <c r="BF193" s="31">
        <f t="shared" ca="1" si="188"/>
        <v>128852.03264524849</v>
      </c>
      <c r="BG193" s="31">
        <f t="shared" ca="1" si="188"/>
        <v>107376.69387104039</v>
      </c>
      <c r="BH193" s="31">
        <f t="shared" ca="1" si="188"/>
        <v>85901.355096832296</v>
      </c>
      <c r="BI193" s="31">
        <f t="shared" ca="1" si="188"/>
        <v>64426.016322624208</v>
      </c>
      <c r="BJ193" s="31">
        <f t="shared" ca="1" si="188"/>
        <v>42950.677548416119</v>
      </c>
      <c r="BK193" s="31">
        <f t="shared" ca="1" si="188"/>
        <v>21475.33877420803</v>
      </c>
      <c r="BL193" s="31">
        <f t="shared" ca="1" si="188"/>
        <v>-5.8207660913467407E-11</v>
      </c>
      <c r="BM193" s="31">
        <f t="shared" ca="1" si="188"/>
        <v>106116.30657174884</v>
      </c>
      <c r="BN193" s="31">
        <f t="shared" ca="1" si="188"/>
        <v>88430.255476457358</v>
      </c>
      <c r="BO193" s="31">
        <f t="shared" ca="1" si="188"/>
        <v>70744.20438116588</v>
      </c>
      <c r="BP193" s="31">
        <f t="shared" ca="1" si="188"/>
        <v>53058.153285874396</v>
      </c>
      <c r="BQ193" s="31">
        <f t="shared" ca="1" si="188"/>
        <v>35372.102190582911</v>
      </c>
      <c r="BR193" s="31">
        <f t="shared" ca="1" si="188"/>
        <v>17686.051095291426</v>
      </c>
      <c r="BS193" s="31">
        <f t="shared" ca="1" si="188"/>
        <v>-5.8207660913467407E-11</v>
      </c>
      <c r="BT193" s="31">
        <f t="shared" ca="1" si="188"/>
        <v>-5.8207660913467407E-11</v>
      </c>
      <c r="BU193" s="31">
        <f t="shared" ca="1" si="188"/>
        <v>-5.8207660913467407E-11</v>
      </c>
      <c r="BV193" s="31">
        <f t="shared" ref="BV193:CK193" ca="1" si="189">CHOOSE($G$51,BV163,BV179)</f>
        <v>-5.8207660913467407E-11</v>
      </c>
      <c r="BW193" s="31">
        <f t="shared" ca="1" si="189"/>
        <v>-5.8207660913467407E-11</v>
      </c>
      <c r="BX193" s="31">
        <f t="shared" ca="1" si="189"/>
        <v>-5.8207660913467407E-11</v>
      </c>
      <c r="BY193" s="31">
        <f t="shared" ca="1" si="189"/>
        <v>-5.8207660913467407E-11</v>
      </c>
      <c r="BZ193" s="31">
        <f t="shared" ca="1" si="189"/>
        <v>-5.8207660913467407E-11</v>
      </c>
      <c r="CA193" s="31">
        <f t="shared" ca="1" si="189"/>
        <v>-5.8207660913467407E-11</v>
      </c>
      <c r="CB193" s="31">
        <f t="shared" ca="1" si="189"/>
        <v>-5.8207660913467407E-11</v>
      </c>
      <c r="CC193" s="31">
        <f t="shared" ca="1" si="189"/>
        <v>-5.8207660913467407E-11</v>
      </c>
      <c r="CD193" s="31">
        <f t="shared" ca="1" si="189"/>
        <v>-5.8207660913467407E-11</v>
      </c>
      <c r="CE193" s="31">
        <f t="shared" ca="1" si="189"/>
        <v>-5.8207660913467407E-11</v>
      </c>
      <c r="CF193" s="31">
        <f t="shared" ca="1" si="189"/>
        <v>-5.8207660913467407E-11</v>
      </c>
      <c r="CG193" s="31">
        <f t="shared" ca="1" si="189"/>
        <v>-5.8207660913467407E-11</v>
      </c>
      <c r="CH193" s="31">
        <f t="shared" ca="1" si="189"/>
        <v>-5.8207660913467407E-11</v>
      </c>
      <c r="CI193" s="31">
        <f t="shared" ca="1" si="189"/>
        <v>-5.8207660913467407E-11</v>
      </c>
      <c r="CJ193" s="31">
        <f t="shared" ca="1" si="189"/>
        <v>-5.8207660913467407E-11</v>
      </c>
      <c r="CK193" s="31">
        <f t="shared" ca="1" si="189"/>
        <v>-5.8207660913467407E-11</v>
      </c>
    </row>
    <row r="194" spans="3:89" s="75" customFormat="1" ht="10.35" customHeight="1" outlineLevel="1">
      <c r="D194" s="89" t="s">
        <v>597</v>
      </c>
      <c r="E194"/>
      <c r="F194" s="92" t="s">
        <v>4</v>
      </c>
      <c r="G194"/>
      <c r="J194" s="31">
        <f t="shared" ref="J194:AO194" ca="1" si="190">CHOOSE($G$51,J$164,J$180)</f>
        <v>0</v>
      </c>
      <c r="K194" s="31">
        <f t="shared" ca="1" si="190"/>
        <v>0</v>
      </c>
      <c r="L194" s="31">
        <f t="shared" ca="1" si="190"/>
        <v>0</v>
      </c>
      <c r="M194" s="31">
        <f t="shared" ca="1" si="190"/>
        <v>0</v>
      </c>
      <c r="N194" s="31">
        <f t="shared" ca="1" si="190"/>
        <v>407006.56120260939</v>
      </c>
      <c r="O194" s="31">
        <f t="shared" ca="1" si="190"/>
        <v>0</v>
      </c>
      <c r="P194" s="31">
        <f t="shared" ca="1" si="190"/>
        <v>0</v>
      </c>
      <c r="Q194" s="31">
        <f t="shared" ca="1" si="190"/>
        <v>0</v>
      </c>
      <c r="R194" s="31">
        <f t="shared" ca="1" si="190"/>
        <v>0</v>
      </c>
      <c r="S194" s="31">
        <f t="shared" ca="1" si="190"/>
        <v>0</v>
      </c>
      <c r="T194" s="31">
        <f t="shared" ca="1" si="190"/>
        <v>0</v>
      </c>
      <c r="U194" s="31">
        <f t="shared" ca="1" si="190"/>
        <v>0</v>
      </c>
      <c r="V194" s="31">
        <f t="shared" ca="1" si="190"/>
        <v>0</v>
      </c>
      <c r="W194" s="31">
        <f t="shared" ca="1" si="190"/>
        <v>0</v>
      </c>
      <c r="X194" s="31">
        <f t="shared" ca="1" si="190"/>
        <v>330917.06193978916</v>
      </c>
      <c r="Y194" s="31">
        <f t="shared" ca="1" si="190"/>
        <v>0</v>
      </c>
      <c r="Z194" s="31">
        <f t="shared" ca="1" si="190"/>
        <v>0</v>
      </c>
      <c r="AA194" s="31">
        <f t="shared" ca="1" si="190"/>
        <v>0</v>
      </c>
      <c r="AB194" s="31">
        <f t="shared" ca="1" si="190"/>
        <v>0</v>
      </c>
      <c r="AC194" s="31">
        <f t="shared" ca="1" si="190"/>
        <v>0</v>
      </c>
      <c r="AD194" s="31">
        <f t="shared" ca="1" si="190"/>
        <v>0</v>
      </c>
      <c r="AE194" s="31">
        <f t="shared" ca="1" si="190"/>
        <v>0</v>
      </c>
      <c r="AF194" s="31">
        <f t="shared" ca="1" si="190"/>
        <v>0</v>
      </c>
      <c r="AG194" s="31">
        <f t="shared" ca="1" si="190"/>
        <v>0</v>
      </c>
      <c r="AH194" s="31">
        <f t="shared" ca="1" si="190"/>
        <v>260529.7009035534</v>
      </c>
      <c r="AI194" s="31">
        <f t="shared" ca="1" si="190"/>
        <v>0</v>
      </c>
      <c r="AJ194" s="31">
        <f t="shared" ca="1" si="190"/>
        <v>0</v>
      </c>
      <c r="AK194" s="31">
        <f t="shared" ca="1" si="190"/>
        <v>0</v>
      </c>
      <c r="AL194" s="31">
        <f t="shared" ca="1" si="190"/>
        <v>0</v>
      </c>
      <c r="AM194" s="31">
        <f t="shared" ca="1" si="190"/>
        <v>0</v>
      </c>
      <c r="AN194" s="31">
        <f t="shared" ca="1" si="190"/>
        <v>0</v>
      </c>
      <c r="AO194" s="31">
        <f t="shared" ca="1" si="190"/>
        <v>0</v>
      </c>
      <c r="AP194" s="31">
        <f t="shared" ref="AP194:BU194" ca="1" si="191">CHOOSE($G$51,AP$164,AP$180)</f>
        <v>0</v>
      </c>
      <c r="AQ194" s="31">
        <f t="shared" ca="1" si="191"/>
        <v>0</v>
      </c>
      <c r="AR194" s="31">
        <f t="shared" ca="1" si="191"/>
        <v>231057.34720089377</v>
      </c>
      <c r="AS194" s="31">
        <f t="shared" ca="1" si="191"/>
        <v>0</v>
      </c>
      <c r="AT194" s="31">
        <f t="shared" ca="1" si="191"/>
        <v>0</v>
      </c>
      <c r="AU194" s="31">
        <f t="shared" ca="1" si="191"/>
        <v>0</v>
      </c>
      <c r="AV194" s="31">
        <f t="shared" ca="1" si="191"/>
        <v>0</v>
      </c>
      <c r="AW194" s="31">
        <f t="shared" ca="1" si="191"/>
        <v>0</v>
      </c>
      <c r="AX194" s="31">
        <f t="shared" ca="1" si="191"/>
        <v>0</v>
      </c>
      <c r="AY194" s="31">
        <f t="shared" ca="1" si="191"/>
        <v>0</v>
      </c>
      <c r="AZ194" s="31">
        <f t="shared" ca="1" si="191"/>
        <v>0</v>
      </c>
      <c r="BA194" s="31">
        <f t="shared" ca="1" si="191"/>
        <v>0</v>
      </c>
      <c r="BB194" s="31">
        <f t="shared" ca="1" si="191"/>
        <v>214753.38774208087</v>
      </c>
      <c r="BC194" s="31">
        <f t="shared" ca="1" si="191"/>
        <v>0</v>
      </c>
      <c r="BD194" s="31">
        <f t="shared" ca="1" si="191"/>
        <v>0</v>
      </c>
      <c r="BE194" s="31">
        <f t="shared" ca="1" si="191"/>
        <v>0</v>
      </c>
      <c r="BF194" s="31">
        <f t="shared" ca="1" si="191"/>
        <v>0</v>
      </c>
      <c r="BG194" s="31">
        <f t="shared" ca="1" si="191"/>
        <v>0</v>
      </c>
      <c r="BH194" s="31">
        <f t="shared" ca="1" si="191"/>
        <v>0</v>
      </c>
      <c r="BI194" s="31">
        <f t="shared" ca="1" si="191"/>
        <v>0</v>
      </c>
      <c r="BJ194" s="31">
        <f t="shared" ca="1" si="191"/>
        <v>0</v>
      </c>
      <c r="BK194" s="31">
        <f t="shared" ca="1" si="191"/>
        <v>0</v>
      </c>
      <c r="BL194" s="31">
        <f t="shared" ca="1" si="191"/>
        <v>123802.35766704039</v>
      </c>
      <c r="BM194" s="31">
        <f t="shared" ca="1" si="191"/>
        <v>0</v>
      </c>
      <c r="BN194" s="31">
        <f t="shared" ca="1" si="191"/>
        <v>0</v>
      </c>
      <c r="BO194" s="31">
        <f t="shared" ca="1" si="191"/>
        <v>0</v>
      </c>
      <c r="BP194" s="31">
        <f t="shared" ca="1" si="191"/>
        <v>0</v>
      </c>
      <c r="BQ194" s="31">
        <f t="shared" ca="1" si="191"/>
        <v>0</v>
      </c>
      <c r="BR194" s="31">
        <f t="shared" ca="1" si="191"/>
        <v>0</v>
      </c>
      <c r="BS194" s="31">
        <f t="shared" ca="1" si="191"/>
        <v>0</v>
      </c>
      <c r="BT194" s="31">
        <f t="shared" ca="1" si="191"/>
        <v>0</v>
      </c>
      <c r="BU194" s="31">
        <f t="shared" ca="1" si="191"/>
        <v>0</v>
      </c>
      <c r="BV194" s="31">
        <f t="shared" ref="BV194:CK194" ca="1" si="192">CHOOSE($G$51,BV$164,BV$180)</f>
        <v>0</v>
      </c>
      <c r="BW194" s="31">
        <f t="shared" ca="1" si="192"/>
        <v>0</v>
      </c>
      <c r="BX194" s="31">
        <f t="shared" ca="1" si="192"/>
        <v>0</v>
      </c>
      <c r="BY194" s="31">
        <f t="shared" ca="1" si="192"/>
        <v>0</v>
      </c>
      <c r="BZ194" s="31">
        <f t="shared" ca="1" si="192"/>
        <v>0</v>
      </c>
      <c r="CA194" s="31">
        <f t="shared" ca="1" si="192"/>
        <v>0</v>
      </c>
      <c r="CB194" s="31">
        <f t="shared" ca="1" si="192"/>
        <v>0</v>
      </c>
      <c r="CC194" s="31">
        <f t="shared" ca="1" si="192"/>
        <v>0</v>
      </c>
      <c r="CD194" s="31">
        <f t="shared" ca="1" si="192"/>
        <v>0</v>
      </c>
      <c r="CE194" s="31">
        <f t="shared" ca="1" si="192"/>
        <v>0</v>
      </c>
      <c r="CF194" s="31">
        <f t="shared" ca="1" si="192"/>
        <v>0</v>
      </c>
      <c r="CG194" s="31">
        <f t="shared" ca="1" si="192"/>
        <v>0</v>
      </c>
      <c r="CH194" s="31">
        <f t="shared" ca="1" si="192"/>
        <v>0</v>
      </c>
      <c r="CI194" s="31">
        <f t="shared" ca="1" si="192"/>
        <v>0</v>
      </c>
      <c r="CJ194" s="31">
        <f t="shared" ca="1" si="192"/>
        <v>0</v>
      </c>
      <c r="CK194" s="31">
        <f t="shared" ca="1" si="192"/>
        <v>0</v>
      </c>
    </row>
    <row r="195" spans="3:89" s="75" customFormat="1" ht="10.35" customHeight="1" outlineLevel="1">
      <c r="D195" s="93" t="s">
        <v>598</v>
      </c>
      <c r="E195" s="94"/>
      <c r="F195" s="95" t="s">
        <v>4</v>
      </c>
      <c r="G195" s="72">
        <f ca="1">SUM(J195:CK195)</f>
        <v>-1568066.416655967</v>
      </c>
      <c r="J195" s="39">
        <f t="shared" ref="J195:AO195" ca="1" si="193">CHOOSE($G$51,J$165,J$181)</f>
        <v>0</v>
      </c>
      <c r="K195" s="39">
        <f t="shared" ca="1" si="193"/>
        <v>0</v>
      </c>
      <c r="L195" s="39">
        <f t="shared" ca="1" si="193"/>
        <v>0</v>
      </c>
      <c r="M195" s="39">
        <f t="shared" ca="1" si="193"/>
        <v>0</v>
      </c>
      <c r="N195" s="39">
        <f t="shared" ca="1" si="193"/>
        <v>-40700.656120260937</v>
      </c>
      <c r="O195" s="39">
        <f t="shared" ca="1" si="193"/>
        <v>-40700.656120260937</v>
      </c>
      <c r="P195" s="39">
        <f t="shared" ca="1" si="193"/>
        <v>-40700.656120260937</v>
      </c>
      <c r="Q195" s="39">
        <f t="shared" ca="1" si="193"/>
        <v>-40700.656120260937</v>
      </c>
      <c r="R195" s="39">
        <f t="shared" ca="1" si="193"/>
        <v>-40700.656120260937</v>
      </c>
      <c r="S195" s="39">
        <f t="shared" ca="1" si="193"/>
        <v>-40700.656120260937</v>
      </c>
      <c r="T195" s="39">
        <f t="shared" ca="1" si="193"/>
        <v>-40700.656120260937</v>
      </c>
      <c r="U195" s="39">
        <f t="shared" ca="1" si="193"/>
        <v>-40700.656120260937</v>
      </c>
      <c r="V195" s="39">
        <f t="shared" ca="1" si="193"/>
        <v>-40700.656120260937</v>
      </c>
      <c r="W195" s="39">
        <f t="shared" ca="1" si="193"/>
        <v>-40700.656120260937</v>
      </c>
      <c r="X195" s="39">
        <f t="shared" ca="1" si="193"/>
        <v>-33091.706193978913</v>
      </c>
      <c r="Y195" s="39">
        <f t="shared" ca="1" si="193"/>
        <v>-33091.706193978913</v>
      </c>
      <c r="Z195" s="39">
        <f t="shared" ca="1" si="193"/>
        <v>-33091.706193978913</v>
      </c>
      <c r="AA195" s="39">
        <f t="shared" ca="1" si="193"/>
        <v>-33091.706193978913</v>
      </c>
      <c r="AB195" s="39">
        <f t="shared" ca="1" si="193"/>
        <v>-33091.706193978913</v>
      </c>
      <c r="AC195" s="39">
        <f t="shared" ca="1" si="193"/>
        <v>-33091.706193978913</v>
      </c>
      <c r="AD195" s="39">
        <f t="shared" ca="1" si="193"/>
        <v>-33091.706193978913</v>
      </c>
      <c r="AE195" s="39">
        <f t="shared" ca="1" si="193"/>
        <v>-33091.706193978913</v>
      </c>
      <c r="AF195" s="39">
        <f t="shared" ca="1" si="193"/>
        <v>-33091.706193978913</v>
      </c>
      <c r="AG195" s="39">
        <f t="shared" ca="1" si="193"/>
        <v>-33091.706193978913</v>
      </c>
      <c r="AH195" s="39">
        <f t="shared" ca="1" si="193"/>
        <v>-26052.970090355338</v>
      </c>
      <c r="AI195" s="39">
        <f t="shared" ca="1" si="193"/>
        <v>-26052.970090355338</v>
      </c>
      <c r="AJ195" s="39">
        <f t="shared" ca="1" si="193"/>
        <v>-26052.970090355338</v>
      </c>
      <c r="AK195" s="39">
        <f t="shared" ca="1" si="193"/>
        <v>-26052.970090355338</v>
      </c>
      <c r="AL195" s="39">
        <f t="shared" ca="1" si="193"/>
        <v>-26052.970090355338</v>
      </c>
      <c r="AM195" s="39">
        <f t="shared" ca="1" si="193"/>
        <v>-26052.970090355338</v>
      </c>
      <c r="AN195" s="39">
        <f t="shared" ca="1" si="193"/>
        <v>-26052.970090355338</v>
      </c>
      <c r="AO195" s="39">
        <f t="shared" ca="1" si="193"/>
        <v>-26052.970090355338</v>
      </c>
      <c r="AP195" s="39">
        <f t="shared" ref="AP195:BU195" ca="1" si="194">CHOOSE($G$51,AP$165,AP$181)</f>
        <v>-26052.970090355338</v>
      </c>
      <c r="AQ195" s="39">
        <f t="shared" ca="1" si="194"/>
        <v>-26052.970090355338</v>
      </c>
      <c r="AR195" s="39">
        <f t="shared" ca="1" si="194"/>
        <v>-23105.734720089378</v>
      </c>
      <c r="AS195" s="39">
        <f t="shared" ca="1" si="194"/>
        <v>-23105.734720089378</v>
      </c>
      <c r="AT195" s="39">
        <f t="shared" ca="1" si="194"/>
        <v>-23105.734720089378</v>
      </c>
      <c r="AU195" s="39">
        <f t="shared" ca="1" si="194"/>
        <v>-23105.734720089378</v>
      </c>
      <c r="AV195" s="39">
        <f t="shared" ca="1" si="194"/>
        <v>-23105.734720089378</v>
      </c>
      <c r="AW195" s="39">
        <f t="shared" ca="1" si="194"/>
        <v>-23105.734720089378</v>
      </c>
      <c r="AX195" s="39">
        <f t="shared" ca="1" si="194"/>
        <v>-23105.734720089378</v>
      </c>
      <c r="AY195" s="39">
        <f t="shared" ca="1" si="194"/>
        <v>-23105.734720089378</v>
      </c>
      <c r="AZ195" s="39">
        <f t="shared" ca="1" si="194"/>
        <v>-23105.734720089378</v>
      </c>
      <c r="BA195" s="39">
        <f t="shared" ca="1" si="194"/>
        <v>-23105.734720089378</v>
      </c>
      <c r="BB195" s="39">
        <f t="shared" ca="1" si="194"/>
        <v>-21475.338774208089</v>
      </c>
      <c r="BC195" s="39">
        <f t="shared" ca="1" si="194"/>
        <v>-21475.338774208089</v>
      </c>
      <c r="BD195" s="39">
        <f t="shared" ca="1" si="194"/>
        <v>-21475.338774208089</v>
      </c>
      <c r="BE195" s="39">
        <f t="shared" ca="1" si="194"/>
        <v>-21475.338774208089</v>
      </c>
      <c r="BF195" s="39">
        <f t="shared" ca="1" si="194"/>
        <v>-21475.338774208089</v>
      </c>
      <c r="BG195" s="39">
        <f t="shared" ca="1" si="194"/>
        <v>-21475.338774208089</v>
      </c>
      <c r="BH195" s="39">
        <f t="shared" ca="1" si="194"/>
        <v>-21475.338774208089</v>
      </c>
      <c r="BI195" s="39">
        <f t="shared" ca="1" si="194"/>
        <v>-21475.338774208089</v>
      </c>
      <c r="BJ195" s="39">
        <f t="shared" ca="1" si="194"/>
        <v>-21475.338774208089</v>
      </c>
      <c r="BK195" s="39">
        <f t="shared" ca="1" si="194"/>
        <v>-21475.338774208089</v>
      </c>
      <c r="BL195" s="39">
        <f t="shared" ca="1" si="194"/>
        <v>-17686.051095291485</v>
      </c>
      <c r="BM195" s="39">
        <f t="shared" ca="1" si="194"/>
        <v>-17686.051095291485</v>
      </c>
      <c r="BN195" s="39">
        <f t="shared" ca="1" si="194"/>
        <v>-17686.051095291485</v>
      </c>
      <c r="BO195" s="39">
        <f t="shared" ca="1" si="194"/>
        <v>-17686.051095291485</v>
      </c>
      <c r="BP195" s="39">
        <f t="shared" ca="1" si="194"/>
        <v>-17686.051095291485</v>
      </c>
      <c r="BQ195" s="39">
        <f t="shared" ca="1" si="194"/>
        <v>-17686.051095291485</v>
      </c>
      <c r="BR195" s="39">
        <f t="shared" ca="1" si="194"/>
        <v>-17686.051095291485</v>
      </c>
      <c r="BS195" s="39">
        <f t="shared" ca="1" si="194"/>
        <v>0</v>
      </c>
      <c r="BT195" s="39">
        <f t="shared" ca="1" si="194"/>
        <v>0</v>
      </c>
      <c r="BU195" s="39">
        <f t="shared" ca="1" si="194"/>
        <v>0</v>
      </c>
      <c r="BV195" s="39">
        <f t="shared" ref="BV195:CK195" ca="1" si="195">CHOOSE($G$51,BV$165,BV$181)</f>
        <v>0</v>
      </c>
      <c r="BW195" s="39">
        <f t="shared" ca="1" si="195"/>
        <v>0</v>
      </c>
      <c r="BX195" s="39">
        <f t="shared" ca="1" si="195"/>
        <v>0</v>
      </c>
      <c r="BY195" s="39">
        <f t="shared" ca="1" si="195"/>
        <v>0</v>
      </c>
      <c r="BZ195" s="39">
        <f t="shared" ca="1" si="195"/>
        <v>0</v>
      </c>
      <c r="CA195" s="39">
        <f t="shared" ca="1" si="195"/>
        <v>0</v>
      </c>
      <c r="CB195" s="39">
        <f t="shared" ca="1" si="195"/>
        <v>0</v>
      </c>
      <c r="CC195" s="39">
        <f t="shared" ca="1" si="195"/>
        <v>0</v>
      </c>
      <c r="CD195" s="39">
        <f t="shared" ca="1" si="195"/>
        <v>0</v>
      </c>
      <c r="CE195" s="39">
        <f t="shared" ca="1" si="195"/>
        <v>0</v>
      </c>
      <c r="CF195" s="39">
        <f t="shared" ca="1" si="195"/>
        <v>0</v>
      </c>
      <c r="CG195" s="39">
        <f t="shared" ca="1" si="195"/>
        <v>0</v>
      </c>
      <c r="CH195" s="39">
        <f t="shared" ca="1" si="195"/>
        <v>0</v>
      </c>
      <c r="CI195" s="39">
        <f t="shared" ca="1" si="195"/>
        <v>0</v>
      </c>
      <c r="CJ195" s="39">
        <f t="shared" ca="1" si="195"/>
        <v>0</v>
      </c>
      <c r="CK195" s="39">
        <f t="shared" ca="1" si="195"/>
        <v>0</v>
      </c>
    </row>
    <row r="196" spans="3:89" s="75" customFormat="1" ht="10.35" customHeight="1" outlineLevel="1">
      <c r="D196" s="84" t="s">
        <v>601</v>
      </c>
      <c r="F196" s="87" t="s">
        <v>4</v>
      </c>
      <c r="J196" s="38">
        <f ca="1">SUM(J193:J195)</f>
        <v>0</v>
      </c>
      <c r="K196" s="38">
        <f t="shared" ref="K196:BV196" ca="1" si="196">SUM(K193:K195)</f>
        <v>0</v>
      </c>
      <c r="L196" s="38">
        <f t="shared" ca="1" si="196"/>
        <v>0</v>
      </c>
      <c r="M196" s="38">
        <f t="shared" ca="1" si="196"/>
        <v>0</v>
      </c>
      <c r="N196" s="38">
        <f t="shared" ca="1" si="196"/>
        <v>366305.90508234844</v>
      </c>
      <c r="O196" s="38">
        <f t="shared" ca="1" si="196"/>
        <v>325605.2489620875</v>
      </c>
      <c r="P196" s="38">
        <f t="shared" ca="1" si="196"/>
        <v>284904.59284182655</v>
      </c>
      <c r="Q196" s="38">
        <f t="shared" ca="1" si="196"/>
        <v>244203.93672156561</v>
      </c>
      <c r="R196" s="38">
        <f t="shared" ca="1" si="196"/>
        <v>203503.28060130466</v>
      </c>
      <c r="S196" s="38">
        <f t="shared" ca="1" si="196"/>
        <v>162802.62448104372</v>
      </c>
      <c r="T196" s="38">
        <f t="shared" ca="1" si="196"/>
        <v>122101.96836078278</v>
      </c>
      <c r="U196" s="38">
        <f t="shared" ca="1" si="196"/>
        <v>81401.312240521831</v>
      </c>
      <c r="V196" s="38">
        <f t="shared" ca="1" si="196"/>
        <v>40700.656120260894</v>
      </c>
      <c r="W196" s="38">
        <f t="shared" ca="1" si="196"/>
        <v>0</v>
      </c>
      <c r="X196" s="38">
        <f t="shared" ca="1" si="196"/>
        <v>297825.35574581026</v>
      </c>
      <c r="Y196" s="38">
        <f t="shared" ca="1" si="196"/>
        <v>264733.64955183136</v>
      </c>
      <c r="Z196" s="38">
        <f t="shared" ca="1" si="196"/>
        <v>231641.94335785246</v>
      </c>
      <c r="AA196" s="38">
        <f t="shared" ca="1" si="196"/>
        <v>198550.23716387356</v>
      </c>
      <c r="AB196" s="38">
        <f t="shared" ca="1" si="196"/>
        <v>165458.53096989467</v>
      </c>
      <c r="AC196" s="38">
        <f t="shared" ca="1" si="196"/>
        <v>132366.82477591577</v>
      </c>
      <c r="AD196" s="38">
        <f t="shared" ca="1" si="196"/>
        <v>99275.118581936855</v>
      </c>
      <c r="AE196" s="38">
        <f t="shared" ca="1" si="196"/>
        <v>66183.412387957942</v>
      </c>
      <c r="AF196" s="38">
        <f t="shared" ca="1" si="196"/>
        <v>33091.706193979029</v>
      </c>
      <c r="AG196" s="38">
        <f t="shared" ca="1" si="196"/>
        <v>1.1641532182693481E-10</v>
      </c>
      <c r="AH196" s="38">
        <f t="shared" ca="1" si="196"/>
        <v>234476.73081319817</v>
      </c>
      <c r="AI196" s="38">
        <f t="shared" ca="1" si="196"/>
        <v>208423.76072284282</v>
      </c>
      <c r="AJ196" s="38">
        <f t="shared" ca="1" si="196"/>
        <v>182370.79063248748</v>
      </c>
      <c r="AK196" s="38">
        <f t="shared" ca="1" si="196"/>
        <v>156317.82054213213</v>
      </c>
      <c r="AL196" s="38">
        <f t="shared" ca="1" si="196"/>
        <v>130264.85045177679</v>
      </c>
      <c r="AM196" s="38">
        <f t="shared" ca="1" si="196"/>
        <v>104211.88036142144</v>
      </c>
      <c r="AN196" s="38">
        <f t="shared" ca="1" si="196"/>
        <v>78158.910271066095</v>
      </c>
      <c r="AO196" s="38">
        <f t="shared" ca="1" si="196"/>
        <v>52105.940180710757</v>
      </c>
      <c r="AP196" s="38">
        <f t="shared" ca="1" si="196"/>
        <v>26052.970090355419</v>
      </c>
      <c r="AQ196" s="38">
        <f t="shared" ca="1" si="196"/>
        <v>8.0035533756017685E-11</v>
      </c>
      <c r="AR196" s="38">
        <f t="shared" ca="1" si="196"/>
        <v>207951.61248080447</v>
      </c>
      <c r="AS196" s="38">
        <f t="shared" ca="1" si="196"/>
        <v>184845.87776071508</v>
      </c>
      <c r="AT196" s="38">
        <f t="shared" ca="1" si="196"/>
        <v>161740.1430406257</v>
      </c>
      <c r="AU196" s="38">
        <f t="shared" ca="1" si="196"/>
        <v>138634.40832053631</v>
      </c>
      <c r="AV196" s="38">
        <f t="shared" ca="1" si="196"/>
        <v>115528.67360044693</v>
      </c>
      <c r="AW196" s="38">
        <f t="shared" ca="1" si="196"/>
        <v>92422.938880357542</v>
      </c>
      <c r="AX196" s="38">
        <f t="shared" ca="1" si="196"/>
        <v>69317.204160268157</v>
      </c>
      <c r="AY196" s="38">
        <f t="shared" ca="1" si="196"/>
        <v>46211.469440178778</v>
      </c>
      <c r="AZ196" s="38">
        <f t="shared" ca="1" si="196"/>
        <v>23105.7347200894</v>
      </c>
      <c r="BA196" s="38">
        <f t="shared" ca="1" si="196"/>
        <v>0</v>
      </c>
      <c r="BB196" s="38">
        <f t="shared" ca="1" si="196"/>
        <v>193278.04896787278</v>
      </c>
      <c r="BC196" s="38">
        <f t="shared" ca="1" si="196"/>
        <v>171802.71019366468</v>
      </c>
      <c r="BD196" s="38">
        <f t="shared" ca="1" si="196"/>
        <v>150327.37141945658</v>
      </c>
      <c r="BE196" s="38">
        <f t="shared" ca="1" si="196"/>
        <v>128852.03264524849</v>
      </c>
      <c r="BF196" s="38">
        <f t="shared" ca="1" si="196"/>
        <v>107376.69387104039</v>
      </c>
      <c r="BG196" s="38">
        <f t="shared" ca="1" si="196"/>
        <v>85901.355096832296</v>
      </c>
      <c r="BH196" s="38">
        <f t="shared" ca="1" si="196"/>
        <v>64426.016322624208</v>
      </c>
      <c r="BI196" s="38">
        <f t="shared" ca="1" si="196"/>
        <v>42950.677548416119</v>
      </c>
      <c r="BJ196" s="38">
        <f t="shared" ca="1" si="196"/>
        <v>21475.33877420803</v>
      </c>
      <c r="BK196" s="38">
        <f t="shared" ca="1" si="196"/>
        <v>-5.8207660913467407E-11</v>
      </c>
      <c r="BL196" s="38">
        <f t="shared" ca="1" si="196"/>
        <v>106116.30657174884</v>
      </c>
      <c r="BM196" s="38">
        <f t="shared" ca="1" si="196"/>
        <v>88430.255476457358</v>
      </c>
      <c r="BN196" s="38">
        <f t="shared" ca="1" si="196"/>
        <v>70744.20438116588</v>
      </c>
      <c r="BO196" s="38">
        <f t="shared" ca="1" si="196"/>
        <v>53058.153285874396</v>
      </c>
      <c r="BP196" s="38">
        <f t="shared" ca="1" si="196"/>
        <v>35372.102190582911</v>
      </c>
      <c r="BQ196" s="38">
        <f t="shared" ca="1" si="196"/>
        <v>17686.051095291426</v>
      </c>
      <c r="BR196" s="38">
        <f t="shared" ca="1" si="196"/>
        <v>-5.8207660913467407E-11</v>
      </c>
      <c r="BS196" s="38">
        <f t="shared" ca="1" si="196"/>
        <v>-5.8207660913467407E-11</v>
      </c>
      <c r="BT196" s="38">
        <f t="shared" ca="1" si="196"/>
        <v>-5.8207660913467407E-11</v>
      </c>
      <c r="BU196" s="38">
        <f t="shared" ca="1" si="196"/>
        <v>-5.8207660913467407E-11</v>
      </c>
      <c r="BV196" s="38">
        <f t="shared" ca="1" si="196"/>
        <v>-5.8207660913467407E-11</v>
      </c>
      <c r="BW196" s="38">
        <f t="shared" ref="BW196:CK196" ca="1" si="197">SUM(BW193:BW195)</f>
        <v>-5.8207660913467407E-11</v>
      </c>
      <c r="BX196" s="38">
        <f t="shared" ca="1" si="197"/>
        <v>-5.8207660913467407E-11</v>
      </c>
      <c r="BY196" s="38">
        <f t="shared" ca="1" si="197"/>
        <v>-5.8207660913467407E-11</v>
      </c>
      <c r="BZ196" s="38">
        <f t="shared" ca="1" si="197"/>
        <v>-5.8207660913467407E-11</v>
      </c>
      <c r="CA196" s="38">
        <f t="shared" ca="1" si="197"/>
        <v>-5.8207660913467407E-11</v>
      </c>
      <c r="CB196" s="38">
        <f t="shared" ca="1" si="197"/>
        <v>-5.8207660913467407E-11</v>
      </c>
      <c r="CC196" s="38">
        <f t="shared" ca="1" si="197"/>
        <v>-5.8207660913467407E-11</v>
      </c>
      <c r="CD196" s="38">
        <f t="shared" ca="1" si="197"/>
        <v>-5.8207660913467407E-11</v>
      </c>
      <c r="CE196" s="38">
        <f t="shared" ca="1" si="197"/>
        <v>-5.8207660913467407E-11</v>
      </c>
      <c r="CF196" s="38">
        <f t="shared" ca="1" si="197"/>
        <v>-5.8207660913467407E-11</v>
      </c>
      <c r="CG196" s="38">
        <f t="shared" ca="1" si="197"/>
        <v>-5.8207660913467407E-11</v>
      </c>
      <c r="CH196" s="38">
        <f t="shared" ca="1" si="197"/>
        <v>-5.8207660913467407E-11</v>
      </c>
      <c r="CI196" s="38">
        <f t="shared" ca="1" si="197"/>
        <v>-5.8207660913467407E-11</v>
      </c>
      <c r="CJ196" s="38">
        <f t="shared" ca="1" si="197"/>
        <v>-5.8207660913467407E-11</v>
      </c>
      <c r="CK196" s="38">
        <f t="shared" ca="1" si="197"/>
        <v>-5.8207660913467407E-11</v>
      </c>
    </row>
    <row r="197" spans="3:89" ht="10.15" customHeight="1" outlineLevel="1"/>
    <row r="198" spans="3:89" ht="10.35" customHeight="1"/>
    <row r="199" spans="3:89" s="27" customFormat="1" ht="10.35" customHeight="1">
      <c r="C199" s="27" t="s">
        <v>3</v>
      </c>
      <c r="E199" s="28"/>
      <c r="F199" s="29"/>
      <c r="G199" s="29"/>
    </row>
  </sheetData>
  <conditionalFormatting sqref="A4">
    <cfRule type="cellIs" dxfId="67" priority="1" operator="equal">
      <formula>0</formula>
    </cfRule>
    <cfRule type="cellIs" dxfId="66" priority="2" operator="greaterThan">
      <formula>0</formula>
    </cfRule>
  </conditionalFormatting>
  <pageMargins left="0.7" right="0.7" top="0.75" bottom="0.75" header="0.3" footer="0.3"/>
  <pageSetup paperSize="9" orientation="portrait" r:id="rId1"/>
  <headerFooter>
    <oddFooter>&amp;C&amp;7&amp;B&amp;"Arial"Document Classification: KPMG Confidential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3A3C2-8C56-4D36-98FC-AAD9488184BF}">
  <sheetPr codeName="Sheet6">
    <tabColor theme="4" tint="0.79998168889431442"/>
  </sheetPr>
  <dimension ref="A1:GE51"/>
  <sheetViews>
    <sheetView showGridLines="0" zoomScale="85" zoomScaleNormal="85" workbookViewId="0">
      <pane xSplit="9" ySplit="4" topLeftCell="AJ5" activePane="bottomRight" state="frozen"/>
      <selection activeCell="D47" sqref="D47"/>
      <selection pane="topRight" activeCell="D47" sqref="D47"/>
      <selection pane="bottomLeft" activeCell="D47" sqref="D47"/>
      <selection pane="bottomRight"/>
    </sheetView>
  </sheetViews>
  <sheetFormatPr defaultColWidth="0" defaultRowHeight="10.35" customHeight="1" zeroHeight="1" outlineLevelRow="2"/>
  <cols>
    <col min="1" max="1" width="3.5703125" style="10" customWidth="1"/>
    <col min="2" max="2" width="4.5703125" style="10" customWidth="1"/>
    <col min="3" max="3" width="4.7109375" style="10" customWidth="1"/>
    <col min="4" max="4" width="40.7109375" style="10" customWidth="1"/>
    <col min="5" max="5" width="11.7109375" style="11" customWidth="1"/>
    <col min="6" max="6" width="11.7109375" style="12" customWidth="1"/>
    <col min="7" max="7" width="15.5703125" style="12" customWidth="1"/>
    <col min="8" max="9" width="5.5703125" style="10" customWidth="1"/>
    <col min="10" max="90" width="11.7109375" style="10" customWidth="1"/>
    <col min="91" max="16384" width="11.7109375" style="10" hidden="1"/>
  </cols>
  <sheetData>
    <row r="1" spans="1:187" s="3" customFormat="1" ht="10.15" customHeight="1">
      <c r="A1" s="2"/>
      <c r="E1" s="4"/>
      <c r="F1" s="5"/>
      <c r="G1" s="5"/>
    </row>
    <row r="2" spans="1:187" s="3" customFormat="1" ht="10.15" customHeight="1">
      <c r="A2" s="6" t="s">
        <v>16</v>
      </c>
      <c r="E2" s="4"/>
      <c r="F2" s="5"/>
      <c r="G2" s="5"/>
      <c r="I2" s="7" t="s">
        <v>5</v>
      </c>
      <c r="J2" s="30">
        <f>'Laika grafiks'!J16</f>
        <v>1</v>
      </c>
      <c r="K2" s="30">
        <f>'Laika grafiks'!K16</f>
        <v>2</v>
      </c>
      <c r="L2" s="30">
        <f>'Laika grafiks'!L16</f>
        <v>3</v>
      </c>
      <c r="M2" s="30">
        <f>'Laika grafiks'!M16</f>
        <v>4</v>
      </c>
      <c r="N2" s="30">
        <f>'Laika grafiks'!N16</f>
        <v>5</v>
      </c>
      <c r="O2" s="30">
        <f>'Laika grafiks'!O16</f>
        <v>6</v>
      </c>
      <c r="P2" s="30">
        <f>'Laika grafiks'!P16</f>
        <v>7</v>
      </c>
      <c r="Q2" s="30">
        <f>'Laika grafiks'!Q16</f>
        <v>8</v>
      </c>
      <c r="R2" s="30">
        <f>'Laika grafiks'!R16</f>
        <v>9</v>
      </c>
      <c r="S2" s="30">
        <f>'Laika grafiks'!S16</f>
        <v>10</v>
      </c>
      <c r="T2" s="30">
        <f>'Laika grafiks'!T16</f>
        <v>11</v>
      </c>
      <c r="U2" s="30">
        <f>'Laika grafiks'!U16</f>
        <v>12</v>
      </c>
      <c r="V2" s="30">
        <f>'Laika grafiks'!V16</f>
        <v>13</v>
      </c>
      <c r="W2" s="30">
        <f>'Laika grafiks'!W16</f>
        <v>14</v>
      </c>
      <c r="X2" s="30">
        <f>'Laika grafiks'!X16</f>
        <v>15</v>
      </c>
      <c r="Y2" s="30">
        <f>'Laika grafiks'!Y16</f>
        <v>16</v>
      </c>
      <c r="Z2" s="30">
        <f>'Laika grafiks'!Z16</f>
        <v>17</v>
      </c>
      <c r="AA2" s="30">
        <f>'Laika grafiks'!AA16</f>
        <v>18</v>
      </c>
      <c r="AB2" s="30">
        <f>'Laika grafiks'!AB16</f>
        <v>19</v>
      </c>
      <c r="AC2" s="30">
        <f>'Laika grafiks'!AC16</f>
        <v>20</v>
      </c>
      <c r="AD2" s="30">
        <f>'Laika grafiks'!AD16</f>
        <v>21</v>
      </c>
      <c r="AE2" s="30">
        <f>'Laika grafiks'!AE16</f>
        <v>22</v>
      </c>
      <c r="AF2" s="30">
        <f>'Laika grafiks'!AF16</f>
        <v>23</v>
      </c>
      <c r="AG2" s="30">
        <f>'Laika grafiks'!AG16</f>
        <v>24</v>
      </c>
      <c r="AH2" s="30">
        <f>'Laika grafiks'!AH16</f>
        <v>25</v>
      </c>
      <c r="AI2" s="30">
        <f>'Laika grafiks'!AI16</f>
        <v>26</v>
      </c>
      <c r="AJ2" s="30">
        <f>'Laika grafiks'!AJ16</f>
        <v>27</v>
      </c>
      <c r="AK2" s="30">
        <f>'Laika grafiks'!AK16</f>
        <v>28</v>
      </c>
      <c r="AL2" s="30">
        <f>'Laika grafiks'!AL16</f>
        <v>29</v>
      </c>
      <c r="AM2" s="30">
        <f>'Laika grafiks'!AM16</f>
        <v>30</v>
      </c>
      <c r="AN2" s="30">
        <f>'Laika grafiks'!AN16</f>
        <v>31</v>
      </c>
      <c r="AO2" s="30">
        <f>'Laika grafiks'!AO16</f>
        <v>32</v>
      </c>
      <c r="AP2" s="30">
        <f>'Laika grafiks'!AP16</f>
        <v>33</v>
      </c>
      <c r="AQ2" s="30">
        <f>'Laika grafiks'!AQ16</f>
        <v>34</v>
      </c>
      <c r="AR2" s="30">
        <f>'Laika grafiks'!AR16</f>
        <v>35</v>
      </c>
      <c r="AS2" s="30">
        <f>'Laika grafiks'!AS16</f>
        <v>36</v>
      </c>
      <c r="AT2" s="30">
        <f>'Laika grafiks'!AT16</f>
        <v>37</v>
      </c>
      <c r="AU2" s="30">
        <f>'Laika grafiks'!AU16</f>
        <v>38</v>
      </c>
      <c r="AV2" s="30">
        <f>'Laika grafiks'!AV16</f>
        <v>39</v>
      </c>
      <c r="AW2" s="30">
        <f>'Laika grafiks'!AW16</f>
        <v>40</v>
      </c>
      <c r="AX2" s="30">
        <f>'Laika grafiks'!AX16</f>
        <v>41</v>
      </c>
      <c r="AY2" s="30">
        <f>'Laika grafiks'!AY16</f>
        <v>42</v>
      </c>
      <c r="AZ2" s="30">
        <f>'Laika grafiks'!AZ16</f>
        <v>43</v>
      </c>
      <c r="BA2" s="30">
        <f>'Laika grafiks'!BA16</f>
        <v>44</v>
      </c>
      <c r="BB2" s="30">
        <f>'Laika grafiks'!BB16</f>
        <v>45</v>
      </c>
      <c r="BC2" s="30">
        <f>'Laika grafiks'!BC16</f>
        <v>46</v>
      </c>
      <c r="BD2" s="30">
        <f>'Laika grafiks'!BD16</f>
        <v>47</v>
      </c>
      <c r="BE2" s="30">
        <f>'Laika grafiks'!BE16</f>
        <v>48</v>
      </c>
      <c r="BF2" s="30">
        <f>'Laika grafiks'!BF16</f>
        <v>49</v>
      </c>
      <c r="BG2" s="30">
        <f>'Laika grafiks'!BG16</f>
        <v>50</v>
      </c>
      <c r="BH2" s="30">
        <f>'Laika grafiks'!BH16</f>
        <v>51</v>
      </c>
      <c r="BI2" s="30">
        <f>'Laika grafiks'!BI16</f>
        <v>52</v>
      </c>
      <c r="BJ2" s="30">
        <f>'Laika grafiks'!BJ16</f>
        <v>53</v>
      </c>
      <c r="BK2" s="30">
        <f>'Laika grafiks'!BK16</f>
        <v>54</v>
      </c>
      <c r="BL2" s="30">
        <f>'Laika grafiks'!BL16</f>
        <v>55</v>
      </c>
      <c r="BM2" s="30">
        <f>'Laika grafiks'!BM16</f>
        <v>56</v>
      </c>
      <c r="BN2" s="30">
        <f>'Laika grafiks'!BN16</f>
        <v>57</v>
      </c>
      <c r="BO2" s="30">
        <f>'Laika grafiks'!BO16</f>
        <v>58</v>
      </c>
      <c r="BP2" s="30">
        <f>'Laika grafiks'!BP16</f>
        <v>59</v>
      </c>
      <c r="BQ2" s="30">
        <f>'Laika grafiks'!BQ16</f>
        <v>60</v>
      </c>
      <c r="BR2" s="30">
        <f>'Laika grafiks'!BR16</f>
        <v>61</v>
      </c>
      <c r="BS2" s="30">
        <f>'Laika grafiks'!BS16</f>
        <v>62</v>
      </c>
      <c r="BT2" s="30">
        <f>'Laika grafiks'!BT16</f>
        <v>63</v>
      </c>
      <c r="BU2" s="30">
        <f>'Laika grafiks'!BU16</f>
        <v>64</v>
      </c>
      <c r="BV2" s="30">
        <f>'Laika grafiks'!BV16</f>
        <v>65</v>
      </c>
      <c r="BW2" s="30">
        <f>'Laika grafiks'!BW16</f>
        <v>66</v>
      </c>
      <c r="BX2" s="30">
        <f>'Laika grafiks'!BX16</f>
        <v>67</v>
      </c>
      <c r="BY2" s="30">
        <f>'Laika grafiks'!BY16</f>
        <v>68</v>
      </c>
      <c r="BZ2" s="30">
        <f>'Laika grafiks'!BZ16</f>
        <v>69</v>
      </c>
      <c r="CA2" s="30">
        <f>'Laika grafiks'!CA16</f>
        <v>70</v>
      </c>
      <c r="CB2" s="30">
        <f>'Laika grafiks'!CB16</f>
        <v>71</v>
      </c>
      <c r="CC2" s="30">
        <f>'Laika grafiks'!CC16</f>
        <v>72</v>
      </c>
      <c r="CD2" s="30">
        <f>'Laika grafiks'!CD16</f>
        <v>73</v>
      </c>
      <c r="CE2" s="30">
        <f>'Laika grafiks'!CE16</f>
        <v>74</v>
      </c>
      <c r="CF2" s="30">
        <f>'Laika grafiks'!CF16</f>
        <v>75</v>
      </c>
      <c r="CG2" s="30">
        <f>'Laika grafiks'!CG16</f>
        <v>76</v>
      </c>
      <c r="CH2" s="30">
        <f>'Laika grafiks'!CH16</f>
        <v>77</v>
      </c>
      <c r="CI2" s="30">
        <f>'Laika grafiks'!CI16</f>
        <v>78</v>
      </c>
      <c r="CJ2" s="30">
        <f>'Laika grafiks'!CJ16</f>
        <v>79</v>
      </c>
      <c r="CK2" s="30">
        <f>'Laika grafiks'!CK16</f>
        <v>80</v>
      </c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</row>
    <row r="3" spans="1:187" s="3" customFormat="1" ht="10.15" customHeight="1">
      <c r="A3" s="6" t="s">
        <v>354</v>
      </c>
      <c r="E3" s="4"/>
      <c r="F3" s="5"/>
      <c r="G3" s="5"/>
      <c r="I3" s="7" t="s">
        <v>6</v>
      </c>
      <c r="J3" s="6">
        <f>'Laika grafiks'!J17</f>
        <v>2000</v>
      </c>
      <c r="K3" s="6">
        <f>'Laika grafiks'!K17</f>
        <v>2001</v>
      </c>
      <c r="L3" s="6">
        <f>'Laika grafiks'!L17</f>
        <v>2002</v>
      </c>
      <c r="M3" s="6">
        <f>'Laika grafiks'!M17</f>
        <v>2003</v>
      </c>
      <c r="N3" s="6">
        <f>'Laika grafiks'!N17</f>
        <v>2004</v>
      </c>
      <c r="O3" s="6">
        <f>'Laika grafiks'!O17</f>
        <v>2005</v>
      </c>
      <c r="P3" s="6">
        <f>'Laika grafiks'!P17</f>
        <v>2006</v>
      </c>
      <c r="Q3" s="6">
        <f>'Laika grafiks'!Q17</f>
        <v>2007</v>
      </c>
      <c r="R3" s="6">
        <f>'Laika grafiks'!R17</f>
        <v>2008</v>
      </c>
      <c r="S3" s="6">
        <f>'Laika grafiks'!S17</f>
        <v>2009</v>
      </c>
      <c r="T3" s="6">
        <f>'Laika grafiks'!T17</f>
        <v>2010</v>
      </c>
      <c r="U3" s="6">
        <f>'Laika grafiks'!U17</f>
        <v>2011</v>
      </c>
      <c r="V3" s="6">
        <f>'Laika grafiks'!V17</f>
        <v>2012</v>
      </c>
      <c r="W3" s="6">
        <f>'Laika grafiks'!W17</f>
        <v>2013</v>
      </c>
      <c r="X3" s="6">
        <f>'Laika grafiks'!X17</f>
        <v>2014</v>
      </c>
      <c r="Y3" s="6">
        <f>'Laika grafiks'!Y17</f>
        <v>2015</v>
      </c>
      <c r="Z3" s="6">
        <f>'Laika grafiks'!Z17</f>
        <v>2016</v>
      </c>
      <c r="AA3" s="6">
        <f>'Laika grafiks'!AA17</f>
        <v>2017</v>
      </c>
      <c r="AB3" s="6">
        <f>'Laika grafiks'!AB17</f>
        <v>2018</v>
      </c>
      <c r="AC3" s="6">
        <f>'Laika grafiks'!AC17</f>
        <v>2019</v>
      </c>
      <c r="AD3" s="6">
        <f>'Laika grafiks'!AD17</f>
        <v>2020</v>
      </c>
      <c r="AE3" s="6">
        <f>'Laika grafiks'!AE17</f>
        <v>2021</v>
      </c>
      <c r="AF3" s="6">
        <f>'Laika grafiks'!AF17</f>
        <v>2022</v>
      </c>
      <c r="AG3" s="6">
        <f>'Laika grafiks'!AG17</f>
        <v>2023</v>
      </c>
      <c r="AH3" s="6">
        <f>'Laika grafiks'!AH17</f>
        <v>2024</v>
      </c>
      <c r="AI3" s="6">
        <f>'Laika grafiks'!AI17</f>
        <v>2025</v>
      </c>
      <c r="AJ3" s="6">
        <f>'Laika grafiks'!AJ17</f>
        <v>2026</v>
      </c>
      <c r="AK3" s="6">
        <f>'Laika grafiks'!AK17</f>
        <v>2027</v>
      </c>
      <c r="AL3" s="6">
        <f>'Laika grafiks'!AL17</f>
        <v>2028</v>
      </c>
      <c r="AM3" s="6">
        <f>'Laika grafiks'!AM17</f>
        <v>2029</v>
      </c>
      <c r="AN3" s="6">
        <f>'Laika grafiks'!AN17</f>
        <v>2030</v>
      </c>
      <c r="AO3" s="6">
        <f>'Laika grafiks'!AO17</f>
        <v>2031</v>
      </c>
      <c r="AP3" s="6">
        <f>'Laika grafiks'!AP17</f>
        <v>2032</v>
      </c>
      <c r="AQ3" s="6">
        <f>'Laika grafiks'!AQ17</f>
        <v>2033</v>
      </c>
      <c r="AR3" s="6">
        <f>'Laika grafiks'!AR17</f>
        <v>2034</v>
      </c>
      <c r="AS3" s="6">
        <f>'Laika grafiks'!AS17</f>
        <v>2035</v>
      </c>
      <c r="AT3" s="6">
        <f>'Laika grafiks'!AT17</f>
        <v>2036</v>
      </c>
      <c r="AU3" s="6">
        <f>'Laika grafiks'!AU17</f>
        <v>2037</v>
      </c>
      <c r="AV3" s="6">
        <f>'Laika grafiks'!AV17</f>
        <v>2038</v>
      </c>
      <c r="AW3" s="6">
        <f>'Laika grafiks'!AW17</f>
        <v>2039</v>
      </c>
      <c r="AX3" s="6">
        <f>'Laika grafiks'!AX17</f>
        <v>2040</v>
      </c>
      <c r="AY3" s="6">
        <f>'Laika grafiks'!AY17</f>
        <v>2041</v>
      </c>
      <c r="AZ3" s="6">
        <f>'Laika grafiks'!AZ17</f>
        <v>2042</v>
      </c>
      <c r="BA3" s="6">
        <f>'Laika grafiks'!BA17</f>
        <v>2043</v>
      </c>
      <c r="BB3" s="6">
        <f>'Laika grafiks'!BB17</f>
        <v>2044</v>
      </c>
      <c r="BC3" s="6">
        <f>'Laika grafiks'!BC17</f>
        <v>2045</v>
      </c>
      <c r="BD3" s="6">
        <f>'Laika grafiks'!BD17</f>
        <v>2046</v>
      </c>
      <c r="BE3" s="6">
        <f>'Laika grafiks'!BE17</f>
        <v>2047</v>
      </c>
      <c r="BF3" s="6">
        <f>'Laika grafiks'!BF17</f>
        <v>2048</v>
      </c>
      <c r="BG3" s="6">
        <f>'Laika grafiks'!BG17</f>
        <v>2049</v>
      </c>
      <c r="BH3" s="6">
        <f>'Laika grafiks'!BH17</f>
        <v>2050</v>
      </c>
      <c r="BI3" s="6">
        <f>'Laika grafiks'!BI17</f>
        <v>2051</v>
      </c>
      <c r="BJ3" s="6">
        <f>'Laika grafiks'!BJ17</f>
        <v>2052</v>
      </c>
      <c r="BK3" s="6">
        <f>'Laika grafiks'!BK17</f>
        <v>2053</v>
      </c>
      <c r="BL3" s="6">
        <f>'Laika grafiks'!BL17</f>
        <v>2054</v>
      </c>
      <c r="BM3" s="6">
        <f>'Laika grafiks'!BM17</f>
        <v>2055</v>
      </c>
      <c r="BN3" s="6">
        <f>'Laika grafiks'!BN17</f>
        <v>2056</v>
      </c>
      <c r="BO3" s="6">
        <f>'Laika grafiks'!BO17</f>
        <v>2057</v>
      </c>
      <c r="BP3" s="6">
        <f>'Laika grafiks'!BP17</f>
        <v>2058</v>
      </c>
      <c r="BQ3" s="6">
        <f>'Laika grafiks'!BQ17</f>
        <v>2059</v>
      </c>
      <c r="BR3" s="6">
        <f>'Laika grafiks'!BR17</f>
        <v>2060</v>
      </c>
      <c r="BS3" s="6">
        <f>'Laika grafiks'!BS17</f>
        <v>2061</v>
      </c>
      <c r="BT3" s="6">
        <f>'Laika grafiks'!BT17</f>
        <v>2062</v>
      </c>
      <c r="BU3" s="6">
        <f>'Laika grafiks'!BU17</f>
        <v>2063</v>
      </c>
      <c r="BV3" s="6">
        <f>'Laika grafiks'!BV17</f>
        <v>2064</v>
      </c>
      <c r="BW3" s="6">
        <f>'Laika grafiks'!BW17</f>
        <v>2065</v>
      </c>
      <c r="BX3" s="6">
        <f>'Laika grafiks'!BX17</f>
        <v>2066</v>
      </c>
      <c r="BY3" s="6">
        <f>'Laika grafiks'!BY17</f>
        <v>2067</v>
      </c>
      <c r="BZ3" s="6">
        <f>'Laika grafiks'!BZ17</f>
        <v>2068</v>
      </c>
      <c r="CA3" s="6">
        <f>'Laika grafiks'!CA17</f>
        <v>2069</v>
      </c>
      <c r="CB3" s="6">
        <f>'Laika grafiks'!CB17</f>
        <v>2070</v>
      </c>
      <c r="CC3" s="6">
        <f>'Laika grafiks'!CC17</f>
        <v>2071</v>
      </c>
      <c r="CD3" s="6">
        <f>'Laika grafiks'!CD17</f>
        <v>2072</v>
      </c>
      <c r="CE3" s="6">
        <f>'Laika grafiks'!CE17</f>
        <v>2073</v>
      </c>
      <c r="CF3" s="6">
        <f>'Laika grafiks'!CF17</f>
        <v>2074</v>
      </c>
      <c r="CG3" s="6">
        <f>'Laika grafiks'!CG17</f>
        <v>2075</v>
      </c>
      <c r="CH3" s="6">
        <f>'Laika grafiks'!CH17</f>
        <v>2076</v>
      </c>
      <c r="CI3" s="6">
        <f>'Laika grafiks'!CI17</f>
        <v>2077</v>
      </c>
      <c r="CJ3" s="6">
        <f>'Laika grafiks'!CJ17</f>
        <v>2078</v>
      </c>
      <c r="CK3" s="6">
        <f>'Laika grafiks'!CK17</f>
        <v>2079</v>
      </c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</row>
    <row r="4" spans="1:187" s="3" customFormat="1" ht="10.15" customHeight="1">
      <c r="A4" s="178">
        <f>SUM(A5:A50)</f>
        <v>0</v>
      </c>
      <c r="E4" s="4"/>
      <c r="F4" s="5"/>
      <c r="G4" s="5"/>
      <c r="I4" s="7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</row>
    <row r="5" spans="1:187" ht="10.15" customHeight="1"/>
    <row r="6" spans="1:187" s="13" customFormat="1" ht="10.15" customHeight="1">
      <c r="B6" s="15">
        <v>1</v>
      </c>
      <c r="C6" s="13" t="s">
        <v>1</v>
      </c>
      <c r="E6" s="14"/>
      <c r="F6" s="15"/>
      <c r="G6" s="15"/>
    </row>
    <row r="7" spans="1:187" ht="10.15" hidden="1" customHeight="1" outlineLevel="1"/>
    <row r="8" spans="1:187" s="16" customFormat="1" ht="10.15" hidden="1" customHeight="1" outlineLevel="1">
      <c r="B8" s="17"/>
      <c r="C8" s="207" t="s">
        <v>406</v>
      </c>
      <c r="D8" s="16" t="s">
        <v>119</v>
      </c>
      <c r="E8" s="18"/>
      <c r="F8" s="19"/>
      <c r="G8" s="20"/>
    </row>
    <row r="9" spans="1:187" ht="10.15" hidden="1" customHeight="1" outlineLevel="2">
      <c r="B9" s="21"/>
    </row>
    <row r="10" spans="1:187" ht="10.15" hidden="1" customHeight="1" outlineLevel="2">
      <c r="B10" s="21"/>
      <c r="D10" s="10" t="s">
        <v>173</v>
      </c>
      <c r="F10" s="12" t="s">
        <v>175</v>
      </c>
      <c r="G10" s="22">
        <f>'Ievades dati'!G612</f>
        <v>120</v>
      </c>
    </row>
    <row r="11" spans="1:187" ht="10.15" hidden="1" customHeight="1" outlineLevel="2">
      <c r="B11" s="21"/>
      <c r="D11" s="10" t="s">
        <v>174</v>
      </c>
      <c r="F11" s="12" t="s">
        <v>175</v>
      </c>
      <c r="G11" s="22">
        <f>'Ievades dati'!G613</f>
        <v>30</v>
      </c>
    </row>
    <row r="12" spans="1:187" ht="10.15" hidden="1" customHeight="1" outlineLevel="2">
      <c r="B12" s="21"/>
      <c r="G12"/>
    </row>
    <row r="13" spans="1:187" ht="10.15" hidden="1" customHeight="1" outlineLevel="2">
      <c r="B13" s="21"/>
      <c r="D13" s="89" t="s">
        <v>178</v>
      </c>
      <c r="E13" s="91"/>
      <c r="F13" s="12" t="s">
        <v>175</v>
      </c>
      <c r="G13"/>
      <c r="J13" s="31">
        <f>'Ievades dati'!$G$615</f>
        <v>365</v>
      </c>
      <c r="K13" s="31">
        <f>'Ievades dati'!$G$615</f>
        <v>365</v>
      </c>
      <c r="L13" s="31">
        <f>'Ievades dati'!$G$615</f>
        <v>365</v>
      </c>
      <c r="M13" s="31">
        <f>'Ievades dati'!$G$615</f>
        <v>365</v>
      </c>
      <c r="N13" s="31">
        <f>'Ievades dati'!$G$615</f>
        <v>365</v>
      </c>
      <c r="O13" s="31">
        <f>'Ievades dati'!$G$615</f>
        <v>365</v>
      </c>
      <c r="P13" s="31">
        <f>'Ievades dati'!$G$615</f>
        <v>365</v>
      </c>
      <c r="Q13" s="31">
        <f>'Ievades dati'!$G$615</f>
        <v>365</v>
      </c>
      <c r="R13" s="31">
        <f>'Ievades dati'!$G$615</f>
        <v>365</v>
      </c>
      <c r="S13" s="31">
        <f>'Ievades dati'!$G$615</f>
        <v>365</v>
      </c>
      <c r="T13" s="31">
        <f>'Ievades dati'!$G$615</f>
        <v>365</v>
      </c>
      <c r="U13" s="31">
        <f>'Ievades dati'!$G$615</f>
        <v>365</v>
      </c>
      <c r="V13" s="31">
        <f>'Ievades dati'!$G$615</f>
        <v>365</v>
      </c>
      <c r="W13" s="31">
        <f>'Ievades dati'!$G$615</f>
        <v>365</v>
      </c>
      <c r="X13" s="31">
        <f>'Ievades dati'!$G$615</f>
        <v>365</v>
      </c>
      <c r="Y13" s="31">
        <f>'Ievades dati'!$G$615</f>
        <v>365</v>
      </c>
      <c r="Z13" s="31">
        <f>'Ievades dati'!$G$615</f>
        <v>365</v>
      </c>
      <c r="AA13" s="31">
        <f>'Ievades dati'!$G$615</f>
        <v>365</v>
      </c>
      <c r="AB13" s="31">
        <f>'Ievades dati'!$G$615</f>
        <v>365</v>
      </c>
      <c r="AC13" s="31">
        <f>'Ievades dati'!$G$615</f>
        <v>365</v>
      </c>
      <c r="AD13" s="31">
        <f>'Ievades dati'!$G$615</f>
        <v>365</v>
      </c>
      <c r="AE13" s="31">
        <f>'Ievades dati'!$G$615</f>
        <v>365</v>
      </c>
      <c r="AF13" s="31">
        <f>'Ievades dati'!$G$615</f>
        <v>365</v>
      </c>
      <c r="AG13" s="31">
        <f>'Ievades dati'!$G$615</f>
        <v>365</v>
      </c>
      <c r="AH13" s="31">
        <f>'Ievades dati'!$G$615</f>
        <v>365</v>
      </c>
      <c r="AI13" s="31">
        <f>'Ievades dati'!$G$615</f>
        <v>365</v>
      </c>
      <c r="AJ13" s="31">
        <f>'Ievades dati'!$G$615</f>
        <v>365</v>
      </c>
      <c r="AK13" s="31">
        <f>'Ievades dati'!$G$615</f>
        <v>365</v>
      </c>
      <c r="AL13" s="31">
        <f>'Ievades dati'!$G$615</f>
        <v>365</v>
      </c>
      <c r="AM13" s="31">
        <f>'Ievades dati'!$G$615</f>
        <v>365</v>
      </c>
      <c r="AN13" s="31">
        <f>'Ievades dati'!$G$615</f>
        <v>365</v>
      </c>
      <c r="AO13" s="31">
        <f>'Ievades dati'!$G$615</f>
        <v>365</v>
      </c>
      <c r="AP13" s="31">
        <f>'Ievades dati'!$G$615</f>
        <v>365</v>
      </c>
      <c r="AQ13" s="31">
        <f>'Ievades dati'!$G$615</f>
        <v>365</v>
      </c>
      <c r="AR13" s="31">
        <f>'Ievades dati'!$G$615</f>
        <v>365</v>
      </c>
      <c r="AS13" s="31">
        <f>'Ievades dati'!$G$615</f>
        <v>365</v>
      </c>
      <c r="AT13" s="31">
        <f>'Ievades dati'!$G$615</f>
        <v>365</v>
      </c>
      <c r="AU13" s="31">
        <f>'Ievades dati'!$G$615</f>
        <v>365</v>
      </c>
      <c r="AV13" s="31">
        <f>'Ievades dati'!$G$615</f>
        <v>365</v>
      </c>
      <c r="AW13" s="31">
        <f>'Ievades dati'!$G$615</f>
        <v>365</v>
      </c>
      <c r="AX13" s="31">
        <f>'Ievades dati'!$G$615</f>
        <v>365</v>
      </c>
      <c r="AY13" s="31">
        <f>'Ievades dati'!$G$615</f>
        <v>365</v>
      </c>
      <c r="AZ13" s="31">
        <f>'Ievades dati'!$G$615</f>
        <v>365</v>
      </c>
      <c r="BA13" s="31">
        <f>'Ievades dati'!$G$615</f>
        <v>365</v>
      </c>
      <c r="BB13" s="31">
        <f>'Ievades dati'!$G$615</f>
        <v>365</v>
      </c>
      <c r="BC13" s="31">
        <f>'Ievades dati'!$G$615</f>
        <v>365</v>
      </c>
      <c r="BD13" s="31">
        <f>'Ievades dati'!$G$615</f>
        <v>365</v>
      </c>
      <c r="BE13" s="31">
        <f>'Ievades dati'!$G$615</f>
        <v>365</v>
      </c>
      <c r="BF13" s="31">
        <f>'Ievades dati'!$G$615</f>
        <v>365</v>
      </c>
      <c r="BG13" s="31">
        <f>'Ievades dati'!$G$615</f>
        <v>365</v>
      </c>
      <c r="BH13" s="31">
        <f>'Ievades dati'!$G$615</f>
        <v>365</v>
      </c>
      <c r="BI13" s="31">
        <f>'Ievades dati'!$G$615</f>
        <v>365</v>
      </c>
      <c r="BJ13" s="31">
        <f>'Ievades dati'!$G$615</f>
        <v>365</v>
      </c>
      <c r="BK13" s="31">
        <f>'Ievades dati'!$G$615</f>
        <v>365</v>
      </c>
      <c r="BL13" s="31">
        <f>'Ievades dati'!$G$615</f>
        <v>365</v>
      </c>
      <c r="BM13" s="31">
        <f>'Ievades dati'!$G$615</f>
        <v>365</v>
      </c>
      <c r="BN13" s="31">
        <f>'Ievades dati'!$G$615</f>
        <v>365</v>
      </c>
      <c r="BO13" s="31">
        <f>'Ievades dati'!$G$615</f>
        <v>365</v>
      </c>
      <c r="BP13" s="31">
        <f>'Ievades dati'!$G$615</f>
        <v>365</v>
      </c>
      <c r="BQ13" s="31">
        <f>'Ievades dati'!$G$615</f>
        <v>365</v>
      </c>
      <c r="BR13" s="31">
        <f>'Ievades dati'!$G$615</f>
        <v>365</v>
      </c>
      <c r="BS13" s="31">
        <f>'Ievades dati'!$G$615</f>
        <v>365</v>
      </c>
      <c r="BT13" s="31">
        <f>'Ievades dati'!$G$615</f>
        <v>365</v>
      </c>
      <c r="BU13" s="31">
        <f>'Ievades dati'!$G$615</f>
        <v>365</v>
      </c>
      <c r="BV13" s="31">
        <f>'Ievades dati'!$G$615</f>
        <v>365</v>
      </c>
      <c r="BW13" s="31">
        <f>'Ievades dati'!$G$615</f>
        <v>365</v>
      </c>
      <c r="BX13" s="31">
        <f>'Ievades dati'!$G$615</f>
        <v>365</v>
      </c>
      <c r="BY13" s="31">
        <f>'Ievades dati'!$G$615</f>
        <v>365</v>
      </c>
      <c r="BZ13" s="31">
        <f>'Ievades dati'!$G$615</f>
        <v>365</v>
      </c>
      <c r="CA13" s="31">
        <f>'Ievades dati'!$G$615</f>
        <v>365</v>
      </c>
      <c r="CB13" s="31">
        <f>'Ievades dati'!$G$615</f>
        <v>365</v>
      </c>
      <c r="CC13" s="31">
        <f>'Ievades dati'!$G$615</f>
        <v>365</v>
      </c>
      <c r="CD13" s="31">
        <f>'Ievades dati'!$G$615</f>
        <v>365</v>
      </c>
      <c r="CE13" s="31">
        <f>'Ievades dati'!$G$615</f>
        <v>365</v>
      </c>
      <c r="CF13" s="31">
        <f>'Ievades dati'!$G$615</f>
        <v>365</v>
      </c>
      <c r="CG13" s="31">
        <f>'Ievades dati'!$G$615</f>
        <v>365</v>
      </c>
      <c r="CH13" s="31">
        <f>'Ievades dati'!$G$615</f>
        <v>365</v>
      </c>
      <c r="CI13" s="31">
        <f>'Ievades dati'!$G$615</f>
        <v>365</v>
      </c>
      <c r="CJ13" s="31">
        <f>'Ievades dati'!$G$615</f>
        <v>365</v>
      </c>
      <c r="CK13" s="31">
        <f>'Ievades dati'!$G$615</f>
        <v>365</v>
      </c>
    </row>
    <row r="14" spans="1:187" ht="10.15" hidden="1" customHeight="1" outlineLevel="2">
      <c r="B14" s="23"/>
    </row>
    <row r="15" spans="1:187" ht="10.15" hidden="1" customHeight="1" outlineLevel="1" collapsed="1">
      <c r="B15" s="23"/>
    </row>
    <row r="16" spans="1:187" s="16" customFormat="1" ht="10.15" hidden="1" customHeight="1" outlineLevel="1">
      <c r="B16" s="17"/>
      <c r="C16" s="207" t="s">
        <v>407</v>
      </c>
      <c r="D16" s="16" t="s">
        <v>143</v>
      </c>
      <c r="E16" s="18"/>
      <c r="F16" s="19"/>
      <c r="G16" s="20"/>
    </row>
    <row r="17" spans="2:89" ht="10.15" hidden="1" customHeight="1" outlineLevel="2">
      <c r="B17" s="21"/>
    </row>
    <row r="18" spans="2:89" ht="10.15" hidden="1" customHeight="1" outlineLevel="2">
      <c r="B18" s="23"/>
      <c r="D18" s="63" t="s">
        <v>138</v>
      </c>
      <c r="E18" s="10"/>
      <c r="F18" s="99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</row>
    <row r="19" spans="2:89" ht="10.15" hidden="1" customHeight="1" outlineLevel="2">
      <c r="B19" s="23"/>
      <c r="D19" s="10" t="s">
        <v>131</v>
      </c>
      <c r="F19" s="12" t="s">
        <v>4</v>
      </c>
      <c r="G19" s="22">
        <f>Ienemumi!G165</f>
        <v>21939574.828165025</v>
      </c>
      <c r="J19" s="31">
        <f>Ienemumi!J165</f>
        <v>0</v>
      </c>
      <c r="K19" s="31">
        <f>Ienemumi!K165</f>
        <v>0</v>
      </c>
      <c r="L19" s="31">
        <f>Ienemumi!L165</f>
        <v>0</v>
      </c>
      <c r="M19" s="31">
        <f>Ienemumi!M165</f>
        <v>0</v>
      </c>
      <c r="N19" s="31">
        <f>Ienemumi!N165</f>
        <v>798258.0297135046</v>
      </c>
      <c r="O19" s="31">
        <f>Ienemumi!O165</f>
        <v>798258.0297135046</v>
      </c>
      <c r="P19" s="31">
        <f>Ienemumi!P165</f>
        <v>798258.0297135046</v>
      </c>
      <c r="Q19" s="31">
        <f>Ienemumi!Q165</f>
        <v>798258.0297135046</v>
      </c>
      <c r="R19" s="31">
        <f>Ienemumi!R165</f>
        <v>798258.0297135046</v>
      </c>
      <c r="S19" s="31">
        <f>Ienemumi!S165</f>
        <v>798258.0297135046</v>
      </c>
      <c r="T19" s="31">
        <f>Ienemumi!T165</f>
        <v>798258.0297135046</v>
      </c>
      <c r="U19" s="31">
        <f>Ienemumi!U165</f>
        <v>798258.0297135046</v>
      </c>
      <c r="V19" s="31">
        <f>Ienemumi!V165</f>
        <v>798258.0297135046</v>
      </c>
      <c r="W19" s="31">
        <f>Ienemumi!W165</f>
        <v>798258.0297135046</v>
      </c>
      <c r="X19" s="31">
        <f>Ienemumi!X165</f>
        <v>754125.91648498375</v>
      </c>
      <c r="Y19" s="31">
        <f>Ienemumi!Y165</f>
        <v>691282.09011123504</v>
      </c>
      <c r="Z19" s="31">
        <f>Ienemumi!Z165</f>
        <v>638106.5447180632</v>
      </c>
      <c r="AA19" s="31">
        <f>Ienemumi!AA165</f>
        <v>592527.50580963015</v>
      </c>
      <c r="AB19" s="31">
        <f>Ienemumi!AB165</f>
        <v>553025.67208898824</v>
      </c>
      <c r="AC19" s="31">
        <f>Ienemumi!AC165</f>
        <v>518461.56758342654</v>
      </c>
      <c r="AD19" s="31">
        <f>Ienemumi!AD165</f>
        <v>487963.82831381337</v>
      </c>
      <c r="AE19" s="31">
        <f>Ienemumi!AE165</f>
        <v>460854.72674082353</v>
      </c>
      <c r="AF19" s="31">
        <f>Ienemumi!AF165</f>
        <v>436599.214807096</v>
      </c>
      <c r="AG19" s="31">
        <f>Ienemumi!AG165</f>
        <v>414769.25406674127</v>
      </c>
      <c r="AH19" s="31">
        <f>Ienemumi!AH165</f>
        <v>395018.33720642026</v>
      </c>
      <c r="AI19" s="31">
        <f>Ienemumi!AI165</f>
        <v>377062.95824249205</v>
      </c>
      <c r="AJ19" s="31">
        <f>Ienemumi!AJ165</f>
        <v>360668.91657977493</v>
      </c>
      <c r="AK19" s="31">
        <f>Ienemumi!AK165</f>
        <v>345641.04505561764</v>
      </c>
      <c r="AL19" s="31">
        <f>Ienemumi!AL165</f>
        <v>331815.40325339278</v>
      </c>
      <c r="AM19" s="31">
        <f>Ienemumi!AM165</f>
        <v>319053.27235903149</v>
      </c>
      <c r="AN19" s="31">
        <f>Ienemumi!AN165</f>
        <v>307236.48449388222</v>
      </c>
      <c r="AO19" s="31">
        <f>Ienemumi!AO165</f>
        <v>296263.75290481484</v>
      </c>
      <c r="AP19" s="31">
        <f>Ienemumi!AP165</f>
        <v>286047.76142533857</v>
      </c>
      <c r="AQ19" s="31">
        <f>Ienemumi!AQ165</f>
        <v>276512.836044494</v>
      </c>
      <c r="AR19" s="31">
        <f>Ienemumi!AR165</f>
        <v>267593.06713983283</v>
      </c>
      <c r="AS19" s="31">
        <f>Ienemumi!AS165</f>
        <v>259230.78379171313</v>
      </c>
      <c r="AT19" s="31">
        <f>Ienemumi!AT165</f>
        <v>251375.30549499462</v>
      </c>
      <c r="AU19" s="31">
        <f>Ienemumi!AU165</f>
        <v>243981.9141569066</v>
      </c>
      <c r="AV19" s="31">
        <f>Ienemumi!AV165</f>
        <v>237011.00232385215</v>
      </c>
      <c r="AW19" s="31">
        <f>Ienemumi!AW165</f>
        <v>230427.36337041168</v>
      </c>
      <c r="AX19" s="31">
        <f>Ienemumi!AX165</f>
        <v>224199.59679283295</v>
      </c>
      <c r="AY19" s="31">
        <f>Ienemumi!AY165</f>
        <v>218299.60740354791</v>
      </c>
      <c r="AZ19" s="31">
        <f>Ienemumi!AZ165</f>
        <v>212702.18157268761</v>
      </c>
      <c r="BA19" s="31">
        <f>Ienemumi!BA165</f>
        <v>207384.62703337046</v>
      </c>
      <c r="BB19" s="31">
        <f>Ienemumi!BB165</f>
        <v>202326.46539841013</v>
      </c>
      <c r="BC19" s="31">
        <f>Ienemumi!BC165</f>
        <v>197509.16860320992</v>
      </c>
      <c r="BD19" s="31">
        <f>Ienemumi!BD165</f>
        <v>192915.93212406544</v>
      </c>
      <c r="BE19" s="31">
        <f>Ienemumi!BE165</f>
        <v>188531.47912124571</v>
      </c>
      <c r="BF19" s="31">
        <f>Ienemumi!BF165</f>
        <v>184341.89069632921</v>
      </c>
      <c r="BG19" s="31">
        <f>Ienemumi!BG165</f>
        <v>180334.45828988735</v>
      </c>
      <c r="BH19" s="31">
        <f>Ienemumi!BH165</f>
        <v>176497.55492201756</v>
      </c>
      <c r="BI19" s="31">
        <f>Ienemumi!BI165</f>
        <v>172820.52252780879</v>
      </c>
      <c r="BJ19" s="31">
        <f>Ienemumi!BJ165</f>
        <v>169293.57308846584</v>
      </c>
      <c r="BK19" s="31">
        <f>Ienemumi!BK165</f>
        <v>165907.70162669639</v>
      </c>
      <c r="BL19" s="31">
        <f>Ienemumi!BL165</f>
        <v>162654.60943793759</v>
      </c>
      <c r="BM19" s="31">
        <f>Ienemumi!BM165</f>
        <v>159526.6361795158</v>
      </c>
      <c r="BN19" s="31">
        <f>Ienemumi!BN165</f>
        <v>156516.6996478271</v>
      </c>
      <c r="BO19" s="31">
        <f>Ienemumi!BO165</f>
        <v>153618.24224694178</v>
      </c>
      <c r="BP19" s="31">
        <f>Ienemumi!BP165</f>
        <v>150825.18329699739</v>
      </c>
      <c r="BQ19" s="31">
        <f>Ienemumi!BQ165</f>
        <v>148131.87645240841</v>
      </c>
      <c r="BR19" s="31">
        <f>Ienemumi!BR165</f>
        <v>0</v>
      </c>
      <c r="BS19" s="31">
        <f>Ienemumi!BS165</f>
        <v>0</v>
      </c>
      <c r="BT19" s="31">
        <f>Ienemumi!BT165</f>
        <v>0</v>
      </c>
      <c r="BU19" s="31">
        <f>Ienemumi!BU165</f>
        <v>0</v>
      </c>
      <c r="BV19" s="31">
        <f>Ienemumi!BV165</f>
        <v>0</v>
      </c>
      <c r="BW19" s="31">
        <f>Ienemumi!BW165</f>
        <v>0</v>
      </c>
      <c r="BX19" s="31">
        <f>Ienemumi!BX165</f>
        <v>0</v>
      </c>
      <c r="BY19" s="31">
        <f>Ienemumi!BY165</f>
        <v>0</v>
      </c>
      <c r="BZ19" s="31">
        <f>Ienemumi!BZ165</f>
        <v>0</v>
      </c>
      <c r="CA19" s="31">
        <f>Ienemumi!CA165</f>
        <v>0</v>
      </c>
      <c r="CB19" s="31">
        <f>Ienemumi!CB165</f>
        <v>0</v>
      </c>
      <c r="CC19" s="31">
        <f>Ienemumi!CC165</f>
        <v>0</v>
      </c>
      <c r="CD19" s="31">
        <f>Ienemumi!CD165</f>
        <v>0</v>
      </c>
      <c r="CE19" s="31">
        <f>Ienemumi!CE165</f>
        <v>0</v>
      </c>
      <c r="CF19" s="31">
        <f>Ienemumi!CF165</f>
        <v>0</v>
      </c>
      <c r="CG19" s="31">
        <f>Ienemumi!CG165</f>
        <v>0</v>
      </c>
      <c r="CH19" s="31">
        <f>Ienemumi!CH165</f>
        <v>0</v>
      </c>
      <c r="CI19" s="31">
        <f>Ienemumi!CI165</f>
        <v>0</v>
      </c>
      <c r="CJ19" s="31">
        <f>Ienemumi!CJ165</f>
        <v>0</v>
      </c>
      <c r="CK19" s="31">
        <f>Ienemumi!CK165</f>
        <v>0</v>
      </c>
    </row>
    <row r="20" spans="2:89" ht="10.15" hidden="1" customHeight="1" outlineLevel="2">
      <c r="B20" s="23"/>
      <c r="D20" s="40" t="s">
        <v>132</v>
      </c>
      <c r="F20" s="42" t="s">
        <v>4</v>
      </c>
      <c r="G20" s="68">
        <f>Ienemumi!G166</f>
        <v>9421753.5049543139</v>
      </c>
      <c r="J20" s="39">
        <f>Ienemumi!J166</f>
        <v>0</v>
      </c>
      <c r="K20" s="39">
        <f>Ienemumi!K166</f>
        <v>0</v>
      </c>
      <c r="L20" s="39">
        <f>Ienemumi!L166</f>
        <v>0</v>
      </c>
      <c r="M20" s="39">
        <f>Ienemumi!M166</f>
        <v>0</v>
      </c>
      <c r="N20" s="39">
        <f>Ienemumi!N166</f>
        <v>15755.092691713908</v>
      </c>
      <c r="O20" s="39">
        <f>Ienemumi!O166</f>
        <v>15755.092691713908</v>
      </c>
      <c r="P20" s="39">
        <f>Ienemumi!P166</f>
        <v>15755.092691713908</v>
      </c>
      <c r="Q20" s="39">
        <f>Ienemumi!Q166</f>
        <v>15755.092691713908</v>
      </c>
      <c r="R20" s="39">
        <f>Ienemumi!R166</f>
        <v>15755.092691713908</v>
      </c>
      <c r="S20" s="39">
        <f>Ienemumi!S166</f>
        <v>15755.092691713908</v>
      </c>
      <c r="T20" s="39">
        <f>Ienemumi!T166</f>
        <v>15755.092691713908</v>
      </c>
      <c r="U20" s="39">
        <f>Ienemumi!U166</f>
        <v>15755.092691713908</v>
      </c>
      <c r="V20" s="39">
        <f>Ienemumi!V166</f>
        <v>15755.092691713908</v>
      </c>
      <c r="W20" s="39">
        <f>Ienemumi!W166</f>
        <v>15755.092691713908</v>
      </c>
      <c r="X20" s="39">
        <f>Ienemumi!X166</f>
        <v>32304.635152409217</v>
      </c>
      <c r="Y20" s="39">
        <f>Ienemumi!Y166</f>
        <v>55871.070042564985</v>
      </c>
      <c r="Z20" s="39">
        <f>Ienemumi!Z166</f>
        <v>75811.899565004438</v>
      </c>
      <c r="AA20" s="39">
        <f>Ienemumi!AA166</f>
        <v>92904.039155666833</v>
      </c>
      <c r="AB20" s="39">
        <f>Ienemumi!AB166</f>
        <v>107717.22680090755</v>
      </c>
      <c r="AC20" s="39">
        <f>Ienemumi!AC166</f>
        <v>120678.76599049318</v>
      </c>
      <c r="AD20" s="39">
        <f>Ienemumi!AD166</f>
        <v>132115.41821659813</v>
      </c>
      <c r="AE20" s="39">
        <f>Ienemumi!AE166</f>
        <v>142281.33130646931</v>
      </c>
      <c r="AF20" s="39">
        <f>Ienemumi!AF166</f>
        <v>151377.14828161715</v>
      </c>
      <c r="AG20" s="39">
        <f>Ienemumi!AG166</f>
        <v>159563.38355925016</v>
      </c>
      <c r="AH20" s="39">
        <f>Ienemumi!AH166</f>
        <v>166969.97738187053</v>
      </c>
      <c r="AI20" s="39">
        <f>Ienemumi!AI166</f>
        <v>173703.24449334363</v>
      </c>
      <c r="AJ20" s="39">
        <f>Ienemumi!AJ166</f>
        <v>179851.01011686251</v>
      </c>
      <c r="AK20" s="39">
        <f>Ienemumi!AK166</f>
        <v>185486.46193842153</v>
      </c>
      <c r="AL20" s="39">
        <f>Ienemumi!AL166</f>
        <v>190671.07761425583</v>
      </c>
      <c r="AM20" s="39">
        <f>Ienemumi!AM166</f>
        <v>195456.87669964132</v>
      </c>
      <c r="AN20" s="39">
        <f>Ienemumi!AN166</f>
        <v>199888.17214907231</v>
      </c>
      <c r="AO20" s="39">
        <f>Ienemumi!AO166</f>
        <v>204002.94649497257</v>
      </c>
      <c r="AP20" s="39">
        <f>Ienemumi!AP166</f>
        <v>207833.94329977621</v>
      </c>
      <c r="AQ20" s="39">
        <f>Ienemumi!AQ166</f>
        <v>211409.54031759291</v>
      </c>
      <c r="AR20" s="39">
        <f>Ienemumi!AR166</f>
        <v>214754.45365684084</v>
      </c>
      <c r="AS20" s="39">
        <f>Ienemumi!AS166</f>
        <v>217890.30991238574</v>
      </c>
      <c r="AT20" s="39">
        <f>Ienemumi!AT166</f>
        <v>220836.11427365517</v>
      </c>
      <c r="AU20" s="39">
        <f>Ienemumi!AU166</f>
        <v>223608.6360254382</v>
      </c>
      <c r="AV20" s="39">
        <f>Ienemumi!AV166</f>
        <v>226222.7279628336</v>
      </c>
      <c r="AW20" s="39">
        <f>Ienemumi!AW166</f>
        <v>228691.59257037376</v>
      </c>
      <c r="AX20" s="39">
        <f>Ienemumi!AX166</f>
        <v>231027.00503696577</v>
      </c>
      <c r="AY20" s="39">
        <f>Ienemumi!AY166</f>
        <v>233239.50105794767</v>
      </c>
      <c r="AZ20" s="39">
        <f>Ienemumi!AZ166</f>
        <v>235338.53574452031</v>
      </c>
      <c r="BA20" s="39">
        <f>Ienemumi!BA166</f>
        <v>237332.61869676423</v>
      </c>
      <c r="BB20" s="39">
        <f>Ienemumi!BB166</f>
        <v>239229.42930987437</v>
      </c>
      <c r="BC20" s="39">
        <f>Ienemumi!BC166</f>
        <v>241035.91560807443</v>
      </c>
      <c r="BD20" s="39">
        <f>Ienemumi!BD166</f>
        <v>242758.3792877536</v>
      </c>
      <c r="BE20" s="39">
        <f>Ienemumi!BE166</f>
        <v>244402.54916381103</v>
      </c>
      <c r="BF20" s="39">
        <f>Ienemumi!BF166</f>
        <v>245973.64482315467</v>
      </c>
      <c r="BG20" s="39">
        <f>Ienemumi!BG166</f>
        <v>247476.43197557039</v>
      </c>
      <c r="BH20" s="39">
        <f>Ienemumi!BH166</f>
        <v>248915.27073852156</v>
      </c>
      <c r="BI20" s="39">
        <f>Ienemumi!BI166</f>
        <v>250294.15788634986</v>
      </c>
      <c r="BJ20" s="39">
        <f>Ienemumi!BJ166</f>
        <v>251616.76392610345</v>
      </c>
      <c r="BK20" s="39">
        <f>Ienemumi!BK166</f>
        <v>252886.46572426701</v>
      </c>
      <c r="BL20" s="39">
        <f>Ienemumi!BL166</f>
        <v>254106.37529505155</v>
      </c>
      <c r="BM20" s="39">
        <f>Ienemumi!BM166</f>
        <v>255279.36526695974</v>
      </c>
      <c r="BN20" s="39">
        <f>Ienemumi!BN166</f>
        <v>256408.091466343</v>
      </c>
      <c r="BO20" s="39">
        <f>Ienemumi!BO166</f>
        <v>257495.012991675</v>
      </c>
      <c r="BP20" s="39">
        <f>Ienemumi!BP166</f>
        <v>258542.41009790412</v>
      </c>
      <c r="BQ20" s="39">
        <f>Ienemumi!BQ166</f>
        <v>259552.400164625</v>
      </c>
      <c r="BR20" s="39">
        <f>Ienemumi!BR166</f>
        <v>3390.2507966213138</v>
      </c>
      <c r="BS20" s="39">
        <f>Ienemumi!BS166</f>
        <v>0</v>
      </c>
      <c r="BT20" s="39">
        <f>Ienemumi!BT166</f>
        <v>0</v>
      </c>
      <c r="BU20" s="39">
        <f>Ienemumi!BU166</f>
        <v>0</v>
      </c>
      <c r="BV20" s="39">
        <f>Ienemumi!BV166</f>
        <v>0</v>
      </c>
      <c r="BW20" s="39">
        <f>Ienemumi!BW166</f>
        <v>0</v>
      </c>
      <c r="BX20" s="39">
        <f>Ienemumi!BX166</f>
        <v>0</v>
      </c>
      <c r="BY20" s="39">
        <f>Ienemumi!BY166</f>
        <v>0</v>
      </c>
      <c r="BZ20" s="39">
        <f>Ienemumi!BZ166</f>
        <v>0</v>
      </c>
      <c r="CA20" s="39">
        <f>Ienemumi!CA166</f>
        <v>0</v>
      </c>
      <c r="CB20" s="39">
        <f>Ienemumi!CB166</f>
        <v>0</v>
      </c>
      <c r="CC20" s="39">
        <f>Ienemumi!CC166</f>
        <v>0</v>
      </c>
      <c r="CD20" s="39">
        <f>Ienemumi!CD166</f>
        <v>0</v>
      </c>
      <c r="CE20" s="39">
        <f>Ienemumi!CE166</f>
        <v>0</v>
      </c>
      <c r="CF20" s="39">
        <f>Ienemumi!CF166</f>
        <v>0</v>
      </c>
      <c r="CG20" s="39">
        <f>Ienemumi!CG166</f>
        <v>0</v>
      </c>
      <c r="CH20" s="39">
        <f>Ienemumi!CH166</f>
        <v>0</v>
      </c>
      <c r="CI20" s="39">
        <f>Ienemumi!CI166</f>
        <v>0</v>
      </c>
      <c r="CJ20" s="39">
        <f>Ienemumi!CJ166</f>
        <v>0</v>
      </c>
      <c r="CK20" s="39">
        <f>Ienemumi!CK166</f>
        <v>0</v>
      </c>
    </row>
    <row r="21" spans="2:89" s="44" customFormat="1" ht="10.15" hidden="1" customHeight="1" outlineLevel="2">
      <c r="B21" s="106"/>
      <c r="D21" s="44" t="s">
        <v>220</v>
      </c>
      <c r="E21" s="80"/>
      <c r="F21" s="46" t="s">
        <v>4</v>
      </c>
      <c r="G21" s="60">
        <f>SUM(G19:G20)</f>
        <v>31361328.33311934</v>
      </c>
      <c r="J21" s="38">
        <f>SUM(J19:J20)</f>
        <v>0</v>
      </c>
      <c r="K21" s="38">
        <f t="shared" ref="K21:S21" si="0">SUM(K19:K20)</f>
        <v>0</v>
      </c>
      <c r="L21" s="38">
        <f t="shared" si="0"/>
        <v>0</v>
      </c>
      <c r="M21" s="38">
        <f t="shared" si="0"/>
        <v>0</v>
      </c>
      <c r="N21" s="38">
        <f t="shared" si="0"/>
        <v>814013.12240521854</v>
      </c>
      <c r="O21" s="38">
        <f t="shared" si="0"/>
        <v>814013.12240521854</v>
      </c>
      <c r="P21" s="38">
        <f t="shared" si="0"/>
        <v>814013.12240521854</v>
      </c>
      <c r="Q21" s="38">
        <f t="shared" si="0"/>
        <v>814013.12240521854</v>
      </c>
      <c r="R21" s="38">
        <f t="shared" si="0"/>
        <v>814013.12240521854</v>
      </c>
      <c r="S21" s="38">
        <f t="shared" si="0"/>
        <v>814013.12240521854</v>
      </c>
      <c r="T21" s="38">
        <f t="shared" ref="T21:AY21" si="1">SUM(T19:T20)</f>
        <v>814013.12240521854</v>
      </c>
      <c r="U21" s="38">
        <f t="shared" si="1"/>
        <v>814013.12240521854</v>
      </c>
      <c r="V21" s="38">
        <f t="shared" si="1"/>
        <v>814013.12240521854</v>
      </c>
      <c r="W21" s="38">
        <f t="shared" si="1"/>
        <v>814013.12240521854</v>
      </c>
      <c r="X21" s="38">
        <f t="shared" si="1"/>
        <v>786430.55163739296</v>
      </c>
      <c r="Y21" s="38">
        <f t="shared" si="1"/>
        <v>747153.16015380004</v>
      </c>
      <c r="Z21" s="38">
        <f t="shared" si="1"/>
        <v>713918.4442830676</v>
      </c>
      <c r="AA21" s="38">
        <f t="shared" si="1"/>
        <v>685431.54496529698</v>
      </c>
      <c r="AB21" s="38">
        <f t="shared" si="1"/>
        <v>660742.89888989576</v>
      </c>
      <c r="AC21" s="38">
        <f t="shared" si="1"/>
        <v>639140.33357391972</v>
      </c>
      <c r="AD21" s="38">
        <f t="shared" si="1"/>
        <v>620079.24653041153</v>
      </c>
      <c r="AE21" s="38">
        <f t="shared" si="1"/>
        <v>603136.05804729287</v>
      </c>
      <c r="AF21" s="38">
        <f t="shared" si="1"/>
        <v>587976.36308871314</v>
      </c>
      <c r="AG21" s="38">
        <f t="shared" si="1"/>
        <v>574332.63762599137</v>
      </c>
      <c r="AH21" s="38">
        <f t="shared" si="1"/>
        <v>561988.31458829076</v>
      </c>
      <c r="AI21" s="38">
        <f t="shared" si="1"/>
        <v>550766.20273583569</v>
      </c>
      <c r="AJ21" s="38">
        <f t="shared" si="1"/>
        <v>540519.92669663741</v>
      </c>
      <c r="AK21" s="38">
        <f t="shared" si="1"/>
        <v>531127.50699403917</v>
      </c>
      <c r="AL21" s="38">
        <f t="shared" si="1"/>
        <v>522486.48086764861</v>
      </c>
      <c r="AM21" s="38">
        <f t="shared" si="1"/>
        <v>514510.14905867283</v>
      </c>
      <c r="AN21" s="38">
        <f t="shared" si="1"/>
        <v>507124.65664295456</v>
      </c>
      <c r="AO21" s="38">
        <f t="shared" si="1"/>
        <v>500266.69939978741</v>
      </c>
      <c r="AP21" s="38">
        <f t="shared" si="1"/>
        <v>493881.70472511475</v>
      </c>
      <c r="AQ21" s="38">
        <f t="shared" si="1"/>
        <v>487922.37636208691</v>
      </c>
      <c r="AR21" s="38">
        <f t="shared" si="1"/>
        <v>482347.52079667366</v>
      </c>
      <c r="AS21" s="38">
        <f t="shared" si="1"/>
        <v>477121.09370409884</v>
      </c>
      <c r="AT21" s="38">
        <f t="shared" si="1"/>
        <v>472211.41976864979</v>
      </c>
      <c r="AU21" s="38">
        <f t="shared" si="1"/>
        <v>467590.5501823448</v>
      </c>
      <c r="AV21" s="38">
        <f t="shared" si="1"/>
        <v>463233.73028668575</v>
      </c>
      <c r="AW21" s="38">
        <f t="shared" si="1"/>
        <v>459118.95594078547</v>
      </c>
      <c r="AX21" s="38">
        <f t="shared" si="1"/>
        <v>455226.60182979872</v>
      </c>
      <c r="AY21" s="38">
        <f t="shared" si="1"/>
        <v>451539.10846149561</v>
      </c>
      <c r="AZ21" s="38">
        <f t="shared" ref="AZ21:CE21" si="2">SUM(AZ19:AZ20)</f>
        <v>448040.71731720795</v>
      </c>
      <c r="BA21" s="38">
        <f t="shared" si="2"/>
        <v>444717.24573013466</v>
      </c>
      <c r="BB21" s="38">
        <f t="shared" si="2"/>
        <v>441555.89470828453</v>
      </c>
      <c r="BC21" s="38">
        <f t="shared" si="2"/>
        <v>438545.08421128435</v>
      </c>
      <c r="BD21" s="38">
        <f t="shared" si="2"/>
        <v>435674.31141181907</v>
      </c>
      <c r="BE21" s="38">
        <f t="shared" si="2"/>
        <v>432934.0282850567</v>
      </c>
      <c r="BF21" s="38">
        <f t="shared" si="2"/>
        <v>430315.53551948385</v>
      </c>
      <c r="BG21" s="38">
        <f t="shared" si="2"/>
        <v>427810.89026545774</v>
      </c>
      <c r="BH21" s="38">
        <f t="shared" si="2"/>
        <v>425412.82566053909</v>
      </c>
      <c r="BI21" s="38">
        <f t="shared" si="2"/>
        <v>423114.68041415862</v>
      </c>
      <c r="BJ21" s="38">
        <f t="shared" si="2"/>
        <v>420910.33701456932</v>
      </c>
      <c r="BK21" s="38">
        <f t="shared" si="2"/>
        <v>418794.1673509634</v>
      </c>
      <c r="BL21" s="38">
        <f t="shared" si="2"/>
        <v>416760.98473298911</v>
      </c>
      <c r="BM21" s="38">
        <f t="shared" si="2"/>
        <v>414806.00144647551</v>
      </c>
      <c r="BN21" s="38">
        <f t="shared" si="2"/>
        <v>412924.7911141701</v>
      </c>
      <c r="BO21" s="38">
        <f t="shared" si="2"/>
        <v>411113.25523861678</v>
      </c>
      <c r="BP21" s="38">
        <f t="shared" si="2"/>
        <v>409367.59339490149</v>
      </c>
      <c r="BQ21" s="38">
        <f t="shared" si="2"/>
        <v>407684.27661703341</v>
      </c>
      <c r="BR21" s="38">
        <f t="shared" si="2"/>
        <v>3390.2507966213138</v>
      </c>
      <c r="BS21" s="38">
        <f>SUM(BS19:BS20)</f>
        <v>0</v>
      </c>
      <c r="BT21" s="38">
        <f t="shared" si="2"/>
        <v>0</v>
      </c>
      <c r="BU21" s="38">
        <f t="shared" si="2"/>
        <v>0</v>
      </c>
      <c r="BV21" s="38">
        <f t="shared" si="2"/>
        <v>0</v>
      </c>
      <c r="BW21" s="38">
        <f t="shared" si="2"/>
        <v>0</v>
      </c>
      <c r="BX21" s="38">
        <f t="shared" si="2"/>
        <v>0</v>
      </c>
      <c r="BY21" s="38">
        <f t="shared" si="2"/>
        <v>0</v>
      </c>
      <c r="BZ21" s="38">
        <f t="shared" si="2"/>
        <v>0</v>
      </c>
      <c r="CA21" s="38">
        <f t="shared" si="2"/>
        <v>0</v>
      </c>
      <c r="CB21" s="38">
        <f t="shared" si="2"/>
        <v>0</v>
      </c>
      <c r="CC21" s="38">
        <f t="shared" si="2"/>
        <v>0</v>
      </c>
      <c r="CD21" s="38">
        <f t="shared" si="2"/>
        <v>0</v>
      </c>
      <c r="CE21" s="38">
        <f t="shared" si="2"/>
        <v>0</v>
      </c>
      <c r="CF21" s="38">
        <f t="shared" ref="CF21:CK21" si="3">SUM(CF19:CF20)</f>
        <v>0</v>
      </c>
      <c r="CG21" s="38">
        <f t="shared" si="3"/>
        <v>0</v>
      </c>
      <c r="CH21" s="38">
        <f t="shared" si="3"/>
        <v>0</v>
      </c>
      <c r="CI21" s="38">
        <f t="shared" si="3"/>
        <v>0</v>
      </c>
      <c r="CJ21" s="38">
        <f t="shared" si="3"/>
        <v>0</v>
      </c>
      <c r="CK21" s="38">
        <f t="shared" si="3"/>
        <v>0</v>
      </c>
    </row>
    <row r="22" spans="2:89" ht="10.15" hidden="1" customHeight="1" outlineLevel="2">
      <c r="B22" s="23"/>
    </row>
    <row r="23" spans="2:89" ht="10.15" hidden="1" customHeight="1" outlineLevel="1" collapsed="1">
      <c r="B23" s="23"/>
    </row>
    <row r="24" spans="2:89" s="16" customFormat="1" ht="10.15" hidden="1" customHeight="1" outlineLevel="1">
      <c r="B24" s="17"/>
      <c r="C24" s="207" t="s">
        <v>408</v>
      </c>
      <c r="D24" s="16" t="s">
        <v>177</v>
      </c>
      <c r="E24" s="18"/>
      <c r="F24" s="19"/>
      <c r="G24" s="20"/>
    </row>
    <row r="25" spans="2:89" ht="10.15" hidden="1" customHeight="1" outlineLevel="2">
      <c r="B25" s="21"/>
    </row>
    <row r="26" spans="2:89" ht="10.15" hidden="1" customHeight="1" outlineLevel="2">
      <c r="B26" s="21"/>
      <c r="D26" s="10" t="s">
        <v>144</v>
      </c>
      <c r="F26" s="12" t="s">
        <v>4</v>
      </c>
      <c r="G26" s="60">
        <f>SUM(J26:CK26)</f>
        <v>-23679317.969913695</v>
      </c>
      <c r="J26" s="31">
        <f>OPEX!J200</f>
        <v>-3150</v>
      </c>
      <c r="K26" s="31">
        <f>OPEX!K200</f>
        <v>-3150</v>
      </c>
      <c r="L26" s="31">
        <f>OPEX!L200</f>
        <v>-3150</v>
      </c>
      <c r="M26" s="31">
        <f>OPEX!M200</f>
        <v>-32267.784892934487</v>
      </c>
      <c r="N26" s="31">
        <f>OPEX!N200</f>
        <v>-573870.02448059083</v>
      </c>
      <c r="O26" s="31">
        <f>OPEX!O200</f>
        <v>-573870.02448059083</v>
      </c>
      <c r="P26" s="31">
        <f>OPEX!P200</f>
        <v>-573870.02448059083</v>
      </c>
      <c r="Q26" s="31">
        <f>OPEX!Q200</f>
        <v>-573870.02448059083</v>
      </c>
      <c r="R26" s="31">
        <f>OPEX!R200</f>
        <v>-573870.02448059083</v>
      </c>
      <c r="S26" s="31">
        <f>OPEX!S200</f>
        <v>-573870.02448059083</v>
      </c>
      <c r="T26" s="31">
        <f>OPEX!T200</f>
        <v>-573870.02448059083</v>
      </c>
      <c r="U26" s="31">
        <f>OPEX!U200</f>
        <v>-573870.02448059083</v>
      </c>
      <c r="V26" s="31">
        <f>OPEX!V200</f>
        <v>-573870.02448059083</v>
      </c>
      <c r="W26" s="31">
        <f>OPEX!W200</f>
        <v>-573870.02448059083</v>
      </c>
      <c r="X26" s="31">
        <f>OPEX!X200</f>
        <v>-557320.48201989545</v>
      </c>
      <c r="Y26" s="31">
        <f>OPEX!Y200</f>
        <v>-533754.04712973977</v>
      </c>
      <c r="Z26" s="31">
        <f>OPEX!Z200</f>
        <v>-513813.21760730026</v>
      </c>
      <c r="AA26" s="31">
        <f>OPEX!AA200</f>
        <v>-496721.07801663788</v>
      </c>
      <c r="AB26" s="31">
        <f>OPEX!AB200</f>
        <v>-481907.8903713972</v>
      </c>
      <c r="AC26" s="31">
        <f>OPEX!AC200</f>
        <v>-468946.35118181154</v>
      </c>
      <c r="AD26" s="31">
        <f>OPEX!AD200</f>
        <v>-457509.69895570661</v>
      </c>
      <c r="AE26" s="31">
        <f>OPEX!AE200</f>
        <v>-447343.78586583544</v>
      </c>
      <c r="AF26" s="31">
        <f>OPEX!AF200</f>
        <v>-438247.96889068763</v>
      </c>
      <c r="AG26" s="31">
        <f>OPEX!AG200</f>
        <v>-430061.73361305456</v>
      </c>
      <c r="AH26" s="31">
        <f>OPEX!AH200</f>
        <v>-422655.13979043416</v>
      </c>
      <c r="AI26" s="31">
        <f>OPEX!AI200</f>
        <v>-415921.87267896114</v>
      </c>
      <c r="AJ26" s="31">
        <f>OPEX!AJ200</f>
        <v>-409774.10705544217</v>
      </c>
      <c r="AK26" s="31">
        <f>OPEX!AK200</f>
        <v>-404138.65523388324</v>
      </c>
      <c r="AL26" s="31">
        <f>OPEX!AL200</f>
        <v>-398954.03955804888</v>
      </c>
      <c r="AM26" s="31">
        <f>OPEX!AM200</f>
        <v>-394168.24047266343</v>
      </c>
      <c r="AN26" s="31">
        <f>OPEX!AN200</f>
        <v>-389736.94502323243</v>
      </c>
      <c r="AO26" s="31">
        <f>OPEX!AO200</f>
        <v>-385622.17067733215</v>
      </c>
      <c r="AP26" s="31">
        <f>OPEX!AP200</f>
        <v>-381791.17387252854</v>
      </c>
      <c r="AQ26" s="31">
        <f>OPEX!AQ200</f>
        <v>-378215.57685471186</v>
      </c>
      <c r="AR26" s="31">
        <f>OPEX!AR200</f>
        <v>-374870.66351546394</v>
      </c>
      <c r="AS26" s="31">
        <f>OPEX!AS200</f>
        <v>-371734.80725991901</v>
      </c>
      <c r="AT26" s="31">
        <f>OPEX!AT200</f>
        <v>-368789.0028986496</v>
      </c>
      <c r="AU26" s="31">
        <f>OPEX!AU200</f>
        <v>-366016.48114686657</v>
      </c>
      <c r="AV26" s="31">
        <f>OPEX!AV200</f>
        <v>-363402.38920947118</v>
      </c>
      <c r="AW26" s="31">
        <f>OPEX!AW200</f>
        <v>-360933.52460193099</v>
      </c>
      <c r="AX26" s="31">
        <f>OPEX!AX200</f>
        <v>-358598.11213533895</v>
      </c>
      <c r="AY26" s="31">
        <f>OPEX!AY200</f>
        <v>-356385.61611435708</v>
      </c>
      <c r="AZ26" s="31">
        <f>OPEX!AZ200</f>
        <v>-354286.58142778446</v>
      </c>
      <c r="BA26" s="31">
        <f>OPEX!BA200</f>
        <v>-352292.49847554049</v>
      </c>
      <c r="BB26" s="31">
        <f>OPEX!BB200</f>
        <v>-350395.68786243041</v>
      </c>
      <c r="BC26" s="31">
        <f>OPEX!BC200</f>
        <v>-348589.20156423032</v>
      </c>
      <c r="BD26" s="31">
        <f>OPEX!BD200</f>
        <v>-346866.73788455117</v>
      </c>
      <c r="BE26" s="31">
        <f>OPEX!BE200</f>
        <v>-345222.56800849375</v>
      </c>
      <c r="BF26" s="31">
        <f>OPEX!BF200</f>
        <v>-343651.47234914999</v>
      </c>
      <c r="BG26" s="31">
        <f>OPEX!BG200</f>
        <v>-342148.68519673432</v>
      </c>
      <c r="BH26" s="31">
        <f>OPEX!BH200</f>
        <v>-340709.84643378318</v>
      </c>
      <c r="BI26" s="31">
        <f>OPEX!BI200</f>
        <v>-339330.95928595489</v>
      </c>
      <c r="BJ26" s="31">
        <f>OPEX!BJ200</f>
        <v>-338008.3532462013</v>
      </c>
      <c r="BK26" s="31">
        <f>OPEX!BK200</f>
        <v>-336738.65144803777</v>
      </c>
      <c r="BL26" s="31">
        <f>OPEX!BL200</f>
        <v>-335518.74187725317</v>
      </c>
      <c r="BM26" s="31">
        <f>OPEX!BM200</f>
        <v>-334345.75190534501</v>
      </c>
      <c r="BN26" s="31">
        <f>OPEX!BN200</f>
        <v>-333217.02570596174</v>
      </c>
      <c r="BO26" s="31">
        <f>OPEX!BO200</f>
        <v>-332130.10418062977</v>
      </c>
      <c r="BP26" s="31">
        <f>OPEX!BP200</f>
        <v>-331082.70707440062</v>
      </c>
      <c r="BQ26" s="31">
        <f>OPEX!BQ200</f>
        <v>-330072.71700767975</v>
      </c>
      <c r="BR26" s="31">
        <f>OPEX!BR200</f>
        <v>-36956.877529390142</v>
      </c>
      <c r="BS26" s="31">
        <f>OPEX!BS200</f>
        <v>0</v>
      </c>
      <c r="BT26" s="31">
        <f>OPEX!BT200</f>
        <v>0</v>
      </c>
      <c r="BU26" s="31">
        <f>OPEX!BU200</f>
        <v>0</v>
      </c>
      <c r="BV26" s="31">
        <f>OPEX!BV200</f>
        <v>0</v>
      </c>
      <c r="BW26" s="31">
        <f>OPEX!BW200</f>
        <v>0</v>
      </c>
      <c r="BX26" s="31">
        <f>OPEX!BX200</f>
        <v>0</v>
      </c>
      <c r="BY26" s="31">
        <f>OPEX!BY200</f>
        <v>0</v>
      </c>
      <c r="BZ26" s="31">
        <f>OPEX!BZ200</f>
        <v>0</v>
      </c>
      <c r="CA26" s="31">
        <f>OPEX!CA200</f>
        <v>0</v>
      </c>
      <c r="CB26" s="31">
        <f>OPEX!CB200</f>
        <v>0</v>
      </c>
      <c r="CC26" s="31">
        <f>OPEX!CC200</f>
        <v>0</v>
      </c>
      <c r="CD26" s="31">
        <f>OPEX!CD200</f>
        <v>0</v>
      </c>
      <c r="CE26" s="31">
        <f>OPEX!CE200</f>
        <v>0</v>
      </c>
      <c r="CF26" s="31">
        <f>OPEX!CF200</f>
        <v>0</v>
      </c>
      <c r="CG26" s="31">
        <f>OPEX!CG200</f>
        <v>0</v>
      </c>
      <c r="CH26" s="31">
        <f>OPEX!CH200</f>
        <v>0</v>
      </c>
      <c r="CI26" s="31">
        <f>OPEX!CI200</f>
        <v>0</v>
      </c>
      <c r="CJ26" s="31">
        <f>OPEX!CJ200</f>
        <v>0</v>
      </c>
      <c r="CK26" s="31">
        <f>OPEX!CK200</f>
        <v>0</v>
      </c>
    </row>
    <row r="27" spans="2:89" ht="10.15" hidden="1" customHeight="1" outlineLevel="2">
      <c r="B27" s="23"/>
    </row>
    <row r="28" spans="2:89" ht="10.15" hidden="1" customHeight="1" outlineLevel="1" collapsed="1">
      <c r="B28" s="23"/>
    </row>
    <row r="29" spans="2:89" s="16" customFormat="1" ht="10.15" hidden="1" customHeight="1" outlineLevel="1">
      <c r="B29" s="17"/>
      <c r="C29" s="207" t="s">
        <v>409</v>
      </c>
      <c r="D29" s="16" t="s">
        <v>125</v>
      </c>
      <c r="E29" s="18"/>
      <c r="F29" s="19"/>
      <c r="G29" s="20"/>
    </row>
    <row r="30" spans="2:89" ht="10.15" hidden="1" customHeight="1" outlineLevel="2">
      <c r="B30" s="23"/>
    </row>
    <row r="31" spans="2:89" ht="10.15" hidden="1" customHeight="1" outlineLevel="2">
      <c r="B31" s="23"/>
      <c r="D31" s="10" t="s">
        <v>14</v>
      </c>
      <c r="F31" s="12" t="s">
        <v>7</v>
      </c>
      <c r="G31" s="60">
        <f>SUM(J31:CK31)</f>
        <v>61</v>
      </c>
      <c r="J31" s="32">
        <f>'Laika grafiks'!J19</f>
        <v>1</v>
      </c>
      <c r="K31" s="32">
        <f>'Laika grafiks'!K19</f>
        <v>1</v>
      </c>
      <c r="L31" s="32">
        <f>'Laika grafiks'!L19</f>
        <v>1</v>
      </c>
      <c r="M31" s="32">
        <f>'Laika grafiks'!M19</f>
        <v>1</v>
      </c>
      <c r="N31" s="32">
        <f>'Laika grafiks'!N19</f>
        <v>1</v>
      </c>
      <c r="O31" s="32">
        <f>'Laika grafiks'!O19</f>
        <v>1</v>
      </c>
      <c r="P31" s="32">
        <f>'Laika grafiks'!P19</f>
        <v>1</v>
      </c>
      <c r="Q31" s="32">
        <f>'Laika grafiks'!Q19</f>
        <v>1</v>
      </c>
      <c r="R31" s="32">
        <f>'Laika grafiks'!R19</f>
        <v>1</v>
      </c>
      <c r="S31" s="32">
        <f>'Laika grafiks'!S19</f>
        <v>1</v>
      </c>
      <c r="T31" s="32">
        <f>'Laika grafiks'!T19</f>
        <v>1</v>
      </c>
      <c r="U31" s="32">
        <f>'Laika grafiks'!U19</f>
        <v>1</v>
      </c>
      <c r="V31" s="32">
        <f>'Laika grafiks'!V19</f>
        <v>1</v>
      </c>
      <c r="W31" s="32">
        <f>'Laika grafiks'!W19</f>
        <v>1</v>
      </c>
      <c r="X31" s="32">
        <f>'Laika grafiks'!X19</f>
        <v>1</v>
      </c>
      <c r="Y31" s="32">
        <f>'Laika grafiks'!Y19</f>
        <v>1</v>
      </c>
      <c r="Z31" s="32">
        <f>'Laika grafiks'!Z19</f>
        <v>1</v>
      </c>
      <c r="AA31" s="32">
        <f>'Laika grafiks'!AA19</f>
        <v>1</v>
      </c>
      <c r="AB31" s="32">
        <f>'Laika grafiks'!AB19</f>
        <v>1</v>
      </c>
      <c r="AC31" s="32">
        <f>'Laika grafiks'!AC19</f>
        <v>1</v>
      </c>
      <c r="AD31" s="32">
        <f>'Laika grafiks'!AD19</f>
        <v>1</v>
      </c>
      <c r="AE31" s="32">
        <f>'Laika grafiks'!AE19</f>
        <v>1</v>
      </c>
      <c r="AF31" s="32">
        <f>'Laika grafiks'!AF19</f>
        <v>1</v>
      </c>
      <c r="AG31" s="32">
        <f>'Laika grafiks'!AG19</f>
        <v>1</v>
      </c>
      <c r="AH31" s="32">
        <f>'Laika grafiks'!AH19</f>
        <v>1</v>
      </c>
      <c r="AI31" s="32">
        <f>'Laika grafiks'!AI19</f>
        <v>1</v>
      </c>
      <c r="AJ31" s="32">
        <f>'Laika grafiks'!AJ19</f>
        <v>1</v>
      </c>
      <c r="AK31" s="32">
        <f>'Laika grafiks'!AK19</f>
        <v>1</v>
      </c>
      <c r="AL31" s="32">
        <f>'Laika grafiks'!AL19</f>
        <v>1</v>
      </c>
      <c r="AM31" s="32">
        <f>'Laika grafiks'!AM19</f>
        <v>1</v>
      </c>
      <c r="AN31" s="32">
        <f>'Laika grafiks'!AN19</f>
        <v>1</v>
      </c>
      <c r="AO31" s="32">
        <f>'Laika grafiks'!AO19</f>
        <v>1</v>
      </c>
      <c r="AP31" s="32">
        <f>'Laika grafiks'!AP19</f>
        <v>1</v>
      </c>
      <c r="AQ31" s="32">
        <f>'Laika grafiks'!AQ19</f>
        <v>1</v>
      </c>
      <c r="AR31" s="32">
        <f>'Laika grafiks'!AR19</f>
        <v>1</v>
      </c>
      <c r="AS31" s="32">
        <f>'Laika grafiks'!AS19</f>
        <v>1</v>
      </c>
      <c r="AT31" s="32">
        <f>'Laika grafiks'!AT19</f>
        <v>1</v>
      </c>
      <c r="AU31" s="32">
        <f>'Laika grafiks'!AU19</f>
        <v>1</v>
      </c>
      <c r="AV31" s="32">
        <f>'Laika grafiks'!AV19</f>
        <v>1</v>
      </c>
      <c r="AW31" s="32">
        <f>'Laika grafiks'!AW19</f>
        <v>1</v>
      </c>
      <c r="AX31" s="32">
        <f>'Laika grafiks'!AX19</f>
        <v>1</v>
      </c>
      <c r="AY31" s="32">
        <f>'Laika grafiks'!AY19</f>
        <v>1</v>
      </c>
      <c r="AZ31" s="32">
        <f>'Laika grafiks'!AZ19</f>
        <v>1</v>
      </c>
      <c r="BA31" s="32">
        <f>'Laika grafiks'!BA19</f>
        <v>1</v>
      </c>
      <c r="BB31" s="32">
        <f>'Laika grafiks'!BB19</f>
        <v>1</v>
      </c>
      <c r="BC31" s="32">
        <f>'Laika grafiks'!BC19</f>
        <v>1</v>
      </c>
      <c r="BD31" s="32">
        <f>'Laika grafiks'!BD19</f>
        <v>1</v>
      </c>
      <c r="BE31" s="32">
        <f>'Laika grafiks'!BE19</f>
        <v>1</v>
      </c>
      <c r="BF31" s="32">
        <f>'Laika grafiks'!BF19</f>
        <v>1</v>
      </c>
      <c r="BG31" s="32">
        <f>'Laika grafiks'!BG19</f>
        <v>1</v>
      </c>
      <c r="BH31" s="32">
        <f>'Laika grafiks'!BH19</f>
        <v>1</v>
      </c>
      <c r="BI31" s="32">
        <f>'Laika grafiks'!BI19</f>
        <v>1</v>
      </c>
      <c r="BJ31" s="32">
        <f>'Laika grafiks'!BJ19</f>
        <v>1</v>
      </c>
      <c r="BK31" s="32">
        <f>'Laika grafiks'!BK19</f>
        <v>1</v>
      </c>
      <c r="BL31" s="32">
        <f>'Laika grafiks'!BL19</f>
        <v>1</v>
      </c>
      <c r="BM31" s="32">
        <f>'Laika grafiks'!BM19</f>
        <v>1</v>
      </c>
      <c r="BN31" s="32">
        <f>'Laika grafiks'!BN19</f>
        <v>1</v>
      </c>
      <c r="BO31" s="32">
        <f>'Laika grafiks'!BO19</f>
        <v>1</v>
      </c>
      <c r="BP31" s="32">
        <f>'Laika grafiks'!BP19</f>
        <v>1</v>
      </c>
      <c r="BQ31" s="32">
        <f>'Laika grafiks'!BQ19</f>
        <v>1</v>
      </c>
      <c r="BR31" s="32">
        <f>'Laika grafiks'!BR19</f>
        <v>1</v>
      </c>
      <c r="BS31" s="32">
        <f>'Laika grafiks'!BS19</f>
        <v>0</v>
      </c>
      <c r="BT31" s="32">
        <f>'Laika grafiks'!BT19</f>
        <v>0</v>
      </c>
      <c r="BU31" s="32">
        <f>'Laika grafiks'!BU19</f>
        <v>0</v>
      </c>
      <c r="BV31" s="32">
        <f>'Laika grafiks'!BV19</f>
        <v>0</v>
      </c>
      <c r="BW31" s="32">
        <f>'Laika grafiks'!BW19</f>
        <v>0</v>
      </c>
      <c r="BX31" s="32">
        <f>'Laika grafiks'!BX19</f>
        <v>0</v>
      </c>
      <c r="BY31" s="32">
        <f>'Laika grafiks'!BY19</f>
        <v>0</v>
      </c>
      <c r="BZ31" s="32">
        <f>'Laika grafiks'!BZ19</f>
        <v>0</v>
      </c>
      <c r="CA31" s="32">
        <f>'Laika grafiks'!CA19</f>
        <v>0</v>
      </c>
      <c r="CB31" s="32">
        <f>'Laika grafiks'!CB19</f>
        <v>0</v>
      </c>
      <c r="CC31" s="32">
        <f>'Laika grafiks'!CC19</f>
        <v>0</v>
      </c>
      <c r="CD31" s="32">
        <f>'Laika grafiks'!CD19</f>
        <v>0</v>
      </c>
      <c r="CE31" s="32">
        <f>'Laika grafiks'!CE19</f>
        <v>0</v>
      </c>
      <c r="CF31" s="32">
        <f>'Laika grafiks'!CF19</f>
        <v>0</v>
      </c>
      <c r="CG31" s="32">
        <f>'Laika grafiks'!CG19</f>
        <v>0</v>
      </c>
      <c r="CH31" s="32">
        <f>'Laika grafiks'!CH19</f>
        <v>0</v>
      </c>
      <c r="CI31" s="32">
        <f>'Laika grafiks'!CI19</f>
        <v>0</v>
      </c>
      <c r="CJ31" s="32">
        <f>'Laika grafiks'!CJ19</f>
        <v>0</v>
      </c>
      <c r="CK31" s="32">
        <f>'Laika grafiks'!CK19</f>
        <v>0</v>
      </c>
    </row>
    <row r="32" spans="2:89" ht="10.15" hidden="1" customHeight="1" outlineLevel="2">
      <c r="B32" s="23"/>
      <c r="D32" s="10" t="s">
        <v>526</v>
      </c>
      <c r="F32" s="12" t="s">
        <v>7</v>
      </c>
      <c r="G32" s="60">
        <f>SUM(J32:CK32)</f>
        <v>57</v>
      </c>
      <c r="J32" s="32">
        <f>'Laika grafiks'!J25</f>
        <v>0</v>
      </c>
      <c r="K32" s="32">
        <f>'Laika grafiks'!K25</f>
        <v>0</v>
      </c>
      <c r="L32" s="32">
        <f>'Laika grafiks'!L25</f>
        <v>0</v>
      </c>
      <c r="M32" s="32">
        <f>'Laika grafiks'!M25</f>
        <v>0</v>
      </c>
      <c r="N32" s="32">
        <f>'Laika grafiks'!N25</f>
        <v>1</v>
      </c>
      <c r="O32" s="32">
        <f>'Laika grafiks'!O25</f>
        <v>1</v>
      </c>
      <c r="P32" s="32">
        <f>'Laika grafiks'!P25</f>
        <v>1</v>
      </c>
      <c r="Q32" s="32">
        <f>'Laika grafiks'!Q25</f>
        <v>1</v>
      </c>
      <c r="R32" s="32">
        <f>'Laika grafiks'!R25</f>
        <v>1</v>
      </c>
      <c r="S32" s="32">
        <f>'Laika grafiks'!S25</f>
        <v>1</v>
      </c>
      <c r="T32" s="32">
        <f>'Laika grafiks'!T25</f>
        <v>1</v>
      </c>
      <c r="U32" s="32">
        <f>'Laika grafiks'!U25</f>
        <v>1</v>
      </c>
      <c r="V32" s="32">
        <f>'Laika grafiks'!V25</f>
        <v>1</v>
      </c>
      <c r="W32" s="32">
        <f>'Laika grafiks'!W25</f>
        <v>1</v>
      </c>
      <c r="X32" s="32">
        <f>'Laika grafiks'!X25</f>
        <v>1</v>
      </c>
      <c r="Y32" s="32">
        <f>'Laika grafiks'!Y25</f>
        <v>1</v>
      </c>
      <c r="Z32" s="32">
        <f>'Laika grafiks'!Z25</f>
        <v>1</v>
      </c>
      <c r="AA32" s="32">
        <f>'Laika grafiks'!AA25</f>
        <v>1</v>
      </c>
      <c r="AB32" s="32">
        <f>'Laika grafiks'!AB25</f>
        <v>1</v>
      </c>
      <c r="AC32" s="32">
        <f>'Laika grafiks'!AC25</f>
        <v>1</v>
      </c>
      <c r="AD32" s="32">
        <f>'Laika grafiks'!AD25</f>
        <v>1</v>
      </c>
      <c r="AE32" s="32">
        <f>'Laika grafiks'!AE25</f>
        <v>1</v>
      </c>
      <c r="AF32" s="32">
        <f>'Laika grafiks'!AF25</f>
        <v>1</v>
      </c>
      <c r="AG32" s="32">
        <f>'Laika grafiks'!AG25</f>
        <v>1</v>
      </c>
      <c r="AH32" s="32">
        <f>'Laika grafiks'!AH25</f>
        <v>1</v>
      </c>
      <c r="AI32" s="32">
        <f>'Laika grafiks'!AI25</f>
        <v>1</v>
      </c>
      <c r="AJ32" s="32">
        <f>'Laika grafiks'!AJ25</f>
        <v>1</v>
      </c>
      <c r="AK32" s="32">
        <f>'Laika grafiks'!AK25</f>
        <v>1</v>
      </c>
      <c r="AL32" s="32">
        <f>'Laika grafiks'!AL25</f>
        <v>1</v>
      </c>
      <c r="AM32" s="32">
        <f>'Laika grafiks'!AM25</f>
        <v>1</v>
      </c>
      <c r="AN32" s="32">
        <f>'Laika grafiks'!AN25</f>
        <v>1</v>
      </c>
      <c r="AO32" s="32">
        <f>'Laika grafiks'!AO25</f>
        <v>1</v>
      </c>
      <c r="AP32" s="32">
        <f>'Laika grafiks'!AP25</f>
        <v>1</v>
      </c>
      <c r="AQ32" s="32">
        <f>'Laika grafiks'!AQ25</f>
        <v>1</v>
      </c>
      <c r="AR32" s="32">
        <f>'Laika grafiks'!AR25</f>
        <v>1</v>
      </c>
      <c r="AS32" s="32">
        <f>'Laika grafiks'!AS25</f>
        <v>1</v>
      </c>
      <c r="AT32" s="32">
        <f>'Laika grafiks'!AT25</f>
        <v>1</v>
      </c>
      <c r="AU32" s="32">
        <f>'Laika grafiks'!AU25</f>
        <v>1</v>
      </c>
      <c r="AV32" s="32">
        <f>'Laika grafiks'!AV25</f>
        <v>1</v>
      </c>
      <c r="AW32" s="32">
        <f>'Laika grafiks'!AW25</f>
        <v>1</v>
      </c>
      <c r="AX32" s="32">
        <f>'Laika grafiks'!AX25</f>
        <v>1</v>
      </c>
      <c r="AY32" s="32">
        <f>'Laika grafiks'!AY25</f>
        <v>1</v>
      </c>
      <c r="AZ32" s="32">
        <f>'Laika grafiks'!AZ25</f>
        <v>1</v>
      </c>
      <c r="BA32" s="32">
        <f>'Laika grafiks'!BA25</f>
        <v>1</v>
      </c>
      <c r="BB32" s="32">
        <f>'Laika grafiks'!BB25</f>
        <v>1</v>
      </c>
      <c r="BC32" s="32">
        <f>'Laika grafiks'!BC25</f>
        <v>1</v>
      </c>
      <c r="BD32" s="32">
        <f>'Laika grafiks'!BD25</f>
        <v>1</v>
      </c>
      <c r="BE32" s="32">
        <f>'Laika grafiks'!BE25</f>
        <v>1</v>
      </c>
      <c r="BF32" s="32">
        <f>'Laika grafiks'!BF25</f>
        <v>1</v>
      </c>
      <c r="BG32" s="32">
        <f>'Laika grafiks'!BG25</f>
        <v>1</v>
      </c>
      <c r="BH32" s="32">
        <f>'Laika grafiks'!BH25</f>
        <v>1</v>
      </c>
      <c r="BI32" s="32">
        <f>'Laika grafiks'!BI25</f>
        <v>1</v>
      </c>
      <c r="BJ32" s="32">
        <f>'Laika grafiks'!BJ25</f>
        <v>1</v>
      </c>
      <c r="BK32" s="32">
        <f>'Laika grafiks'!BK25</f>
        <v>1</v>
      </c>
      <c r="BL32" s="32">
        <f>'Laika grafiks'!BL25</f>
        <v>1</v>
      </c>
      <c r="BM32" s="32">
        <f>'Laika grafiks'!BM25</f>
        <v>1</v>
      </c>
      <c r="BN32" s="32">
        <f>'Laika grafiks'!BN25</f>
        <v>1</v>
      </c>
      <c r="BO32" s="32">
        <f>'Laika grafiks'!BO25</f>
        <v>1</v>
      </c>
      <c r="BP32" s="32">
        <f>'Laika grafiks'!BP25</f>
        <v>1</v>
      </c>
      <c r="BQ32" s="32">
        <f>'Laika grafiks'!BQ25</f>
        <v>1</v>
      </c>
      <c r="BR32" s="32">
        <f>'Laika grafiks'!BR25</f>
        <v>1</v>
      </c>
      <c r="BS32" s="32">
        <f>'Laika grafiks'!BS25</f>
        <v>0</v>
      </c>
      <c r="BT32" s="32">
        <f>'Laika grafiks'!BT25</f>
        <v>0</v>
      </c>
      <c r="BU32" s="32">
        <f>'Laika grafiks'!BU25</f>
        <v>0</v>
      </c>
      <c r="BV32" s="32">
        <f>'Laika grafiks'!BV25</f>
        <v>0</v>
      </c>
      <c r="BW32" s="32">
        <f>'Laika grafiks'!BW25</f>
        <v>0</v>
      </c>
      <c r="BX32" s="32">
        <f>'Laika grafiks'!BX25</f>
        <v>0</v>
      </c>
      <c r="BY32" s="32">
        <f>'Laika grafiks'!BY25</f>
        <v>0</v>
      </c>
      <c r="BZ32" s="32">
        <f>'Laika grafiks'!BZ25</f>
        <v>0</v>
      </c>
      <c r="CA32" s="32">
        <f>'Laika grafiks'!CA25</f>
        <v>0</v>
      </c>
      <c r="CB32" s="32">
        <f>'Laika grafiks'!CB25</f>
        <v>0</v>
      </c>
      <c r="CC32" s="32">
        <f>'Laika grafiks'!CC25</f>
        <v>0</v>
      </c>
      <c r="CD32" s="32">
        <f>'Laika grafiks'!CD25</f>
        <v>0</v>
      </c>
      <c r="CE32" s="32">
        <f>'Laika grafiks'!CE25</f>
        <v>0</v>
      </c>
      <c r="CF32" s="32">
        <f>'Laika grafiks'!CF25</f>
        <v>0</v>
      </c>
      <c r="CG32" s="32">
        <f>'Laika grafiks'!CG25</f>
        <v>0</v>
      </c>
      <c r="CH32" s="32">
        <f>'Laika grafiks'!CH25</f>
        <v>0</v>
      </c>
      <c r="CI32" s="32">
        <f>'Laika grafiks'!CI25</f>
        <v>0</v>
      </c>
      <c r="CJ32" s="32">
        <f>'Laika grafiks'!CJ25</f>
        <v>0</v>
      </c>
      <c r="CK32" s="32">
        <f>'Laika grafiks'!CK25</f>
        <v>0</v>
      </c>
    </row>
    <row r="33" spans="2:89" ht="10.15" hidden="1" customHeight="1" outlineLevel="1" collapsed="1">
      <c r="B33" s="23"/>
    </row>
    <row r="34" spans="2:89" ht="10.15" customHeight="1" collapsed="1">
      <c r="B34" s="23"/>
    </row>
    <row r="35" spans="2:89" s="13" customFormat="1" ht="10.15" customHeight="1">
      <c r="B35" s="15">
        <v>2</v>
      </c>
      <c r="C35" s="13" t="s">
        <v>10</v>
      </c>
      <c r="E35" s="14"/>
      <c r="F35" s="15"/>
      <c r="G35" s="15"/>
    </row>
    <row r="36" spans="2:89" ht="10.15" hidden="1" customHeight="1" outlineLevel="1"/>
    <row r="37" spans="2:89" s="16" customFormat="1" ht="10.15" hidden="1" customHeight="1" outlineLevel="1">
      <c r="B37" s="17"/>
      <c r="C37" s="207" t="s">
        <v>410</v>
      </c>
      <c r="D37" s="16" t="s">
        <v>181</v>
      </c>
      <c r="E37" s="18"/>
      <c r="F37" s="19"/>
      <c r="G37" s="20"/>
    </row>
    <row r="38" spans="2:89" ht="10.15" hidden="1" customHeight="1" outlineLevel="2"/>
    <row r="39" spans="2:89" ht="10.15" hidden="1" customHeight="1" outlineLevel="2">
      <c r="D39" s="10" t="s">
        <v>182</v>
      </c>
      <c r="F39" s="12" t="s">
        <v>7</v>
      </c>
      <c r="J39" s="26">
        <f>IF(J2=$G$31,1,0)</f>
        <v>0</v>
      </c>
      <c r="K39" s="26">
        <f t="shared" ref="K39:BV39" si="4">IF(K2=$G$31,1,0)</f>
        <v>0</v>
      </c>
      <c r="L39" s="26">
        <f t="shared" si="4"/>
        <v>0</v>
      </c>
      <c r="M39" s="26">
        <f t="shared" si="4"/>
        <v>0</v>
      </c>
      <c r="N39" s="26">
        <f t="shared" si="4"/>
        <v>0</v>
      </c>
      <c r="O39" s="26">
        <f t="shared" si="4"/>
        <v>0</v>
      </c>
      <c r="P39" s="26">
        <f t="shared" si="4"/>
        <v>0</v>
      </c>
      <c r="Q39" s="26">
        <f t="shared" si="4"/>
        <v>0</v>
      </c>
      <c r="R39" s="26">
        <f t="shared" si="4"/>
        <v>0</v>
      </c>
      <c r="S39" s="26">
        <f t="shared" si="4"/>
        <v>0</v>
      </c>
      <c r="T39" s="26">
        <f t="shared" si="4"/>
        <v>0</v>
      </c>
      <c r="U39" s="26">
        <f t="shared" si="4"/>
        <v>0</v>
      </c>
      <c r="V39" s="26">
        <f t="shared" si="4"/>
        <v>0</v>
      </c>
      <c r="W39" s="26">
        <f t="shared" si="4"/>
        <v>0</v>
      </c>
      <c r="X39" s="26">
        <f t="shared" si="4"/>
        <v>0</v>
      </c>
      <c r="Y39" s="26">
        <f t="shared" si="4"/>
        <v>0</v>
      </c>
      <c r="Z39" s="26">
        <f t="shared" si="4"/>
        <v>0</v>
      </c>
      <c r="AA39" s="26">
        <f t="shared" si="4"/>
        <v>0</v>
      </c>
      <c r="AB39" s="26">
        <f t="shared" si="4"/>
        <v>0</v>
      </c>
      <c r="AC39" s="26">
        <f t="shared" si="4"/>
        <v>0</v>
      </c>
      <c r="AD39" s="26">
        <f t="shared" si="4"/>
        <v>0</v>
      </c>
      <c r="AE39" s="26">
        <f t="shared" si="4"/>
        <v>0</v>
      </c>
      <c r="AF39" s="26">
        <f t="shared" si="4"/>
        <v>0</v>
      </c>
      <c r="AG39" s="26">
        <f t="shared" si="4"/>
        <v>0</v>
      </c>
      <c r="AH39" s="26">
        <f t="shared" si="4"/>
        <v>0</v>
      </c>
      <c r="AI39" s="26">
        <f t="shared" si="4"/>
        <v>0</v>
      </c>
      <c r="AJ39" s="26">
        <f t="shared" si="4"/>
        <v>0</v>
      </c>
      <c r="AK39" s="26">
        <f t="shared" si="4"/>
        <v>0</v>
      </c>
      <c r="AL39" s="26">
        <f t="shared" si="4"/>
        <v>0</v>
      </c>
      <c r="AM39" s="26">
        <f t="shared" si="4"/>
        <v>0</v>
      </c>
      <c r="AN39" s="26">
        <f t="shared" si="4"/>
        <v>0</v>
      </c>
      <c r="AO39" s="26">
        <f t="shared" si="4"/>
        <v>0</v>
      </c>
      <c r="AP39" s="26">
        <f t="shared" si="4"/>
        <v>0</v>
      </c>
      <c r="AQ39" s="26">
        <f t="shared" si="4"/>
        <v>0</v>
      </c>
      <c r="AR39" s="26">
        <f t="shared" si="4"/>
        <v>0</v>
      </c>
      <c r="AS39" s="26">
        <f t="shared" si="4"/>
        <v>0</v>
      </c>
      <c r="AT39" s="26">
        <f t="shared" si="4"/>
        <v>0</v>
      </c>
      <c r="AU39" s="26">
        <f t="shared" si="4"/>
        <v>0</v>
      </c>
      <c r="AV39" s="26">
        <f t="shared" si="4"/>
        <v>0</v>
      </c>
      <c r="AW39" s="26">
        <f t="shared" si="4"/>
        <v>0</v>
      </c>
      <c r="AX39" s="26">
        <f t="shared" si="4"/>
        <v>0</v>
      </c>
      <c r="AY39" s="26">
        <f t="shared" si="4"/>
        <v>0</v>
      </c>
      <c r="AZ39" s="26">
        <f t="shared" si="4"/>
        <v>0</v>
      </c>
      <c r="BA39" s="26">
        <f t="shared" si="4"/>
        <v>0</v>
      </c>
      <c r="BB39" s="26">
        <f t="shared" si="4"/>
        <v>0</v>
      </c>
      <c r="BC39" s="26">
        <f t="shared" si="4"/>
        <v>0</v>
      </c>
      <c r="BD39" s="26">
        <f t="shared" si="4"/>
        <v>0</v>
      </c>
      <c r="BE39" s="26">
        <f t="shared" si="4"/>
        <v>0</v>
      </c>
      <c r="BF39" s="26">
        <f t="shared" si="4"/>
        <v>0</v>
      </c>
      <c r="BG39" s="26">
        <f t="shared" si="4"/>
        <v>0</v>
      </c>
      <c r="BH39" s="26">
        <f t="shared" si="4"/>
        <v>0</v>
      </c>
      <c r="BI39" s="26">
        <f t="shared" si="4"/>
        <v>0</v>
      </c>
      <c r="BJ39" s="26">
        <f t="shared" si="4"/>
        <v>0</v>
      </c>
      <c r="BK39" s="26">
        <f t="shared" si="4"/>
        <v>0</v>
      </c>
      <c r="BL39" s="26">
        <f t="shared" si="4"/>
        <v>0</v>
      </c>
      <c r="BM39" s="26">
        <f t="shared" si="4"/>
        <v>0</v>
      </c>
      <c r="BN39" s="26">
        <f t="shared" si="4"/>
        <v>0</v>
      </c>
      <c r="BO39" s="26">
        <f t="shared" si="4"/>
        <v>0</v>
      </c>
      <c r="BP39" s="26">
        <f t="shared" si="4"/>
        <v>0</v>
      </c>
      <c r="BQ39" s="26">
        <f t="shared" si="4"/>
        <v>0</v>
      </c>
      <c r="BR39" s="26">
        <f t="shared" si="4"/>
        <v>1</v>
      </c>
      <c r="BS39" s="26">
        <f t="shared" si="4"/>
        <v>0</v>
      </c>
      <c r="BT39" s="26">
        <f t="shared" si="4"/>
        <v>0</v>
      </c>
      <c r="BU39" s="26">
        <f t="shared" si="4"/>
        <v>0</v>
      </c>
      <c r="BV39" s="26">
        <f t="shared" si="4"/>
        <v>0</v>
      </c>
      <c r="BW39" s="26">
        <f t="shared" ref="BW39:CK39" si="5">IF(BW2=$G$31,1,0)</f>
        <v>0</v>
      </c>
      <c r="BX39" s="26">
        <f t="shared" si="5"/>
        <v>0</v>
      </c>
      <c r="BY39" s="26">
        <f t="shared" si="5"/>
        <v>0</v>
      </c>
      <c r="BZ39" s="26">
        <f t="shared" si="5"/>
        <v>0</v>
      </c>
      <c r="CA39" s="26">
        <f t="shared" si="5"/>
        <v>0</v>
      </c>
      <c r="CB39" s="26">
        <f t="shared" si="5"/>
        <v>0</v>
      </c>
      <c r="CC39" s="26">
        <f t="shared" si="5"/>
        <v>0</v>
      </c>
      <c r="CD39" s="26">
        <f t="shared" si="5"/>
        <v>0</v>
      </c>
      <c r="CE39" s="26">
        <f t="shared" si="5"/>
        <v>0</v>
      </c>
      <c r="CF39" s="26">
        <f t="shared" si="5"/>
        <v>0</v>
      </c>
      <c r="CG39" s="26">
        <f t="shared" si="5"/>
        <v>0</v>
      </c>
      <c r="CH39" s="26">
        <f t="shared" si="5"/>
        <v>0</v>
      </c>
      <c r="CI39" s="26">
        <f t="shared" si="5"/>
        <v>0</v>
      </c>
      <c r="CJ39" s="26">
        <f t="shared" si="5"/>
        <v>0</v>
      </c>
      <c r="CK39" s="26">
        <f t="shared" si="5"/>
        <v>0</v>
      </c>
    </row>
    <row r="40" spans="2:89" ht="10.15" hidden="1" customHeight="1" outlineLevel="2"/>
    <row r="41" spans="2:89" ht="10.15" hidden="1" customHeight="1" outlineLevel="2">
      <c r="D41" s="10" t="s">
        <v>179</v>
      </c>
      <c r="F41" s="12" t="s">
        <v>4</v>
      </c>
      <c r="J41" s="36">
        <f>IF(J39=0,(($G$10/J13)*J21),0)*J32</f>
        <v>0</v>
      </c>
      <c r="K41" s="36">
        <f t="shared" ref="K41:Q41" si="6">IF(K39=0,(($G$10/K13)*K21),0)*K32</f>
        <v>0</v>
      </c>
      <c r="L41" s="36">
        <f t="shared" si="6"/>
        <v>0</v>
      </c>
      <c r="M41" s="36">
        <f t="shared" si="6"/>
        <v>0</v>
      </c>
      <c r="N41" s="36">
        <f t="shared" si="6"/>
        <v>267620.75257157866</v>
      </c>
      <c r="O41" s="36">
        <f t="shared" si="6"/>
        <v>267620.75257157866</v>
      </c>
      <c r="P41" s="36">
        <f t="shared" si="6"/>
        <v>267620.75257157866</v>
      </c>
      <c r="Q41" s="36">
        <f t="shared" si="6"/>
        <v>267620.75257157866</v>
      </c>
      <c r="R41" s="36">
        <f t="shared" ref="R41:CB41" si="7">IF(R39=0,(($G$10/R13)*R21),0)*R32</f>
        <v>267620.75257157866</v>
      </c>
      <c r="S41" s="36">
        <f t="shared" si="7"/>
        <v>267620.75257157866</v>
      </c>
      <c r="T41" s="36">
        <f t="shared" si="7"/>
        <v>267620.75257157866</v>
      </c>
      <c r="U41" s="36">
        <f t="shared" si="7"/>
        <v>267620.75257157866</v>
      </c>
      <c r="V41" s="36">
        <f t="shared" si="7"/>
        <v>267620.75257157866</v>
      </c>
      <c r="W41" s="36">
        <f t="shared" si="7"/>
        <v>267620.75257157866</v>
      </c>
      <c r="X41" s="36">
        <f t="shared" si="7"/>
        <v>258552.51012736207</v>
      </c>
      <c r="Y41" s="36">
        <f t="shared" si="7"/>
        <v>245639.39511905753</v>
      </c>
      <c r="Z41" s="36">
        <f t="shared" si="7"/>
        <v>234712.91318895371</v>
      </c>
      <c r="AA41" s="36">
        <f t="shared" si="7"/>
        <v>225347.35724886475</v>
      </c>
      <c r="AB41" s="36">
        <f t="shared" si="7"/>
        <v>217230.54210078763</v>
      </c>
      <c r="AC41" s="36">
        <f t="shared" si="7"/>
        <v>210128.32884622016</v>
      </c>
      <c r="AD41" s="36">
        <f t="shared" si="7"/>
        <v>203861.67009219009</v>
      </c>
      <c r="AE41" s="36">
        <f t="shared" si="7"/>
        <v>198291.30675527436</v>
      </c>
      <c r="AF41" s="36">
        <f t="shared" si="7"/>
        <v>193307.2974538235</v>
      </c>
      <c r="AG41" s="36">
        <f t="shared" si="7"/>
        <v>188821.6890825177</v>
      </c>
      <c r="AH41" s="36">
        <f t="shared" si="7"/>
        <v>184763.28150847915</v>
      </c>
      <c r="AI41" s="36">
        <f t="shared" si="7"/>
        <v>181073.820077535</v>
      </c>
      <c r="AJ41" s="36">
        <f t="shared" si="7"/>
        <v>177705.18137971641</v>
      </c>
      <c r="AK41" s="36">
        <f t="shared" si="7"/>
        <v>174617.26257338273</v>
      </c>
      <c r="AL41" s="36">
        <f t="shared" si="7"/>
        <v>171776.37727155571</v>
      </c>
      <c r="AM41" s="36">
        <f t="shared" si="7"/>
        <v>169154.02160833078</v>
      </c>
      <c r="AN41" s="36">
        <f t="shared" si="7"/>
        <v>166725.91451275218</v>
      </c>
      <c r="AO41" s="36">
        <f t="shared" si="7"/>
        <v>164471.24363828625</v>
      </c>
      <c r="AP41" s="36">
        <f t="shared" si="7"/>
        <v>162372.06730688704</v>
      </c>
      <c r="AQ41" s="36">
        <f t="shared" si="7"/>
        <v>160412.83606424773</v>
      </c>
      <c r="AR41" s="36">
        <f t="shared" si="7"/>
        <v>158580.00683726257</v>
      </c>
      <c r="AS41" s="36">
        <f t="shared" si="7"/>
        <v>156861.729436964</v>
      </c>
      <c r="AT41" s="36">
        <f t="shared" si="7"/>
        <v>155247.59006092596</v>
      </c>
      <c r="AU41" s="36">
        <f t="shared" si="7"/>
        <v>153728.40005994897</v>
      </c>
      <c r="AV41" s="36">
        <f t="shared" si="7"/>
        <v>152296.02091617064</v>
      </c>
      <c r="AW41" s="36">
        <f t="shared" si="7"/>
        <v>150943.2183914911</v>
      </c>
      <c r="AX41" s="36">
        <f t="shared" si="7"/>
        <v>149663.54032760506</v>
      </c>
      <c r="AY41" s="36">
        <f t="shared" si="7"/>
        <v>148451.21374076567</v>
      </c>
      <c r="AZ41" s="36">
        <f t="shared" si="7"/>
        <v>147301.05774812316</v>
      </c>
      <c r="BA41" s="36">
        <f t="shared" si="7"/>
        <v>146208.40955511277</v>
      </c>
      <c r="BB41" s="36">
        <f t="shared" si="7"/>
        <v>145169.06127395655</v>
      </c>
      <c r="BC41" s="36">
        <f t="shared" si="7"/>
        <v>144179.20576809347</v>
      </c>
      <c r="BD41" s="36">
        <f t="shared" si="7"/>
        <v>143235.39005320077</v>
      </c>
      <c r="BE41" s="36">
        <f t="shared" si="7"/>
        <v>142334.47505262136</v>
      </c>
      <c r="BF41" s="36">
        <f t="shared" si="7"/>
        <v>141473.60071873441</v>
      </c>
      <c r="BG41" s="36">
        <f t="shared" si="7"/>
        <v>140650.15570371214</v>
      </c>
      <c r="BH41" s="36">
        <f t="shared" si="7"/>
        <v>139861.75090209502</v>
      </c>
      <c r="BI41" s="36">
        <f t="shared" si="7"/>
        <v>139106.1963005453</v>
      </c>
      <c r="BJ41" s="36">
        <f t="shared" si="7"/>
        <v>138381.48066232415</v>
      </c>
      <c r="BK41" s="36">
        <f t="shared" si="7"/>
        <v>137685.75364963181</v>
      </c>
      <c r="BL41" s="36">
        <f t="shared" si="7"/>
        <v>137017.31004920189</v>
      </c>
      <c r="BM41" s="36">
        <f t="shared" si="7"/>
        <v>136374.57581801934</v>
      </c>
      <c r="BN41" s="36">
        <f t="shared" si="7"/>
        <v>135756.09570876823</v>
      </c>
      <c r="BO41" s="36">
        <f t="shared" si="7"/>
        <v>135160.52227023017</v>
      </c>
      <c r="BP41" s="36">
        <f t="shared" si="7"/>
        <v>134586.60604763884</v>
      </c>
      <c r="BQ41" s="36">
        <f t="shared" si="7"/>
        <v>134033.18683299728</v>
      </c>
      <c r="BR41" s="36">
        <f t="shared" si="7"/>
        <v>0</v>
      </c>
      <c r="BS41" s="36">
        <f t="shared" si="7"/>
        <v>0</v>
      </c>
      <c r="BT41" s="36">
        <f t="shared" si="7"/>
        <v>0</v>
      </c>
      <c r="BU41" s="36">
        <f t="shared" si="7"/>
        <v>0</v>
      </c>
      <c r="BV41" s="36">
        <f t="shared" si="7"/>
        <v>0</v>
      </c>
      <c r="BW41" s="36">
        <f t="shared" si="7"/>
        <v>0</v>
      </c>
      <c r="BX41" s="36">
        <f t="shared" si="7"/>
        <v>0</v>
      </c>
      <c r="BY41" s="36">
        <f t="shared" si="7"/>
        <v>0</v>
      </c>
      <c r="BZ41" s="36">
        <f t="shared" si="7"/>
        <v>0</v>
      </c>
      <c r="CA41" s="36">
        <f t="shared" si="7"/>
        <v>0</v>
      </c>
      <c r="CB41" s="36">
        <f t="shared" si="7"/>
        <v>0</v>
      </c>
      <c r="CC41" s="36">
        <f>IF(CC39=0,(($G$10/CC13)*CC21),0)*CC32</f>
        <v>0</v>
      </c>
      <c r="CD41" s="36">
        <f t="shared" ref="CD41:CK41" si="8">IF(CD39=0,(($G$10/CD13)*CD21),0)*CD32</f>
        <v>0</v>
      </c>
      <c r="CE41" s="36">
        <f t="shared" si="8"/>
        <v>0</v>
      </c>
      <c r="CF41" s="36">
        <f t="shared" si="8"/>
        <v>0</v>
      </c>
      <c r="CG41" s="36">
        <f t="shared" si="8"/>
        <v>0</v>
      </c>
      <c r="CH41" s="36">
        <f t="shared" si="8"/>
        <v>0</v>
      </c>
      <c r="CI41" s="36">
        <f t="shared" si="8"/>
        <v>0</v>
      </c>
      <c r="CJ41" s="36">
        <f t="shared" si="8"/>
        <v>0</v>
      </c>
      <c r="CK41" s="36">
        <f t="shared" si="8"/>
        <v>0</v>
      </c>
    </row>
    <row r="42" spans="2:89" ht="10.15" hidden="1" customHeight="1" outlineLevel="2">
      <c r="D42" s="10" t="s">
        <v>180</v>
      </c>
      <c r="F42" s="12" t="s">
        <v>4</v>
      </c>
      <c r="J42" s="36">
        <f>-IF(J39=0,(($G$11/J13)*J26),0)*J32</f>
        <v>0</v>
      </c>
      <c r="K42" s="36">
        <f t="shared" ref="K42:Q42" si="9">-IF(K39=0,(($G$11/K13)*K26),0)*K32</f>
        <v>0</v>
      </c>
      <c r="L42" s="36">
        <f t="shared" si="9"/>
        <v>0</v>
      </c>
      <c r="M42" s="36">
        <f t="shared" si="9"/>
        <v>0</v>
      </c>
      <c r="N42" s="36">
        <f t="shared" si="9"/>
        <v>47167.399272377326</v>
      </c>
      <c r="O42" s="36">
        <f t="shared" si="9"/>
        <v>47167.399272377326</v>
      </c>
      <c r="P42" s="36">
        <f t="shared" si="9"/>
        <v>47167.399272377326</v>
      </c>
      <c r="Q42" s="36">
        <f t="shared" si="9"/>
        <v>47167.399272377326</v>
      </c>
      <c r="R42" s="36">
        <f t="shared" ref="R42:CB42" si="10">-IF(R39=0,(($G$11/R13)*R26),0)*R32</f>
        <v>47167.399272377326</v>
      </c>
      <c r="S42" s="36">
        <f t="shared" si="10"/>
        <v>47167.399272377326</v>
      </c>
      <c r="T42" s="36">
        <f t="shared" si="10"/>
        <v>47167.399272377326</v>
      </c>
      <c r="U42" s="36">
        <f t="shared" si="10"/>
        <v>47167.399272377326</v>
      </c>
      <c r="V42" s="36">
        <f t="shared" si="10"/>
        <v>47167.399272377326</v>
      </c>
      <c r="W42" s="36">
        <f t="shared" si="10"/>
        <v>47167.399272377326</v>
      </c>
      <c r="X42" s="36">
        <f t="shared" si="10"/>
        <v>45807.16290574483</v>
      </c>
      <c r="Y42" s="36">
        <f t="shared" si="10"/>
        <v>43870.195654499155</v>
      </c>
      <c r="Z42" s="36">
        <f t="shared" si="10"/>
        <v>42231.223364983583</v>
      </c>
      <c r="AA42" s="36">
        <f t="shared" si="10"/>
        <v>40826.389973970232</v>
      </c>
      <c r="AB42" s="36">
        <f t="shared" si="10"/>
        <v>39608.867701758674</v>
      </c>
      <c r="AC42" s="36">
        <f t="shared" si="10"/>
        <v>38543.535713573547</v>
      </c>
      <c r="AD42" s="36">
        <f t="shared" si="10"/>
        <v>37603.536900469036</v>
      </c>
      <c r="AE42" s="36">
        <f t="shared" si="10"/>
        <v>36767.98239993168</v>
      </c>
      <c r="AF42" s="36">
        <f t="shared" si="10"/>
        <v>36020.381004714051</v>
      </c>
      <c r="AG42" s="36">
        <f t="shared" si="10"/>
        <v>35347.539749018179</v>
      </c>
      <c r="AH42" s="36">
        <f t="shared" si="10"/>
        <v>34738.778612912392</v>
      </c>
      <c r="AI42" s="36">
        <f t="shared" si="10"/>
        <v>34185.359398270775</v>
      </c>
      <c r="AJ42" s="36">
        <f t="shared" si="10"/>
        <v>33680.063593597988</v>
      </c>
      <c r="AK42" s="36">
        <f t="shared" si="10"/>
        <v>33216.875772647938</v>
      </c>
      <c r="AL42" s="36">
        <f t="shared" si="10"/>
        <v>32790.742977373877</v>
      </c>
      <c r="AM42" s="36">
        <f t="shared" si="10"/>
        <v>32397.389627890141</v>
      </c>
      <c r="AN42" s="36">
        <f t="shared" si="10"/>
        <v>32033.173563553348</v>
      </c>
      <c r="AO42" s="36">
        <f t="shared" si="10"/>
        <v>31694.972932383462</v>
      </c>
      <c r="AP42" s="36">
        <f t="shared" si="10"/>
        <v>31380.096482673576</v>
      </c>
      <c r="AQ42" s="36">
        <f t="shared" si="10"/>
        <v>31086.211796277687</v>
      </c>
      <c r="AR42" s="36">
        <f t="shared" si="10"/>
        <v>30811.287412229911</v>
      </c>
      <c r="AS42" s="36">
        <f t="shared" si="10"/>
        <v>30553.545802185123</v>
      </c>
      <c r="AT42" s="36">
        <f t="shared" si="10"/>
        <v>30311.424895779419</v>
      </c>
      <c r="AU42" s="36">
        <f t="shared" si="10"/>
        <v>30083.546395632868</v>
      </c>
      <c r="AV42" s="36">
        <f t="shared" si="10"/>
        <v>29868.689524066122</v>
      </c>
      <c r="AW42" s="36">
        <f t="shared" si="10"/>
        <v>29665.769145364189</v>
      </c>
      <c r="AX42" s="36">
        <f t="shared" si="10"/>
        <v>29473.817435781282</v>
      </c>
      <c r="AY42" s="36">
        <f t="shared" si="10"/>
        <v>29291.968447755375</v>
      </c>
      <c r="AZ42" s="36">
        <f t="shared" si="10"/>
        <v>29119.445048858994</v>
      </c>
      <c r="BA42" s="36">
        <f t="shared" si="10"/>
        <v>28955.547819907435</v>
      </c>
      <c r="BB42" s="36">
        <f t="shared" si="10"/>
        <v>28799.645577734005</v>
      </c>
      <c r="BC42" s="36">
        <f t="shared" si="10"/>
        <v>28651.167251854546</v>
      </c>
      <c r="BD42" s="36">
        <f t="shared" si="10"/>
        <v>28509.594894620641</v>
      </c>
      <c r="BE42" s="36">
        <f t="shared" si="10"/>
        <v>28374.45764453373</v>
      </c>
      <c r="BF42" s="36">
        <f t="shared" si="10"/>
        <v>28245.326494450681</v>
      </c>
      <c r="BG42" s="36">
        <f t="shared" si="10"/>
        <v>28121.80974219734</v>
      </c>
      <c r="BH42" s="36">
        <f t="shared" si="10"/>
        <v>28003.549021954779</v>
      </c>
      <c r="BI42" s="36">
        <f t="shared" si="10"/>
        <v>27890.215831722318</v>
      </c>
      <c r="BJ42" s="36">
        <f t="shared" si="10"/>
        <v>27781.508485989147</v>
      </c>
      <c r="BK42" s="36">
        <f t="shared" si="10"/>
        <v>27677.149434085295</v>
      </c>
      <c r="BL42" s="36">
        <f t="shared" si="10"/>
        <v>27576.882894020808</v>
      </c>
      <c r="BM42" s="36">
        <f t="shared" si="10"/>
        <v>27480.472759343425</v>
      </c>
      <c r="BN42" s="36">
        <f t="shared" si="10"/>
        <v>27387.70074295576</v>
      </c>
      <c r="BO42" s="36">
        <f t="shared" si="10"/>
        <v>27298.364727175049</v>
      </c>
      <c r="BP42" s="36">
        <f t="shared" si="10"/>
        <v>27212.277293786352</v>
      </c>
      <c r="BQ42" s="36">
        <f t="shared" si="10"/>
        <v>27129.264411590113</v>
      </c>
      <c r="BR42" s="36">
        <f t="shared" si="10"/>
        <v>0</v>
      </c>
      <c r="BS42" s="36">
        <f t="shared" si="10"/>
        <v>0</v>
      </c>
      <c r="BT42" s="36">
        <f t="shared" si="10"/>
        <v>0</v>
      </c>
      <c r="BU42" s="36">
        <f t="shared" si="10"/>
        <v>0</v>
      </c>
      <c r="BV42" s="36">
        <f t="shared" si="10"/>
        <v>0</v>
      </c>
      <c r="BW42" s="36">
        <f t="shared" si="10"/>
        <v>0</v>
      </c>
      <c r="BX42" s="36">
        <f t="shared" si="10"/>
        <v>0</v>
      </c>
      <c r="BY42" s="36">
        <f t="shared" si="10"/>
        <v>0</v>
      </c>
      <c r="BZ42" s="36">
        <f t="shared" si="10"/>
        <v>0</v>
      </c>
      <c r="CA42" s="36">
        <f t="shared" si="10"/>
        <v>0</v>
      </c>
      <c r="CB42" s="36">
        <f t="shared" si="10"/>
        <v>0</v>
      </c>
      <c r="CC42" s="36">
        <f>-IF(CC39=0,(($G$11/CC13)*CC26),0)*CC32</f>
        <v>0</v>
      </c>
      <c r="CD42" s="36">
        <f t="shared" ref="CD42:CK42" si="11">-IF(CD39=0,(($G$11/CD13)*CD26),0)*CD32</f>
        <v>0</v>
      </c>
      <c r="CE42" s="36">
        <f t="shared" si="11"/>
        <v>0</v>
      </c>
      <c r="CF42" s="36">
        <f t="shared" si="11"/>
        <v>0</v>
      </c>
      <c r="CG42" s="36">
        <f t="shared" si="11"/>
        <v>0</v>
      </c>
      <c r="CH42" s="36">
        <f t="shared" si="11"/>
        <v>0</v>
      </c>
      <c r="CI42" s="36">
        <f t="shared" si="11"/>
        <v>0</v>
      </c>
      <c r="CJ42" s="36">
        <f t="shared" si="11"/>
        <v>0</v>
      </c>
      <c r="CK42" s="36">
        <f t="shared" si="11"/>
        <v>0</v>
      </c>
    </row>
    <row r="43" spans="2:89" ht="10.15" hidden="1" customHeight="1" outlineLevel="1" collapsed="1"/>
    <row r="44" spans="2:89" ht="10.15" customHeight="1" collapsed="1"/>
    <row r="45" spans="2:89" s="13" customFormat="1" ht="10.15" customHeight="1">
      <c r="B45" s="15">
        <v>3</v>
      </c>
      <c r="C45" s="13" t="s">
        <v>11</v>
      </c>
      <c r="E45" s="14"/>
      <c r="F45" s="15"/>
      <c r="G45" s="15"/>
    </row>
    <row r="46" spans="2:89" ht="10.15" customHeight="1" outlineLevel="1"/>
    <row r="47" spans="2:89" ht="10.15" customHeight="1" outlineLevel="1">
      <c r="D47" s="10" t="s">
        <v>179</v>
      </c>
      <c r="F47" s="12" t="s">
        <v>4</v>
      </c>
      <c r="G47"/>
      <c r="I47" s="24"/>
      <c r="J47" s="31">
        <f>J41</f>
        <v>0</v>
      </c>
      <c r="K47" s="31">
        <f t="shared" ref="K47:P47" si="12">K41</f>
        <v>0</v>
      </c>
      <c r="L47" s="31">
        <f t="shared" si="12"/>
        <v>0</v>
      </c>
      <c r="M47" s="31">
        <f t="shared" si="12"/>
        <v>0</v>
      </c>
      <c r="N47" s="31">
        <f t="shared" si="12"/>
        <v>267620.75257157866</v>
      </c>
      <c r="O47" s="31">
        <f t="shared" si="12"/>
        <v>267620.75257157866</v>
      </c>
      <c r="P47" s="31">
        <f t="shared" si="12"/>
        <v>267620.75257157866</v>
      </c>
      <c r="Q47" s="31">
        <f t="shared" ref="Q47:CB47" si="13">Q41</f>
        <v>267620.75257157866</v>
      </c>
      <c r="R47" s="31">
        <f t="shared" si="13"/>
        <v>267620.75257157866</v>
      </c>
      <c r="S47" s="31">
        <f t="shared" si="13"/>
        <v>267620.75257157866</v>
      </c>
      <c r="T47" s="31">
        <f t="shared" si="13"/>
        <v>267620.75257157866</v>
      </c>
      <c r="U47" s="31">
        <f t="shared" si="13"/>
        <v>267620.75257157866</v>
      </c>
      <c r="V47" s="31">
        <f t="shared" si="13"/>
        <v>267620.75257157866</v>
      </c>
      <c r="W47" s="31">
        <f t="shared" si="13"/>
        <v>267620.75257157866</v>
      </c>
      <c r="X47" s="31">
        <f t="shared" si="13"/>
        <v>258552.51012736207</v>
      </c>
      <c r="Y47" s="31">
        <f t="shared" si="13"/>
        <v>245639.39511905753</v>
      </c>
      <c r="Z47" s="31">
        <f t="shared" si="13"/>
        <v>234712.91318895371</v>
      </c>
      <c r="AA47" s="31">
        <f t="shared" si="13"/>
        <v>225347.35724886475</v>
      </c>
      <c r="AB47" s="31">
        <f t="shared" si="13"/>
        <v>217230.54210078763</v>
      </c>
      <c r="AC47" s="31">
        <f t="shared" si="13"/>
        <v>210128.32884622016</v>
      </c>
      <c r="AD47" s="31">
        <f t="shared" si="13"/>
        <v>203861.67009219009</v>
      </c>
      <c r="AE47" s="31">
        <f t="shared" si="13"/>
        <v>198291.30675527436</v>
      </c>
      <c r="AF47" s="31">
        <f t="shared" si="13"/>
        <v>193307.2974538235</v>
      </c>
      <c r="AG47" s="31">
        <f t="shared" si="13"/>
        <v>188821.6890825177</v>
      </c>
      <c r="AH47" s="31">
        <f t="shared" si="13"/>
        <v>184763.28150847915</v>
      </c>
      <c r="AI47" s="31">
        <f t="shared" si="13"/>
        <v>181073.820077535</v>
      </c>
      <c r="AJ47" s="31">
        <f t="shared" si="13"/>
        <v>177705.18137971641</v>
      </c>
      <c r="AK47" s="31">
        <f t="shared" si="13"/>
        <v>174617.26257338273</v>
      </c>
      <c r="AL47" s="31">
        <f t="shared" si="13"/>
        <v>171776.37727155571</v>
      </c>
      <c r="AM47" s="31">
        <f t="shared" si="13"/>
        <v>169154.02160833078</v>
      </c>
      <c r="AN47" s="31">
        <f t="shared" si="13"/>
        <v>166725.91451275218</v>
      </c>
      <c r="AO47" s="31">
        <f t="shared" si="13"/>
        <v>164471.24363828625</v>
      </c>
      <c r="AP47" s="31">
        <f t="shared" si="13"/>
        <v>162372.06730688704</v>
      </c>
      <c r="AQ47" s="31">
        <f t="shared" si="13"/>
        <v>160412.83606424773</v>
      </c>
      <c r="AR47" s="31">
        <f t="shared" si="13"/>
        <v>158580.00683726257</v>
      </c>
      <c r="AS47" s="31">
        <f t="shared" si="13"/>
        <v>156861.729436964</v>
      </c>
      <c r="AT47" s="31">
        <f t="shared" si="13"/>
        <v>155247.59006092596</v>
      </c>
      <c r="AU47" s="31">
        <f t="shared" si="13"/>
        <v>153728.40005994897</v>
      </c>
      <c r="AV47" s="31">
        <f t="shared" si="13"/>
        <v>152296.02091617064</v>
      </c>
      <c r="AW47" s="31">
        <f t="shared" si="13"/>
        <v>150943.2183914911</v>
      </c>
      <c r="AX47" s="31">
        <f t="shared" si="13"/>
        <v>149663.54032760506</v>
      </c>
      <c r="AY47" s="31">
        <f t="shared" si="13"/>
        <v>148451.21374076567</v>
      </c>
      <c r="AZ47" s="31">
        <f t="shared" si="13"/>
        <v>147301.05774812316</v>
      </c>
      <c r="BA47" s="31">
        <f t="shared" si="13"/>
        <v>146208.40955511277</v>
      </c>
      <c r="BB47" s="31">
        <f t="shared" si="13"/>
        <v>145169.06127395655</v>
      </c>
      <c r="BC47" s="31">
        <f t="shared" si="13"/>
        <v>144179.20576809347</v>
      </c>
      <c r="BD47" s="31">
        <f t="shared" si="13"/>
        <v>143235.39005320077</v>
      </c>
      <c r="BE47" s="31">
        <f t="shared" si="13"/>
        <v>142334.47505262136</v>
      </c>
      <c r="BF47" s="31">
        <f t="shared" si="13"/>
        <v>141473.60071873441</v>
      </c>
      <c r="BG47" s="31">
        <f t="shared" si="13"/>
        <v>140650.15570371214</v>
      </c>
      <c r="BH47" s="31">
        <f t="shared" si="13"/>
        <v>139861.75090209502</v>
      </c>
      <c r="BI47" s="31">
        <f t="shared" si="13"/>
        <v>139106.1963005453</v>
      </c>
      <c r="BJ47" s="31">
        <f t="shared" si="13"/>
        <v>138381.48066232415</v>
      </c>
      <c r="BK47" s="31">
        <f t="shared" si="13"/>
        <v>137685.75364963181</v>
      </c>
      <c r="BL47" s="31">
        <f t="shared" si="13"/>
        <v>137017.31004920189</v>
      </c>
      <c r="BM47" s="31">
        <f t="shared" si="13"/>
        <v>136374.57581801934</v>
      </c>
      <c r="BN47" s="31">
        <f t="shared" si="13"/>
        <v>135756.09570876823</v>
      </c>
      <c r="BO47" s="31">
        <f t="shared" si="13"/>
        <v>135160.52227023017</v>
      </c>
      <c r="BP47" s="31">
        <f t="shared" si="13"/>
        <v>134586.60604763884</v>
      </c>
      <c r="BQ47" s="31">
        <f t="shared" si="13"/>
        <v>134033.18683299728</v>
      </c>
      <c r="BR47" s="31">
        <f t="shared" si="13"/>
        <v>0</v>
      </c>
      <c r="BS47" s="31">
        <f t="shared" si="13"/>
        <v>0</v>
      </c>
      <c r="BT47" s="31">
        <f t="shared" si="13"/>
        <v>0</v>
      </c>
      <c r="BU47" s="31">
        <f t="shared" si="13"/>
        <v>0</v>
      </c>
      <c r="BV47" s="31">
        <f t="shared" si="13"/>
        <v>0</v>
      </c>
      <c r="BW47" s="31">
        <f t="shared" si="13"/>
        <v>0</v>
      </c>
      <c r="BX47" s="31">
        <f t="shared" si="13"/>
        <v>0</v>
      </c>
      <c r="BY47" s="31">
        <f t="shared" si="13"/>
        <v>0</v>
      </c>
      <c r="BZ47" s="31">
        <f t="shared" si="13"/>
        <v>0</v>
      </c>
      <c r="CA47" s="31">
        <f t="shared" si="13"/>
        <v>0</v>
      </c>
      <c r="CB47" s="31">
        <f t="shared" si="13"/>
        <v>0</v>
      </c>
      <c r="CC47" s="31">
        <f t="shared" ref="CC47:CK47" si="14">CC41</f>
        <v>0</v>
      </c>
      <c r="CD47" s="31">
        <f t="shared" si="14"/>
        <v>0</v>
      </c>
      <c r="CE47" s="31">
        <f t="shared" si="14"/>
        <v>0</v>
      </c>
      <c r="CF47" s="31">
        <f t="shared" si="14"/>
        <v>0</v>
      </c>
      <c r="CG47" s="31">
        <f t="shared" si="14"/>
        <v>0</v>
      </c>
      <c r="CH47" s="31">
        <f t="shared" si="14"/>
        <v>0</v>
      </c>
      <c r="CI47" s="31">
        <f t="shared" si="14"/>
        <v>0</v>
      </c>
      <c r="CJ47" s="31">
        <f t="shared" si="14"/>
        <v>0</v>
      </c>
      <c r="CK47" s="31">
        <f t="shared" si="14"/>
        <v>0</v>
      </c>
    </row>
    <row r="48" spans="2:89" ht="10.15" customHeight="1" outlineLevel="1">
      <c r="D48" s="10" t="s">
        <v>180</v>
      </c>
      <c r="F48" s="12" t="s">
        <v>4</v>
      </c>
      <c r="G48"/>
      <c r="I48" s="24"/>
      <c r="J48" s="31">
        <f>J42</f>
        <v>0</v>
      </c>
      <c r="K48" s="31">
        <f t="shared" ref="K48:P48" si="15">K42</f>
        <v>0</v>
      </c>
      <c r="L48" s="31">
        <f t="shared" si="15"/>
        <v>0</v>
      </c>
      <c r="M48" s="31">
        <f t="shared" si="15"/>
        <v>0</v>
      </c>
      <c r="N48" s="31">
        <f t="shared" si="15"/>
        <v>47167.399272377326</v>
      </c>
      <c r="O48" s="31">
        <f t="shared" si="15"/>
        <v>47167.399272377326</v>
      </c>
      <c r="P48" s="31">
        <f t="shared" si="15"/>
        <v>47167.399272377326</v>
      </c>
      <c r="Q48" s="31">
        <f t="shared" ref="Q48:CB48" si="16">Q42</f>
        <v>47167.399272377326</v>
      </c>
      <c r="R48" s="31">
        <f t="shared" si="16"/>
        <v>47167.399272377326</v>
      </c>
      <c r="S48" s="31">
        <f t="shared" si="16"/>
        <v>47167.399272377326</v>
      </c>
      <c r="T48" s="31">
        <f t="shared" si="16"/>
        <v>47167.399272377326</v>
      </c>
      <c r="U48" s="31">
        <f t="shared" si="16"/>
        <v>47167.399272377326</v>
      </c>
      <c r="V48" s="31">
        <f t="shared" si="16"/>
        <v>47167.399272377326</v>
      </c>
      <c r="W48" s="31">
        <f t="shared" si="16"/>
        <v>47167.399272377326</v>
      </c>
      <c r="X48" s="31">
        <f t="shared" si="16"/>
        <v>45807.16290574483</v>
      </c>
      <c r="Y48" s="31">
        <f t="shared" si="16"/>
        <v>43870.195654499155</v>
      </c>
      <c r="Z48" s="31">
        <f t="shared" si="16"/>
        <v>42231.223364983583</v>
      </c>
      <c r="AA48" s="31">
        <f t="shared" si="16"/>
        <v>40826.389973970232</v>
      </c>
      <c r="AB48" s="31">
        <f t="shared" si="16"/>
        <v>39608.867701758674</v>
      </c>
      <c r="AC48" s="31">
        <f t="shared" si="16"/>
        <v>38543.535713573547</v>
      </c>
      <c r="AD48" s="31">
        <f t="shared" si="16"/>
        <v>37603.536900469036</v>
      </c>
      <c r="AE48" s="31">
        <f t="shared" si="16"/>
        <v>36767.98239993168</v>
      </c>
      <c r="AF48" s="31">
        <f t="shared" si="16"/>
        <v>36020.381004714051</v>
      </c>
      <c r="AG48" s="31">
        <f t="shared" si="16"/>
        <v>35347.539749018179</v>
      </c>
      <c r="AH48" s="31">
        <f t="shared" si="16"/>
        <v>34738.778612912392</v>
      </c>
      <c r="AI48" s="31">
        <f t="shared" si="16"/>
        <v>34185.359398270775</v>
      </c>
      <c r="AJ48" s="31">
        <f t="shared" si="16"/>
        <v>33680.063593597988</v>
      </c>
      <c r="AK48" s="31">
        <f t="shared" si="16"/>
        <v>33216.875772647938</v>
      </c>
      <c r="AL48" s="31">
        <f t="shared" si="16"/>
        <v>32790.742977373877</v>
      </c>
      <c r="AM48" s="31">
        <f t="shared" si="16"/>
        <v>32397.389627890141</v>
      </c>
      <c r="AN48" s="31">
        <f t="shared" si="16"/>
        <v>32033.173563553348</v>
      </c>
      <c r="AO48" s="31">
        <f t="shared" si="16"/>
        <v>31694.972932383462</v>
      </c>
      <c r="AP48" s="31">
        <f t="shared" si="16"/>
        <v>31380.096482673576</v>
      </c>
      <c r="AQ48" s="31">
        <f t="shared" si="16"/>
        <v>31086.211796277687</v>
      </c>
      <c r="AR48" s="31">
        <f t="shared" si="16"/>
        <v>30811.287412229911</v>
      </c>
      <c r="AS48" s="31">
        <f t="shared" si="16"/>
        <v>30553.545802185123</v>
      </c>
      <c r="AT48" s="31">
        <f t="shared" si="16"/>
        <v>30311.424895779419</v>
      </c>
      <c r="AU48" s="31">
        <f t="shared" si="16"/>
        <v>30083.546395632868</v>
      </c>
      <c r="AV48" s="31">
        <f t="shared" si="16"/>
        <v>29868.689524066122</v>
      </c>
      <c r="AW48" s="31">
        <f t="shared" si="16"/>
        <v>29665.769145364189</v>
      </c>
      <c r="AX48" s="31">
        <f t="shared" si="16"/>
        <v>29473.817435781282</v>
      </c>
      <c r="AY48" s="31">
        <f t="shared" si="16"/>
        <v>29291.968447755375</v>
      </c>
      <c r="AZ48" s="31">
        <f t="shared" si="16"/>
        <v>29119.445048858994</v>
      </c>
      <c r="BA48" s="31">
        <f t="shared" si="16"/>
        <v>28955.547819907435</v>
      </c>
      <c r="BB48" s="31">
        <f t="shared" si="16"/>
        <v>28799.645577734005</v>
      </c>
      <c r="BC48" s="31">
        <f t="shared" si="16"/>
        <v>28651.167251854546</v>
      </c>
      <c r="BD48" s="31">
        <f t="shared" si="16"/>
        <v>28509.594894620641</v>
      </c>
      <c r="BE48" s="31">
        <f t="shared" si="16"/>
        <v>28374.45764453373</v>
      </c>
      <c r="BF48" s="31">
        <f t="shared" si="16"/>
        <v>28245.326494450681</v>
      </c>
      <c r="BG48" s="31">
        <f t="shared" si="16"/>
        <v>28121.80974219734</v>
      </c>
      <c r="BH48" s="31">
        <f t="shared" si="16"/>
        <v>28003.549021954779</v>
      </c>
      <c r="BI48" s="31">
        <f t="shared" si="16"/>
        <v>27890.215831722318</v>
      </c>
      <c r="BJ48" s="31">
        <f t="shared" si="16"/>
        <v>27781.508485989147</v>
      </c>
      <c r="BK48" s="31">
        <f t="shared" si="16"/>
        <v>27677.149434085295</v>
      </c>
      <c r="BL48" s="31">
        <f t="shared" si="16"/>
        <v>27576.882894020808</v>
      </c>
      <c r="BM48" s="31">
        <f t="shared" si="16"/>
        <v>27480.472759343425</v>
      </c>
      <c r="BN48" s="31">
        <f t="shared" si="16"/>
        <v>27387.70074295576</v>
      </c>
      <c r="BO48" s="31">
        <f t="shared" si="16"/>
        <v>27298.364727175049</v>
      </c>
      <c r="BP48" s="31">
        <f t="shared" si="16"/>
        <v>27212.277293786352</v>
      </c>
      <c r="BQ48" s="31">
        <f t="shared" si="16"/>
        <v>27129.264411590113</v>
      </c>
      <c r="BR48" s="31">
        <f t="shared" si="16"/>
        <v>0</v>
      </c>
      <c r="BS48" s="31">
        <f t="shared" si="16"/>
        <v>0</v>
      </c>
      <c r="BT48" s="31">
        <f t="shared" si="16"/>
        <v>0</v>
      </c>
      <c r="BU48" s="31">
        <f t="shared" si="16"/>
        <v>0</v>
      </c>
      <c r="BV48" s="31">
        <f t="shared" si="16"/>
        <v>0</v>
      </c>
      <c r="BW48" s="31">
        <f t="shared" si="16"/>
        <v>0</v>
      </c>
      <c r="BX48" s="31">
        <f t="shared" si="16"/>
        <v>0</v>
      </c>
      <c r="BY48" s="31">
        <f t="shared" si="16"/>
        <v>0</v>
      </c>
      <c r="BZ48" s="31">
        <f t="shared" si="16"/>
        <v>0</v>
      </c>
      <c r="CA48" s="31">
        <f t="shared" si="16"/>
        <v>0</v>
      </c>
      <c r="CB48" s="31">
        <f t="shared" si="16"/>
        <v>0</v>
      </c>
      <c r="CC48" s="31">
        <f t="shared" ref="CC48:CK48" si="17">CC42</f>
        <v>0</v>
      </c>
      <c r="CD48" s="31">
        <f t="shared" si="17"/>
        <v>0</v>
      </c>
      <c r="CE48" s="31">
        <f t="shared" si="17"/>
        <v>0</v>
      </c>
      <c r="CF48" s="31">
        <f t="shared" si="17"/>
        <v>0</v>
      </c>
      <c r="CG48" s="31">
        <f t="shared" si="17"/>
        <v>0</v>
      </c>
      <c r="CH48" s="31">
        <f t="shared" si="17"/>
        <v>0</v>
      </c>
      <c r="CI48" s="31">
        <f t="shared" si="17"/>
        <v>0</v>
      </c>
      <c r="CJ48" s="31">
        <f t="shared" si="17"/>
        <v>0</v>
      </c>
      <c r="CK48" s="31">
        <f t="shared" si="17"/>
        <v>0</v>
      </c>
    </row>
    <row r="49" spans="3:7" ht="10.15" customHeight="1" outlineLevel="1"/>
    <row r="50" spans="3:7" ht="10.15" customHeight="1"/>
    <row r="51" spans="3:7" s="27" customFormat="1" ht="10.15" customHeight="1">
      <c r="C51" s="27" t="s">
        <v>3</v>
      </c>
      <c r="E51" s="28"/>
      <c r="F51" s="29"/>
      <c r="G51" s="29"/>
    </row>
  </sheetData>
  <conditionalFormatting sqref="A4">
    <cfRule type="cellIs" dxfId="65" priority="1" operator="equal">
      <formula>0</formula>
    </cfRule>
    <cfRule type="cellIs" dxfId="64" priority="2" operator="greaterThan">
      <formula>0</formula>
    </cfRule>
  </conditionalFormatting>
  <pageMargins left="0.7" right="0.7" top="0.75" bottom="0.75" header="0.3" footer="0.3"/>
  <pageSetup paperSize="9" orientation="portrait" r:id="rId1"/>
  <headerFooter>
    <oddFooter>&amp;C&amp;7&amp;B&amp;"Arial"Document Classification: KPMG Confidential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A5C60-E9A8-4AE1-88A3-14E804F2D11E}">
  <sheetPr codeName="Sheet5">
    <tabColor theme="4" tint="0.79998168889431442"/>
  </sheetPr>
  <dimension ref="A1:GE205"/>
  <sheetViews>
    <sheetView showGridLines="0" zoomScale="85" zoomScaleNormal="85" workbookViewId="0">
      <pane xSplit="9" ySplit="4" topLeftCell="J5" activePane="bottomRight" state="frozen"/>
      <selection activeCell="D47" sqref="D47"/>
      <selection pane="topRight" activeCell="D47" sqref="D47"/>
      <selection pane="bottomLeft" activeCell="D47" sqref="D47"/>
      <selection pane="bottomRight"/>
    </sheetView>
  </sheetViews>
  <sheetFormatPr defaultColWidth="0" defaultRowHeight="10.35" customHeight="1" zeroHeight="1" outlineLevelRow="2"/>
  <cols>
    <col min="1" max="1" width="3.5703125" style="10" customWidth="1"/>
    <col min="2" max="2" width="4.5703125" style="10" customWidth="1"/>
    <col min="3" max="3" width="4.7109375" style="10" customWidth="1"/>
    <col min="4" max="4" width="40.7109375" style="10" customWidth="1"/>
    <col min="5" max="5" width="11.7109375" style="11" customWidth="1"/>
    <col min="6" max="6" width="11.7109375" style="12" customWidth="1"/>
    <col min="7" max="7" width="15.5703125" style="12" customWidth="1"/>
    <col min="8" max="9" width="5.5703125" style="10" customWidth="1"/>
    <col min="10" max="90" width="11.7109375" style="10" customWidth="1"/>
    <col min="91" max="16384" width="11.7109375" style="10" hidden="1"/>
  </cols>
  <sheetData>
    <row r="1" spans="1:187" s="3" customFormat="1" ht="10.15" customHeight="1">
      <c r="A1" s="2"/>
      <c r="E1" s="4"/>
      <c r="F1" s="5"/>
      <c r="G1" s="5"/>
    </row>
    <row r="2" spans="1:187" s="3" customFormat="1" ht="10.15" customHeight="1">
      <c r="A2" s="6" t="s">
        <v>16</v>
      </c>
      <c r="E2" s="4"/>
      <c r="F2" s="5"/>
      <c r="G2" s="5"/>
      <c r="I2" s="7" t="s">
        <v>5</v>
      </c>
      <c r="J2" s="30">
        <f>'Laika grafiks'!J16</f>
        <v>1</v>
      </c>
      <c r="K2" s="30">
        <f>'Laika grafiks'!K16</f>
        <v>2</v>
      </c>
      <c r="L2" s="30">
        <f>'Laika grafiks'!L16</f>
        <v>3</v>
      </c>
      <c r="M2" s="30">
        <f>'Laika grafiks'!M16</f>
        <v>4</v>
      </c>
      <c r="N2" s="30">
        <f>'Laika grafiks'!N16</f>
        <v>5</v>
      </c>
      <c r="O2" s="30">
        <f>'Laika grafiks'!O16</f>
        <v>6</v>
      </c>
      <c r="P2" s="30">
        <f>'Laika grafiks'!P16</f>
        <v>7</v>
      </c>
      <c r="Q2" s="30">
        <f>'Laika grafiks'!Q16</f>
        <v>8</v>
      </c>
      <c r="R2" s="30">
        <f>'Laika grafiks'!R16</f>
        <v>9</v>
      </c>
      <c r="S2" s="30">
        <f>'Laika grafiks'!S16</f>
        <v>10</v>
      </c>
      <c r="T2" s="30">
        <f>'Laika grafiks'!T16</f>
        <v>11</v>
      </c>
      <c r="U2" s="30">
        <f>'Laika grafiks'!U16</f>
        <v>12</v>
      </c>
      <c r="V2" s="30">
        <f>'Laika grafiks'!V16</f>
        <v>13</v>
      </c>
      <c r="W2" s="30">
        <f>'Laika grafiks'!W16</f>
        <v>14</v>
      </c>
      <c r="X2" s="30">
        <f>'Laika grafiks'!X16</f>
        <v>15</v>
      </c>
      <c r="Y2" s="30">
        <f>'Laika grafiks'!Y16</f>
        <v>16</v>
      </c>
      <c r="Z2" s="30">
        <f>'Laika grafiks'!Z16</f>
        <v>17</v>
      </c>
      <c r="AA2" s="30">
        <f>'Laika grafiks'!AA16</f>
        <v>18</v>
      </c>
      <c r="AB2" s="30">
        <f>'Laika grafiks'!AB16</f>
        <v>19</v>
      </c>
      <c r="AC2" s="30">
        <f>'Laika grafiks'!AC16</f>
        <v>20</v>
      </c>
      <c r="AD2" s="30">
        <f>'Laika grafiks'!AD16</f>
        <v>21</v>
      </c>
      <c r="AE2" s="30">
        <f>'Laika grafiks'!AE16</f>
        <v>22</v>
      </c>
      <c r="AF2" s="30">
        <f>'Laika grafiks'!AF16</f>
        <v>23</v>
      </c>
      <c r="AG2" s="30">
        <f>'Laika grafiks'!AG16</f>
        <v>24</v>
      </c>
      <c r="AH2" s="30">
        <f>'Laika grafiks'!AH16</f>
        <v>25</v>
      </c>
      <c r="AI2" s="30">
        <f>'Laika grafiks'!AI16</f>
        <v>26</v>
      </c>
      <c r="AJ2" s="30">
        <f>'Laika grafiks'!AJ16</f>
        <v>27</v>
      </c>
      <c r="AK2" s="30">
        <f>'Laika grafiks'!AK16</f>
        <v>28</v>
      </c>
      <c r="AL2" s="30">
        <f>'Laika grafiks'!AL16</f>
        <v>29</v>
      </c>
      <c r="AM2" s="30">
        <f>'Laika grafiks'!AM16</f>
        <v>30</v>
      </c>
      <c r="AN2" s="30">
        <f>'Laika grafiks'!AN16</f>
        <v>31</v>
      </c>
      <c r="AO2" s="30">
        <f>'Laika grafiks'!AO16</f>
        <v>32</v>
      </c>
      <c r="AP2" s="30">
        <f>'Laika grafiks'!AP16</f>
        <v>33</v>
      </c>
      <c r="AQ2" s="30">
        <f>'Laika grafiks'!AQ16</f>
        <v>34</v>
      </c>
      <c r="AR2" s="30">
        <f>'Laika grafiks'!AR16</f>
        <v>35</v>
      </c>
      <c r="AS2" s="30">
        <f>'Laika grafiks'!AS16</f>
        <v>36</v>
      </c>
      <c r="AT2" s="30">
        <f>'Laika grafiks'!AT16</f>
        <v>37</v>
      </c>
      <c r="AU2" s="30">
        <f>'Laika grafiks'!AU16</f>
        <v>38</v>
      </c>
      <c r="AV2" s="30">
        <f>'Laika grafiks'!AV16</f>
        <v>39</v>
      </c>
      <c r="AW2" s="30">
        <f>'Laika grafiks'!AW16</f>
        <v>40</v>
      </c>
      <c r="AX2" s="30">
        <f>'Laika grafiks'!AX16</f>
        <v>41</v>
      </c>
      <c r="AY2" s="30">
        <f>'Laika grafiks'!AY16</f>
        <v>42</v>
      </c>
      <c r="AZ2" s="30">
        <f>'Laika grafiks'!AZ16</f>
        <v>43</v>
      </c>
      <c r="BA2" s="30">
        <f>'Laika grafiks'!BA16</f>
        <v>44</v>
      </c>
      <c r="BB2" s="30">
        <f>'Laika grafiks'!BB16</f>
        <v>45</v>
      </c>
      <c r="BC2" s="30">
        <f>'Laika grafiks'!BC16</f>
        <v>46</v>
      </c>
      <c r="BD2" s="30">
        <f>'Laika grafiks'!BD16</f>
        <v>47</v>
      </c>
      <c r="BE2" s="30">
        <f>'Laika grafiks'!BE16</f>
        <v>48</v>
      </c>
      <c r="BF2" s="30">
        <f>'Laika grafiks'!BF16</f>
        <v>49</v>
      </c>
      <c r="BG2" s="30">
        <f>'Laika grafiks'!BG16</f>
        <v>50</v>
      </c>
      <c r="BH2" s="30">
        <f>'Laika grafiks'!BH16</f>
        <v>51</v>
      </c>
      <c r="BI2" s="30">
        <f>'Laika grafiks'!BI16</f>
        <v>52</v>
      </c>
      <c r="BJ2" s="30">
        <f>'Laika grafiks'!BJ16</f>
        <v>53</v>
      </c>
      <c r="BK2" s="30">
        <f>'Laika grafiks'!BK16</f>
        <v>54</v>
      </c>
      <c r="BL2" s="30">
        <f>'Laika grafiks'!BL16</f>
        <v>55</v>
      </c>
      <c r="BM2" s="30">
        <f>'Laika grafiks'!BM16</f>
        <v>56</v>
      </c>
      <c r="BN2" s="30">
        <f>'Laika grafiks'!BN16</f>
        <v>57</v>
      </c>
      <c r="BO2" s="30">
        <f>'Laika grafiks'!BO16</f>
        <v>58</v>
      </c>
      <c r="BP2" s="30">
        <f>'Laika grafiks'!BP16</f>
        <v>59</v>
      </c>
      <c r="BQ2" s="30">
        <f>'Laika grafiks'!BQ16</f>
        <v>60</v>
      </c>
      <c r="BR2" s="30">
        <f>'Laika grafiks'!BR16</f>
        <v>61</v>
      </c>
      <c r="BS2" s="30">
        <f>'Laika grafiks'!BS16</f>
        <v>62</v>
      </c>
      <c r="BT2" s="30">
        <f>'Laika grafiks'!BT16</f>
        <v>63</v>
      </c>
      <c r="BU2" s="30">
        <f>'Laika grafiks'!BU16</f>
        <v>64</v>
      </c>
      <c r="BV2" s="30">
        <f>'Laika grafiks'!BV16</f>
        <v>65</v>
      </c>
      <c r="BW2" s="30">
        <f>'Laika grafiks'!BW16</f>
        <v>66</v>
      </c>
      <c r="BX2" s="30">
        <f>'Laika grafiks'!BX16</f>
        <v>67</v>
      </c>
      <c r="BY2" s="30">
        <f>'Laika grafiks'!BY16</f>
        <v>68</v>
      </c>
      <c r="BZ2" s="30">
        <f>'Laika grafiks'!BZ16</f>
        <v>69</v>
      </c>
      <c r="CA2" s="30">
        <f>'Laika grafiks'!CA16</f>
        <v>70</v>
      </c>
      <c r="CB2" s="30">
        <f>'Laika grafiks'!CB16</f>
        <v>71</v>
      </c>
      <c r="CC2" s="30">
        <f>'Laika grafiks'!CC16</f>
        <v>72</v>
      </c>
      <c r="CD2" s="30">
        <f>'Laika grafiks'!CD16</f>
        <v>73</v>
      </c>
      <c r="CE2" s="30">
        <f>'Laika grafiks'!CE16</f>
        <v>74</v>
      </c>
      <c r="CF2" s="30">
        <f>'Laika grafiks'!CF16</f>
        <v>75</v>
      </c>
      <c r="CG2" s="30">
        <f>'Laika grafiks'!CG16</f>
        <v>76</v>
      </c>
      <c r="CH2" s="30">
        <f>'Laika grafiks'!CH16</f>
        <v>77</v>
      </c>
      <c r="CI2" s="30">
        <f>'Laika grafiks'!CI16</f>
        <v>78</v>
      </c>
      <c r="CJ2" s="30">
        <f>'Laika grafiks'!CJ16</f>
        <v>79</v>
      </c>
      <c r="CK2" s="30">
        <f>'Laika grafiks'!CK16</f>
        <v>80</v>
      </c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</row>
    <row r="3" spans="1:187" s="3" customFormat="1" ht="10.15" customHeight="1">
      <c r="A3" s="6" t="s">
        <v>354</v>
      </c>
      <c r="E3" s="4"/>
      <c r="F3" s="5"/>
      <c r="G3" s="5"/>
      <c r="I3" s="7" t="s">
        <v>6</v>
      </c>
      <c r="J3" s="6">
        <f>'Laika grafiks'!J17</f>
        <v>2000</v>
      </c>
      <c r="K3" s="6">
        <f>'Laika grafiks'!K17</f>
        <v>2001</v>
      </c>
      <c r="L3" s="6">
        <f>'Laika grafiks'!L17</f>
        <v>2002</v>
      </c>
      <c r="M3" s="6">
        <f>'Laika grafiks'!M17</f>
        <v>2003</v>
      </c>
      <c r="N3" s="6">
        <f>'Laika grafiks'!N17</f>
        <v>2004</v>
      </c>
      <c r="O3" s="6">
        <f>'Laika grafiks'!O17</f>
        <v>2005</v>
      </c>
      <c r="P3" s="6">
        <f>'Laika grafiks'!P17</f>
        <v>2006</v>
      </c>
      <c r="Q3" s="6">
        <f>'Laika grafiks'!Q17</f>
        <v>2007</v>
      </c>
      <c r="R3" s="6">
        <f>'Laika grafiks'!R17</f>
        <v>2008</v>
      </c>
      <c r="S3" s="6">
        <f>'Laika grafiks'!S17</f>
        <v>2009</v>
      </c>
      <c r="T3" s="6">
        <f>'Laika grafiks'!T17</f>
        <v>2010</v>
      </c>
      <c r="U3" s="6">
        <f>'Laika grafiks'!U17</f>
        <v>2011</v>
      </c>
      <c r="V3" s="6">
        <f>'Laika grafiks'!V17</f>
        <v>2012</v>
      </c>
      <c r="W3" s="6">
        <f>'Laika grafiks'!W17</f>
        <v>2013</v>
      </c>
      <c r="X3" s="6">
        <f>'Laika grafiks'!X17</f>
        <v>2014</v>
      </c>
      <c r="Y3" s="6">
        <f>'Laika grafiks'!Y17</f>
        <v>2015</v>
      </c>
      <c r="Z3" s="6">
        <f>'Laika grafiks'!Z17</f>
        <v>2016</v>
      </c>
      <c r="AA3" s="6">
        <f>'Laika grafiks'!AA17</f>
        <v>2017</v>
      </c>
      <c r="AB3" s="6">
        <f>'Laika grafiks'!AB17</f>
        <v>2018</v>
      </c>
      <c r="AC3" s="6">
        <f>'Laika grafiks'!AC17</f>
        <v>2019</v>
      </c>
      <c r="AD3" s="6">
        <f>'Laika grafiks'!AD17</f>
        <v>2020</v>
      </c>
      <c r="AE3" s="6">
        <f>'Laika grafiks'!AE17</f>
        <v>2021</v>
      </c>
      <c r="AF3" s="6">
        <f>'Laika grafiks'!AF17</f>
        <v>2022</v>
      </c>
      <c r="AG3" s="6">
        <f>'Laika grafiks'!AG17</f>
        <v>2023</v>
      </c>
      <c r="AH3" s="6">
        <f>'Laika grafiks'!AH17</f>
        <v>2024</v>
      </c>
      <c r="AI3" s="6">
        <f>'Laika grafiks'!AI17</f>
        <v>2025</v>
      </c>
      <c r="AJ3" s="6">
        <f>'Laika grafiks'!AJ17</f>
        <v>2026</v>
      </c>
      <c r="AK3" s="6">
        <f>'Laika grafiks'!AK17</f>
        <v>2027</v>
      </c>
      <c r="AL3" s="6">
        <f>'Laika grafiks'!AL17</f>
        <v>2028</v>
      </c>
      <c r="AM3" s="6">
        <f>'Laika grafiks'!AM17</f>
        <v>2029</v>
      </c>
      <c r="AN3" s="6">
        <f>'Laika grafiks'!AN17</f>
        <v>2030</v>
      </c>
      <c r="AO3" s="6">
        <f>'Laika grafiks'!AO17</f>
        <v>2031</v>
      </c>
      <c r="AP3" s="6">
        <f>'Laika grafiks'!AP17</f>
        <v>2032</v>
      </c>
      <c r="AQ3" s="6">
        <f>'Laika grafiks'!AQ17</f>
        <v>2033</v>
      </c>
      <c r="AR3" s="6">
        <f>'Laika grafiks'!AR17</f>
        <v>2034</v>
      </c>
      <c r="AS3" s="6">
        <f>'Laika grafiks'!AS17</f>
        <v>2035</v>
      </c>
      <c r="AT3" s="6">
        <f>'Laika grafiks'!AT17</f>
        <v>2036</v>
      </c>
      <c r="AU3" s="6">
        <f>'Laika grafiks'!AU17</f>
        <v>2037</v>
      </c>
      <c r="AV3" s="6">
        <f>'Laika grafiks'!AV17</f>
        <v>2038</v>
      </c>
      <c r="AW3" s="6">
        <f>'Laika grafiks'!AW17</f>
        <v>2039</v>
      </c>
      <c r="AX3" s="6">
        <f>'Laika grafiks'!AX17</f>
        <v>2040</v>
      </c>
      <c r="AY3" s="6">
        <f>'Laika grafiks'!AY17</f>
        <v>2041</v>
      </c>
      <c r="AZ3" s="6">
        <f>'Laika grafiks'!AZ17</f>
        <v>2042</v>
      </c>
      <c r="BA3" s="6">
        <f>'Laika grafiks'!BA17</f>
        <v>2043</v>
      </c>
      <c r="BB3" s="6">
        <f>'Laika grafiks'!BB17</f>
        <v>2044</v>
      </c>
      <c r="BC3" s="6">
        <f>'Laika grafiks'!BC17</f>
        <v>2045</v>
      </c>
      <c r="BD3" s="6">
        <f>'Laika grafiks'!BD17</f>
        <v>2046</v>
      </c>
      <c r="BE3" s="6">
        <f>'Laika grafiks'!BE17</f>
        <v>2047</v>
      </c>
      <c r="BF3" s="6">
        <f>'Laika grafiks'!BF17</f>
        <v>2048</v>
      </c>
      <c r="BG3" s="6">
        <f>'Laika grafiks'!BG17</f>
        <v>2049</v>
      </c>
      <c r="BH3" s="6">
        <f>'Laika grafiks'!BH17</f>
        <v>2050</v>
      </c>
      <c r="BI3" s="6">
        <f>'Laika grafiks'!BI17</f>
        <v>2051</v>
      </c>
      <c r="BJ3" s="6">
        <f>'Laika grafiks'!BJ17</f>
        <v>2052</v>
      </c>
      <c r="BK3" s="6">
        <f>'Laika grafiks'!BK17</f>
        <v>2053</v>
      </c>
      <c r="BL3" s="6">
        <f>'Laika grafiks'!BL17</f>
        <v>2054</v>
      </c>
      <c r="BM3" s="6">
        <f>'Laika grafiks'!BM17</f>
        <v>2055</v>
      </c>
      <c r="BN3" s="6">
        <f>'Laika grafiks'!BN17</f>
        <v>2056</v>
      </c>
      <c r="BO3" s="6">
        <f>'Laika grafiks'!BO17</f>
        <v>2057</v>
      </c>
      <c r="BP3" s="6">
        <f>'Laika grafiks'!BP17</f>
        <v>2058</v>
      </c>
      <c r="BQ3" s="6">
        <f>'Laika grafiks'!BQ17</f>
        <v>2059</v>
      </c>
      <c r="BR3" s="6">
        <f>'Laika grafiks'!BR17</f>
        <v>2060</v>
      </c>
      <c r="BS3" s="6">
        <f>'Laika grafiks'!BS17</f>
        <v>2061</v>
      </c>
      <c r="BT3" s="6">
        <f>'Laika grafiks'!BT17</f>
        <v>2062</v>
      </c>
      <c r="BU3" s="6">
        <f>'Laika grafiks'!BU17</f>
        <v>2063</v>
      </c>
      <c r="BV3" s="6">
        <f>'Laika grafiks'!BV17</f>
        <v>2064</v>
      </c>
      <c r="BW3" s="6">
        <f>'Laika grafiks'!BW17</f>
        <v>2065</v>
      </c>
      <c r="BX3" s="6">
        <f>'Laika grafiks'!BX17</f>
        <v>2066</v>
      </c>
      <c r="BY3" s="6">
        <f>'Laika grafiks'!BY17</f>
        <v>2067</v>
      </c>
      <c r="BZ3" s="6">
        <f>'Laika grafiks'!BZ17</f>
        <v>2068</v>
      </c>
      <c r="CA3" s="6">
        <f>'Laika grafiks'!CA17</f>
        <v>2069</v>
      </c>
      <c r="CB3" s="6">
        <f>'Laika grafiks'!CB17</f>
        <v>2070</v>
      </c>
      <c r="CC3" s="6">
        <f>'Laika grafiks'!CC17</f>
        <v>2071</v>
      </c>
      <c r="CD3" s="6">
        <f>'Laika grafiks'!CD17</f>
        <v>2072</v>
      </c>
      <c r="CE3" s="6">
        <f>'Laika grafiks'!CE17</f>
        <v>2073</v>
      </c>
      <c r="CF3" s="6">
        <f>'Laika grafiks'!CF17</f>
        <v>2074</v>
      </c>
      <c r="CG3" s="6">
        <f>'Laika grafiks'!CG17</f>
        <v>2075</v>
      </c>
      <c r="CH3" s="6">
        <f>'Laika grafiks'!CH17</f>
        <v>2076</v>
      </c>
      <c r="CI3" s="6">
        <f>'Laika grafiks'!CI17</f>
        <v>2077</v>
      </c>
      <c r="CJ3" s="6">
        <f>'Laika grafiks'!CJ17</f>
        <v>2078</v>
      </c>
      <c r="CK3" s="6">
        <f>'Laika grafiks'!CK17</f>
        <v>2079</v>
      </c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</row>
    <row r="4" spans="1:187" s="3" customFormat="1" ht="10.15" customHeight="1">
      <c r="A4" s="178">
        <f>SUM(A5:A202)</f>
        <v>0</v>
      </c>
      <c r="E4" s="4"/>
      <c r="F4" s="5"/>
      <c r="G4" s="5"/>
      <c r="I4" s="7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</row>
    <row r="5" spans="1:187" ht="10.35" customHeight="1"/>
    <row r="6" spans="1:187" s="13" customFormat="1" ht="10.35" customHeight="1">
      <c r="B6" s="15">
        <v>1</v>
      </c>
      <c r="C6" s="13" t="s">
        <v>1</v>
      </c>
      <c r="E6" s="14"/>
      <c r="F6" s="15"/>
      <c r="G6" s="15"/>
    </row>
    <row r="7" spans="1:187" ht="10.35" hidden="1" customHeight="1" outlineLevel="1"/>
    <row r="8" spans="1:187" s="16" customFormat="1" ht="10.35" hidden="1" customHeight="1" outlineLevel="1">
      <c r="B8" s="17"/>
      <c r="C8" s="207" t="s">
        <v>406</v>
      </c>
      <c r="D8" s="16" t="s">
        <v>143</v>
      </c>
      <c r="E8" s="18"/>
      <c r="F8" s="19"/>
      <c r="G8" s="20"/>
    </row>
    <row r="9" spans="1:187" ht="10.35" hidden="1" customHeight="1" outlineLevel="2">
      <c r="B9" s="21"/>
    </row>
    <row r="10" spans="1:187" s="97" customFormat="1" ht="10.35" hidden="1" customHeight="1" outlineLevel="2">
      <c r="A10" s="10"/>
      <c r="B10" s="21"/>
      <c r="D10" s="63" t="s">
        <v>138</v>
      </c>
      <c r="E10" s="12"/>
      <c r="F10" s="99"/>
      <c r="G10" s="12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</row>
    <row r="11" spans="1:187" s="97" customFormat="1" ht="10.35" hidden="1" customHeight="1" outlineLevel="2">
      <c r="A11" s="10"/>
      <c r="B11" s="21"/>
      <c r="D11" s="10" t="s">
        <v>131</v>
      </c>
      <c r="E11" s="12"/>
      <c r="F11" s="12" t="s">
        <v>4</v>
      </c>
      <c r="G11" s="25">
        <f>SUM(J11:CK11)</f>
        <v>21939574.828165025</v>
      </c>
      <c r="H11" s="10"/>
      <c r="I11" s="10"/>
      <c r="J11" s="31">
        <f>Ienemumi!J165</f>
        <v>0</v>
      </c>
      <c r="K11" s="31">
        <f>Ienemumi!K165</f>
        <v>0</v>
      </c>
      <c r="L11" s="31">
        <f>Ienemumi!L165</f>
        <v>0</v>
      </c>
      <c r="M11" s="31">
        <f>Ienemumi!M165</f>
        <v>0</v>
      </c>
      <c r="N11" s="31">
        <f>Ienemumi!N165</f>
        <v>798258.0297135046</v>
      </c>
      <c r="O11" s="31">
        <f>Ienemumi!O165</f>
        <v>798258.0297135046</v>
      </c>
      <c r="P11" s="31">
        <f>Ienemumi!P165</f>
        <v>798258.0297135046</v>
      </c>
      <c r="Q11" s="31">
        <f>Ienemumi!Q165</f>
        <v>798258.0297135046</v>
      </c>
      <c r="R11" s="31">
        <f>Ienemumi!R165</f>
        <v>798258.0297135046</v>
      </c>
      <c r="S11" s="31">
        <f>Ienemumi!S165</f>
        <v>798258.0297135046</v>
      </c>
      <c r="T11" s="31">
        <f>Ienemumi!T165</f>
        <v>798258.0297135046</v>
      </c>
      <c r="U11" s="31">
        <f>Ienemumi!U165</f>
        <v>798258.0297135046</v>
      </c>
      <c r="V11" s="31">
        <f>Ienemumi!V165</f>
        <v>798258.0297135046</v>
      </c>
      <c r="W11" s="31">
        <f>Ienemumi!W165</f>
        <v>798258.0297135046</v>
      </c>
      <c r="X11" s="31">
        <f>Ienemumi!X165</f>
        <v>754125.91648498375</v>
      </c>
      <c r="Y11" s="31">
        <f>Ienemumi!Y165</f>
        <v>691282.09011123504</v>
      </c>
      <c r="Z11" s="31">
        <f>Ienemumi!Z165</f>
        <v>638106.5447180632</v>
      </c>
      <c r="AA11" s="31">
        <f>Ienemumi!AA165</f>
        <v>592527.50580963015</v>
      </c>
      <c r="AB11" s="31">
        <f>Ienemumi!AB165</f>
        <v>553025.67208898824</v>
      </c>
      <c r="AC11" s="31">
        <f>Ienemumi!AC165</f>
        <v>518461.56758342654</v>
      </c>
      <c r="AD11" s="31">
        <f>Ienemumi!AD165</f>
        <v>487963.82831381337</v>
      </c>
      <c r="AE11" s="31">
        <f>Ienemumi!AE165</f>
        <v>460854.72674082353</v>
      </c>
      <c r="AF11" s="31">
        <f>Ienemumi!AF165</f>
        <v>436599.214807096</v>
      </c>
      <c r="AG11" s="31">
        <f>Ienemumi!AG165</f>
        <v>414769.25406674127</v>
      </c>
      <c r="AH11" s="31">
        <f>Ienemumi!AH165</f>
        <v>395018.33720642026</v>
      </c>
      <c r="AI11" s="31">
        <f>Ienemumi!AI165</f>
        <v>377062.95824249205</v>
      </c>
      <c r="AJ11" s="31">
        <f>Ienemumi!AJ165</f>
        <v>360668.91657977493</v>
      </c>
      <c r="AK11" s="31">
        <f>Ienemumi!AK165</f>
        <v>345641.04505561764</v>
      </c>
      <c r="AL11" s="31">
        <f>Ienemumi!AL165</f>
        <v>331815.40325339278</v>
      </c>
      <c r="AM11" s="31">
        <f>Ienemumi!AM165</f>
        <v>319053.27235903149</v>
      </c>
      <c r="AN11" s="31">
        <f>Ienemumi!AN165</f>
        <v>307236.48449388222</v>
      </c>
      <c r="AO11" s="31">
        <f>Ienemumi!AO165</f>
        <v>296263.75290481484</v>
      </c>
      <c r="AP11" s="31">
        <f>Ienemumi!AP165</f>
        <v>286047.76142533857</v>
      </c>
      <c r="AQ11" s="31">
        <f>Ienemumi!AQ165</f>
        <v>276512.836044494</v>
      </c>
      <c r="AR11" s="31">
        <f>Ienemumi!AR165</f>
        <v>267593.06713983283</v>
      </c>
      <c r="AS11" s="31">
        <f>Ienemumi!AS165</f>
        <v>259230.78379171313</v>
      </c>
      <c r="AT11" s="31">
        <f>Ienemumi!AT165</f>
        <v>251375.30549499462</v>
      </c>
      <c r="AU11" s="31">
        <f>Ienemumi!AU165</f>
        <v>243981.9141569066</v>
      </c>
      <c r="AV11" s="31">
        <f>Ienemumi!AV165</f>
        <v>237011.00232385215</v>
      </c>
      <c r="AW11" s="31">
        <f>Ienemumi!AW165</f>
        <v>230427.36337041168</v>
      </c>
      <c r="AX11" s="31">
        <f>Ienemumi!AX165</f>
        <v>224199.59679283295</v>
      </c>
      <c r="AY11" s="31">
        <f>Ienemumi!AY165</f>
        <v>218299.60740354791</v>
      </c>
      <c r="AZ11" s="31">
        <f>Ienemumi!AZ165</f>
        <v>212702.18157268761</v>
      </c>
      <c r="BA11" s="31">
        <f>Ienemumi!BA165</f>
        <v>207384.62703337046</v>
      </c>
      <c r="BB11" s="31">
        <f>Ienemumi!BB165</f>
        <v>202326.46539841013</v>
      </c>
      <c r="BC11" s="31">
        <f>Ienemumi!BC165</f>
        <v>197509.16860320992</v>
      </c>
      <c r="BD11" s="31">
        <f>Ienemumi!BD165</f>
        <v>192915.93212406544</v>
      </c>
      <c r="BE11" s="31">
        <f>Ienemumi!BE165</f>
        <v>188531.47912124571</v>
      </c>
      <c r="BF11" s="31">
        <f>Ienemumi!BF165</f>
        <v>184341.89069632921</v>
      </c>
      <c r="BG11" s="31">
        <f>Ienemumi!BG165</f>
        <v>180334.45828988735</v>
      </c>
      <c r="BH11" s="31">
        <f>Ienemumi!BH165</f>
        <v>176497.55492201756</v>
      </c>
      <c r="BI11" s="31">
        <f>Ienemumi!BI165</f>
        <v>172820.52252780879</v>
      </c>
      <c r="BJ11" s="31">
        <f>Ienemumi!BJ165</f>
        <v>169293.57308846584</v>
      </c>
      <c r="BK11" s="31">
        <f>Ienemumi!BK165</f>
        <v>165907.70162669639</v>
      </c>
      <c r="BL11" s="31">
        <f>Ienemumi!BL165</f>
        <v>162654.60943793759</v>
      </c>
      <c r="BM11" s="31">
        <f>Ienemumi!BM165</f>
        <v>159526.6361795158</v>
      </c>
      <c r="BN11" s="31">
        <f>Ienemumi!BN165</f>
        <v>156516.6996478271</v>
      </c>
      <c r="BO11" s="31">
        <f>Ienemumi!BO165</f>
        <v>153618.24224694178</v>
      </c>
      <c r="BP11" s="31">
        <f>Ienemumi!BP165</f>
        <v>150825.18329699739</v>
      </c>
      <c r="BQ11" s="31">
        <f>Ienemumi!BQ165</f>
        <v>148131.87645240841</v>
      </c>
      <c r="BR11" s="31">
        <f>Ienemumi!BR165</f>
        <v>0</v>
      </c>
      <c r="BS11" s="31">
        <f>Ienemumi!BS165</f>
        <v>0</v>
      </c>
      <c r="BT11" s="31">
        <f>Ienemumi!BT165</f>
        <v>0</v>
      </c>
      <c r="BU11" s="31">
        <f>Ienemumi!BU165</f>
        <v>0</v>
      </c>
      <c r="BV11" s="31">
        <f>Ienemumi!BV165</f>
        <v>0</v>
      </c>
      <c r="BW11" s="31">
        <f>Ienemumi!BW165</f>
        <v>0</v>
      </c>
      <c r="BX11" s="31">
        <f>Ienemumi!BX165</f>
        <v>0</v>
      </c>
      <c r="BY11" s="31">
        <f>Ienemumi!BY165</f>
        <v>0</v>
      </c>
      <c r="BZ11" s="31">
        <f>Ienemumi!BZ165</f>
        <v>0</v>
      </c>
      <c r="CA11" s="31">
        <f>Ienemumi!CA165</f>
        <v>0</v>
      </c>
      <c r="CB11" s="31">
        <f>Ienemumi!CB165</f>
        <v>0</v>
      </c>
      <c r="CC11" s="31">
        <f>Ienemumi!CC165</f>
        <v>0</v>
      </c>
      <c r="CD11" s="31">
        <f>Ienemumi!CD165</f>
        <v>0</v>
      </c>
      <c r="CE11" s="31">
        <f>Ienemumi!CE165</f>
        <v>0</v>
      </c>
      <c r="CF11" s="31">
        <f>Ienemumi!CF165</f>
        <v>0</v>
      </c>
      <c r="CG11" s="31">
        <f>Ienemumi!CG165</f>
        <v>0</v>
      </c>
      <c r="CH11" s="31">
        <f>Ienemumi!CH165</f>
        <v>0</v>
      </c>
      <c r="CI11" s="31">
        <f>Ienemumi!CI165</f>
        <v>0</v>
      </c>
      <c r="CJ11" s="31">
        <f>Ienemumi!CJ165</f>
        <v>0</v>
      </c>
      <c r="CK11" s="31">
        <f>Ienemumi!CK165</f>
        <v>0</v>
      </c>
    </row>
    <row r="12" spans="1:187" s="97" customFormat="1" ht="10.35" hidden="1" customHeight="1" outlineLevel="2">
      <c r="A12" s="10"/>
      <c r="B12" s="21"/>
      <c r="D12" s="40" t="s">
        <v>132</v>
      </c>
      <c r="E12" s="12"/>
      <c r="F12" s="42" t="s">
        <v>4</v>
      </c>
      <c r="G12" s="72">
        <f>SUM(J12:CK12)</f>
        <v>9421753.5049543139</v>
      </c>
      <c r="H12" s="10"/>
      <c r="I12" s="10"/>
      <c r="J12" s="39">
        <f>Ienemumi!J166</f>
        <v>0</v>
      </c>
      <c r="K12" s="39">
        <f>Ienemumi!K166</f>
        <v>0</v>
      </c>
      <c r="L12" s="39">
        <f>Ienemumi!L166</f>
        <v>0</v>
      </c>
      <c r="M12" s="39">
        <f>Ienemumi!M166</f>
        <v>0</v>
      </c>
      <c r="N12" s="39">
        <f>Ienemumi!N166</f>
        <v>15755.092691713908</v>
      </c>
      <c r="O12" s="39">
        <f>Ienemumi!O166</f>
        <v>15755.092691713908</v>
      </c>
      <c r="P12" s="39">
        <f>Ienemumi!P166</f>
        <v>15755.092691713908</v>
      </c>
      <c r="Q12" s="39">
        <f>Ienemumi!Q166</f>
        <v>15755.092691713908</v>
      </c>
      <c r="R12" s="39">
        <f>Ienemumi!R166</f>
        <v>15755.092691713908</v>
      </c>
      <c r="S12" s="39">
        <f>Ienemumi!S166</f>
        <v>15755.092691713908</v>
      </c>
      <c r="T12" s="39">
        <f>Ienemumi!T166</f>
        <v>15755.092691713908</v>
      </c>
      <c r="U12" s="39">
        <f>Ienemumi!U166</f>
        <v>15755.092691713908</v>
      </c>
      <c r="V12" s="39">
        <f>Ienemumi!V166</f>
        <v>15755.092691713908</v>
      </c>
      <c r="W12" s="39">
        <f>Ienemumi!W166</f>
        <v>15755.092691713908</v>
      </c>
      <c r="X12" s="39">
        <f>Ienemumi!X166</f>
        <v>32304.635152409217</v>
      </c>
      <c r="Y12" s="39">
        <f>Ienemumi!Y166</f>
        <v>55871.070042564985</v>
      </c>
      <c r="Z12" s="39">
        <f>Ienemumi!Z166</f>
        <v>75811.899565004438</v>
      </c>
      <c r="AA12" s="39">
        <f>Ienemumi!AA166</f>
        <v>92904.039155666833</v>
      </c>
      <c r="AB12" s="39">
        <f>Ienemumi!AB166</f>
        <v>107717.22680090755</v>
      </c>
      <c r="AC12" s="39">
        <f>Ienemumi!AC166</f>
        <v>120678.76599049318</v>
      </c>
      <c r="AD12" s="39">
        <f>Ienemumi!AD166</f>
        <v>132115.41821659813</v>
      </c>
      <c r="AE12" s="39">
        <f>Ienemumi!AE166</f>
        <v>142281.33130646931</v>
      </c>
      <c r="AF12" s="39">
        <f>Ienemumi!AF166</f>
        <v>151377.14828161715</v>
      </c>
      <c r="AG12" s="39">
        <f>Ienemumi!AG166</f>
        <v>159563.38355925016</v>
      </c>
      <c r="AH12" s="39">
        <f>Ienemumi!AH166</f>
        <v>166969.97738187053</v>
      </c>
      <c r="AI12" s="39">
        <f>Ienemumi!AI166</f>
        <v>173703.24449334363</v>
      </c>
      <c r="AJ12" s="39">
        <f>Ienemumi!AJ166</f>
        <v>179851.01011686251</v>
      </c>
      <c r="AK12" s="39">
        <f>Ienemumi!AK166</f>
        <v>185486.46193842153</v>
      </c>
      <c r="AL12" s="39">
        <f>Ienemumi!AL166</f>
        <v>190671.07761425583</v>
      </c>
      <c r="AM12" s="39">
        <f>Ienemumi!AM166</f>
        <v>195456.87669964132</v>
      </c>
      <c r="AN12" s="39">
        <f>Ienemumi!AN166</f>
        <v>199888.17214907231</v>
      </c>
      <c r="AO12" s="39">
        <f>Ienemumi!AO166</f>
        <v>204002.94649497257</v>
      </c>
      <c r="AP12" s="39">
        <f>Ienemumi!AP166</f>
        <v>207833.94329977621</v>
      </c>
      <c r="AQ12" s="39">
        <f>Ienemumi!AQ166</f>
        <v>211409.54031759291</v>
      </c>
      <c r="AR12" s="39">
        <f>Ienemumi!AR166</f>
        <v>214754.45365684084</v>
      </c>
      <c r="AS12" s="39">
        <f>Ienemumi!AS166</f>
        <v>217890.30991238574</v>
      </c>
      <c r="AT12" s="39">
        <f>Ienemumi!AT166</f>
        <v>220836.11427365517</v>
      </c>
      <c r="AU12" s="39">
        <f>Ienemumi!AU166</f>
        <v>223608.6360254382</v>
      </c>
      <c r="AV12" s="39">
        <f>Ienemumi!AV166</f>
        <v>226222.7279628336</v>
      </c>
      <c r="AW12" s="39">
        <f>Ienemumi!AW166</f>
        <v>228691.59257037376</v>
      </c>
      <c r="AX12" s="39">
        <f>Ienemumi!AX166</f>
        <v>231027.00503696577</v>
      </c>
      <c r="AY12" s="39">
        <f>Ienemumi!AY166</f>
        <v>233239.50105794767</v>
      </c>
      <c r="AZ12" s="39">
        <f>Ienemumi!AZ166</f>
        <v>235338.53574452031</v>
      </c>
      <c r="BA12" s="39">
        <f>Ienemumi!BA166</f>
        <v>237332.61869676423</v>
      </c>
      <c r="BB12" s="39">
        <f>Ienemumi!BB166</f>
        <v>239229.42930987437</v>
      </c>
      <c r="BC12" s="39">
        <f>Ienemumi!BC166</f>
        <v>241035.91560807443</v>
      </c>
      <c r="BD12" s="39">
        <f>Ienemumi!BD166</f>
        <v>242758.3792877536</v>
      </c>
      <c r="BE12" s="39">
        <f>Ienemumi!BE166</f>
        <v>244402.54916381103</v>
      </c>
      <c r="BF12" s="39">
        <f>Ienemumi!BF166</f>
        <v>245973.64482315467</v>
      </c>
      <c r="BG12" s="39">
        <f>Ienemumi!BG166</f>
        <v>247476.43197557039</v>
      </c>
      <c r="BH12" s="39">
        <f>Ienemumi!BH166</f>
        <v>248915.27073852156</v>
      </c>
      <c r="BI12" s="39">
        <f>Ienemumi!BI166</f>
        <v>250294.15788634986</v>
      </c>
      <c r="BJ12" s="39">
        <f>Ienemumi!BJ166</f>
        <v>251616.76392610345</v>
      </c>
      <c r="BK12" s="39">
        <f>Ienemumi!BK166</f>
        <v>252886.46572426701</v>
      </c>
      <c r="BL12" s="39">
        <f>Ienemumi!BL166</f>
        <v>254106.37529505155</v>
      </c>
      <c r="BM12" s="39">
        <f>Ienemumi!BM166</f>
        <v>255279.36526695974</v>
      </c>
      <c r="BN12" s="39">
        <f>Ienemumi!BN166</f>
        <v>256408.091466343</v>
      </c>
      <c r="BO12" s="39">
        <f>Ienemumi!BO166</f>
        <v>257495.012991675</v>
      </c>
      <c r="BP12" s="39">
        <f>Ienemumi!BP166</f>
        <v>258542.41009790412</v>
      </c>
      <c r="BQ12" s="39">
        <f>Ienemumi!BQ166</f>
        <v>259552.400164625</v>
      </c>
      <c r="BR12" s="39">
        <f>Ienemumi!BR166</f>
        <v>3390.2507966213138</v>
      </c>
      <c r="BS12" s="39">
        <f>Ienemumi!BS166</f>
        <v>0</v>
      </c>
      <c r="BT12" s="39">
        <f>Ienemumi!BT166</f>
        <v>0</v>
      </c>
      <c r="BU12" s="39">
        <f>Ienemumi!BU166</f>
        <v>0</v>
      </c>
      <c r="BV12" s="39">
        <f>Ienemumi!BV166</f>
        <v>0</v>
      </c>
      <c r="BW12" s="39">
        <f>Ienemumi!BW166</f>
        <v>0</v>
      </c>
      <c r="BX12" s="39">
        <f>Ienemumi!BX166</f>
        <v>0</v>
      </c>
      <c r="BY12" s="39">
        <f>Ienemumi!BY166</f>
        <v>0</v>
      </c>
      <c r="BZ12" s="39">
        <f>Ienemumi!BZ166</f>
        <v>0</v>
      </c>
      <c r="CA12" s="39">
        <f>Ienemumi!CA166</f>
        <v>0</v>
      </c>
      <c r="CB12" s="39">
        <f>Ienemumi!CB166</f>
        <v>0</v>
      </c>
      <c r="CC12" s="39">
        <f>Ienemumi!CC166</f>
        <v>0</v>
      </c>
      <c r="CD12" s="39">
        <f>Ienemumi!CD166</f>
        <v>0</v>
      </c>
      <c r="CE12" s="39">
        <f>Ienemumi!CE166</f>
        <v>0</v>
      </c>
      <c r="CF12" s="39">
        <f>Ienemumi!CF166</f>
        <v>0</v>
      </c>
      <c r="CG12" s="39">
        <f>Ienemumi!CG166</f>
        <v>0</v>
      </c>
      <c r="CH12" s="39">
        <f>Ienemumi!CH166</f>
        <v>0</v>
      </c>
      <c r="CI12" s="39">
        <f>Ienemumi!CI166</f>
        <v>0</v>
      </c>
      <c r="CJ12" s="39">
        <f>Ienemumi!CJ166</f>
        <v>0</v>
      </c>
      <c r="CK12" s="39">
        <f>Ienemumi!CK166</f>
        <v>0</v>
      </c>
    </row>
    <row r="13" spans="1:187" s="98" customFormat="1" ht="10.35" hidden="1" customHeight="1" outlineLevel="2">
      <c r="A13" s="44"/>
      <c r="B13" s="74"/>
      <c r="D13" s="44" t="s">
        <v>220</v>
      </c>
      <c r="E13" s="81"/>
      <c r="F13" s="46" t="s">
        <v>4</v>
      </c>
      <c r="G13" s="82">
        <f>SUM(J13:CK13)</f>
        <v>31361328.333119344</v>
      </c>
      <c r="H13" s="44"/>
      <c r="I13" s="44"/>
      <c r="J13" s="79">
        <f t="shared" ref="J13:AO13" si="0">SUM(J11:J12)</f>
        <v>0</v>
      </c>
      <c r="K13" s="79">
        <f t="shared" si="0"/>
        <v>0</v>
      </c>
      <c r="L13" s="79">
        <f t="shared" si="0"/>
        <v>0</v>
      </c>
      <c r="M13" s="79">
        <f t="shared" si="0"/>
        <v>0</v>
      </c>
      <c r="N13" s="79">
        <f t="shared" si="0"/>
        <v>814013.12240521854</v>
      </c>
      <c r="O13" s="79">
        <f t="shared" si="0"/>
        <v>814013.12240521854</v>
      </c>
      <c r="P13" s="79">
        <f t="shared" si="0"/>
        <v>814013.12240521854</v>
      </c>
      <c r="Q13" s="79">
        <f t="shared" si="0"/>
        <v>814013.12240521854</v>
      </c>
      <c r="R13" s="79">
        <f t="shared" si="0"/>
        <v>814013.12240521854</v>
      </c>
      <c r="S13" s="79">
        <f t="shared" si="0"/>
        <v>814013.12240521854</v>
      </c>
      <c r="T13" s="79">
        <f t="shared" si="0"/>
        <v>814013.12240521854</v>
      </c>
      <c r="U13" s="79">
        <f t="shared" si="0"/>
        <v>814013.12240521854</v>
      </c>
      <c r="V13" s="79">
        <f t="shared" si="0"/>
        <v>814013.12240521854</v>
      </c>
      <c r="W13" s="79">
        <f t="shared" si="0"/>
        <v>814013.12240521854</v>
      </c>
      <c r="X13" s="79">
        <f t="shared" si="0"/>
        <v>786430.55163739296</v>
      </c>
      <c r="Y13" s="79">
        <f t="shared" si="0"/>
        <v>747153.16015380004</v>
      </c>
      <c r="Z13" s="79">
        <f t="shared" si="0"/>
        <v>713918.4442830676</v>
      </c>
      <c r="AA13" s="79">
        <f t="shared" si="0"/>
        <v>685431.54496529698</v>
      </c>
      <c r="AB13" s="79">
        <f t="shared" si="0"/>
        <v>660742.89888989576</v>
      </c>
      <c r="AC13" s="79">
        <f t="shared" si="0"/>
        <v>639140.33357391972</v>
      </c>
      <c r="AD13" s="79">
        <f t="shared" si="0"/>
        <v>620079.24653041153</v>
      </c>
      <c r="AE13" s="79">
        <f t="shared" si="0"/>
        <v>603136.05804729287</v>
      </c>
      <c r="AF13" s="79">
        <f t="shared" si="0"/>
        <v>587976.36308871314</v>
      </c>
      <c r="AG13" s="79">
        <f t="shared" si="0"/>
        <v>574332.63762599137</v>
      </c>
      <c r="AH13" s="79">
        <f t="shared" si="0"/>
        <v>561988.31458829076</v>
      </c>
      <c r="AI13" s="79">
        <f t="shared" si="0"/>
        <v>550766.20273583569</v>
      </c>
      <c r="AJ13" s="79">
        <f t="shared" si="0"/>
        <v>540519.92669663741</v>
      </c>
      <c r="AK13" s="79">
        <f t="shared" si="0"/>
        <v>531127.50699403917</v>
      </c>
      <c r="AL13" s="79">
        <f t="shared" si="0"/>
        <v>522486.48086764861</v>
      </c>
      <c r="AM13" s="79">
        <f t="shared" si="0"/>
        <v>514510.14905867283</v>
      </c>
      <c r="AN13" s="79">
        <f t="shared" si="0"/>
        <v>507124.65664295456</v>
      </c>
      <c r="AO13" s="79">
        <f t="shared" si="0"/>
        <v>500266.69939978741</v>
      </c>
      <c r="AP13" s="79">
        <f t="shared" ref="AP13:BU13" si="1">SUM(AP11:AP12)</f>
        <v>493881.70472511475</v>
      </c>
      <c r="AQ13" s="79">
        <f t="shared" si="1"/>
        <v>487922.37636208691</v>
      </c>
      <c r="AR13" s="79">
        <f t="shared" si="1"/>
        <v>482347.52079667366</v>
      </c>
      <c r="AS13" s="79">
        <f t="shared" si="1"/>
        <v>477121.09370409884</v>
      </c>
      <c r="AT13" s="79">
        <f t="shared" si="1"/>
        <v>472211.41976864979</v>
      </c>
      <c r="AU13" s="79">
        <f t="shared" si="1"/>
        <v>467590.5501823448</v>
      </c>
      <c r="AV13" s="79">
        <f t="shared" si="1"/>
        <v>463233.73028668575</v>
      </c>
      <c r="AW13" s="79">
        <f t="shared" si="1"/>
        <v>459118.95594078547</v>
      </c>
      <c r="AX13" s="79">
        <f t="shared" si="1"/>
        <v>455226.60182979872</v>
      </c>
      <c r="AY13" s="79">
        <f t="shared" si="1"/>
        <v>451539.10846149561</v>
      </c>
      <c r="AZ13" s="79">
        <f t="shared" si="1"/>
        <v>448040.71731720795</v>
      </c>
      <c r="BA13" s="79">
        <f t="shared" si="1"/>
        <v>444717.24573013466</v>
      </c>
      <c r="BB13" s="79">
        <f t="shared" si="1"/>
        <v>441555.89470828453</v>
      </c>
      <c r="BC13" s="79">
        <f t="shared" si="1"/>
        <v>438545.08421128435</v>
      </c>
      <c r="BD13" s="79">
        <f t="shared" si="1"/>
        <v>435674.31141181907</v>
      </c>
      <c r="BE13" s="79">
        <f t="shared" si="1"/>
        <v>432934.0282850567</v>
      </c>
      <c r="BF13" s="79">
        <f t="shared" si="1"/>
        <v>430315.53551948385</v>
      </c>
      <c r="BG13" s="79">
        <f t="shared" si="1"/>
        <v>427810.89026545774</v>
      </c>
      <c r="BH13" s="79">
        <f t="shared" si="1"/>
        <v>425412.82566053909</v>
      </c>
      <c r="BI13" s="79">
        <f t="shared" si="1"/>
        <v>423114.68041415862</v>
      </c>
      <c r="BJ13" s="79">
        <f t="shared" si="1"/>
        <v>420910.33701456932</v>
      </c>
      <c r="BK13" s="79">
        <f t="shared" si="1"/>
        <v>418794.1673509634</v>
      </c>
      <c r="BL13" s="79">
        <f t="shared" si="1"/>
        <v>416760.98473298911</v>
      </c>
      <c r="BM13" s="79">
        <f t="shared" si="1"/>
        <v>414806.00144647551</v>
      </c>
      <c r="BN13" s="79">
        <f t="shared" si="1"/>
        <v>412924.7911141701</v>
      </c>
      <c r="BO13" s="79">
        <f t="shared" si="1"/>
        <v>411113.25523861678</v>
      </c>
      <c r="BP13" s="79">
        <f t="shared" si="1"/>
        <v>409367.59339490149</v>
      </c>
      <c r="BQ13" s="79">
        <f t="shared" si="1"/>
        <v>407684.27661703341</v>
      </c>
      <c r="BR13" s="79">
        <f t="shared" si="1"/>
        <v>3390.2507966213138</v>
      </c>
      <c r="BS13" s="79">
        <f t="shared" si="1"/>
        <v>0</v>
      </c>
      <c r="BT13" s="79">
        <f t="shared" si="1"/>
        <v>0</v>
      </c>
      <c r="BU13" s="79">
        <f t="shared" si="1"/>
        <v>0</v>
      </c>
      <c r="BV13" s="79">
        <f t="shared" ref="BV13:CK13" si="2">SUM(BV11:BV12)</f>
        <v>0</v>
      </c>
      <c r="BW13" s="79">
        <f t="shared" si="2"/>
        <v>0</v>
      </c>
      <c r="BX13" s="79">
        <f t="shared" si="2"/>
        <v>0</v>
      </c>
      <c r="BY13" s="79">
        <f t="shared" si="2"/>
        <v>0</v>
      </c>
      <c r="BZ13" s="79">
        <f t="shared" si="2"/>
        <v>0</v>
      </c>
      <c r="CA13" s="79">
        <f t="shared" si="2"/>
        <v>0</v>
      </c>
      <c r="CB13" s="79">
        <f t="shared" si="2"/>
        <v>0</v>
      </c>
      <c r="CC13" s="79">
        <f t="shared" si="2"/>
        <v>0</v>
      </c>
      <c r="CD13" s="79">
        <f t="shared" si="2"/>
        <v>0</v>
      </c>
      <c r="CE13" s="79">
        <f t="shared" si="2"/>
        <v>0</v>
      </c>
      <c r="CF13" s="79">
        <f t="shared" si="2"/>
        <v>0</v>
      </c>
      <c r="CG13" s="79">
        <f t="shared" si="2"/>
        <v>0</v>
      </c>
      <c r="CH13" s="79">
        <f t="shared" si="2"/>
        <v>0</v>
      </c>
      <c r="CI13" s="79">
        <f t="shared" si="2"/>
        <v>0</v>
      </c>
      <c r="CJ13" s="79">
        <f t="shared" si="2"/>
        <v>0</v>
      </c>
      <c r="CK13" s="79">
        <f t="shared" si="2"/>
        <v>0</v>
      </c>
    </row>
    <row r="14" spans="1:187" s="97" customFormat="1" ht="10.35" hidden="1" customHeight="1" outlineLevel="2">
      <c r="A14" s="10"/>
      <c r="B14" s="21"/>
      <c r="C14" s="10"/>
      <c r="D14" s="10"/>
      <c r="E14" s="11"/>
      <c r="F14" s="12"/>
      <c r="G14" s="12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</row>
    <row r="15" spans="1:187" s="97" customFormat="1" ht="10.35" hidden="1" customHeight="1" outlineLevel="1" collapsed="1">
      <c r="A15" s="10"/>
      <c r="B15" s="21"/>
      <c r="C15" s="10"/>
      <c r="D15" s="10"/>
      <c r="E15" s="11"/>
      <c r="F15" s="12"/>
      <c r="G15" s="12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</row>
    <row r="16" spans="1:187" s="16" customFormat="1" ht="10.35" hidden="1" customHeight="1" outlineLevel="1">
      <c r="B16" s="17"/>
      <c r="C16" s="207" t="s">
        <v>407</v>
      </c>
      <c r="D16" s="16" t="s">
        <v>639</v>
      </c>
      <c r="E16" s="18"/>
      <c r="F16" s="19"/>
      <c r="G16" s="20"/>
    </row>
    <row r="17" spans="1:89" s="84" customFormat="1" ht="10.35" hidden="1" customHeight="1" outlineLevel="2">
      <c r="B17" s="85"/>
      <c r="C17" s="219"/>
      <c r="E17" s="86"/>
      <c r="F17" s="87"/>
      <c r="G17" s="88"/>
    </row>
    <row r="18" spans="1:89" s="97" customFormat="1" ht="10.35" hidden="1" customHeight="1" outlineLevel="2" collapsed="1">
      <c r="A18" s="10"/>
      <c r="B18" s="21"/>
      <c r="C18" s="10"/>
      <c r="D18" s="10" t="s">
        <v>640</v>
      </c>
      <c r="E18" s="11"/>
      <c r="F18" s="12" t="s">
        <v>7</v>
      </c>
      <c r="G18" s="25">
        <f>SUM(J18:CK18)</f>
        <v>1</v>
      </c>
      <c r="H18" s="10"/>
      <c r="I18" s="10"/>
      <c r="J18" s="31">
        <f>'Laika grafiks'!J23</f>
        <v>0</v>
      </c>
      <c r="K18" s="31">
        <f>'Laika grafiks'!K23</f>
        <v>0</v>
      </c>
      <c r="L18" s="31">
        <f>'Laika grafiks'!L23</f>
        <v>0</v>
      </c>
      <c r="M18" s="31">
        <f>'Laika grafiks'!M23</f>
        <v>1</v>
      </c>
      <c r="N18" s="31">
        <f>'Laika grafiks'!N23</f>
        <v>0</v>
      </c>
      <c r="O18" s="31">
        <f>'Laika grafiks'!O23</f>
        <v>0</v>
      </c>
      <c r="P18" s="31">
        <f>'Laika grafiks'!P23</f>
        <v>0</v>
      </c>
      <c r="Q18" s="31">
        <f>'Laika grafiks'!Q23</f>
        <v>0</v>
      </c>
      <c r="R18" s="31">
        <f>'Laika grafiks'!R23</f>
        <v>0</v>
      </c>
      <c r="S18" s="31">
        <f>'Laika grafiks'!S23</f>
        <v>0</v>
      </c>
      <c r="T18" s="31">
        <f>'Laika grafiks'!T23</f>
        <v>0</v>
      </c>
      <c r="U18" s="31">
        <f>'Laika grafiks'!U23</f>
        <v>0</v>
      </c>
      <c r="V18" s="31">
        <f>'Laika grafiks'!V23</f>
        <v>0</v>
      </c>
      <c r="W18" s="31">
        <f>'Laika grafiks'!W23</f>
        <v>0</v>
      </c>
      <c r="X18" s="31">
        <f>'Laika grafiks'!X23</f>
        <v>0</v>
      </c>
      <c r="Y18" s="31">
        <f>'Laika grafiks'!Y23</f>
        <v>0</v>
      </c>
      <c r="Z18" s="31">
        <f>'Laika grafiks'!Z23</f>
        <v>0</v>
      </c>
      <c r="AA18" s="31">
        <f>'Laika grafiks'!AA23</f>
        <v>0</v>
      </c>
      <c r="AB18" s="31">
        <f>'Laika grafiks'!AB23</f>
        <v>0</v>
      </c>
      <c r="AC18" s="31">
        <f>'Laika grafiks'!AC23</f>
        <v>0</v>
      </c>
      <c r="AD18" s="31">
        <f>'Laika grafiks'!AD23</f>
        <v>0</v>
      </c>
      <c r="AE18" s="31">
        <f>'Laika grafiks'!AE23</f>
        <v>0</v>
      </c>
      <c r="AF18" s="31">
        <f>'Laika grafiks'!AF23</f>
        <v>0</v>
      </c>
      <c r="AG18" s="31">
        <f>'Laika grafiks'!AG23</f>
        <v>0</v>
      </c>
      <c r="AH18" s="31">
        <f>'Laika grafiks'!AH23</f>
        <v>0</v>
      </c>
      <c r="AI18" s="31">
        <f>'Laika grafiks'!AI23</f>
        <v>0</v>
      </c>
      <c r="AJ18" s="31">
        <f>'Laika grafiks'!AJ23</f>
        <v>0</v>
      </c>
      <c r="AK18" s="31">
        <f>'Laika grafiks'!AK23</f>
        <v>0</v>
      </c>
      <c r="AL18" s="31">
        <f>'Laika grafiks'!AL23</f>
        <v>0</v>
      </c>
      <c r="AM18" s="31">
        <f>'Laika grafiks'!AM23</f>
        <v>0</v>
      </c>
      <c r="AN18" s="31">
        <f>'Laika grafiks'!AN23</f>
        <v>0</v>
      </c>
      <c r="AO18" s="31">
        <f>'Laika grafiks'!AO23</f>
        <v>0</v>
      </c>
      <c r="AP18" s="31">
        <f>'Laika grafiks'!AP23</f>
        <v>0</v>
      </c>
      <c r="AQ18" s="31">
        <f>'Laika grafiks'!AQ23</f>
        <v>0</v>
      </c>
      <c r="AR18" s="31">
        <f>'Laika grafiks'!AR23</f>
        <v>0</v>
      </c>
      <c r="AS18" s="31">
        <f>'Laika grafiks'!AS23</f>
        <v>0</v>
      </c>
      <c r="AT18" s="31">
        <f>'Laika grafiks'!AT23</f>
        <v>0</v>
      </c>
      <c r="AU18" s="31">
        <f>'Laika grafiks'!AU23</f>
        <v>0</v>
      </c>
      <c r="AV18" s="31">
        <f>'Laika grafiks'!AV23</f>
        <v>0</v>
      </c>
      <c r="AW18" s="31">
        <f>'Laika grafiks'!AW23</f>
        <v>0</v>
      </c>
      <c r="AX18" s="31">
        <f>'Laika grafiks'!AX23</f>
        <v>0</v>
      </c>
      <c r="AY18" s="31">
        <f>'Laika grafiks'!AY23</f>
        <v>0</v>
      </c>
      <c r="AZ18" s="31">
        <f>'Laika grafiks'!AZ23</f>
        <v>0</v>
      </c>
      <c r="BA18" s="31">
        <f>'Laika grafiks'!BA23</f>
        <v>0</v>
      </c>
      <c r="BB18" s="31">
        <f>'Laika grafiks'!BB23</f>
        <v>0</v>
      </c>
      <c r="BC18" s="31">
        <f>'Laika grafiks'!BC23</f>
        <v>0</v>
      </c>
      <c r="BD18" s="31">
        <f>'Laika grafiks'!BD23</f>
        <v>0</v>
      </c>
      <c r="BE18" s="31">
        <f>'Laika grafiks'!BE23</f>
        <v>0</v>
      </c>
      <c r="BF18" s="31">
        <f>'Laika grafiks'!BF23</f>
        <v>0</v>
      </c>
      <c r="BG18" s="31">
        <f>'Laika grafiks'!BG23</f>
        <v>0</v>
      </c>
      <c r="BH18" s="31">
        <f>'Laika grafiks'!BH23</f>
        <v>0</v>
      </c>
      <c r="BI18" s="31">
        <f>'Laika grafiks'!BI23</f>
        <v>0</v>
      </c>
      <c r="BJ18" s="31">
        <f>'Laika grafiks'!BJ23</f>
        <v>0</v>
      </c>
      <c r="BK18" s="31">
        <f>'Laika grafiks'!BK23</f>
        <v>0</v>
      </c>
      <c r="BL18" s="31">
        <f>'Laika grafiks'!BL23</f>
        <v>0</v>
      </c>
      <c r="BM18" s="31">
        <f>'Laika grafiks'!BM23</f>
        <v>0</v>
      </c>
      <c r="BN18" s="31">
        <f>'Laika grafiks'!BN23</f>
        <v>0</v>
      </c>
      <c r="BO18" s="31">
        <f>'Laika grafiks'!BO23</f>
        <v>0</v>
      </c>
      <c r="BP18" s="31">
        <f>'Laika grafiks'!BP23</f>
        <v>0</v>
      </c>
      <c r="BQ18" s="31">
        <f>'Laika grafiks'!BQ23</f>
        <v>0</v>
      </c>
      <c r="BR18" s="31">
        <f>'Laika grafiks'!BR23</f>
        <v>0</v>
      </c>
      <c r="BS18" s="31">
        <f>'Laika grafiks'!BS23</f>
        <v>0</v>
      </c>
      <c r="BT18" s="31">
        <f>'Laika grafiks'!BT23</f>
        <v>0</v>
      </c>
      <c r="BU18" s="31">
        <f>'Laika grafiks'!BU23</f>
        <v>0</v>
      </c>
      <c r="BV18" s="31">
        <f>'Laika grafiks'!BV23</f>
        <v>0</v>
      </c>
      <c r="BW18" s="31">
        <f>'Laika grafiks'!BW23</f>
        <v>0</v>
      </c>
      <c r="BX18" s="31">
        <f>'Laika grafiks'!BX23</f>
        <v>0</v>
      </c>
      <c r="BY18" s="31">
        <f>'Laika grafiks'!BY23</f>
        <v>0</v>
      </c>
      <c r="BZ18" s="31">
        <f>'Laika grafiks'!BZ23</f>
        <v>0</v>
      </c>
      <c r="CA18" s="31">
        <f>'Laika grafiks'!CA23</f>
        <v>0</v>
      </c>
      <c r="CB18" s="31">
        <f>'Laika grafiks'!CB23</f>
        <v>0</v>
      </c>
      <c r="CC18" s="31">
        <f>'Laika grafiks'!CC23</f>
        <v>0</v>
      </c>
      <c r="CD18" s="31">
        <f>'Laika grafiks'!CD23</f>
        <v>0</v>
      </c>
      <c r="CE18" s="31">
        <f>'Laika grafiks'!CE23</f>
        <v>0</v>
      </c>
      <c r="CF18" s="31">
        <f>'Laika grafiks'!CF23</f>
        <v>0</v>
      </c>
      <c r="CG18" s="31">
        <f>'Laika grafiks'!CG23</f>
        <v>0</v>
      </c>
      <c r="CH18" s="31">
        <f>'Laika grafiks'!CH23</f>
        <v>0</v>
      </c>
      <c r="CI18" s="31">
        <f>'Laika grafiks'!CI23</f>
        <v>0</v>
      </c>
      <c r="CJ18" s="31">
        <f>'Laika grafiks'!CJ23</f>
        <v>0</v>
      </c>
      <c r="CK18" s="31">
        <f>'Laika grafiks'!CK23</f>
        <v>0</v>
      </c>
    </row>
    <row r="19" spans="1:89" s="97" customFormat="1" ht="10.35" hidden="1" customHeight="1" outlineLevel="2">
      <c r="A19" s="10"/>
      <c r="B19" s="21"/>
      <c r="C19" s="10"/>
      <c r="D19" s="10"/>
      <c r="E19" s="11"/>
      <c r="F19" s="12"/>
      <c r="G19" s="12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</row>
    <row r="20" spans="1:89" s="97" customFormat="1" ht="10.35" hidden="1" customHeight="1" outlineLevel="2">
      <c r="A20" s="10"/>
      <c r="B20" s="21"/>
      <c r="D20" s="89" t="s">
        <v>641</v>
      </c>
      <c r="F20" s="92" t="s">
        <v>4</v>
      </c>
      <c r="G20" s="25">
        <f>SUM(J20:CK20)</f>
        <v>1240623.3354650666</v>
      </c>
      <c r="H20" s="10"/>
      <c r="I20" s="10"/>
      <c r="J20" s="31">
        <f>'CAPEX un PL'!J189</f>
        <v>0</v>
      </c>
      <c r="K20" s="31">
        <f>'CAPEX un PL'!K189</f>
        <v>0</v>
      </c>
      <c r="L20" s="31">
        <f>'CAPEX un PL'!L189</f>
        <v>0</v>
      </c>
      <c r="M20" s="31">
        <f>'CAPEX un PL'!M189</f>
        <v>1240623.3354650666</v>
      </c>
      <c r="N20" s="31">
        <f>'CAPEX un PL'!N189</f>
        <v>0</v>
      </c>
      <c r="O20" s="31">
        <f>'CAPEX un PL'!O189</f>
        <v>0</v>
      </c>
      <c r="P20" s="31">
        <f>'CAPEX un PL'!P189</f>
        <v>0</v>
      </c>
      <c r="Q20" s="31">
        <f>'CAPEX un PL'!Q189</f>
        <v>0</v>
      </c>
      <c r="R20" s="31">
        <f>'CAPEX un PL'!R189</f>
        <v>0</v>
      </c>
      <c r="S20" s="31">
        <f>'CAPEX un PL'!S189</f>
        <v>0</v>
      </c>
      <c r="T20" s="31">
        <f>'CAPEX un PL'!T189</f>
        <v>0</v>
      </c>
      <c r="U20" s="31">
        <f>'CAPEX un PL'!U189</f>
        <v>0</v>
      </c>
      <c r="V20" s="31">
        <f>'CAPEX un PL'!V189</f>
        <v>0</v>
      </c>
      <c r="W20" s="31">
        <f>'CAPEX un PL'!W189</f>
        <v>0</v>
      </c>
      <c r="X20" s="31">
        <f>'CAPEX un PL'!X189</f>
        <v>0</v>
      </c>
      <c r="Y20" s="31">
        <f>'CAPEX un PL'!Y189</f>
        <v>0</v>
      </c>
      <c r="Z20" s="31">
        <f>'CAPEX un PL'!Z189</f>
        <v>0</v>
      </c>
      <c r="AA20" s="31">
        <f>'CAPEX un PL'!AA189</f>
        <v>0</v>
      </c>
      <c r="AB20" s="31">
        <f>'CAPEX un PL'!AB189</f>
        <v>0</v>
      </c>
      <c r="AC20" s="31">
        <f>'CAPEX un PL'!AC189</f>
        <v>0</v>
      </c>
      <c r="AD20" s="31">
        <f>'CAPEX un PL'!AD189</f>
        <v>0</v>
      </c>
      <c r="AE20" s="31">
        <f>'CAPEX un PL'!AE189</f>
        <v>0</v>
      </c>
      <c r="AF20" s="31">
        <f>'CAPEX un PL'!AF189</f>
        <v>0</v>
      </c>
      <c r="AG20" s="31">
        <f>'CAPEX un PL'!AG189</f>
        <v>0</v>
      </c>
      <c r="AH20" s="31">
        <f>'CAPEX un PL'!AH189</f>
        <v>0</v>
      </c>
      <c r="AI20" s="31">
        <f>'CAPEX un PL'!AI189</f>
        <v>0</v>
      </c>
      <c r="AJ20" s="31">
        <f>'CAPEX un PL'!AJ189</f>
        <v>0</v>
      </c>
      <c r="AK20" s="31">
        <f>'CAPEX un PL'!AK189</f>
        <v>0</v>
      </c>
      <c r="AL20" s="31">
        <f>'CAPEX un PL'!AL189</f>
        <v>0</v>
      </c>
      <c r="AM20" s="31">
        <f>'CAPEX un PL'!AM189</f>
        <v>0</v>
      </c>
      <c r="AN20" s="31">
        <f>'CAPEX un PL'!AN189</f>
        <v>0</v>
      </c>
      <c r="AO20" s="31">
        <f>'CAPEX un PL'!AO189</f>
        <v>0</v>
      </c>
      <c r="AP20" s="31">
        <f>'CAPEX un PL'!AP189</f>
        <v>0</v>
      </c>
      <c r="AQ20" s="31">
        <f>'CAPEX un PL'!AQ189</f>
        <v>0</v>
      </c>
      <c r="AR20" s="31">
        <f>'CAPEX un PL'!AR189</f>
        <v>0</v>
      </c>
      <c r="AS20" s="31">
        <f>'CAPEX un PL'!AS189</f>
        <v>0</v>
      </c>
      <c r="AT20" s="31">
        <f>'CAPEX un PL'!AT189</f>
        <v>0</v>
      </c>
      <c r="AU20" s="31">
        <f>'CAPEX un PL'!AU189</f>
        <v>0</v>
      </c>
      <c r="AV20" s="31">
        <f>'CAPEX un PL'!AV189</f>
        <v>0</v>
      </c>
      <c r="AW20" s="31">
        <f>'CAPEX un PL'!AW189</f>
        <v>0</v>
      </c>
      <c r="AX20" s="31">
        <f>'CAPEX un PL'!AX189</f>
        <v>0</v>
      </c>
      <c r="AY20" s="31">
        <f>'CAPEX un PL'!AY189</f>
        <v>0</v>
      </c>
      <c r="AZ20" s="31">
        <f>'CAPEX un PL'!AZ189</f>
        <v>0</v>
      </c>
      <c r="BA20" s="31">
        <f>'CAPEX un PL'!BA189</f>
        <v>0</v>
      </c>
      <c r="BB20" s="31">
        <f>'CAPEX un PL'!BB189</f>
        <v>0</v>
      </c>
      <c r="BC20" s="31">
        <f>'CAPEX un PL'!BC189</f>
        <v>0</v>
      </c>
      <c r="BD20" s="31">
        <f>'CAPEX un PL'!BD189</f>
        <v>0</v>
      </c>
      <c r="BE20" s="31">
        <f>'CAPEX un PL'!BE189</f>
        <v>0</v>
      </c>
      <c r="BF20" s="31">
        <f>'CAPEX un PL'!BF189</f>
        <v>0</v>
      </c>
      <c r="BG20" s="31">
        <f>'CAPEX un PL'!BG189</f>
        <v>0</v>
      </c>
      <c r="BH20" s="31">
        <f>'CAPEX un PL'!BH189</f>
        <v>0</v>
      </c>
      <c r="BI20" s="31">
        <f>'CAPEX un PL'!BI189</f>
        <v>0</v>
      </c>
      <c r="BJ20" s="31">
        <f>'CAPEX un PL'!BJ189</f>
        <v>0</v>
      </c>
      <c r="BK20" s="31">
        <f>'CAPEX un PL'!BK189</f>
        <v>0</v>
      </c>
      <c r="BL20" s="31">
        <f>'CAPEX un PL'!BL189</f>
        <v>0</v>
      </c>
      <c r="BM20" s="31">
        <f>'CAPEX un PL'!BM189</f>
        <v>0</v>
      </c>
      <c r="BN20" s="31">
        <f>'CAPEX un PL'!BN189</f>
        <v>0</v>
      </c>
      <c r="BO20" s="31">
        <f>'CAPEX un PL'!BO189</f>
        <v>0</v>
      </c>
      <c r="BP20" s="31">
        <f>'CAPEX un PL'!BP189</f>
        <v>0</v>
      </c>
      <c r="BQ20" s="31">
        <f>'CAPEX un PL'!BQ189</f>
        <v>0</v>
      </c>
      <c r="BR20" s="31">
        <f>'CAPEX un PL'!BR189</f>
        <v>0</v>
      </c>
      <c r="BS20" s="31">
        <f>'CAPEX un PL'!BS189</f>
        <v>0</v>
      </c>
      <c r="BT20" s="31">
        <f>'CAPEX un PL'!BT189</f>
        <v>0</v>
      </c>
      <c r="BU20" s="31">
        <f>'CAPEX un PL'!BU189</f>
        <v>0</v>
      </c>
      <c r="BV20" s="31">
        <f>'CAPEX un PL'!BV189</f>
        <v>0</v>
      </c>
      <c r="BW20" s="31">
        <f>'CAPEX un PL'!BW189</f>
        <v>0</v>
      </c>
      <c r="BX20" s="31">
        <f>'CAPEX un PL'!BX189</f>
        <v>0</v>
      </c>
      <c r="BY20" s="31">
        <f>'CAPEX un PL'!BY189</f>
        <v>0</v>
      </c>
      <c r="BZ20" s="31">
        <f>'CAPEX un PL'!BZ189</f>
        <v>0</v>
      </c>
      <c r="CA20" s="31">
        <f>'CAPEX un PL'!CA189</f>
        <v>0</v>
      </c>
      <c r="CB20" s="31">
        <f>'CAPEX un PL'!CB189</f>
        <v>0</v>
      </c>
      <c r="CC20" s="31">
        <f>'CAPEX un PL'!CC189</f>
        <v>0</v>
      </c>
      <c r="CD20" s="31">
        <f>'CAPEX un PL'!CD189</f>
        <v>0</v>
      </c>
      <c r="CE20" s="31">
        <f>'CAPEX un PL'!CE189</f>
        <v>0</v>
      </c>
      <c r="CF20" s="31">
        <f>'CAPEX un PL'!CF189</f>
        <v>0</v>
      </c>
      <c r="CG20" s="31">
        <f>'CAPEX un PL'!CG189</f>
        <v>0</v>
      </c>
      <c r="CH20" s="31">
        <f>'CAPEX un PL'!CH189</f>
        <v>0</v>
      </c>
      <c r="CI20" s="31">
        <f>'CAPEX un PL'!CI189</f>
        <v>0</v>
      </c>
      <c r="CJ20" s="31">
        <f>'CAPEX un PL'!CJ189</f>
        <v>0</v>
      </c>
      <c r="CK20" s="31">
        <f>'CAPEX un PL'!CK189</f>
        <v>0</v>
      </c>
    </row>
    <row r="21" spans="1:89" s="97" customFormat="1" ht="10.35" hidden="1" customHeight="1" outlineLevel="2">
      <c r="A21" s="10"/>
      <c r="B21" s="21"/>
      <c r="C21" s="10"/>
      <c r="D21" s="10"/>
      <c r="E21" s="11"/>
      <c r="F21" s="12"/>
      <c r="G21" s="12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</row>
    <row r="22" spans="1:89" s="97" customFormat="1" ht="10.35" hidden="1" customHeight="1" outlineLevel="1" collapsed="1">
      <c r="A22" s="10"/>
      <c r="B22" s="21"/>
      <c r="C22" s="10"/>
      <c r="D22" s="10"/>
      <c r="E22" s="11"/>
      <c r="F22" s="12"/>
      <c r="G22" s="12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</row>
    <row r="23" spans="1:89" s="16" customFormat="1" ht="10.35" hidden="1" customHeight="1" outlineLevel="1">
      <c r="B23" s="17"/>
      <c r="C23" s="207" t="s">
        <v>408</v>
      </c>
      <c r="D23" s="16" t="s">
        <v>389</v>
      </c>
      <c r="E23" s="18"/>
      <c r="F23" s="19"/>
      <c r="G23" s="20"/>
    </row>
    <row r="24" spans="1:89" s="97" customFormat="1" ht="10.35" hidden="1" customHeight="1" outlineLevel="2">
      <c r="A24" s="10"/>
      <c r="B24" s="21"/>
      <c r="C24" s="10"/>
      <c r="D24" s="10"/>
      <c r="E24" s="11"/>
      <c r="F24" s="12"/>
      <c r="G24" s="12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</row>
    <row r="25" spans="1:89" s="97" customFormat="1" ht="10.35" hidden="1" customHeight="1" outlineLevel="2">
      <c r="A25" s="10"/>
      <c r="B25" s="21"/>
      <c r="C25" s="10"/>
      <c r="D25" s="342" t="s">
        <v>386</v>
      </c>
      <c r="E25" s="342"/>
      <c r="F25" s="12" t="s">
        <v>8</v>
      </c>
      <c r="G25" s="32">
        <f>'Ievades dati'!G471</f>
        <v>1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</row>
    <row r="26" spans="1:89" s="97" customFormat="1" ht="10.35" hidden="1" customHeight="1" outlineLevel="2">
      <c r="A26" s="10"/>
      <c r="B26" s="21"/>
      <c r="C26" s="10"/>
      <c r="D26" s="342"/>
      <c r="E26" s="342"/>
      <c r="F26" s="12"/>
      <c r="G26" s="12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</row>
    <row r="27" spans="1:89" s="97" customFormat="1" ht="10.35" hidden="1" customHeight="1" outlineLevel="2">
      <c r="A27" s="10"/>
      <c r="B27" s="21"/>
      <c r="C27" s="10"/>
      <c r="D27" s="200"/>
      <c r="E27" s="200"/>
      <c r="F27" s="12"/>
      <c r="G27" s="12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</row>
    <row r="28" spans="1:89" s="97" customFormat="1" ht="10.35" hidden="1" customHeight="1" outlineLevel="1" collapsed="1">
      <c r="A28" s="10"/>
      <c r="B28" s="21"/>
      <c r="C28" s="10"/>
      <c r="D28" s="10"/>
      <c r="E28" s="11"/>
      <c r="F28" s="12"/>
      <c r="G28" s="12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</row>
    <row r="29" spans="1:89" s="16" customFormat="1" ht="10.35" hidden="1" customHeight="1" outlineLevel="1">
      <c r="B29" s="17"/>
      <c r="C29" s="207" t="s">
        <v>409</v>
      </c>
      <c r="D29" s="16" t="s">
        <v>387</v>
      </c>
      <c r="E29" s="18"/>
      <c r="F29" s="19"/>
      <c r="G29" s="20"/>
    </row>
    <row r="30" spans="1:89" s="97" customFormat="1" ht="10.35" hidden="1" customHeight="1" outlineLevel="2">
      <c r="A30" s="10"/>
      <c r="B30" s="21"/>
      <c r="C30" s="10"/>
      <c r="D30" s="10"/>
      <c r="E30" s="11"/>
      <c r="F30" s="12"/>
      <c r="G30" s="12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</row>
    <row r="31" spans="1:89" s="97" customFormat="1" ht="10.35" hidden="1" customHeight="1" outlineLevel="2">
      <c r="A31" s="10"/>
      <c r="B31" s="21"/>
      <c r="D31" s="63" t="s">
        <v>100</v>
      </c>
      <c r="E31" s="12"/>
      <c r="F31" s="96"/>
      <c r="G31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</row>
    <row r="32" spans="1:89" s="97" customFormat="1" ht="10.35" hidden="1" customHeight="1" outlineLevel="2">
      <c r="A32" s="10"/>
      <c r="B32" s="90"/>
      <c r="C32" s="238"/>
      <c r="D32" s="10" t="s">
        <v>610</v>
      </c>
      <c r="F32" s="12" t="s">
        <v>9</v>
      </c>
      <c r="G32" s="34">
        <f>'Ievades dati'!G482</f>
        <v>0.6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</row>
    <row r="33" spans="1:89" s="97" customFormat="1" ht="10.35" hidden="1" customHeight="1" outlineLevel="2">
      <c r="A33" s="10"/>
      <c r="B33" s="90"/>
      <c r="C33" s="238"/>
      <c r="D33" s="10"/>
      <c r="F33" s="12"/>
      <c r="G33" s="96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</row>
    <row r="34" spans="1:89" s="97" customFormat="1" ht="10.35" hidden="1" customHeight="1" outlineLevel="2">
      <c r="A34" s="10"/>
      <c r="B34" s="21"/>
      <c r="D34" s="63" t="s">
        <v>101</v>
      </c>
      <c r="F34" s="12"/>
      <c r="G34" s="96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</row>
    <row r="35" spans="1:89" s="97" customFormat="1" ht="10.35" hidden="1" customHeight="1" outlineLevel="2">
      <c r="A35" s="10"/>
      <c r="B35" s="21"/>
      <c r="D35" s="10" t="s">
        <v>102</v>
      </c>
      <c r="F35" s="12" t="s">
        <v>9</v>
      </c>
      <c r="G35" s="34">
        <f>'Ievades dati'!G485</f>
        <v>3.5000000000000003E-2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</row>
    <row r="36" spans="1:89" s="97" customFormat="1" ht="10.35" hidden="1" customHeight="1" outlineLevel="2">
      <c r="A36" s="10"/>
      <c r="B36" s="21"/>
      <c r="D36" s="10"/>
      <c r="F36" s="12"/>
      <c r="G36" s="96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</row>
    <row r="37" spans="1:89" s="97" customFormat="1" ht="10.35" hidden="1" customHeight="1" outlineLevel="2">
      <c r="A37" s="10"/>
      <c r="B37" s="21"/>
      <c r="D37" s="10" t="s">
        <v>104</v>
      </c>
      <c r="F37" s="12" t="s">
        <v>7</v>
      </c>
      <c r="G37" s="32">
        <f>'Ievades dati'!G487</f>
        <v>1</v>
      </c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</row>
    <row r="38" spans="1:89" s="97" customFormat="1" ht="10.35" hidden="1" customHeight="1" outlineLevel="2">
      <c r="A38" s="10"/>
      <c r="B38" s="21"/>
      <c r="C38" s="10"/>
      <c r="D38" s="10"/>
      <c r="E38" s="11"/>
      <c r="F38" s="96"/>
      <c r="G38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</row>
    <row r="39" spans="1:89" s="97" customFormat="1" ht="10.35" hidden="1" customHeight="1" outlineLevel="2">
      <c r="A39" s="10"/>
      <c r="B39" s="21"/>
      <c r="C39" s="10"/>
      <c r="D39" s="10" t="s">
        <v>266</v>
      </c>
      <c r="E39" s="11"/>
      <c r="F39" s="12" t="s">
        <v>70</v>
      </c>
      <c r="G39" s="22">
        <f>'Ievades dati'!G494</f>
        <v>800</v>
      </c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</row>
    <row r="40" spans="1:89" s="97" customFormat="1" ht="10.35" hidden="1" customHeight="1" outlineLevel="2">
      <c r="A40" s="10"/>
      <c r="B40" s="21"/>
      <c r="C40" s="10"/>
      <c r="D40" s="10"/>
      <c r="E40" s="11"/>
      <c r="F40" s="12"/>
      <c r="G4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</row>
    <row r="41" spans="1:89" s="97" customFormat="1" ht="10.35" hidden="1" customHeight="1" outlineLevel="2">
      <c r="A41" s="10"/>
      <c r="B41" s="21"/>
      <c r="C41" s="10"/>
      <c r="D41" s="10" t="s">
        <v>267</v>
      </c>
      <c r="E41" s="11"/>
      <c r="F41" s="12"/>
      <c r="G41" s="22">
        <f>'Ievades dati'!G496</f>
        <v>1</v>
      </c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</row>
    <row r="42" spans="1:89" s="97" customFormat="1" ht="10.35" hidden="1" customHeight="1" outlineLevel="2">
      <c r="A42" s="10"/>
      <c r="B42" s="21"/>
      <c r="C42" s="10"/>
      <c r="D42" s="10"/>
      <c r="E42" s="11"/>
      <c r="F42" s="96"/>
      <c r="G42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</row>
    <row r="43" spans="1:89" s="97" customFormat="1" ht="10.35" hidden="1" customHeight="1" outlineLevel="1" collapsed="1">
      <c r="A43" s="10"/>
      <c r="B43" s="21"/>
      <c r="C43" s="10"/>
      <c r="D43" s="10"/>
      <c r="E43" s="11"/>
      <c r="F43" s="96"/>
      <c r="G43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</row>
    <row r="44" spans="1:89" s="16" customFormat="1" ht="10.35" hidden="1" customHeight="1" outlineLevel="1">
      <c r="B44" s="17"/>
      <c r="C44" s="207" t="s">
        <v>417</v>
      </c>
      <c r="D44" s="16" t="s">
        <v>388</v>
      </c>
      <c r="E44" s="18"/>
      <c r="F44" s="19"/>
      <c r="G44" s="20"/>
    </row>
    <row r="45" spans="1:89" s="97" customFormat="1" ht="10.35" hidden="1" customHeight="1" outlineLevel="2">
      <c r="A45" s="10"/>
      <c r="B45" s="21"/>
      <c r="C45" s="10"/>
      <c r="D45" s="10"/>
      <c r="E45" s="11"/>
      <c r="F45" s="96"/>
      <c r="G45" s="96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</row>
    <row r="46" spans="1:89" s="97" customFormat="1" ht="10.35" hidden="1" customHeight="1" outlineLevel="2">
      <c r="A46" s="10"/>
      <c r="B46" s="21"/>
      <c r="C46" s="10"/>
      <c r="D46" s="10" t="s">
        <v>610</v>
      </c>
      <c r="E46" s="11"/>
      <c r="F46" s="12" t="s">
        <v>4</v>
      </c>
      <c r="G46" s="10"/>
      <c r="H46" s="10"/>
      <c r="I46" s="10"/>
      <c r="J46" s="31">
        <f>'Ievades dati'!J506</f>
        <v>0</v>
      </c>
      <c r="K46" s="31">
        <f>'Ievades dati'!K506</f>
        <v>0</v>
      </c>
      <c r="L46" s="31">
        <f>'Ievades dati'!L506</f>
        <v>0</v>
      </c>
      <c r="M46" s="31">
        <f>'Ievades dati'!M506</f>
        <v>0</v>
      </c>
      <c r="N46" s="31">
        <f>'Ievades dati'!N506</f>
        <v>0</v>
      </c>
      <c r="O46" s="31">
        <f>'Ievades dati'!O506</f>
        <v>0</v>
      </c>
      <c r="P46" s="31">
        <f>'Ievades dati'!P506</f>
        <v>0</v>
      </c>
      <c r="Q46" s="31">
        <f>'Ievades dati'!Q506</f>
        <v>0</v>
      </c>
      <c r="R46" s="31">
        <f>'Ievades dati'!R506</f>
        <v>0</v>
      </c>
      <c r="S46" s="31">
        <f>'Ievades dati'!S506</f>
        <v>0</v>
      </c>
      <c r="T46" s="31">
        <f>'Ievades dati'!T506</f>
        <v>0</v>
      </c>
      <c r="U46" s="31">
        <f>'Ievades dati'!U506</f>
        <v>0</v>
      </c>
      <c r="V46" s="31">
        <f>'Ievades dati'!V506</f>
        <v>0</v>
      </c>
      <c r="W46" s="31">
        <f>'Ievades dati'!W506</f>
        <v>0</v>
      </c>
      <c r="X46" s="31">
        <f>'Ievades dati'!X506</f>
        <v>0</v>
      </c>
      <c r="Y46" s="31">
        <f>'Ievades dati'!Y506</f>
        <v>0</v>
      </c>
      <c r="Z46" s="31">
        <f>'Ievades dati'!Z506</f>
        <v>0</v>
      </c>
      <c r="AA46" s="31">
        <f>'Ievades dati'!AA506</f>
        <v>0</v>
      </c>
      <c r="AB46" s="31">
        <f>'Ievades dati'!AB506</f>
        <v>0</v>
      </c>
      <c r="AC46" s="31">
        <f>'Ievades dati'!AC506</f>
        <v>0</v>
      </c>
      <c r="AD46" s="31">
        <f>'Ievades dati'!AD506</f>
        <v>0</v>
      </c>
      <c r="AE46" s="31">
        <f>'Ievades dati'!AE506</f>
        <v>0</v>
      </c>
      <c r="AF46" s="31">
        <f>'Ievades dati'!AF506</f>
        <v>0</v>
      </c>
      <c r="AG46" s="31">
        <f>'Ievades dati'!AG506</f>
        <v>0</v>
      </c>
      <c r="AH46" s="31">
        <f>'Ievades dati'!AH506</f>
        <v>0</v>
      </c>
      <c r="AI46" s="31">
        <f>'Ievades dati'!AI506</f>
        <v>0</v>
      </c>
      <c r="AJ46" s="31">
        <f>'Ievades dati'!AJ506</f>
        <v>0</v>
      </c>
      <c r="AK46" s="31">
        <f>'Ievades dati'!AK506</f>
        <v>0</v>
      </c>
      <c r="AL46" s="31">
        <f>'Ievades dati'!AL506</f>
        <v>0</v>
      </c>
      <c r="AM46" s="31">
        <f>'Ievades dati'!AM506</f>
        <v>0</v>
      </c>
      <c r="AN46" s="31">
        <f>'Ievades dati'!AN506</f>
        <v>0</v>
      </c>
      <c r="AO46" s="31">
        <f>'Ievades dati'!AO506</f>
        <v>0</v>
      </c>
      <c r="AP46" s="31">
        <f>'Ievades dati'!AP506</f>
        <v>0</v>
      </c>
      <c r="AQ46" s="31">
        <f>'Ievades dati'!AQ506</f>
        <v>0</v>
      </c>
      <c r="AR46" s="31">
        <f>'Ievades dati'!AR506</f>
        <v>0</v>
      </c>
      <c r="AS46" s="31">
        <f>'Ievades dati'!AS506</f>
        <v>0</v>
      </c>
      <c r="AT46" s="31">
        <f>'Ievades dati'!AT506</f>
        <v>0</v>
      </c>
      <c r="AU46" s="31">
        <f>'Ievades dati'!AU506</f>
        <v>0</v>
      </c>
      <c r="AV46" s="31">
        <f>'Ievades dati'!AV506</f>
        <v>0</v>
      </c>
      <c r="AW46" s="31">
        <f>'Ievades dati'!AW506</f>
        <v>0</v>
      </c>
      <c r="AX46" s="31">
        <f>'Ievades dati'!AX506</f>
        <v>0</v>
      </c>
      <c r="AY46" s="31">
        <f>'Ievades dati'!AY506</f>
        <v>0</v>
      </c>
      <c r="AZ46" s="31">
        <f>'Ievades dati'!AZ506</f>
        <v>0</v>
      </c>
      <c r="BA46" s="31">
        <f>'Ievades dati'!BA506</f>
        <v>0</v>
      </c>
      <c r="BB46" s="31">
        <f>'Ievades dati'!BB506</f>
        <v>0</v>
      </c>
      <c r="BC46" s="31">
        <f>'Ievades dati'!BC506</f>
        <v>0</v>
      </c>
      <c r="BD46" s="31">
        <f>'Ievades dati'!BD506</f>
        <v>0</v>
      </c>
      <c r="BE46" s="31">
        <f>'Ievades dati'!BE506</f>
        <v>0</v>
      </c>
      <c r="BF46" s="31">
        <f>'Ievades dati'!BF506</f>
        <v>0</v>
      </c>
      <c r="BG46" s="31">
        <f>'Ievades dati'!BG506</f>
        <v>0</v>
      </c>
      <c r="BH46" s="31">
        <f>'Ievades dati'!BH506</f>
        <v>0</v>
      </c>
      <c r="BI46" s="31">
        <f>'Ievades dati'!BI506</f>
        <v>0</v>
      </c>
      <c r="BJ46" s="31">
        <f>'Ievades dati'!BJ506</f>
        <v>0</v>
      </c>
      <c r="BK46" s="31">
        <f>'Ievades dati'!BK506</f>
        <v>0</v>
      </c>
      <c r="BL46" s="31">
        <f>'Ievades dati'!BL506</f>
        <v>0</v>
      </c>
      <c r="BM46" s="31">
        <f>'Ievades dati'!BM506</f>
        <v>0</v>
      </c>
      <c r="BN46" s="31">
        <f>'Ievades dati'!BN506</f>
        <v>0</v>
      </c>
      <c r="BO46" s="31">
        <f>'Ievades dati'!BO506</f>
        <v>0</v>
      </c>
      <c r="BP46" s="31">
        <f>'Ievades dati'!BP506</f>
        <v>0</v>
      </c>
      <c r="BQ46" s="31">
        <f>'Ievades dati'!BQ506</f>
        <v>0</v>
      </c>
      <c r="BR46" s="31">
        <f>'Ievades dati'!BR506</f>
        <v>0</v>
      </c>
      <c r="BS46" s="31">
        <f>'Ievades dati'!BS506</f>
        <v>0</v>
      </c>
      <c r="BT46" s="31">
        <f>'Ievades dati'!BT506</f>
        <v>0</v>
      </c>
      <c r="BU46" s="31">
        <f>'Ievades dati'!BU506</f>
        <v>0</v>
      </c>
      <c r="BV46" s="31">
        <f>'Ievades dati'!BV506</f>
        <v>0</v>
      </c>
      <c r="BW46" s="31">
        <f>'Ievades dati'!BW506</f>
        <v>0</v>
      </c>
      <c r="BX46" s="31">
        <f>'Ievades dati'!BX506</f>
        <v>0</v>
      </c>
      <c r="BY46" s="31">
        <f>'Ievades dati'!BY506</f>
        <v>0</v>
      </c>
      <c r="BZ46" s="31">
        <f>'Ievades dati'!BZ506</f>
        <v>0</v>
      </c>
      <c r="CA46" s="31">
        <f>'Ievades dati'!CA506</f>
        <v>0</v>
      </c>
      <c r="CB46" s="31">
        <f>'Ievades dati'!CB506</f>
        <v>0</v>
      </c>
      <c r="CC46" s="31">
        <f>'Ievades dati'!CC506</f>
        <v>0</v>
      </c>
      <c r="CD46" s="31">
        <f>'Ievades dati'!CD506</f>
        <v>0</v>
      </c>
      <c r="CE46" s="31">
        <f>'Ievades dati'!CE506</f>
        <v>0</v>
      </c>
      <c r="CF46" s="31">
        <f>'Ievades dati'!CF506</f>
        <v>0</v>
      </c>
      <c r="CG46" s="31">
        <f>'Ievades dati'!CG506</f>
        <v>0</v>
      </c>
      <c r="CH46" s="31">
        <f>'Ievades dati'!CH506</f>
        <v>0</v>
      </c>
      <c r="CI46" s="31">
        <f>'Ievades dati'!CI506</f>
        <v>0</v>
      </c>
      <c r="CJ46" s="31">
        <f>'Ievades dati'!CJ506</f>
        <v>0</v>
      </c>
      <c r="CK46" s="31">
        <f>'Ievades dati'!CK506</f>
        <v>0</v>
      </c>
    </row>
    <row r="47" spans="1:89" s="97" customFormat="1" ht="10.35" hidden="1" customHeight="1" outlineLevel="2">
      <c r="A47" s="10"/>
      <c r="B47" s="21"/>
      <c r="C47" s="10"/>
      <c r="D47" s="10"/>
      <c r="E47" s="11"/>
      <c r="F47" s="12"/>
      <c r="G47" s="96"/>
      <c r="H47" s="10"/>
      <c r="I47" s="10"/>
    </row>
    <row r="48" spans="1:89" s="97" customFormat="1" ht="10.35" hidden="1" customHeight="1" outlineLevel="2">
      <c r="A48" s="10"/>
      <c r="B48" s="21"/>
      <c r="C48" s="10"/>
      <c r="D48" s="10" t="s">
        <v>102</v>
      </c>
      <c r="E48" s="11"/>
      <c r="F48" s="12" t="s">
        <v>4</v>
      </c>
      <c r="G48" s="10"/>
      <c r="H48" s="10"/>
      <c r="I48" s="10"/>
      <c r="J48" s="31">
        <f>'Ievades dati'!J508</f>
        <v>0</v>
      </c>
      <c r="K48" s="31">
        <f>'Ievades dati'!K508</f>
        <v>0</v>
      </c>
      <c r="L48" s="31">
        <f>'Ievades dati'!L508</f>
        <v>0</v>
      </c>
      <c r="M48" s="31">
        <f>'Ievades dati'!M508</f>
        <v>0</v>
      </c>
      <c r="N48" s="31">
        <f>'Ievades dati'!N508</f>
        <v>0</v>
      </c>
      <c r="O48" s="31">
        <f>'Ievades dati'!O508</f>
        <v>0</v>
      </c>
      <c r="P48" s="31">
        <f>'Ievades dati'!P508</f>
        <v>0</v>
      </c>
      <c r="Q48" s="31">
        <f>'Ievades dati'!Q508</f>
        <v>0</v>
      </c>
      <c r="R48" s="31">
        <f>'Ievades dati'!R508</f>
        <v>0</v>
      </c>
      <c r="S48" s="31">
        <f>'Ievades dati'!S508</f>
        <v>0</v>
      </c>
      <c r="T48" s="31">
        <f>'Ievades dati'!T508</f>
        <v>0</v>
      </c>
      <c r="U48" s="31">
        <f>'Ievades dati'!U508</f>
        <v>0</v>
      </c>
      <c r="V48" s="31">
        <f>'Ievades dati'!V508</f>
        <v>0</v>
      </c>
      <c r="W48" s="31">
        <f>'Ievades dati'!W508</f>
        <v>0</v>
      </c>
      <c r="X48" s="31">
        <f>'Ievades dati'!X508</f>
        <v>0</v>
      </c>
      <c r="Y48" s="31">
        <f>'Ievades dati'!Y508</f>
        <v>0</v>
      </c>
      <c r="Z48" s="31">
        <f>'Ievades dati'!Z508</f>
        <v>0</v>
      </c>
      <c r="AA48" s="31">
        <f>'Ievades dati'!AA508</f>
        <v>0</v>
      </c>
      <c r="AB48" s="31">
        <f>'Ievades dati'!AB508</f>
        <v>0</v>
      </c>
      <c r="AC48" s="31">
        <f>'Ievades dati'!AC508</f>
        <v>0</v>
      </c>
      <c r="AD48" s="31">
        <f>'Ievades dati'!AD508</f>
        <v>0</v>
      </c>
      <c r="AE48" s="31">
        <f>'Ievades dati'!AE508</f>
        <v>0</v>
      </c>
      <c r="AF48" s="31">
        <f>'Ievades dati'!AF508</f>
        <v>0</v>
      </c>
      <c r="AG48" s="31">
        <f>'Ievades dati'!AG508</f>
        <v>0</v>
      </c>
      <c r="AH48" s="31">
        <f>'Ievades dati'!AH508</f>
        <v>0</v>
      </c>
      <c r="AI48" s="31">
        <f>'Ievades dati'!AI508</f>
        <v>0</v>
      </c>
      <c r="AJ48" s="31">
        <f>'Ievades dati'!AJ508</f>
        <v>0</v>
      </c>
      <c r="AK48" s="31">
        <f>'Ievades dati'!AK508</f>
        <v>0</v>
      </c>
      <c r="AL48" s="31">
        <f>'Ievades dati'!AL508</f>
        <v>0</v>
      </c>
      <c r="AM48" s="31">
        <f>'Ievades dati'!AM508</f>
        <v>0</v>
      </c>
      <c r="AN48" s="31">
        <f>'Ievades dati'!AN508</f>
        <v>0</v>
      </c>
      <c r="AO48" s="31">
        <f>'Ievades dati'!AO508</f>
        <v>0</v>
      </c>
      <c r="AP48" s="31">
        <f>'Ievades dati'!AP508</f>
        <v>0</v>
      </c>
      <c r="AQ48" s="31">
        <f>'Ievades dati'!AQ508</f>
        <v>0</v>
      </c>
      <c r="AR48" s="31">
        <f>'Ievades dati'!AR508</f>
        <v>0</v>
      </c>
      <c r="AS48" s="31">
        <f>'Ievades dati'!AS508</f>
        <v>0</v>
      </c>
      <c r="AT48" s="31">
        <f>'Ievades dati'!AT508</f>
        <v>0</v>
      </c>
      <c r="AU48" s="31">
        <f>'Ievades dati'!AU508</f>
        <v>0</v>
      </c>
      <c r="AV48" s="31">
        <f>'Ievades dati'!AV508</f>
        <v>0</v>
      </c>
      <c r="AW48" s="31">
        <f>'Ievades dati'!AW508</f>
        <v>0</v>
      </c>
      <c r="AX48" s="31">
        <f>'Ievades dati'!AX508</f>
        <v>0</v>
      </c>
      <c r="AY48" s="31">
        <f>'Ievades dati'!AY508</f>
        <v>0</v>
      </c>
      <c r="AZ48" s="31">
        <f>'Ievades dati'!AZ508</f>
        <v>0</v>
      </c>
      <c r="BA48" s="31">
        <f>'Ievades dati'!BA508</f>
        <v>0</v>
      </c>
      <c r="BB48" s="31">
        <f>'Ievades dati'!BB508</f>
        <v>0</v>
      </c>
      <c r="BC48" s="31">
        <f>'Ievades dati'!BC508</f>
        <v>0</v>
      </c>
      <c r="BD48" s="31">
        <f>'Ievades dati'!BD508</f>
        <v>0</v>
      </c>
      <c r="BE48" s="31">
        <f>'Ievades dati'!BE508</f>
        <v>0</v>
      </c>
      <c r="BF48" s="31">
        <f>'Ievades dati'!BF508</f>
        <v>0</v>
      </c>
      <c r="BG48" s="31">
        <f>'Ievades dati'!BG508</f>
        <v>0</v>
      </c>
      <c r="BH48" s="31">
        <f>'Ievades dati'!BH508</f>
        <v>0</v>
      </c>
      <c r="BI48" s="31">
        <f>'Ievades dati'!BI508</f>
        <v>0</v>
      </c>
      <c r="BJ48" s="31">
        <f>'Ievades dati'!BJ508</f>
        <v>0</v>
      </c>
      <c r="BK48" s="31">
        <f>'Ievades dati'!BK508</f>
        <v>0</v>
      </c>
      <c r="BL48" s="31">
        <f>'Ievades dati'!BL508</f>
        <v>0</v>
      </c>
      <c r="BM48" s="31">
        <f>'Ievades dati'!BM508</f>
        <v>0</v>
      </c>
      <c r="BN48" s="31">
        <f>'Ievades dati'!BN508</f>
        <v>0</v>
      </c>
      <c r="BO48" s="31">
        <f>'Ievades dati'!BO508</f>
        <v>0</v>
      </c>
      <c r="BP48" s="31">
        <f>'Ievades dati'!BP508</f>
        <v>0</v>
      </c>
      <c r="BQ48" s="31">
        <f>'Ievades dati'!BQ508</f>
        <v>0</v>
      </c>
      <c r="BR48" s="31">
        <f>'Ievades dati'!BR508</f>
        <v>0</v>
      </c>
      <c r="BS48" s="31">
        <f>'Ievades dati'!BS508</f>
        <v>0</v>
      </c>
      <c r="BT48" s="31">
        <f>'Ievades dati'!BT508</f>
        <v>0</v>
      </c>
      <c r="BU48" s="31">
        <f>'Ievades dati'!BU508</f>
        <v>0</v>
      </c>
      <c r="BV48" s="31">
        <f>'Ievades dati'!BV508</f>
        <v>0</v>
      </c>
      <c r="BW48" s="31">
        <f>'Ievades dati'!BW508</f>
        <v>0</v>
      </c>
      <c r="BX48" s="31">
        <f>'Ievades dati'!BX508</f>
        <v>0</v>
      </c>
      <c r="BY48" s="31">
        <f>'Ievades dati'!BY508</f>
        <v>0</v>
      </c>
      <c r="BZ48" s="31">
        <f>'Ievades dati'!BZ508</f>
        <v>0</v>
      </c>
      <c r="CA48" s="31">
        <f>'Ievades dati'!CA508</f>
        <v>0</v>
      </c>
      <c r="CB48" s="31">
        <f>'Ievades dati'!CB508</f>
        <v>0</v>
      </c>
      <c r="CC48" s="31">
        <f>'Ievades dati'!CC508</f>
        <v>0</v>
      </c>
      <c r="CD48" s="31">
        <f>'Ievades dati'!CD508</f>
        <v>0</v>
      </c>
      <c r="CE48" s="31">
        <f>'Ievades dati'!CE508</f>
        <v>0</v>
      </c>
      <c r="CF48" s="31">
        <f>'Ievades dati'!CF508</f>
        <v>0</v>
      </c>
      <c r="CG48" s="31">
        <f>'Ievades dati'!CG508</f>
        <v>0</v>
      </c>
      <c r="CH48" s="31">
        <f>'Ievades dati'!CH508</f>
        <v>0</v>
      </c>
      <c r="CI48" s="31">
        <f>'Ievades dati'!CI508</f>
        <v>0</v>
      </c>
      <c r="CJ48" s="31">
        <f>'Ievades dati'!CJ508</f>
        <v>0</v>
      </c>
      <c r="CK48" s="31">
        <f>'Ievades dati'!CK508</f>
        <v>0</v>
      </c>
    </row>
    <row r="49" spans="1:89" s="97" customFormat="1" ht="10.35" hidden="1" customHeight="1" outlineLevel="2">
      <c r="A49" s="10"/>
      <c r="B49" s="21"/>
      <c r="C49" s="10"/>
      <c r="D49" s="10"/>
      <c r="E49" s="11"/>
      <c r="F49" s="12"/>
      <c r="G49" s="96"/>
      <c r="H49" s="10"/>
      <c r="I49" s="10"/>
    </row>
    <row r="50" spans="1:89" s="97" customFormat="1" ht="10.35" hidden="1" customHeight="1" outlineLevel="2">
      <c r="A50" s="10"/>
      <c r="B50" s="21"/>
      <c r="C50" s="10"/>
      <c r="D50" s="10" t="s">
        <v>266</v>
      </c>
      <c r="E50" s="11"/>
      <c r="F50" s="12" t="s">
        <v>4</v>
      </c>
      <c r="G50" s="22">
        <f>'Ievades dati'!G510</f>
        <v>0</v>
      </c>
      <c r="H50" s="10"/>
      <c r="I50" s="10"/>
      <c r="J50" s="31">
        <f>'Ievades dati'!J510</f>
        <v>0</v>
      </c>
      <c r="K50" s="31">
        <f>'Ievades dati'!K510</f>
        <v>0</v>
      </c>
      <c r="L50" s="31">
        <f>'Ievades dati'!L510</f>
        <v>0</v>
      </c>
      <c r="M50" s="31">
        <f>'Ievades dati'!M510</f>
        <v>0</v>
      </c>
      <c r="N50" s="31">
        <f>'Ievades dati'!N510</f>
        <v>0</v>
      </c>
      <c r="O50" s="31">
        <f>'Ievades dati'!O510</f>
        <v>0</v>
      </c>
      <c r="P50" s="31">
        <f>'Ievades dati'!P510</f>
        <v>0</v>
      </c>
      <c r="Q50" s="31">
        <f>'Ievades dati'!Q510</f>
        <v>0</v>
      </c>
      <c r="R50" s="31">
        <f>'Ievades dati'!R510</f>
        <v>0</v>
      </c>
      <c r="S50" s="31">
        <f>'Ievades dati'!S510</f>
        <v>0</v>
      </c>
      <c r="T50" s="31">
        <f>'Ievades dati'!T510</f>
        <v>0</v>
      </c>
      <c r="U50" s="31">
        <f>'Ievades dati'!U510</f>
        <v>0</v>
      </c>
      <c r="V50" s="31">
        <f>'Ievades dati'!V510</f>
        <v>0</v>
      </c>
      <c r="W50" s="31">
        <f>'Ievades dati'!W510</f>
        <v>0</v>
      </c>
      <c r="X50" s="31">
        <f>'Ievades dati'!X510</f>
        <v>0</v>
      </c>
      <c r="Y50" s="31">
        <f>'Ievades dati'!Y510</f>
        <v>0</v>
      </c>
      <c r="Z50" s="31">
        <f>'Ievades dati'!Z510</f>
        <v>0</v>
      </c>
      <c r="AA50" s="31">
        <f>'Ievades dati'!AA510</f>
        <v>0</v>
      </c>
      <c r="AB50" s="31">
        <f>'Ievades dati'!AB510</f>
        <v>0</v>
      </c>
      <c r="AC50" s="31">
        <f>'Ievades dati'!AC510</f>
        <v>0</v>
      </c>
      <c r="AD50" s="31">
        <f>'Ievades dati'!AD510</f>
        <v>0</v>
      </c>
      <c r="AE50" s="31">
        <f>'Ievades dati'!AE510</f>
        <v>0</v>
      </c>
      <c r="AF50" s="31">
        <f>'Ievades dati'!AF510</f>
        <v>0</v>
      </c>
      <c r="AG50" s="31">
        <f>'Ievades dati'!AG510</f>
        <v>0</v>
      </c>
      <c r="AH50" s="31">
        <f>'Ievades dati'!AH510</f>
        <v>0</v>
      </c>
      <c r="AI50" s="31">
        <f>'Ievades dati'!AI510</f>
        <v>0</v>
      </c>
      <c r="AJ50" s="31">
        <f>'Ievades dati'!AJ510</f>
        <v>0</v>
      </c>
      <c r="AK50" s="31">
        <f>'Ievades dati'!AK510</f>
        <v>0</v>
      </c>
      <c r="AL50" s="31">
        <f>'Ievades dati'!AL510</f>
        <v>0</v>
      </c>
      <c r="AM50" s="31">
        <f>'Ievades dati'!AM510</f>
        <v>0</v>
      </c>
      <c r="AN50" s="31">
        <f>'Ievades dati'!AN510</f>
        <v>0</v>
      </c>
      <c r="AO50" s="31">
        <f>'Ievades dati'!AO510</f>
        <v>0</v>
      </c>
      <c r="AP50" s="31">
        <f>'Ievades dati'!AP510</f>
        <v>0</v>
      </c>
      <c r="AQ50" s="31">
        <f>'Ievades dati'!AQ510</f>
        <v>0</v>
      </c>
      <c r="AR50" s="31">
        <f>'Ievades dati'!AR510</f>
        <v>0</v>
      </c>
      <c r="AS50" s="31">
        <f>'Ievades dati'!AS510</f>
        <v>0</v>
      </c>
      <c r="AT50" s="31">
        <f>'Ievades dati'!AT510</f>
        <v>0</v>
      </c>
      <c r="AU50" s="31">
        <f>'Ievades dati'!AU510</f>
        <v>0</v>
      </c>
      <c r="AV50" s="31">
        <f>'Ievades dati'!AV510</f>
        <v>0</v>
      </c>
      <c r="AW50" s="31">
        <f>'Ievades dati'!AW510</f>
        <v>0</v>
      </c>
      <c r="AX50" s="31">
        <f>'Ievades dati'!AX510</f>
        <v>0</v>
      </c>
      <c r="AY50" s="31">
        <f>'Ievades dati'!AY510</f>
        <v>0</v>
      </c>
      <c r="AZ50" s="31">
        <f>'Ievades dati'!AZ510</f>
        <v>0</v>
      </c>
      <c r="BA50" s="31">
        <f>'Ievades dati'!BA510</f>
        <v>0</v>
      </c>
      <c r="BB50" s="31">
        <f>'Ievades dati'!BB510</f>
        <v>0</v>
      </c>
      <c r="BC50" s="31">
        <f>'Ievades dati'!BC510</f>
        <v>0</v>
      </c>
      <c r="BD50" s="31">
        <f>'Ievades dati'!BD510</f>
        <v>0</v>
      </c>
      <c r="BE50" s="31">
        <f>'Ievades dati'!BE510</f>
        <v>0</v>
      </c>
      <c r="BF50" s="31">
        <f>'Ievades dati'!BF510</f>
        <v>0</v>
      </c>
      <c r="BG50" s="31">
        <f>'Ievades dati'!BG510</f>
        <v>0</v>
      </c>
      <c r="BH50" s="31">
        <f>'Ievades dati'!BH510</f>
        <v>0</v>
      </c>
      <c r="BI50" s="31">
        <f>'Ievades dati'!BI510</f>
        <v>0</v>
      </c>
      <c r="BJ50" s="31">
        <f>'Ievades dati'!BJ510</f>
        <v>0</v>
      </c>
      <c r="BK50" s="31">
        <f>'Ievades dati'!BK510</f>
        <v>0</v>
      </c>
      <c r="BL50" s="31">
        <f>'Ievades dati'!BL510</f>
        <v>0</v>
      </c>
      <c r="BM50" s="31">
        <f>'Ievades dati'!BM510</f>
        <v>0</v>
      </c>
      <c r="BN50" s="31">
        <f>'Ievades dati'!BN510</f>
        <v>0</v>
      </c>
      <c r="BO50" s="31">
        <f>'Ievades dati'!BO510</f>
        <v>0</v>
      </c>
      <c r="BP50" s="31">
        <f>'Ievades dati'!BP510</f>
        <v>0</v>
      </c>
      <c r="BQ50" s="31">
        <f>'Ievades dati'!BQ510</f>
        <v>0</v>
      </c>
      <c r="BR50" s="31">
        <f>'Ievades dati'!BR510</f>
        <v>0</v>
      </c>
      <c r="BS50" s="31">
        <f>'Ievades dati'!BS510</f>
        <v>0</v>
      </c>
      <c r="BT50" s="31">
        <f>'Ievades dati'!BT510</f>
        <v>0</v>
      </c>
      <c r="BU50" s="31">
        <f>'Ievades dati'!BU510</f>
        <v>0</v>
      </c>
      <c r="BV50" s="31">
        <f>'Ievades dati'!BV510</f>
        <v>0</v>
      </c>
      <c r="BW50" s="31">
        <f>'Ievades dati'!BW510</f>
        <v>0</v>
      </c>
      <c r="BX50" s="31">
        <f>'Ievades dati'!BX510</f>
        <v>0</v>
      </c>
      <c r="BY50" s="31">
        <f>'Ievades dati'!BY510</f>
        <v>0</v>
      </c>
      <c r="BZ50" s="31">
        <f>'Ievades dati'!BZ510</f>
        <v>0</v>
      </c>
      <c r="CA50" s="31">
        <f>'Ievades dati'!CA510</f>
        <v>0</v>
      </c>
      <c r="CB50" s="31">
        <f>'Ievades dati'!CB510</f>
        <v>0</v>
      </c>
      <c r="CC50" s="31">
        <f>'Ievades dati'!CC510</f>
        <v>0</v>
      </c>
      <c r="CD50" s="31">
        <f>'Ievades dati'!CD510</f>
        <v>0</v>
      </c>
      <c r="CE50" s="31">
        <f>'Ievades dati'!CE510</f>
        <v>0</v>
      </c>
      <c r="CF50" s="31">
        <f>'Ievades dati'!CF510</f>
        <v>0</v>
      </c>
      <c r="CG50" s="31">
        <f>'Ievades dati'!CG510</f>
        <v>0</v>
      </c>
      <c r="CH50" s="31">
        <f>'Ievades dati'!CH510</f>
        <v>0</v>
      </c>
      <c r="CI50" s="31">
        <f>'Ievades dati'!CI510</f>
        <v>0</v>
      </c>
      <c r="CJ50" s="31">
        <f>'Ievades dati'!CJ510</f>
        <v>0</v>
      </c>
      <c r="CK50" s="31">
        <f>'Ievades dati'!CK510</f>
        <v>0</v>
      </c>
    </row>
    <row r="51" spans="1:89" s="97" customFormat="1" ht="10.35" hidden="1" customHeight="1" outlineLevel="2">
      <c r="A51" s="10"/>
      <c r="B51" s="21"/>
      <c r="C51" s="10"/>
      <c r="D51" s="10"/>
      <c r="E51" s="11"/>
      <c r="F51" s="12"/>
      <c r="G51" s="96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</row>
    <row r="52" spans="1:89" s="97" customFormat="1" ht="10.35" hidden="1" customHeight="1" outlineLevel="2">
      <c r="A52" s="10"/>
      <c r="B52" s="21"/>
      <c r="C52" s="10"/>
      <c r="D52" s="10" t="s">
        <v>267</v>
      </c>
      <c r="E52" s="11"/>
      <c r="F52" s="12"/>
      <c r="G52" s="22">
        <f>'Ievades dati'!G512</f>
        <v>0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</row>
    <row r="53" spans="1:89" s="97" customFormat="1" ht="10.35" hidden="1" customHeight="1" outlineLevel="2">
      <c r="A53" s="10"/>
      <c r="B53" s="21"/>
      <c r="C53" s="10"/>
      <c r="D53" s="10"/>
      <c r="E53" s="11"/>
      <c r="F53" s="96"/>
      <c r="G53" s="96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</row>
    <row r="54" spans="1:89" s="97" customFormat="1" ht="10.35" hidden="1" customHeight="1" outlineLevel="1" collapsed="1">
      <c r="A54" s="10"/>
      <c r="B54" s="21"/>
      <c r="C54" s="10"/>
      <c r="D54" s="10"/>
      <c r="E54" s="11"/>
      <c r="F54" s="96"/>
      <c r="G54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</row>
    <row r="55" spans="1:89" s="16" customFormat="1" ht="10.35" hidden="1" customHeight="1" outlineLevel="1">
      <c r="B55" s="17"/>
      <c r="C55" s="207" t="s">
        <v>418</v>
      </c>
      <c r="D55" s="16" t="s">
        <v>107</v>
      </c>
      <c r="E55" s="18"/>
      <c r="F55" s="19"/>
      <c r="G55" s="20"/>
    </row>
    <row r="56" spans="1:89" s="97" customFormat="1" ht="10.35" hidden="1" customHeight="1" outlineLevel="2">
      <c r="A56" s="10"/>
      <c r="B56" s="21"/>
      <c r="C56" s="10"/>
      <c r="D56" s="10"/>
      <c r="E56" s="11"/>
      <c r="F56" s="96"/>
      <c r="G56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</row>
    <row r="57" spans="1:89" s="97" customFormat="1" ht="10.35" hidden="1" customHeight="1" outlineLevel="2">
      <c r="A57" s="10"/>
      <c r="B57" s="21"/>
      <c r="C57" s="10"/>
      <c r="D57" s="10" t="s">
        <v>108</v>
      </c>
      <c r="E57" s="11"/>
      <c r="F57" s="12" t="s">
        <v>506</v>
      </c>
      <c r="G57" s="67">
        <f>'Jauna nomas maksa'!G46</f>
        <v>204.61856595289657</v>
      </c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</row>
    <row r="58" spans="1:89" s="97" customFormat="1" ht="10.35" hidden="1" customHeight="1" outlineLevel="2">
      <c r="A58" s="10"/>
      <c r="B58" s="21"/>
      <c r="C58" s="10"/>
      <c r="D58" s="10"/>
      <c r="E58" s="11"/>
      <c r="F58" s="96"/>
      <c r="G58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</row>
    <row r="59" spans="1:89" s="97" customFormat="1" ht="10.15" hidden="1" customHeight="1" outlineLevel="2">
      <c r="A59" s="89"/>
      <c r="B59" s="21"/>
      <c r="C59" s="10"/>
      <c r="D59" s="10" t="s">
        <v>529</v>
      </c>
      <c r="E59" s="11"/>
      <c r="F59" s="12" t="s">
        <v>9</v>
      </c>
      <c r="G59" s="34">
        <f>'Ievades dati'!G525</f>
        <v>1.4999999999999999E-2</v>
      </c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</row>
    <row r="60" spans="1:89" s="97" customFormat="1" ht="10.15" hidden="1" customHeight="1" outlineLevel="2">
      <c r="A60" s="238"/>
      <c r="B60" s="21"/>
      <c r="C60" s="10"/>
      <c r="D60" s="10"/>
      <c r="E60" s="11"/>
      <c r="F60" s="12"/>
      <c r="G6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</row>
    <row r="61" spans="1:89" s="97" customFormat="1" ht="10.15" hidden="1" customHeight="1" outlineLevel="2">
      <c r="A61" s="89"/>
      <c r="B61" s="21"/>
      <c r="C61" s="10"/>
      <c r="D61" s="10" t="s">
        <v>537</v>
      </c>
      <c r="E61" s="11"/>
      <c r="F61" s="12" t="s">
        <v>9</v>
      </c>
      <c r="G61" s="237">
        <f>'Ievades dati'!G527</f>
        <v>1.4999999999999999E-2</v>
      </c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</row>
    <row r="62" spans="1:89" s="97" customFormat="1" ht="10.15" hidden="1" customHeight="1" outlineLevel="2">
      <c r="A62" s="10"/>
      <c r="B62" s="21"/>
      <c r="C62" s="10"/>
      <c r="D62" s="10"/>
      <c r="E62" s="11"/>
      <c r="F62" s="96"/>
      <c r="G62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</row>
    <row r="63" spans="1:89" s="97" customFormat="1" ht="10.35" hidden="1" customHeight="1" outlineLevel="1" collapsed="1">
      <c r="A63" s="10"/>
      <c r="B63" s="21"/>
      <c r="C63" s="10"/>
      <c r="D63" s="10"/>
      <c r="E63" s="11"/>
      <c r="F63" s="96"/>
      <c r="G63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</row>
    <row r="64" spans="1:89" s="16" customFormat="1" ht="10.35" hidden="1" customHeight="1" outlineLevel="1">
      <c r="B64" s="17"/>
      <c r="C64" s="207" t="s">
        <v>419</v>
      </c>
      <c r="D64" s="16" t="s">
        <v>64</v>
      </c>
      <c r="E64" s="18"/>
      <c r="F64" s="19"/>
      <c r="G64" s="20"/>
    </row>
    <row r="65" spans="1:90" s="97" customFormat="1" ht="10.35" hidden="1" customHeight="1" outlineLevel="2">
      <c r="A65" s="10"/>
      <c r="B65" s="21"/>
      <c r="C65" s="10"/>
      <c r="D65" s="10"/>
      <c r="E65" s="11"/>
      <c r="F65" s="96"/>
      <c r="G65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</row>
    <row r="66" spans="1:90" s="97" customFormat="1" ht="10.35" hidden="1" customHeight="1" outlineLevel="2">
      <c r="A66" s="10"/>
      <c r="B66" s="21"/>
      <c r="C66" s="10"/>
      <c r="D66" s="10" t="s">
        <v>61</v>
      </c>
      <c r="E66" s="11"/>
      <c r="F66" s="12" t="s">
        <v>63</v>
      </c>
      <c r="G66"/>
      <c r="H66" s="10"/>
      <c r="I66" s="10"/>
      <c r="J66" s="220">
        <f>'Ievades dati'!J132</f>
        <v>150</v>
      </c>
      <c r="K66" s="220">
        <f>'Ievades dati'!K132</f>
        <v>150</v>
      </c>
      <c r="L66" s="220">
        <f>'Ievades dati'!L132</f>
        <v>150</v>
      </c>
      <c r="M66" s="220">
        <f>'Ievades dati'!M132</f>
        <v>150</v>
      </c>
      <c r="N66" s="220">
        <f>'Ievades dati'!N132</f>
        <v>150</v>
      </c>
      <c r="O66" s="220">
        <f>'Ievades dati'!O132</f>
        <v>150</v>
      </c>
      <c r="P66" s="220">
        <f>'Ievades dati'!P132</f>
        <v>150</v>
      </c>
      <c r="Q66" s="220">
        <f>'Ievades dati'!Q132</f>
        <v>150</v>
      </c>
      <c r="R66" s="220">
        <f>'Ievades dati'!R132</f>
        <v>150</v>
      </c>
      <c r="S66" s="220">
        <f>'Ievades dati'!S132</f>
        <v>150</v>
      </c>
      <c r="T66" s="220">
        <f>'Ievades dati'!T132</f>
        <v>150</v>
      </c>
      <c r="U66" s="220">
        <f>'Ievades dati'!U132</f>
        <v>150</v>
      </c>
      <c r="V66" s="220">
        <f>'Ievades dati'!V132</f>
        <v>150</v>
      </c>
      <c r="W66" s="220">
        <f>'Ievades dati'!W132</f>
        <v>150</v>
      </c>
      <c r="X66" s="220">
        <f>'Ievades dati'!X132</f>
        <v>150</v>
      </c>
      <c r="Y66" s="220">
        <f>'Ievades dati'!Y132</f>
        <v>150</v>
      </c>
      <c r="Z66" s="220">
        <f>'Ievades dati'!Z132</f>
        <v>150</v>
      </c>
      <c r="AA66" s="220">
        <f>'Ievades dati'!AA132</f>
        <v>150</v>
      </c>
      <c r="AB66" s="220">
        <f>'Ievades dati'!AB132</f>
        <v>150</v>
      </c>
      <c r="AC66" s="220">
        <f>'Ievades dati'!AC132</f>
        <v>150</v>
      </c>
      <c r="AD66" s="220">
        <f>'Ievades dati'!AD132</f>
        <v>150</v>
      </c>
      <c r="AE66" s="220">
        <f>'Ievades dati'!AE132</f>
        <v>150</v>
      </c>
      <c r="AF66" s="220">
        <f>'Ievades dati'!AF132</f>
        <v>150</v>
      </c>
      <c r="AG66" s="220">
        <f>'Ievades dati'!AG132</f>
        <v>150</v>
      </c>
      <c r="AH66" s="220">
        <f>'Ievades dati'!AH132</f>
        <v>150</v>
      </c>
      <c r="AI66" s="220">
        <f>'Ievades dati'!AI132</f>
        <v>150</v>
      </c>
      <c r="AJ66" s="220">
        <f>'Ievades dati'!AJ132</f>
        <v>150</v>
      </c>
      <c r="AK66" s="220">
        <f>'Ievades dati'!AK132</f>
        <v>150</v>
      </c>
      <c r="AL66" s="220">
        <f>'Ievades dati'!AL132</f>
        <v>150</v>
      </c>
      <c r="AM66" s="220">
        <f>'Ievades dati'!AM132</f>
        <v>150</v>
      </c>
      <c r="AN66" s="220">
        <f>'Ievades dati'!AN132</f>
        <v>150</v>
      </c>
      <c r="AO66" s="220">
        <f>'Ievades dati'!AO132</f>
        <v>150</v>
      </c>
      <c r="AP66" s="220">
        <f>'Ievades dati'!AP132</f>
        <v>150</v>
      </c>
      <c r="AQ66" s="220">
        <f>'Ievades dati'!AQ132</f>
        <v>150</v>
      </c>
      <c r="AR66" s="220">
        <f>'Ievades dati'!AR132</f>
        <v>150</v>
      </c>
      <c r="AS66" s="220">
        <f>'Ievades dati'!AS132</f>
        <v>150</v>
      </c>
      <c r="AT66" s="220">
        <f>'Ievades dati'!AT132</f>
        <v>150</v>
      </c>
      <c r="AU66" s="220">
        <f>'Ievades dati'!AU132</f>
        <v>150</v>
      </c>
      <c r="AV66" s="220">
        <f>'Ievades dati'!AV132</f>
        <v>150</v>
      </c>
      <c r="AW66" s="220">
        <f>'Ievades dati'!AW132</f>
        <v>150</v>
      </c>
      <c r="AX66" s="220">
        <f>'Ievades dati'!AX132</f>
        <v>150</v>
      </c>
      <c r="AY66" s="220">
        <f>'Ievades dati'!AY132</f>
        <v>150</v>
      </c>
      <c r="AZ66" s="220">
        <f>'Ievades dati'!AZ132</f>
        <v>150</v>
      </c>
      <c r="BA66" s="220">
        <f>'Ievades dati'!BA132</f>
        <v>150</v>
      </c>
      <c r="BB66" s="220">
        <f>'Ievades dati'!BB132</f>
        <v>150</v>
      </c>
      <c r="BC66" s="220">
        <f>'Ievades dati'!BC132</f>
        <v>150</v>
      </c>
      <c r="BD66" s="220">
        <f>'Ievades dati'!BD132</f>
        <v>150</v>
      </c>
      <c r="BE66" s="220">
        <f>'Ievades dati'!BE132</f>
        <v>150</v>
      </c>
      <c r="BF66" s="220">
        <f>'Ievades dati'!BF132</f>
        <v>150</v>
      </c>
      <c r="BG66" s="220">
        <f>'Ievades dati'!BG132</f>
        <v>150</v>
      </c>
      <c r="BH66" s="220">
        <f>'Ievades dati'!BH132</f>
        <v>150</v>
      </c>
      <c r="BI66" s="220">
        <f>'Ievades dati'!BI132</f>
        <v>150</v>
      </c>
      <c r="BJ66" s="220">
        <f>'Ievades dati'!BJ132</f>
        <v>150</v>
      </c>
      <c r="BK66" s="220">
        <f>'Ievades dati'!BK132</f>
        <v>150</v>
      </c>
      <c r="BL66" s="220">
        <f>'Ievades dati'!BL132</f>
        <v>150</v>
      </c>
      <c r="BM66" s="220">
        <f>'Ievades dati'!BM132</f>
        <v>150</v>
      </c>
      <c r="BN66" s="220">
        <f>'Ievades dati'!BN132</f>
        <v>150</v>
      </c>
      <c r="BO66" s="220">
        <f>'Ievades dati'!BO132</f>
        <v>150</v>
      </c>
      <c r="BP66" s="220">
        <f>'Ievades dati'!BP132</f>
        <v>150</v>
      </c>
      <c r="BQ66" s="220">
        <f>'Ievades dati'!BQ132</f>
        <v>150</v>
      </c>
      <c r="BR66" s="220">
        <f>'Ievades dati'!BR132</f>
        <v>150</v>
      </c>
      <c r="BS66" s="220">
        <f>'Ievades dati'!BS132</f>
        <v>150</v>
      </c>
      <c r="BT66" s="220">
        <f>'Ievades dati'!BT132</f>
        <v>150</v>
      </c>
      <c r="BU66" s="220">
        <f>'Ievades dati'!BU132</f>
        <v>150</v>
      </c>
      <c r="BV66" s="220">
        <f>'Ievades dati'!BV132</f>
        <v>150</v>
      </c>
      <c r="BW66" s="220">
        <f>'Ievades dati'!BW132</f>
        <v>150</v>
      </c>
      <c r="BX66" s="220">
        <f>'Ievades dati'!BX132</f>
        <v>150</v>
      </c>
      <c r="BY66" s="220">
        <f>'Ievades dati'!BY132</f>
        <v>150</v>
      </c>
      <c r="BZ66" s="220">
        <f>'Ievades dati'!BZ132</f>
        <v>150</v>
      </c>
      <c r="CA66" s="220">
        <f>'Ievades dati'!CA132</f>
        <v>150</v>
      </c>
      <c r="CB66" s="220">
        <f>'Ievades dati'!CB132</f>
        <v>150</v>
      </c>
      <c r="CC66" s="220">
        <f>'Ievades dati'!CC132</f>
        <v>150</v>
      </c>
      <c r="CD66" s="220">
        <f>'Ievades dati'!CD132</f>
        <v>150</v>
      </c>
      <c r="CE66" s="220">
        <f>'Ievades dati'!CE132</f>
        <v>150</v>
      </c>
      <c r="CF66" s="220">
        <f>'Ievades dati'!CF132</f>
        <v>150</v>
      </c>
      <c r="CG66" s="220">
        <f>'Ievades dati'!CG132</f>
        <v>150</v>
      </c>
      <c r="CH66" s="220">
        <f>'Ievades dati'!CH132</f>
        <v>150</v>
      </c>
      <c r="CI66" s="220">
        <f>'Ievades dati'!CI132</f>
        <v>150</v>
      </c>
      <c r="CJ66" s="220">
        <f>'Ievades dati'!CJ132</f>
        <v>150</v>
      </c>
      <c r="CK66" s="220">
        <f>'Ievades dati'!CK132</f>
        <v>150</v>
      </c>
      <c r="CL66" s="221"/>
    </row>
    <row r="67" spans="1:90" s="97" customFormat="1" ht="10.35" hidden="1" customHeight="1" outlineLevel="2">
      <c r="A67" s="10"/>
      <c r="B67" s="21"/>
      <c r="C67" s="10"/>
      <c r="D67" s="10" t="s">
        <v>62</v>
      </c>
      <c r="E67" s="11"/>
      <c r="F67" s="12" t="s">
        <v>63</v>
      </c>
      <c r="G67" s="67">
        <f>'Ievades dati'!G133</f>
        <v>150</v>
      </c>
      <c r="H67" s="10"/>
      <c r="I67" s="10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</row>
    <row r="68" spans="1:90" s="97" customFormat="1" ht="10.35" hidden="1" customHeight="1" outlineLevel="2">
      <c r="A68" s="89"/>
      <c r="B68" s="90"/>
      <c r="C68" s="10"/>
      <c r="D68" s="10"/>
      <c r="E68" s="11"/>
      <c r="F68" s="12"/>
      <c r="H68" s="10"/>
      <c r="I68" s="10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</row>
    <row r="69" spans="1:90" s="97" customFormat="1" ht="10.35" hidden="1" customHeight="1" outlineLevel="2">
      <c r="A69" s="89"/>
      <c r="B69" s="90"/>
      <c r="C69" s="10"/>
      <c r="D69" s="10" t="s">
        <v>536</v>
      </c>
      <c r="E69" s="11"/>
      <c r="F69" s="12" t="s">
        <v>63</v>
      </c>
      <c r="G69" s="67">
        <f>'Ievades dati'!G137</f>
        <v>0</v>
      </c>
      <c r="H69" s="10"/>
      <c r="I69" s="10"/>
      <c r="J69" s="220">
        <f>'Ievades dati'!J137</f>
        <v>0</v>
      </c>
      <c r="K69" s="220">
        <f>'Ievades dati'!K137</f>
        <v>0</v>
      </c>
      <c r="L69" s="220">
        <f>'Ievades dati'!L137</f>
        <v>0</v>
      </c>
      <c r="M69" s="220">
        <f>'Ievades dati'!M137</f>
        <v>0</v>
      </c>
      <c r="N69" s="220">
        <f>'Ievades dati'!N137</f>
        <v>0</v>
      </c>
      <c r="O69" s="220">
        <f>'Ievades dati'!O137</f>
        <v>0</v>
      </c>
      <c r="P69" s="220">
        <f>'Ievades dati'!P137</f>
        <v>0</v>
      </c>
      <c r="Q69" s="220">
        <f>'Ievades dati'!Q137</f>
        <v>0</v>
      </c>
      <c r="R69" s="220">
        <f>'Ievades dati'!R137</f>
        <v>0</v>
      </c>
      <c r="S69" s="220">
        <f>'Ievades dati'!S137</f>
        <v>0</v>
      </c>
      <c r="T69" s="220">
        <f>'Ievades dati'!T137</f>
        <v>0</v>
      </c>
      <c r="U69" s="220">
        <f>'Ievades dati'!U137</f>
        <v>0</v>
      </c>
      <c r="V69" s="220">
        <f>'Ievades dati'!V137</f>
        <v>0</v>
      </c>
      <c r="W69" s="220">
        <f>'Ievades dati'!W137</f>
        <v>0</v>
      </c>
      <c r="X69" s="220">
        <f>'Ievades dati'!X137</f>
        <v>0</v>
      </c>
      <c r="Y69" s="220">
        <f>'Ievades dati'!Y137</f>
        <v>0</v>
      </c>
      <c r="Z69" s="220">
        <f>'Ievades dati'!Z137</f>
        <v>0</v>
      </c>
      <c r="AA69" s="220">
        <f>'Ievades dati'!AA137</f>
        <v>0</v>
      </c>
      <c r="AB69" s="220">
        <f>'Ievades dati'!AB137</f>
        <v>0</v>
      </c>
      <c r="AC69" s="220">
        <f>'Ievades dati'!AC137</f>
        <v>0</v>
      </c>
      <c r="AD69" s="220">
        <f>'Ievades dati'!AD137</f>
        <v>0</v>
      </c>
      <c r="AE69" s="220">
        <f>'Ievades dati'!AE137</f>
        <v>0</v>
      </c>
      <c r="AF69" s="220">
        <f>'Ievades dati'!AF137</f>
        <v>0</v>
      </c>
      <c r="AG69" s="220">
        <f>'Ievades dati'!AG137</f>
        <v>0</v>
      </c>
      <c r="AH69" s="220">
        <f>'Ievades dati'!AH137</f>
        <v>0</v>
      </c>
      <c r="AI69" s="220">
        <f>'Ievades dati'!AI137</f>
        <v>0</v>
      </c>
      <c r="AJ69" s="220">
        <f>'Ievades dati'!AJ137</f>
        <v>0</v>
      </c>
      <c r="AK69" s="220">
        <f>'Ievades dati'!AK137</f>
        <v>0</v>
      </c>
      <c r="AL69" s="220">
        <f>'Ievades dati'!AL137</f>
        <v>0</v>
      </c>
      <c r="AM69" s="220">
        <f>'Ievades dati'!AM137</f>
        <v>0</v>
      </c>
      <c r="AN69" s="220">
        <f>'Ievades dati'!AN137</f>
        <v>0</v>
      </c>
      <c r="AO69" s="220">
        <f>'Ievades dati'!AO137</f>
        <v>0</v>
      </c>
      <c r="AP69" s="220">
        <f>'Ievades dati'!AP137</f>
        <v>0</v>
      </c>
      <c r="AQ69" s="220">
        <f>'Ievades dati'!AQ137</f>
        <v>0</v>
      </c>
      <c r="AR69" s="220">
        <f>'Ievades dati'!AR137</f>
        <v>0</v>
      </c>
      <c r="AS69" s="220">
        <f>'Ievades dati'!AS137</f>
        <v>0</v>
      </c>
      <c r="AT69" s="220">
        <f>'Ievades dati'!AT137</f>
        <v>0</v>
      </c>
      <c r="AU69" s="220">
        <f>'Ievades dati'!AU137</f>
        <v>0</v>
      </c>
      <c r="AV69" s="220">
        <f>'Ievades dati'!AV137</f>
        <v>0</v>
      </c>
      <c r="AW69" s="220">
        <f>'Ievades dati'!AW137</f>
        <v>0</v>
      </c>
      <c r="AX69" s="220">
        <f>'Ievades dati'!AX137</f>
        <v>0</v>
      </c>
      <c r="AY69" s="220">
        <f>'Ievades dati'!AY137</f>
        <v>0</v>
      </c>
      <c r="AZ69" s="220">
        <f>'Ievades dati'!AZ137</f>
        <v>0</v>
      </c>
      <c r="BA69" s="220">
        <f>'Ievades dati'!BA137</f>
        <v>0</v>
      </c>
      <c r="BB69" s="220">
        <f>'Ievades dati'!BB137</f>
        <v>0</v>
      </c>
      <c r="BC69" s="220">
        <f>'Ievades dati'!BC137</f>
        <v>0</v>
      </c>
      <c r="BD69" s="220">
        <f>'Ievades dati'!BD137</f>
        <v>0</v>
      </c>
      <c r="BE69" s="220">
        <f>'Ievades dati'!BE137</f>
        <v>0</v>
      </c>
      <c r="BF69" s="220">
        <f>'Ievades dati'!BF137</f>
        <v>0</v>
      </c>
      <c r="BG69" s="220">
        <f>'Ievades dati'!BG137</f>
        <v>0</v>
      </c>
      <c r="BH69" s="220">
        <f>'Ievades dati'!BH137</f>
        <v>0</v>
      </c>
      <c r="BI69" s="220">
        <f>'Ievades dati'!BI137</f>
        <v>0</v>
      </c>
      <c r="BJ69" s="220">
        <f>'Ievades dati'!BJ137</f>
        <v>0</v>
      </c>
      <c r="BK69" s="220">
        <f>'Ievades dati'!BK137</f>
        <v>0</v>
      </c>
      <c r="BL69" s="220">
        <f>'Ievades dati'!BL137</f>
        <v>0</v>
      </c>
      <c r="BM69" s="220">
        <f>'Ievades dati'!BM137</f>
        <v>0</v>
      </c>
      <c r="BN69" s="220">
        <f>'Ievades dati'!BN137</f>
        <v>0</v>
      </c>
      <c r="BO69" s="220">
        <f>'Ievades dati'!BO137</f>
        <v>0</v>
      </c>
      <c r="BP69" s="220">
        <f>'Ievades dati'!BP137</f>
        <v>0</v>
      </c>
      <c r="BQ69" s="220">
        <f>'Ievades dati'!BQ137</f>
        <v>0</v>
      </c>
      <c r="BR69" s="220">
        <f>'Ievades dati'!BR137</f>
        <v>0</v>
      </c>
      <c r="BS69" s="220">
        <f>'Ievades dati'!BS137</f>
        <v>0</v>
      </c>
      <c r="BT69" s="220">
        <f>'Ievades dati'!BT137</f>
        <v>0</v>
      </c>
      <c r="BU69" s="220">
        <f>'Ievades dati'!BU137</f>
        <v>0</v>
      </c>
      <c r="BV69" s="220">
        <f>'Ievades dati'!BV137</f>
        <v>0</v>
      </c>
      <c r="BW69" s="220">
        <f>'Ievades dati'!BW137</f>
        <v>0</v>
      </c>
      <c r="BX69" s="220">
        <f>'Ievades dati'!BX137</f>
        <v>0</v>
      </c>
      <c r="BY69" s="220">
        <f>'Ievades dati'!BY137</f>
        <v>0</v>
      </c>
      <c r="BZ69" s="220">
        <f>'Ievades dati'!BZ137</f>
        <v>0</v>
      </c>
      <c r="CA69" s="220">
        <f>'Ievades dati'!CA137</f>
        <v>0</v>
      </c>
      <c r="CB69" s="220">
        <f>'Ievades dati'!CB137</f>
        <v>0</v>
      </c>
      <c r="CC69" s="220">
        <f>'Ievades dati'!CC137</f>
        <v>0</v>
      </c>
      <c r="CD69" s="220">
        <f>'Ievades dati'!CD137</f>
        <v>0</v>
      </c>
      <c r="CE69" s="220">
        <f>'Ievades dati'!CE137</f>
        <v>0</v>
      </c>
      <c r="CF69" s="220">
        <f>'Ievades dati'!CF137</f>
        <v>0</v>
      </c>
      <c r="CG69" s="220">
        <f>'Ievades dati'!CG137</f>
        <v>0</v>
      </c>
      <c r="CH69" s="220">
        <f>'Ievades dati'!CH137</f>
        <v>0</v>
      </c>
      <c r="CI69" s="220">
        <f>'Ievades dati'!CI137</f>
        <v>0</v>
      </c>
      <c r="CJ69" s="220">
        <f>'Ievades dati'!CJ137</f>
        <v>0</v>
      </c>
      <c r="CK69" s="220">
        <f>'Ievades dati'!CK137</f>
        <v>0</v>
      </c>
      <c r="CL69"/>
    </row>
    <row r="70" spans="1:90" s="97" customFormat="1" ht="10.35" hidden="1" customHeight="1" outlineLevel="2">
      <c r="A70" s="89"/>
      <c r="B70" s="90"/>
      <c r="C70" s="10"/>
      <c r="D70" s="10"/>
      <c r="E70" s="11"/>
      <c r="F70" s="96"/>
      <c r="G7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</row>
    <row r="71" spans="1:90" s="97" customFormat="1" ht="10.35" hidden="1" customHeight="1" outlineLevel="1" collapsed="1">
      <c r="A71" s="89"/>
      <c r="B71" s="90"/>
      <c r="C71" s="10"/>
      <c r="D71" s="10"/>
      <c r="E71" s="11"/>
      <c r="F71" s="96"/>
      <c r="G71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</row>
    <row r="72" spans="1:90" s="16" customFormat="1" ht="10.35" hidden="1" customHeight="1" outlineLevel="1">
      <c r="B72" s="17"/>
      <c r="C72" s="207" t="s">
        <v>420</v>
      </c>
      <c r="D72" s="16" t="s">
        <v>125</v>
      </c>
      <c r="E72" s="18"/>
      <c r="F72" s="19"/>
      <c r="G72" s="20"/>
    </row>
    <row r="73" spans="1:90" ht="10.35" hidden="1" customHeight="1" outlineLevel="2">
      <c r="B73" s="21"/>
    </row>
    <row r="74" spans="1:90" ht="10.35" hidden="1" customHeight="1" outlineLevel="2">
      <c r="B74" s="21"/>
      <c r="D74" s="10" t="s">
        <v>15</v>
      </c>
      <c r="F74" s="12" t="s">
        <v>122</v>
      </c>
      <c r="G74" s="22">
        <f>'Ievades dati'!G152</f>
        <v>57</v>
      </c>
    </row>
    <row r="75" spans="1:90" ht="10.35" hidden="1" customHeight="1" outlineLevel="2">
      <c r="B75" s="21"/>
      <c r="G75"/>
    </row>
    <row r="76" spans="1:90" ht="10.35" hidden="1" customHeight="1" outlineLevel="2">
      <c r="B76" s="21"/>
      <c r="D76" s="10" t="s">
        <v>14</v>
      </c>
      <c r="F76" s="12" t="s">
        <v>7</v>
      </c>
      <c r="G76" s="25">
        <f>SUM(J76:CK76)</f>
        <v>61</v>
      </c>
      <c r="J76" s="22">
        <f>'Laika grafiks'!J19</f>
        <v>1</v>
      </c>
      <c r="K76" s="22">
        <f>'Laika grafiks'!K19</f>
        <v>1</v>
      </c>
      <c r="L76" s="22">
        <f>'Laika grafiks'!L19</f>
        <v>1</v>
      </c>
      <c r="M76" s="22">
        <f>'Laika grafiks'!M19</f>
        <v>1</v>
      </c>
      <c r="N76" s="22">
        <f>'Laika grafiks'!N19</f>
        <v>1</v>
      </c>
      <c r="O76" s="22">
        <f>'Laika grafiks'!O19</f>
        <v>1</v>
      </c>
      <c r="P76" s="22">
        <f>'Laika grafiks'!P19</f>
        <v>1</v>
      </c>
      <c r="Q76" s="22">
        <f>'Laika grafiks'!Q19</f>
        <v>1</v>
      </c>
      <c r="R76" s="22">
        <f>'Laika grafiks'!R19</f>
        <v>1</v>
      </c>
      <c r="S76" s="22">
        <f>'Laika grafiks'!S19</f>
        <v>1</v>
      </c>
      <c r="T76" s="22">
        <f>'Laika grafiks'!T19</f>
        <v>1</v>
      </c>
      <c r="U76" s="22">
        <f>'Laika grafiks'!U19</f>
        <v>1</v>
      </c>
      <c r="V76" s="22">
        <f>'Laika grafiks'!V19</f>
        <v>1</v>
      </c>
      <c r="W76" s="22">
        <f>'Laika grafiks'!W19</f>
        <v>1</v>
      </c>
      <c r="X76" s="22">
        <f>'Laika grafiks'!X19</f>
        <v>1</v>
      </c>
      <c r="Y76" s="22">
        <f>'Laika grafiks'!Y19</f>
        <v>1</v>
      </c>
      <c r="Z76" s="22">
        <f>'Laika grafiks'!Z19</f>
        <v>1</v>
      </c>
      <c r="AA76" s="22">
        <f>'Laika grafiks'!AA19</f>
        <v>1</v>
      </c>
      <c r="AB76" s="22">
        <f>'Laika grafiks'!AB19</f>
        <v>1</v>
      </c>
      <c r="AC76" s="22">
        <f>'Laika grafiks'!AC19</f>
        <v>1</v>
      </c>
      <c r="AD76" s="22">
        <f>'Laika grafiks'!AD19</f>
        <v>1</v>
      </c>
      <c r="AE76" s="22">
        <f>'Laika grafiks'!AE19</f>
        <v>1</v>
      </c>
      <c r="AF76" s="22">
        <f>'Laika grafiks'!AF19</f>
        <v>1</v>
      </c>
      <c r="AG76" s="22">
        <f>'Laika grafiks'!AG19</f>
        <v>1</v>
      </c>
      <c r="AH76" s="22">
        <f>'Laika grafiks'!AH19</f>
        <v>1</v>
      </c>
      <c r="AI76" s="22">
        <f>'Laika grafiks'!AI19</f>
        <v>1</v>
      </c>
      <c r="AJ76" s="22">
        <f>'Laika grafiks'!AJ19</f>
        <v>1</v>
      </c>
      <c r="AK76" s="22">
        <f>'Laika grafiks'!AK19</f>
        <v>1</v>
      </c>
      <c r="AL76" s="22">
        <f>'Laika grafiks'!AL19</f>
        <v>1</v>
      </c>
      <c r="AM76" s="22">
        <f>'Laika grafiks'!AM19</f>
        <v>1</v>
      </c>
      <c r="AN76" s="22">
        <f>'Laika grafiks'!AN19</f>
        <v>1</v>
      </c>
      <c r="AO76" s="22">
        <f>'Laika grafiks'!AO19</f>
        <v>1</v>
      </c>
      <c r="AP76" s="22">
        <f>'Laika grafiks'!AP19</f>
        <v>1</v>
      </c>
      <c r="AQ76" s="22">
        <f>'Laika grafiks'!AQ19</f>
        <v>1</v>
      </c>
      <c r="AR76" s="22">
        <f>'Laika grafiks'!AR19</f>
        <v>1</v>
      </c>
      <c r="AS76" s="22">
        <f>'Laika grafiks'!AS19</f>
        <v>1</v>
      </c>
      <c r="AT76" s="22">
        <f>'Laika grafiks'!AT19</f>
        <v>1</v>
      </c>
      <c r="AU76" s="22">
        <f>'Laika grafiks'!AU19</f>
        <v>1</v>
      </c>
      <c r="AV76" s="22">
        <f>'Laika grafiks'!AV19</f>
        <v>1</v>
      </c>
      <c r="AW76" s="22">
        <f>'Laika grafiks'!AW19</f>
        <v>1</v>
      </c>
      <c r="AX76" s="22">
        <f>'Laika grafiks'!AX19</f>
        <v>1</v>
      </c>
      <c r="AY76" s="22">
        <f>'Laika grafiks'!AY19</f>
        <v>1</v>
      </c>
      <c r="AZ76" s="22">
        <f>'Laika grafiks'!AZ19</f>
        <v>1</v>
      </c>
      <c r="BA76" s="22">
        <f>'Laika grafiks'!BA19</f>
        <v>1</v>
      </c>
      <c r="BB76" s="22">
        <f>'Laika grafiks'!BB19</f>
        <v>1</v>
      </c>
      <c r="BC76" s="22">
        <f>'Laika grafiks'!BC19</f>
        <v>1</v>
      </c>
      <c r="BD76" s="22">
        <f>'Laika grafiks'!BD19</f>
        <v>1</v>
      </c>
      <c r="BE76" s="22">
        <f>'Laika grafiks'!BE19</f>
        <v>1</v>
      </c>
      <c r="BF76" s="22">
        <f>'Laika grafiks'!BF19</f>
        <v>1</v>
      </c>
      <c r="BG76" s="22">
        <f>'Laika grafiks'!BG19</f>
        <v>1</v>
      </c>
      <c r="BH76" s="22">
        <f>'Laika grafiks'!BH19</f>
        <v>1</v>
      </c>
      <c r="BI76" s="22">
        <f>'Laika grafiks'!BI19</f>
        <v>1</v>
      </c>
      <c r="BJ76" s="22">
        <f>'Laika grafiks'!BJ19</f>
        <v>1</v>
      </c>
      <c r="BK76" s="22">
        <f>'Laika grafiks'!BK19</f>
        <v>1</v>
      </c>
      <c r="BL76" s="22">
        <f>'Laika grafiks'!BL19</f>
        <v>1</v>
      </c>
      <c r="BM76" s="22">
        <f>'Laika grafiks'!BM19</f>
        <v>1</v>
      </c>
      <c r="BN76" s="22">
        <f>'Laika grafiks'!BN19</f>
        <v>1</v>
      </c>
      <c r="BO76" s="22">
        <f>'Laika grafiks'!BO19</f>
        <v>1</v>
      </c>
      <c r="BP76" s="22">
        <f>'Laika grafiks'!BP19</f>
        <v>1</v>
      </c>
      <c r="BQ76" s="22">
        <f>'Laika grafiks'!BQ19</f>
        <v>1</v>
      </c>
      <c r="BR76" s="22">
        <f>'Laika grafiks'!BR19</f>
        <v>1</v>
      </c>
      <c r="BS76" s="22">
        <f>'Laika grafiks'!BS19</f>
        <v>0</v>
      </c>
      <c r="BT76" s="22">
        <f>'Laika grafiks'!BT19</f>
        <v>0</v>
      </c>
      <c r="BU76" s="22">
        <f>'Laika grafiks'!BU19</f>
        <v>0</v>
      </c>
      <c r="BV76" s="22">
        <f>'Laika grafiks'!BV19</f>
        <v>0</v>
      </c>
      <c r="BW76" s="22">
        <f>'Laika grafiks'!BW19</f>
        <v>0</v>
      </c>
      <c r="BX76" s="22">
        <f>'Laika grafiks'!BX19</f>
        <v>0</v>
      </c>
      <c r="BY76" s="22">
        <f>'Laika grafiks'!BY19</f>
        <v>0</v>
      </c>
      <c r="BZ76" s="22">
        <f>'Laika grafiks'!BZ19</f>
        <v>0</v>
      </c>
      <c r="CA76" s="22">
        <f>'Laika grafiks'!CA19</f>
        <v>0</v>
      </c>
      <c r="CB76" s="22">
        <f>'Laika grafiks'!CB19</f>
        <v>0</v>
      </c>
      <c r="CC76" s="22">
        <f>'Laika grafiks'!CC19</f>
        <v>0</v>
      </c>
      <c r="CD76" s="22">
        <f>'Laika grafiks'!CD19</f>
        <v>0</v>
      </c>
      <c r="CE76" s="22">
        <f>'Laika grafiks'!CE19</f>
        <v>0</v>
      </c>
      <c r="CF76" s="22">
        <f>'Laika grafiks'!CF19</f>
        <v>0</v>
      </c>
      <c r="CG76" s="22">
        <f>'Laika grafiks'!CG19</f>
        <v>0</v>
      </c>
      <c r="CH76" s="22">
        <f>'Laika grafiks'!CH19</f>
        <v>0</v>
      </c>
      <c r="CI76" s="22">
        <f>'Laika grafiks'!CI19</f>
        <v>0</v>
      </c>
      <c r="CJ76" s="22">
        <f>'Laika grafiks'!CJ19</f>
        <v>0</v>
      </c>
      <c r="CK76" s="22">
        <f>'Laika grafiks'!CK19</f>
        <v>0</v>
      </c>
    </row>
    <row r="77" spans="1:90" ht="10.35" hidden="1" customHeight="1" outlineLevel="2">
      <c r="B77" s="21"/>
      <c r="G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</row>
    <row r="78" spans="1:90" ht="10.35" hidden="1" customHeight="1" outlineLevel="2">
      <c r="A78" s="89"/>
      <c r="B78" s="21"/>
      <c r="D78" s="10" t="s">
        <v>524</v>
      </c>
      <c r="F78" s="12" t="s">
        <v>7</v>
      </c>
      <c r="G78" s="25">
        <f>SUM(J78:CK78)</f>
        <v>3</v>
      </c>
      <c r="J78" s="32">
        <f>'Laika grafiks'!J21</f>
        <v>1</v>
      </c>
      <c r="K78" s="32">
        <f>'Laika grafiks'!K21</f>
        <v>1</v>
      </c>
      <c r="L78" s="32">
        <f>'Laika grafiks'!L21</f>
        <v>1</v>
      </c>
      <c r="M78" s="32">
        <f>'Laika grafiks'!M21</f>
        <v>0</v>
      </c>
      <c r="N78" s="32">
        <f>'Laika grafiks'!N21</f>
        <v>0</v>
      </c>
      <c r="O78" s="32">
        <f>'Laika grafiks'!O21</f>
        <v>0</v>
      </c>
      <c r="P78" s="32">
        <f>'Laika grafiks'!P21</f>
        <v>0</v>
      </c>
      <c r="Q78" s="32">
        <f>'Laika grafiks'!Q21</f>
        <v>0</v>
      </c>
      <c r="R78" s="32">
        <f>'Laika grafiks'!R21</f>
        <v>0</v>
      </c>
      <c r="S78" s="32">
        <f>'Laika grafiks'!S21</f>
        <v>0</v>
      </c>
      <c r="T78" s="32">
        <f>'Laika grafiks'!T21</f>
        <v>0</v>
      </c>
      <c r="U78" s="32">
        <f>'Laika grafiks'!U21</f>
        <v>0</v>
      </c>
      <c r="V78" s="32">
        <f>'Laika grafiks'!V21</f>
        <v>0</v>
      </c>
      <c r="W78" s="32">
        <f>'Laika grafiks'!W21</f>
        <v>0</v>
      </c>
      <c r="X78" s="32">
        <f>'Laika grafiks'!X21</f>
        <v>0</v>
      </c>
      <c r="Y78" s="32">
        <f>'Laika grafiks'!Y21</f>
        <v>0</v>
      </c>
      <c r="Z78" s="32">
        <f>'Laika grafiks'!Z21</f>
        <v>0</v>
      </c>
      <c r="AA78" s="32">
        <f>'Laika grafiks'!AA21</f>
        <v>0</v>
      </c>
      <c r="AB78" s="32">
        <f>'Laika grafiks'!AB21</f>
        <v>0</v>
      </c>
      <c r="AC78" s="32">
        <f>'Laika grafiks'!AC21</f>
        <v>0</v>
      </c>
      <c r="AD78" s="32">
        <f>'Laika grafiks'!AD21</f>
        <v>0</v>
      </c>
      <c r="AE78" s="32">
        <f>'Laika grafiks'!AE21</f>
        <v>0</v>
      </c>
      <c r="AF78" s="32">
        <f>'Laika grafiks'!AF21</f>
        <v>0</v>
      </c>
      <c r="AG78" s="32">
        <f>'Laika grafiks'!AG21</f>
        <v>0</v>
      </c>
      <c r="AH78" s="32">
        <f>'Laika grafiks'!AH21</f>
        <v>0</v>
      </c>
      <c r="AI78" s="32">
        <f>'Laika grafiks'!AI21</f>
        <v>0</v>
      </c>
      <c r="AJ78" s="32">
        <f>'Laika grafiks'!AJ21</f>
        <v>0</v>
      </c>
      <c r="AK78" s="32">
        <f>'Laika grafiks'!AK21</f>
        <v>0</v>
      </c>
      <c r="AL78" s="32">
        <f>'Laika grafiks'!AL21</f>
        <v>0</v>
      </c>
      <c r="AM78" s="32">
        <f>'Laika grafiks'!AM21</f>
        <v>0</v>
      </c>
      <c r="AN78" s="32">
        <f>'Laika grafiks'!AN21</f>
        <v>0</v>
      </c>
      <c r="AO78" s="32">
        <f>'Laika grafiks'!AO21</f>
        <v>0</v>
      </c>
      <c r="AP78" s="32">
        <f>'Laika grafiks'!AP21</f>
        <v>0</v>
      </c>
      <c r="AQ78" s="32">
        <f>'Laika grafiks'!AQ21</f>
        <v>0</v>
      </c>
      <c r="AR78" s="32">
        <f>'Laika grafiks'!AR21</f>
        <v>0</v>
      </c>
      <c r="AS78" s="32">
        <f>'Laika grafiks'!AS21</f>
        <v>0</v>
      </c>
      <c r="AT78" s="32">
        <f>'Laika grafiks'!AT21</f>
        <v>0</v>
      </c>
      <c r="AU78" s="32">
        <f>'Laika grafiks'!AU21</f>
        <v>0</v>
      </c>
      <c r="AV78" s="32">
        <f>'Laika grafiks'!AV21</f>
        <v>0</v>
      </c>
      <c r="AW78" s="32">
        <f>'Laika grafiks'!AW21</f>
        <v>0</v>
      </c>
      <c r="AX78" s="32">
        <f>'Laika grafiks'!AX21</f>
        <v>0</v>
      </c>
      <c r="AY78" s="32">
        <f>'Laika grafiks'!AY21</f>
        <v>0</v>
      </c>
      <c r="AZ78" s="32">
        <f>'Laika grafiks'!AZ21</f>
        <v>0</v>
      </c>
      <c r="BA78" s="32">
        <f>'Laika grafiks'!BA21</f>
        <v>0</v>
      </c>
      <c r="BB78" s="32">
        <f>'Laika grafiks'!BB21</f>
        <v>0</v>
      </c>
      <c r="BC78" s="32">
        <f>'Laika grafiks'!BC21</f>
        <v>0</v>
      </c>
      <c r="BD78" s="32">
        <f>'Laika grafiks'!BD21</f>
        <v>0</v>
      </c>
      <c r="BE78" s="32">
        <f>'Laika grafiks'!BE21</f>
        <v>0</v>
      </c>
      <c r="BF78" s="32">
        <f>'Laika grafiks'!BF21</f>
        <v>0</v>
      </c>
      <c r="BG78" s="32">
        <f>'Laika grafiks'!BG21</f>
        <v>0</v>
      </c>
      <c r="BH78" s="32">
        <f>'Laika grafiks'!BH21</f>
        <v>0</v>
      </c>
      <c r="BI78" s="32">
        <f>'Laika grafiks'!BI21</f>
        <v>0</v>
      </c>
      <c r="BJ78" s="32">
        <f>'Laika grafiks'!BJ21</f>
        <v>0</v>
      </c>
      <c r="BK78" s="32">
        <f>'Laika grafiks'!BK21</f>
        <v>0</v>
      </c>
      <c r="BL78" s="32">
        <f>'Laika grafiks'!BL21</f>
        <v>0</v>
      </c>
      <c r="BM78" s="32">
        <f>'Laika grafiks'!BM21</f>
        <v>0</v>
      </c>
      <c r="BN78" s="32">
        <f>'Laika grafiks'!BN21</f>
        <v>0</v>
      </c>
      <c r="BO78" s="32">
        <f>'Laika grafiks'!BO21</f>
        <v>0</v>
      </c>
      <c r="BP78" s="32">
        <f>'Laika grafiks'!BP21</f>
        <v>0</v>
      </c>
      <c r="BQ78" s="32">
        <f>'Laika grafiks'!BQ21</f>
        <v>0</v>
      </c>
      <c r="BR78" s="32">
        <f>'Laika grafiks'!BR21</f>
        <v>0</v>
      </c>
      <c r="BS78" s="32">
        <f>'Laika grafiks'!BS21</f>
        <v>0</v>
      </c>
      <c r="BT78" s="32">
        <f>'Laika grafiks'!BT21</f>
        <v>0</v>
      </c>
      <c r="BU78" s="32">
        <f>'Laika grafiks'!BU21</f>
        <v>0</v>
      </c>
      <c r="BV78" s="32">
        <f>'Laika grafiks'!BV21</f>
        <v>0</v>
      </c>
      <c r="BW78" s="32">
        <f>'Laika grafiks'!BW21</f>
        <v>0</v>
      </c>
      <c r="BX78" s="32">
        <f>'Laika grafiks'!BX21</f>
        <v>0</v>
      </c>
      <c r="BY78" s="32">
        <f>'Laika grafiks'!BY21</f>
        <v>0</v>
      </c>
      <c r="BZ78" s="32">
        <f>'Laika grafiks'!BZ21</f>
        <v>0</v>
      </c>
      <c r="CA78" s="32">
        <f>'Laika grafiks'!CA21</f>
        <v>0</v>
      </c>
      <c r="CB78" s="32">
        <f>'Laika grafiks'!CB21</f>
        <v>0</v>
      </c>
      <c r="CC78" s="32">
        <f>'Laika grafiks'!CC21</f>
        <v>0</v>
      </c>
      <c r="CD78" s="32">
        <f>'Laika grafiks'!CD21</f>
        <v>0</v>
      </c>
      <c r="CE78" s="32">
        <f>'Laika grafiks'!CE21</f>
        <v>0</v>
      </c>
      <c r="CF78" s="32">
        <f>'Laika grafiks'!CF21</f>
        <v>0</v>
      </c>
      <c r="CG78" s="32">
        <f>'Laika grafiks'!CG21</f>
        <v>0</v>
      </c>
      <c r="CH78" s="32">
        <f>'Laika grafiks'!CH21</f>
        <v>0</v>
      </c>
      <c r="CI78" s="32">
        <f>'Laika grafiks'!CI21</f>
        <v>0</v>
      </c>
      <c r="CJ78" s="32">
        <f>'Laika grafiks'!CJ21</f>
        <v>0</v>
      </c>
      <c r="CK78" s="32">
        <f>'Laika grafiks'!CK21</f>
        <v>0</v>
      </c>
      <c r="CL78"/>
    </row>
    <row r="79" spans="1:90" ht="10.35" hidden="1" customHeight="1" outlineLevel="2">
      <c r="B79" s="23"/>
      <c r="G79"/>
    </row>
    <row r="80" spans="1:90" ht="10.35" hidden="1" customHeight="1" outlineLevel="1" collapsed="1">
      <c r="B80" s="23"/>
      <c r="E80" s="10"/>
      <c r="F80" s="10"/>
      <c r="G80" s="10"/>
    </row>
    <row r="81" spans="1:89" s="16" customFormat="1" ht="10.35" hidden="1" customHeight="1" outlineLevel="1">
      <c r="B81" s="17"/>
      <c r="C81" s="207" t="s">
        <v>421</v>
      </c>
      <c r="D81" s="16" t="s">
        <v>110</v>
      </c>
      <c r="E81" s="18"/>
      <c r="F81" s="19"/>
      <c r="G81" s="20"/>
    </row>
    <row r="82" spans="1:89" ht="10.35" hidden="1" customHeight="1" outlineLevel="2">
      <c r="B82" s="23"/>
    </row>
    <row r="83" spans="1:89" ht="10.35" hidden="1" customHeight="1" outlineLevel="2">
      <c r="B83" s="23"/>
      <c r="D83" s="10" t="s">
        <v>109</v>
      </c>
      <c r="F83" s="12" t="s">
        <v>504</v>
      </c>
      <c r="G83" s="67">
        <f>'Ievades dati'!G536</f>
        <v>0.10223048327137547</v>
      </c>
    </row>
    <row r="84" spans="1:89" ht="10.35" hidden="1" customHeight="1" outlineLevel="2">
      <c r="A84" s="89"/>
      <c r="B84" s="23"/>
    </row>
    <row r="85" spans="1:89" ht="10.15" hidden="1" customHeight="1" outlineLevel="2">
      <c r="A85" s="89"/>
      <c r="B85" s="23"/>
      <c r="D85" s="10" t="s">
        <v>114</v>
      </c>
      <c r="F85" s="12" t="s">
        <v>506</v>
      </c>
      <c r="G85" s="67">
        <f>'Ievades dati'!G542</f>
        <v>700</v>
      </c>
    </row>
    <row r="86" spans="1:89" ht="10.35" hidden="1" customHeight="1" outlineLevel="2">
      <c r="B86" s="23"/>
      <c r="D86" s="10" t="s">
        <v>115</v>
      </c>
      <c r="F86" s="12" t="s">
        <v>506</v>
      </c>
      <c r="G86" s="67">
        <f>'Ievades dati'!G543</f>
        <v>10.5</v>
      </c>
    </row>
    <row r="87" spans="1:89" ht="10.35" hidden="1" customHeight="1" outlineLevel="2">
      <c r="B87" s="23"/>
      <c r="G87" s="10"/>
    </row>
    <row r="88" spans="1:89" ht="10.35" hidden="1" customHeight="1" outlineLevel="1" collapsed="1">
      <c r="B88" s="23"/>
    </row>
    <row r="89" spans="1:89" s="16" customFormat="1" ht="10.35" hidden="1" customHeight="1" outlineLevel="1">
      <c r="B89" s="17"/>
      <c r="C89" s="207" t="s">
        <v>422</v>
      </c>
      <c r="D89" s="16" t="s">
        <v>300</v>
      </c>
      <c r="E89" s="18"/>
      <c r="F89" s="19"/>
      <c r="G89" s="20"/>
    </row>
    <row r="90" spans="1:89" ht="10.35" hidden="1" customHeight="1" outlineLevel="2">
      <c r="B90" s="23"/>
    </row>
    <row r="91" spans="1:89" ht="10.35" hidden="1" customHeight="1" outlineLevel="2">
      <c r="B91" s="23"/>
      <c r="D91" s="10" t="s">
        <v>331</v>
      </c>
      <c r="E91" s="10"/>
      <c r="F91" s="12" t="s">
        <v>33</v>
      </c>
      <c r="G91" s="22">
        <f>Ienemumi!G152</f>
        <v>75000</v>
      </c>
    </row>
    <row r="92" spans="1:89" ht="10.35" hidden="1" customHeight="1" outlineLevel="2">
      <c r="B92" s="23"/>
    </row>
    <row r="93" spans="1:89" ht="10.35" hidden="1" customHeight="1" outlineLevel="2">
      <c r="B93" s="23"/>
      <c r="D93" s="10" t="s">
        <v>140</v>
      </c>
      <c r="E93" s="10"/>
      <c r="F93" s="12" t="s">
        <v>33</v>
      </c>
      <c r="G93" s="25">
        <f>SUM(J93:CK93)</f>
        <v>4200806.9416496679</v>
      </c>
      <c r="J93" s="151">
        <f>Ienemumi!J157</f>
        <v>0</v>
      </c>
      <c r="K93" s="151">
        <f>Ienemumi!K157</f>
        <v>0</v>
      </c>
      <c r="L93" s="151">
        <f>Ienemumi!L157</f>
        <v>0</v>
      </c>
      <c r="M93" s="151">
        <f>Ienemumi!M157</f>
        <v>0</v>
      </c>
      <c r="N93" s="151">
        <f>Ienemumi!N157</f>
        <v>75000</v>
      </c>
      <c r="O93" s="151">
        <f>Ienemumi!O157</f>
        <v>75000</v>
      </c>
      <c r="P93" s="151">
        <f>Ienemumi!P157</f>
        <v>75000</v>
      </c>
      <c r="Q93" s="151">
        <f>Ienemumi!Q157</f>
        <v>75000</v>
      </c>
      <c r="R93" s="151">
        <f>Ienemumi!R157</f>
        <v>75000</v>
      </c>
      <c r="S93" s="151">
        <f>Ienemumi!S157</f>
        <v>75000</v>
      </c>
      <c r="T93" s="151">
        <f>Ienemumi!T157</f>
        <v>75000</v>
      </c>
      <c r="U93" s="151">
        <f>Ienemumi!U157</f>
        <v>75000</v>
      </c>
      <c r="V93" s="151">
        <f>Ienemumi!V157</f>
        <v>75000</v>
      </c>
      <c r="W93" s="151">
        <f>Ienemumi!W157</f>
        <v>75000</v>
      </c>
      <c r="X93" s="151">
        <f>Ienemumi!X157</f>
        <v>75000</v>
      </c>
      <c r="Y93" s="151">
        <f>Ienemumi!Y157</f>
        <v>75000</v>
      </c>
      <c r="Z93" s="151">
        <f>Ienemumi!Z157</f>
        <v>75000</v>
      </c>
      <c r="AA93" s="151">
        <f>Ienemumi!AA157</f>
        <v>75000</v>
      </c>
      <c r="AB93" s="151">
        <f>Ienemumi!AB157</f>
        <v>75000</v>
      </c>
      <c r="AC93" s="151">
        <f>Ienemumi!AC157</f>
        <v>75000</v>
      </c>
      <c r="AD93" s="151">
        <f>Ienemumi!AD157</f>
        <v>75000</v>
      </c>
      <c r="AE93" s="151">
        <f>Ienemumi!AE157</f>
        <v>75000</v>
      </c>
      <c r="AF93" s="151">
        <f>Ienemumi!AF157</f>
        <v>75000</v>
      </c>
      <c r="AG93" s="151">
        <f>Ienemumi!AG157</f>
        <v>75000</v>
      </c>
      <c r="AH93" s="151">
        <f>Ienemumi!AH157</f>
        <v>75000</v>
      </c>
      <c r="AI93" s="151">
        <f>Ienemumi!AI157</f>
        <v>75000</v>
      </c>
      <c r="AJ93" s="151">
        <f>Ienemumi!AJ157</f>
        <v>75000</v>
      </c>
      <c r="AK93" s="151">
        <f>Ienemumi!AK157</f>
        <v>75000</v>
      </c>
      <c r="AL93" s="151">
        <f>Ienemumi!AL157</f>
        <v>75000</v>
      </c>
      <c r="AM93" s="151">
        <f>Ienemumi!AM157</f>
        <v>75000</v>
      </c>
      <c r="AN93" s="151">
        <f>Ienemumi!AN157</f>
        <v>75000</v>
      </c>
      <c r="AO93" s="151">
        <f>Ienemumi!AO157</f>
        <v>75000</v>
      </c>
      <c r="AP93" s="151">
        <f>Ienemumi!AP157</f>
        <v>75000</v>
      </c>
      <c r="AQ93" s="151">
        <f>Ienemumi!AQ157</f>
        <v>75000</v>
      </c>
      <c r="AR93" s="151">
        <f>Ienemumi!AR157</f>
        <v>75000</v>
      </c>
      <c r="AS93" s="151">
        <f>Ienemumi!AS157</f>
        <v>75000</v>
      </c>
      <c r="AT93" s="151">
        <f>Ienemumi!AT157</f>
        <v>75000</v>
      </c>
      <c r="AU93" s="151">
        <f>Ienemumi!AU157</f>
        <v>75000</v>
      </c>
      <c r="AV93" s="151">
        <f>Ienemumi!AV157</f>
        <v>75000</v>
      </c>
      <c r="AW93" s="151">
        <f>Ienemumi!AW157</f>
        <v>75000</v>
      </c>
      <c r="AX93" s="151">
        <f>Ienemumi!AX157</f>
        <v>75000</v>
      </c>
      <c r="AY93" s="151">
        <f>Ienemumi!AY157</f>
        <v>75000</v>
      </c>
      <c r="AZ93" s="151">
        <f>Ienemumi!AZ157</f>
        <v>75000</v>
      </c>
      <c r="BA93" s="151">
        <f>Ienemumi!BA157</f>
        <v>75000</v>
      </c>
      <c r="BB93" s="151">
        <f>Ienemumi!BB157</f>
        <v>75000</v>
      </c>
      <c r="BC93" s="151">
        <f>Ienemumi!BC157</f>
        <v>75000</v>
      </c>
      <c r="BD93" s="151">
        <f>Ienemumi!BD157</f>
        <v>75000</v>
      </c>
      <c r="BE93" s="151">
        <f>Ienemumi!BE157</f>
        <v>75000</v>
      </c>
      <c r="BF93" s="151">
        <f>Ienemumi!BF157</f>
        <v>75000</v>
      </c>
      <c r="BG93" s="151">
        <f>Ienemumi!BG157</f>
        <v>75000</v>
      </c>
      <c r="BH93" s="151">
        <f>Ienemumi!BH157</f>
        <v>75000</v>
      </c>
      <c r="BI93" s="151">
        <f>Ienemumi!BI157</f>
        <v>75000</v>
      </c>
      <c r="BJ93" s="151">
        <f>Ienemumi!BJ157</f>
        <v>75000</v>
      </c>
      <c r="BK93" s="151">
        <f>Ienemumi!BK157</f>
        <v>75000</v>
      </c>
      <c r="BL93" s="151">
        <f>Ienemumi!BL157</f>
        <v>75000</v>
      </c>
      <c r="BM93" s="151">
        <f>Ienemumi!BM157</f>
        <v>75000</v>
      </c>
      <c r="BN93" s="151">
        <f>Ienemumi!BN157</f>
        <v>75000</v>
      </c>
      <c r="BO93" s="151">
        <f>Ienemumi!BO157</f>
        <v>75000</v>
      </c>
      <c r="BP93" s="151">
        <f>Ienemumi!BP157</f>
        <v>75000</v>
      </c>
      <c r="BQ93" s="151">
        <f>Ienemumi!BQ157</f>
        <v>75000</v>
      </c>
      <c r="BR93" s="151">
        <f>Ienemumi!BR157</f>
        <v>806.94164966838434</v>
      </c>
      <c r="BS93" s="151">
        <f>Ienemumi!BS157</f>
        <v>0</v>
      </c>
      <c r="BT93" s="151">
        <f>Ienemumi!BT157</f>
        <v>0</v>
      </c>
      <c r="BU93" s="151">
        <f>Ienemumi!BU157</f>
        <v>0</v>
      </c>
      <c r="BV93" s="151">
        <f>Ienemumi!BV157</f>
        <v>0</v>
      </c>
      <c r="BW93" s="151">
        <f>Ienemumi!BW157</f>
        <v>0</v>
      </c>
      <c r="BX93" s="151">
        <f>Ienemumi!BX157</f>
        <v>0</v>
      </c>
      <c r="BY93" s="151">
        <f>Ienemumi!BY157</f>
        <v>0</v>
      </c>
      <c r="BZ93" s="151">
        <f>Ienemumi!BZ157</f>
        <v>0</v>
      </c>
      <c r="CA93" s="151">
        <f>Ienemumi!CA157</f>
        <v>0</v>
      </c>
      <c r="CB93" s="151">
        <f>Ienemumi!CB157</f>
        <v>0</v>
      </c>
      <c r="CC93" s="151">
        <f>Ienemumi!CC157</f>
        <v>0</v>
      </c>
      <c r="CD93" s="151">
        <f>Ienemumi!CD157</f>
        <v>0</v>
      </c>
      <c r="CE93" s="151">
        <f>Ienemumi!CE157</f>
        <v>0</v>
      </c>
      <c r="CF93" s="151">
        <f>Ienemumi!CF157</f>
        <v>0</v>
      </c>
      <c r="CG93" s="151">
        <f>Ienemumi!CG157</f>
        <v>0</v>
      </c>
      <c r="CH93" s="151">
        <f>Ienemumi!CH157</f>
        <v>0</v>
      </c>
      <c r="CI93" s="151">
        <f>Ienemumi!CI157</f>
        <v>0</v>
      </c>
      <c r="CJ93" s="151">
        <f>Ienemumi!CJ157</f>
        <v>0</v>
      </c>
      <c r="CK93" s="151">
        <f>Ienemumi!CK157</f>
        <v>0</v>
      </c>
    </row>
    <row r="94" spans="1:89" ht="10.35" hidden="1" customHeight="1" outlineLevel="1" collapsed="1">
      <c r="B94" s="23"/>
    </row>
    <row r="95" spans="1:89" ht="10.35" customHeight="1" collapsed="1">
      <c r="B95" s="23"/>
    </row>
    <row r="96" spans="1:89" s="13" customFormat="1" ht="10.35" customHeight="1">
      <c r="B96" s="15">
        <v>2</v>
      </c>
      <c r="C96" s="13" t="s">
        <v>10</v>
      </c>
      <c r="E96" s="14"/>
      <c r="F96" s="15"/>
      <c r="G96" s="15"/>
    </row>
    <row r="97" spans="1:89" ht="10.35" hidden="1" customHeight="1" outlineLevel="1"/>
    <row r="98" spans="1:89" s="16" customFormat="1" ht="10.35" hidden="1" customHeight="1" outlineLevel="1">
      <c r="B98" s="17"/>
      <c r="C98" s="207" t="s">
        <v>410</v>
      </c>
      <c r="D98" s="16" t="s">
        <v>415</v>
      </c>
      <c r="E98" s="18"/>
      <c r="F98" s="19"/>
      <c r="G98" s="20"/>
    </row>
    <row r="99" spans="1:89" s="84" customFormat="1" ht="10.35" hidden="1" customHeight="1" outlineLevel="2">
      <c r="B99" s="85"/>
      <c r="E99" s="86"/>
      <c r="F99" s="87"/>
      <c r="G99" s="88"/>
    </row>
    <row r="100" spans="1:89" s="84" customFormat="1" ht="10.35" hidden="1" customHeight="1" outlineLevel="2">
      <c r="B100" s="85"/>
      <c r="D100" s="10" t="s">
        <v>135</v>
      </c>
      <c r="F100" s="12" t="s">
        <v>7</v>
      </c>
      <c r="G100" s="26">
        <f>SUM(I100:CJ100)</f>
        <v>57</v>
      </c>
      <c r="J100" s="32">
        <f>'Laika grafiks'!J25</f>
        <v>0</v>
      </c>
      <c r="K100" s="32">
        <f>'Laika grafiks'!K25</f>
        <v>0</v>
      </c>
      <c r="L100" s="32">
        <f>'Laika grafiks'!L25</f>
        <v>0</v>
      </c>
      <c r="M100" s="32">
        <f>'Laika grafiks'!M25</f>
        <v>0</v>
      </c>
      <c r="N100" s="32">
        <f>'Laika grafiks'!N25</f>
        <v>1</v>
      </c>
      <c r="O100" s="32">
        <f>'Laika grafiks'!O25</f>
        <v>1</v>
      </c>
      <c r="P100" s="32">
        <f>'Laika grafiks'!P25</f>
        <v>1</v>
      </c>
      <c r="Q100" s="32">
        <f>'Laika grafiks'!Q25</f>
        <v>1</v>
      </c>
      <c r="R100" s="32">
        <f>'Laika grafiks'!R25</f>
        <v>1</v>
      </c>
      <c r="S100" s="32">
        <f>'Laika grafiks'!S25</f>
        <v>1</v>
      </c>
      <c r="T100" s="32">
        <f>'Laika grafiks'!T25</f>
        <v>1</v>
      </c>
      <c r="U100" s="32">
        <f>'Laika grafiks'!U25</f>
        <v>1</v>
      </c>
      <c r="V100" s="32">
        <f>'Laika grafiks'!V25</f>
        <v>1</v>
      </c>
      <c r="W100" s="32">
        <f>'Laika grafiks'!W25</f>
        <v>1</v>
      </c>
      <c r="X100" s="32">
        <f>'Laika grafiks'!X25</f>
        <v>1</v>
      </c>
      <c r="Y100" s="32">
        <f>'Laika grafiks'!Y25</f>
        <v>1</v>
      </c>
      <c r="Z100" s="32">
        <f>'Laika grafiks'!Z25</f>
        <v>1</v>
      </c>
      <c r="AA100" s="32">
        <f>'Laika grafiks'!AA25</f>
        <v>1</v>
      </c>
      <c r="AB100" s="32">
        <f>'Laika grafiks'!AB25</f>
        <v>1</v>
      </c>
      <c r="AC100" s="32">
        <f>'Laika grafiks'!AC25</f>
        <v>1</v>
      </c>
      <c r="AD100" s="32">
        <f>'Laika grafiks'!AD25</f>
        <v>1</v>
      </c>
      <c r="AE100" s="32">
        <f>'Laika grafiks'!AE25</f>
        <v>1</v>
      </c>
      <c r="AF100" s="32">
        <f>'Laika grafiks'!AF25</f>
        <v>1</v>
      </c>
      <c r="AG100" s="32">
        <f>'Laika grafiks'!AG25</f>
        <v>1</v>
      </c>
      <c r="AH100" s="32">
        <f>'Laika grafiks'!AH25</f>
        <v>1</v>
      </c>
      <c r="AI100" s="32">
        <f>'Laika grafiks'!AI25</f>
        <v>1</v>
      </c>
      <c r="AJ100" s="32">
        <f>'Laika grafiks'!AJ25</f>
        <v>1</v>
      </c>
      <c r="AK100" s="32">
        <f>'Laika grafiks'!AK25</f>
        <v>1</v>
      </c>
      <c r="AL100" s="32">
        <f>'Laika grafiks'!AL25</f>
        <v>1</v>
      </c>
      <c r="AM100" s="32">
        <f>'Laika grafiks'!AM25</f>
        <v>1</v>
      </c>
      <c r="AN100" s="32">
        <f>'Laika grafiks'!AN25</f>
        <v>1</v>
      </c>
      <c r="AO100" s="32">
        <f>'Laika grafiks'!AO25</f>
        <v>1</v>
      </c>
      <c r="AP100" s="32">
        <f>'Laika grafiks'!AP25</f>
        <v>1</v>
      </c>
      <c r="AQ100" s="32">
        <f>'Laika grafiks'!AQ25</f>
        <v>1</v>
      </c>
      <c r="AR100" s="32">
        <f>'Laika grafiks'!AR25</f>
        <v>1</v>
      </c>
      <c r="AS100" s="32">
        <f>'Laika grafiks'!AS25</f>
        <v>1</v>
      </c>
      <c r="AT100" s="32">
        <f>'Laika grafiks'!AT25</f>
        <v>1</v>
      </c>
      <c r="AU100" s="32">
        <f>'Laika grafiks'!AU25</f>
        <v>1</v>
      </c>
      <c r="AV100" s="32">
        <f>'Laika grafiks'!AV25</f>
        <v>1</v>
      </c>
      <c r="AW100" s="32">
        <f>'Laika grafiks'!AW25</f>
        <v>1</v>
      </c>
      <c r="AX100" s="32">
        <f>'Laika grafiks'!AX25</f>
        <v>1</v>
      </c>
      <c r="AY100" s="32">
        <f>'Laika grafiks'!AY25</f>
        <v>1</v>
      </c>
      <c r="AZ100" s="32">
        <f>'Laika grafiks'!AZ25</f>
        <v>1</v>
      </c>
      <c r="BA100" s="32">
        <f>'Laika grafiks'!BA25</f>
        <v>1</v>
      </c>
      <c r="BB100" s="32">
        <f>'Laika grafiks'!BB25</f>
        <v>1</v>
      </c>
      <c r="BC100" s="32">
        <f>'Laika grafiks'!BC25</f>
        <v>1</v>
      </c>
      <c r="BD100" s="32">
        <f>'Laika grafiks'!BD25</f>
        <v>1</v>
      </c>
      <c r="BE100" s="32">
        <f>'Laika grafiks'!BE25</f>
        <v>1</v>
      </c>
      <c r="BF100" s="32">
        <f>'Laika grafiks'!BF25</f>
        <v>1</v>
      </c>
      <c r="BG100" s="32">
        <f>'Laika grafiks'!BG25</f>
        <v>1</v>
      </c>
      <c r="BH100" s="32">
        <f>'Laika grafiks'!BH25</f>
        <v>1</v>
      </c>
      <c r="BI100" s="32">
        <f>'Laika grafiks'!BI25</f>
        <v>1</v>
      </c>
      <c r="BJ100" s="32">
        <f>'Laika grafiks'!BJ25</f>
        <v>1</v>
      </c>
      <c r="BK100" s="32">
        <f>'Laika grafiks'!BK25</f>
        <v>1</v>
      </c>
      <c r="BL100" s="32">
        <f>'Laika grafiks'!BL25</f>
        <v>1</v>
      </c>
      <c r="BM100" s="32">
        <f>'Laika grafiks'!BM25</f>
        <v>1</v>
      </c>
      <c r="BN100" s="32">
        <f>'Laika grafiks'!BN25</f>
        <v>1</v>
      </c>
      <c r="BO100" s="32">
        <f>'Laika grafiks'!BO25</f>
        <v>1</v>
      </c>
      <c r="BP100" s="32">
        <f>'Laika grafiks'!BP25</f>
        <v>1</v>
      </c>
      <c r="BQ100" s="32">
        <f>'Laika grafiks'!BQ25</f>
        <v>1</v>
      </c>
      <c r="BR100" s="32">
        <f>'Laika grafiks'!BR25</f>
        <v>1</v>
      </c>
      <c r="BS100" s="32">
        <f>'Laika grafiks'!BS25</f>
        <v>0</v>
      </c>
      <c r="BT100" s="32">
        <f>'Laika grafiks'!BT25</f>
        <v>0</v>
      </c>
      <c r="BU100" s="32">
        <f>'Laika grafiks'!BU25</f>
        <v>0</v>
      </c>
      <c r="BV100" s="32">
        <f>'Laika grafiks'!BV25</f>
        <v>0</v>
      </c>
      <c r="BW100" s="32">
        <f>'Laika grafiks'!BW25</f>
        <v>0</v>
      </c>
      <c r="BX100" s="32">
        <f>'Laika grafiks'!BX25</f>
        <v>0</v>
      </c>
      <c r="BY100" s="32">
        <f>'Laika grafiks'!BY25</f>
        <v>0</v>
      </c>
      <c r="BZ100" s="32">
        <f>'Laika grafiks'!BZ25</f>
        <v>0</v>
      </c>
      <c r="CA100" s="32">
        <f>'Laika grafiks'!CA25</f>
        <v>0</v>
      </c>
      <c r="CB100" s="32">
        <f>'Laika grafiks'!CB25</f>
        <v>0</v>
      </c>
      <c r="CC100" s="32">
        <f>'Laika grafiks'!CC25</f>
        <v>0</v>
      </c>
      <c r="CD100" s="32">
        <f>'Laika grafiks'!CD25</f>
        <v>0</v>
      </c>
      <c r="CE100" s="32">
        <f>'Laika grafiks'!CE25</f>
        <v>0</v>
      </c>
      <c r="CF100" s="32">
        <f>'Laika grafiks'!CF25</f>
        <v>0</v>
      </c>
      <c r="CG100" s="32">
        <f>'Laika grafiks'!CG25</f>
        <v>0</v>
      </c>
      <c r="CH100" s="32">
        <f>'Laika grafiks'!CH25</f>
        <v>0</v>
      </c>
      <c r="CI100" s="32">
        <f>'Laika grafiks'!CI25</f>
        <v>0</v>
      </c>
      <c r="CJ100" s="32">
        <f>'Laika grafiks'!CJ25</f>
        <v>0</v>
      </c>
      <c r="CK100" s="32">
        <f>'Laika grafiks'!CK25</f>
        <v>0</v>
      </c>
    </row>
    <row r="101" spans="1:89" s="84" customFormat="1" ht="10.35" hidden="1" customHeight="1" outlineLevel="2">
      <c r="B101" s="85"/>
      <c r="E101" s="86"/>
      <c r="F101" s="87"/>
      <c r="G101" s="88"/>
    </row>
    <row r="102" spans="1:89" s="84" customFormat="1" ht="10.35" hidden="1" customHeight="1" outlineLevel="2">
      <c r="B102" s="85"/>
      <c r="D102" s="89" t="s">
        <v>530</v>
      </c>
      <c r="E102" s="86"/>
      <c r="F102" s="12" t="s">
        <v>7</v>
      </c>
      <c r="G102" s="26">
        <f>SUM(I102:CJ102)</f>
        <v>3</v>
      </c>
      <c r="J102" s="26">
        <f t="shared" ref="J102:AO102" si="3">IF(J78=1, 1, 0)</f>
        <v>1</v>
      </c>
      <c r="K102" s="26">
        <f t="shared" si="3"/>
        <v>1</v>
      </c>
      <c r="L102" s="26">
        <f t="shared" si="3"/>
        <v>1</v>
      </c>
      <c r="M102" s="26">
        <f t="shared" si="3"/>
        <v>0</v>
      </c>
      <c r="N102" s="26">
        <f t="shared" si="3"/>
        <v>0</v>
      </c>
      <c r="O102" s="26">
        <f t="shared" si="3"/>
        <v>0</v>
      </c>
      <c r="P102" s="26">
        <f t="shared" si="3"/>
        <v>0</v>
      </c>
      <c r="Q102" s="26">
        <f t="shared" si="3"/>
        <v>0</v>
      </c>
      <c r="R102" s="26">
        <f t="shared" si="3"/>
        <v>0</v>
      </c>
      <c r="S102" s="26">
        <f t="shared" si="3"/>
        <v>0</v>
      </c>
      <c r="T102" s="26">
        <f t="shared" si="3"/>
        <v>0</v>
      </c>
      <c r="U102" s="26">
        <f t="shared" si="3"/>
        <v>0</v>
      </c>
      <c r="V102" s="26">
        <f t="shared" si="3"/>
        <v>0</v>
      </c>
      <c r="W102" s="26">
        <f t="shared" si="3"/>
        <v>0</v>
      </c>
      <c r="X102" s="26">
        <f t="shared" si="3"/>
        <v>0</v>
      </c>
      <c r="Y102" s="26">
        <f t="shared" si="3"/>
        <v>0</v>
      </c>
      <c r="Z102" s="26">
        <f t="shared" si="3"/>
        <v>0</v>
      </c>
      <c r="AA102" s="26">
        <f t="shared" si="3"/>
        <v>0</v>
      </c>
      <c r="AB102" s="26">
        <f t="shared" si="3"/>
        <v>0</v>
      </c>
      <c r="AC102" s="26">
        <f t="shared" si="3"/>
        <v>0</v>
      </c>
      <c r="AD102" s="26">
        <f t="shared" si="3"/>
        <v>0</v>
      </c>
      <c r="AE102" s="26">
        <f t="shared" si="3"/>
        <v>0</v>
      </c>
      <c r="AF102" s="26">
        <f t="shared" si="3"/>
        <v>0</v>
      </c>
      <c r="AG102" s="26">
        <f t="shared" si="3"/>
        <v>0</v>
      </c>
      <c r="AH102" s="26">
        <f t="shared" si="3"/>
        <v>0</v>
      </c>
      <c r="AI102" s="26">
        <f t="shared" si="3"/>
        <v>0</v>
      </c>
      <c r="AJ102" s="26">
        <f t="shared" si="3"/>
        <v>0</v>
      </c>
      <c r="AK102" s="26">
        <f t="shared" si="3"/>
        <v>0</v>
      </c>
      <c r="AL102" s="26">
        <f t="shared" si="3"/>
        <v>0</v>
      </c>
      <c r="AM102" s="26">
        <f t="shared" si="3"/>
        <v>0</v>
      </c>
      <c r="AN102" s="26">
        <f t="shared" si="3"/>
        <v>0</v>
      </c>
      <c r="AO102" s="26">
        <f t="shared" si="3"/>
        <v>0</v>
      </c>
      <c r="AP102" s="26">
        <f t="shared" ref="AP102:BU102" si="4">IF(AP78=1, 1, 0)</f>
        <v>0</v>
      </c>
      <c r="AQ102" s="26">
        <f t="shared" si="4"/>
        <v>0</v>
      </c>
      <c r="AR102" s="26">
        <f t="shared" si="4"/>
        <v>0</v>
      </c>
      <c r="AS102" s="26">
        <f t="shared" si="4"/>
        <v>0</v>
      </c>
      <c r="AT102" s="26">
        <f t="shared" si="4"/>
        <v>0</v>
      </c>
      <c r="AU102" s="26">
        <f t="shared" si="4"/>
        <v>0</v>
      </c>
      <c r="AV102" s="26">
        <f t="shared" si="4"/>
        <v>0</v>
      </c>
      <c r="AW102" s="26">
        <f t="shared" si="4"/>
        <v>0</v>
      </c>
      <c r="AX102" s="26">
        <f t="shared" si="4"/>
        <v>0</v>
      </c>
      <c r="AY102" s="26">
        <f t="shared" si="4"/>
        <v>0</v>
      </c>
      <c r="AZ102" s="26">
        <f t="shared" si="4"/>
        <v>0</v>
      </c>
      <c r="BA102" s="26">
        <f t="shared" si="4"/>
        <v>0</v>
      </c>
      <c r="BB102" s="26">
        <f t="shared" si="4"/>
        <v>0</v>
      </c>
      <c r="BC102" s="26">
        <f t="shared" si="4"/>
        <v>0</v>
      </c>
      <c r="BD102" s="26">
        <f t="shared" si="4"/>
        <v>0</v>
      </c>
      <c r="BE102" s="26">
        <f t="shared" si="4"/>
        <v>0</v>
      </c>
      <c r="BF102" s="26">
        <f t="shared" si="4"/>
        <v>0</v>
      </c>
      <c r="BG102" s="26">
        <f t="shared" si="4"/>
        <v>0</v>
      </c>
      <c r="BH102" s="26">
        <f t="shared" si="4"/>
        <v>0</v>
      </c>
      <c r="BI102" s="26">
        <f t="shared" si="4"/>
        <v>0</v>
      </c>
      <c r="BJ102" s="26">
        <f t="shared" si="4"/>
        <v>0</v>
      </c>
      <c r="BK102" s="26">
        <f t="shared" si="4"/>
        <v>0</v>
      </c>
      <c r="BL102" s="26">
        <f t="shared" si="4"/>
        <v>0</v>
      </c>
      <c r="BM102" s="26">
        <f t="shared" si="4"/>
        <v>0</v>
      </c>
      <c r="BN102" s="26">
        <f t="shared" si="4"/>
        <v>0</v>
      </c>
      <c r="BO102" s="26">
        <f t="shared" si="4"/>
        <v>0</v>
      </c>
      <c r="BP102" s="26">
        <f t="shared" si="4"/>
        <v>0</v>
      </c>
      <c r="BQ102" s="26">
        <f t="shared" si="4"/>
        <v>0</v>
      </c>
      <c r="BR102" s="26">
        <f t="shared" si="4"/>
        <v>0</v>
      </c>
      <c r="BS102" s="26">
        <f t="shared" si="4"/>
        <v>0</v>
      </c>
      <c r="BT102" s="26">
        <f t="shared" si="4"/>
        <v>0</v>
      </c>
      <c r="BU102" s="26">
        <f t="shared" si="4"/>
        <v>0</v>
      </c>
      <c r="BV102" s="26">
        <f t="shared" ref="BV102:CK102" si="5">IF(BV78=1, 1, 0)</f>
        <v>0</v>
      </c>
      <c r="BW102" s="26">
        <f t="shared" si="5"/>
        <v>0</v>
      </c>
      <c r="BX102" s="26">
        <f t="shared" si="5"/>
        <v>0</v>
      </c>
      <c r="BY102" s="26">
        <f t="shared" si="5"/>
        <v>0</v>
      </c>
      <c r="BZ102" s="26">
        <f t="shared" si="5"/>
        <v>0</v>
      </c>
      <c r="CA102" s="26">
        <f t="shared" si="5"/>
        <v>0</v>
      </c>
      <c r="CB102" s="26">
        <f t="shared" si="5"/>
        <v>0</v>
      </c>
      <c r="CC102" s="26">
        <f t="shared" si="5"/>
        <v>0</v>
      </c>
      <c r="CD102" s="26">
        <f t="shared" si="5"/>
        <v>0</v>
      </c>
      <c r="CE102" s="26">
        <f t="shared" si="5"/>
        <v>0</v>
      </c>
      <c r="CF102" s="26">
        <f t="shared" si="5"/>
        <v>0</v>
      </c>
      <c r="CG102" s="26">
        <f t="shared" si="5"/>
        <v>0</v>
      </c>
      <c r="CH102" s="26">
        <f t="shared" si="5"/>
        <v>0</v>
      </c>
      <c r="CI102" s="26">
        <f t="shared" si="5"/>
        <v>0</v>
      </c>
      <c r="CJ102" s="26">
        <f t="shared" si="5"/>
        <v>0</v>
      </c>
      <c r="CK102" s="26">
        <f t="shared" si="5"/>
        <v>0</v>
      </c>
    </row>
    <row r="103" spans="1:89" s="84" customFormat="1" ht="10.35" hidden="1" customHeight="1" outlineLevel="2">
      <c r="B103" s="85"/>
      <c r="E103" s="86"/>
      <c r="F103" s="87"/>
      <c r="G103" s="88"/>
    </row>
    <row r="104" spans="1:89" s="89" customFormat="1" ht="10.35" hidden="1" customHeight="1" outlineLevel="2">
      <c r="B104" s="90"/>
      <c r="D104" s="89" t="s">
        <v>528</v>
      </c>
      <c r="E104" s="91"/>
      <c r="F104" s="12" t="s">
        <v>7</v>
      </c>
      <c r="G104" s="26">
        <f>SUM(I104:CJ104)</f>
        <v>58</v>
      </c>
      <c r="J104" s="26">
        <f t="shared" ref="J104:AO104" si="6">IF(J76-J78=1, 1, 0)</f>
        <v>0</v>
      </c>
      <c r="K104" s="26">
        <f t="shared" si="6"/>
        <v>0</v>
      </c>
      <c r="L104" s="26">
        <f t="shared" si="6"/>
        <v>0</v>
      </c>
      <c r="M104" s="26">
        <f t="shared" si="6"/>
        <v>1</v>
      </c>
      <c r="N104" s="26">
        <f t="shared" si="6"/>
        <v>1</v>
      </c>
      <c r="O104" s="26">
        <f t="shared" si="6"/>
        <v>1</v>
      </c>
      <c r="P104" s="26">
        <f t="shared" si="6"/>
        <v>1</v>
      </c>
      <c r="Q104" s="26">
        <f t="shared" si="6"/>
        <v>1</v>
      </c>
      <c r="R104" s="26">
        <f t="shared" si="6"/>
        <v>1</v>
      </c>
      <c r="S104" s="26">
        <f t="shared" si="6"/>
        <v>1</v>
      </c>
      <c r="T104" s="26">
        <f t="shared" si="6"/>
        <v>1</v>
      </c>
      <c r="U104" s="26">
        <f t="shared" si="6"/>
        <v>1</v>
      </c>
      <c r="V104" s="26">
        <f t="shared" si="6"/>
        <v>1</v>
      </c>
      <c r="W104" s="26">
        <f t="shared" si="6"/>
        <v>1</v>
      </c>
      <c r="X104" s="26">
        <f t="shared" si="6"/>
        <v>1</v>
      </c>
      <c r="Y104" s="26">
        <f t="shared" si="6"/>
        <v>1</v>
      </c>
      <c r="Z104" s="26">
        <f t="shared" si="6"/>
        <v>1</v>
      </c>
      <c r="AA104" s="26">
        <f t="shared" si="6"/>
        <v>1</v>
      </c>
      <c r="AB104" s="26">
        <f t="shared" si="6"/>
        <v>1</v>
      </c>
      <c r="AC104" s="26">
        <f t="shared" si="6"/>
        <v>1</v>
      </c>
      <c r="AD104" s="26">
        <f t="shared" si="6"/>
        <v>1</v>
      </c>
      <c r="AE104" s="26">
        <f t="shared" si="6"/>
        <v>1</v>
      </c>
      <c r="AF104" s="26">
        <f t="shared" si="6"/>
        <v>1</v>
      </c>
      <c r="AG104" s="26">
        <f t="shared" si="6"/>
        <v>1</v>
      </c>
      <c r="AH104" s="26">
        <f t="shared" si="6"/>
        <v>1</v>
      </c>
      <c r="AI104" s="26">
        <f t="shared" si="6"/>
        <v>1</v>
      </c>
      <c r="AJ104" s="26">
        <f t="shared" si="6"/>
        <v>1</v>
      </c>
      <c r="AK104" s="26">
        <f t="shared" si="6"/>
        <v>1</v>
      </c>
      <c r="AL104" s="26">
        <f t="shared" si="6"/>
        <v>1</v>
      </c>
      <c r="AM104" s="26">
        <f t="shared" si="6"/>
        <v>1</v>
      </c>
      <c r="AN104" s="26">
        <f t="shared" si="6"/>
        <v>1</v>
      </c>
      <c r="AO104" s="26">
        <f t="shared" si="6"/>
        <v>1</v>
      </c>
      <c r="AP104" s="26">
        <f t="shared" ref="AP104:BU104" si="7">IF(AP76-AP78=1, 1, 0)</f>
        <v>1</v>
      </c>
      <c r="AQ104" s="26">
        <f t="shared" si="7"/>
        <v>1</v>
      </c>
      <c r="AR104" s="26">
        <f t="shared" si="7"/>
        <v>1</v>
      </c>
      <c r="AS104" s="26">
        <f t="shared" si="7"/>
        <v>1</v>
      </c>
      <c r="AT104" s="26">
        <f t="shared" si="7"/>
        <v>1</v>
      </c>
      <c r="AU104" s="26">
        <f t="shared" si="7"/>
        <v>1</v>
      </c>
      <c r="AV104" s="26">
        <f t="shared" si="7"/>
        <v>1</v>
      </c>
      <c r="AW104" s="26">
        <f t="shared" si="7"/>
        <v>1</v>
      </c>
      <c r="AX104" s="26">
        <f t="shared" si="7"/>
        <v>1</v>
      </c>
      <c r="AY104" s="26">
        <f t="shared" si="7"/>
        <v>1</v>
      </c>
      <c r="AZ104" s="26">
        <f t="shared" si="7"/>
        <v>1</v>
      </c>
      <c r="BA104" s="26">
        <f t="shared" si="7"/>
        <v>1</v>
      </c>
      <c r="BB104" s="26">
        <f t="shared" si="7"/>
        <v>1</v>
      </c>
      <c r="BC104" s="26">
        <f t="shared" si="7"/>
        <v>1</v>
      </c>
      <c r="BD104" s="26">
        <f t="shared" si="7"/>
        <v>1</v>
      </c>
      <c r="BE104" s="26">
        <f t="shared" si="7"/>
        <v>1</v>
      </c>
      <c r="BF104" s="26">
        <f t="shared" si="7"/>
        <v>1</v>
      </c>
      <c r="BG104" s="26">
        <f t="shared" si="7"/>
        <v>1</v>
      </c>
      <c r="BH104" s="26">
        <f t="shared" si="7"/>
        <v>1</v>
      </c>
      <c r="BI104" s="26">
        <f t="shared" si="7"/>
        <v>1</v>
      </c>
      <c r="BJ104" s="26">
        <f t="shared" si="7"/>
        <v>1</v>
      </c>
      <c r="BK104" s="26">
        <f t="shared" si="7"/>
        <v>1</v>
      </c>
      <c r="BL104" s="26">
        <f t="shared" si="7"/>
        <v>1</v>
      </c>
      <c r="BM104" s="26">
        <f t="shared" si="7"/>
        <v>1</v>
      </c>
      <c r="BN104" s="26">
        <f t="shared" si="7"/>
        <v>1</v>
      </c>
      <c r="BO104" s="26">
        <f t="shared" si="7"/>
        <v>1</v>
      </c>
      <c r="BP104" s="26">
        <f t="shared" si="7"/>
        <v>1</v>
      </c>
      <c r="BQ104" s="26">
        <f t="shared" si="7"/>
        <v>1</v>
      </c>
      <c r="BR104" s="26">
        <f t="shared" si="7"/>
        <v>1</v>
      </c>
      <c r="BS104" s="26">
        <f t="shared" si="7"/>
        <v>0</v>
      </c>
      <c r="BT104" s="26">
        <f t="shared" si="7"/>
        <v>0</v>
      </c>
      <c r="BU104" s="26">
        <f t="shared" si="7"/>
        <v>0</v>
      </c>
      <c r="BV104" s="26">
        <f t="shared" ref="BV104:CK104" si="8">IF(BV76-BV78=1, 1, 0)</f>
        <v>0</v>
      </c>
      <c r="BW104" s="26">
        <f t="shared" si="8"/>
        <v>0</v>
      </c>
      <c r="BX104" s="26">
        <f t="shared" si="8"/>
        <v>0</v>
      </c>
      <c r="BY104" s="26">
        <f t="shared" si="8"/>
        <v>0</v>
      </c>
      <c r="BZ104" s="26">
        <f t="shared" si="8"/>
        <v>0</v>
      </c>
      <c r="CA104" s="26">
        <f t="shared" si="8"/>
        <v>0</v>
      </c>
      <c r="CB104" s="26">
        <f t="shared" si="8"/>
        <v>0</v>
      </c>
      <c r="CC104" s="26">
        <f t="shared" si="8"/>
        <v>0</v>
      </c>
      <c r="CD104" s="26">
        <f t="shared" si="8"/>
        <v>0</v>
      </c>
      <c r="CE104" s="26">
        <f t="shared" si="8"/>
        <v>0</v>
      </c>
      <c r="CF104" s="26">
        <f t="shared" si="8"/>
        <v>0</v>
      </c>
      <c r="CG104" s="26">
        <f t="shared" si="8"/>
        <v>0</v>
      </c>
      <c r="CH104" s="26">
        <f t="shared" si="8"/>
        <v>0</v>
      </c>
      <c r="CI104" s="26">
        <f t="shared" si="8"/>
        <v>0</v>
      </c>
      <c r="CJ104" s="26">
        <f t="shared" si="8"/>
        <v>0</v>
      </c>
      <c r="CK104" s="26">
        <f t="shared" si="8"/>
        <v>0</v>
      </c>
    </row>
    <row r="105" spans="1:89" s="84" customFormat="1" ht="10.35" hidden="1" customHeight="1" outlineLevel="2">
      <c r="B105" s="85"/>
      <c r="E105" s="86"/>
      <c r="F105" s="87"/>
      <c r="G105" s="88"/>
    </row>
    <row r="106" spans="1:89" s="89" customFormat="1" ht="10.35" hidden="1" customHeight="1" outlineLevel="2">
      <c r="B106" s="90"/>
      <c r="D106" s="89" t="s">
        <v>332</v>
      </c>
      <c r="E106" s="91"/>
      <c r="F106" s="92"/>
      <c r="G106" s="105"/>
      <c r="J106" s="35">
        <f t="shared" ref="J106:AO106" si="9">J93/$G$91</f>
        <v>0</v>
      </c>
      <c r="K106" s="35">
        <f t="shared" si="9"/>
        <v>0</v>
      </c>
      <c r="L106" s="35">
        <f t="shared" si="9"/>
        <v>0</v>
      </c>
      <c r="M106" s="35">
        <f t="shared" si="9"/>
        <v>0</v>
      </c>
      <c r="N106" s="35">
        <f t="shared" si="9"/>
        <v>1</v>
      </c>
      <c r="O106" s="35">
        <f t="shared" si="9"/>
        <v>1</v>
      </c>
      <c r="P106" s="35">
        <f t="shared" si="9"/>
        <v>1</v>
      </c>
      <c r="Q106" s="35">
        <f t="shared" si="9"/>
        <v>1</v>
      </c>
      <c r="R106" s="35">
        <f t="shared" si="9"/>
        <v>1</v>
      </c>
      <c r="S106" s="35">
        <f t="shared" si="9"/>
        <v>1</v>
      </c>
      <c r="T106" s="35">
        <f t="shared" si="9"/>
        <v>1</v>
      </c>
      <c r="U106" s="35">
        <f t="shared" si="9"/>
        <v>1</v>
      </c>
      <c r="V106" s="35">
        <f t="shared" si="9"/>
        <v>1</v>
      </c>
      <c r="W106" s="35">
        <f t="shared" si="9"/>
        <v>1</v>
      </c>
      <c r="X106" s="35">
        <f t="shared" si="9"/>
        <v>1</v>
      </c>
      <c r="Y106" s="35">
        <f t="shared" si="9"/>
        <v>1</v>
      </c>
      <c r="Z106" s="35">
        <f t="shared" si="9"/>
        <v>1</v>
      </c>
      <c r="AA106" s="35">
        <f t="shared" si="9"/>
        <v>1</v>
      </c>
      <c r="AB106" s="35">
        <f t="shared" si="9"/>
        <v>1</v>
      </c>
      <c r="AC106" s="35">
        <f t="shared" si="9"/>
        <v>1</v>
      </c>
      <c r="AD106" s="35">
        <f t="shared" si="9"/>
        <v>1</v>
      </c>
      <c r="AE106" s="35">
        <f t="shared" si="9"/>
        <v>1</v>
      </c>
      <c r="AF106" s="35">
        <f t="shared" si="9"/>
        <v>1</v>
      </c>
      <c r="AG106" s="35">
        <f t="shared" si="9"/>
        <v>1</v>
      </c>
      <c r="AH106" s="35">
        <f t="shared" si="9"/>
        <v>1</v>
      </c>
      <c r="AI106" s="35">
        <f t="shared" si="9"/>
        <v>1</v>
      </c>
      <c r="AJ106" s="35">
        <f t="shared" si="9"/>
        <v>1</v>
      </c>
      <c r="AK106" s="35">
        <f t="shared" si="9"/>
        <v>1</v>
      </c>
      <c r="AL106" s="35">
        <f t="shared" si="9"/>
        <v>1</v>
      </c>
      <c r="AM106" s="35">
        <f t="shared" si="9"/>
        <v>1</v>
      </c>
      <c r="AN106" s="35">
        <f t="shared" si="9"/>
        <v>1</v>
      </c>
      <c r="AO106" s="35">
        <f t="shared" si="9"/>
        <v>1</v>
      </c>
      <c r="AP106" s="35">
        <f t="shared" ref="AP106:BU106" si="10">AP93/$G$91</f>
        <v>1</v>
      </c>
      <c r="AQ106" s="35">
        <f t="shared" si="10"/>
        <v>1</v>
      </c>
      <c r="AR106" s="35">
        <f t="shared" si="10"/>
        <v>1</v>
      </c>
      <c r="AS106" s="35">
        <f t="shared" si="10"/>
        <v>1</v>
      </c>
      <c r="AT106" s="35">
        <f t="shared" si="10"/>
        <v>1</v>
      </c>
      <c r="AU106" s="35">
        <f t="shared" si="10"/>
        <v>1</v>
      </c>
      <c r="AV106" s="35">
        <f t="shared" si="10"/>
        <v>1</v>
      </c>
      <c r="AW106" s="35">
        <f t="shared" si="10"/>
        <v>1</v>
      </c>
      <c r="AX106" s="35">
        <f t="shared" si="10"/>
        <v>1</v>
      </c>
      <c r="AY106" s="35">
        <f t="shared" si="10"/>
        <v>1</v>
      </c>
      <c r="AZ106" s="35">
        <f t="shared" si="10"/>
        <v>1</v>
      </c>
      <c r="BA106" s="35">
        <f t="shared" si="10"/>
        <v>1</v>
      </c>
      <c r="BB106" s="35">
        <f t="shared" si="10"/>
        <v>1</v>
      </c>
      <c r="BC106" s="35">
        <f t="shared" si="10"/>
        <v>1</v>
      </c>
      <c r="BD106" s="35">
        <f t="shared" si="10"/>
        <v>1</v>
      </c>
      <c r="BE106" s="35">
        <f t="shared" si="10"/>
        <v>1</v>
      </c>
      <c r="BF106" s="35">
        <f t="shared" si="10"/>
        <v>1</v>
      </c>
      <c r="BG106" s="35">
        <f t="shared" si="10"/>
        <v>1</v>
      </c>
      <c r="BH106" s="35">
        <f t="shared" si="10"/>
        <v>1</v>
      </c>
      <c r="BI106" s="35">
        <f t="shared" si="10"/>
        <v>1</v>
      </c>
      <c r="BJ106" s="35">
        <f t="shared" si="10"/>
        <v>1</v>
      </c>
      <c r="BK106" s="35">
        <f t="shared" si="10"/>
        <v>1</v>
      </c>
      <c r="BL106" s="35">
        <f t="shared" si="10"/>
        <v>1</v>
      </c>
      <c r="BM106" s="35">
        <f t="shared" si="10"/>
        <v>1</v>
      </c>
      <c r="BN106" s="35">
        <f t="shared" si="10"/>
        <v>1</v>
      </c>
      <c r="BO106" s="35">
        <f t="shared" si="10"/>
        <v>1</v>
      </c>
      <c r="BP106" s="35">
        <f t="shared" si="10"/>
        <v>1</v>
      </c>
      <c r="BQ106" s="35">
        <f t="shared" si="10"/>
        <v>1</v>
      </c>
      <c r="BR106" s="35">
        <f t="shared" si="10"/>
        <v>1.0759221995578458E-2</v>
      </c>
      <c r="BS106" s="35">
        <f t="shared" si="10"/>
        <v>0</v>
      </c>
      <c r="BT106" s="35">
        <f t="shared" si="10"/>
        <v>0</v>
      </c>
      <c r="BU106" s="35">
        <f t="shared" si="10"/>
        <v>0</v>
      </c>
      <c r="BV106" s="35">
        <f t="shared" ref="BV106:CK106" si="11">BV93/$G$91</f>
        <v>0</v>
      </c>
      <c r="BW106" s="35">
        <f t="shared" si="11"/>
        <v>0</v>
      </c>
      <c r="BX106" s="35">
        <f t="shared" si="11"/>
        <v>0</v>
      </c>
      <c r="BY106" s="35">
        <f t="shared" si="11"/>
        <v>0</v>
      </c>
      <c r="BZ106" s="35">
        <f t="shared" si="11"/>
        <v>0</v>
      </c>
      <c r="CA106" s="35">
        <f t="shared" si="11"/>
        <v>0</v>
      </c>
      <c r="CB106" s="35">
        <f t="shared" si="11"/>
        <v>0</v>
      </c>
      <c r="CC106" s="35">
        <f t="shared" si="11"/>
        <v>0</v>
      </c>
      <c r="CD106" s="35">
        <f t="shared" si="11"/>
        <v>0</v>
      </c>
      <c r="CE106" s="35">
        <f t="shared" si="11"/>
        <v>0</v>
      </c>
      <c r="CF106" s="35">
        <f t="shared" si="11"/>
        <v>0</v>
      </c>
      <c r="CG106" s="35">
        <f t="shared" si="11"/>
        <v>0</v>
      </c>
      <c r="CH106" s="35">
        <f t="shared" si="11"/>
        <v>0</v>
      </c>
      <c r="CI106" s="35">
        <f t="shared" si="11"/>
        <v>0</v>
      </c>
      <c r="CJ106" s="35">
        <f t="shared" si="11"/>
        <v>0</v>
      </c>
      <c r="CK106" s="35">
        <f t="shared" si="11"/>
        <v>0</v>
      </c>
    </row>
    <row r="107" spans="1:89" s="84" customFormat="1" ht="10.15" hidden="1" customHeight="1" outlineLevel="2">
      <c r="B107" s="85"/>
      <c r="E107" s="86"/>
      <c r="F107" s="87"/>
      <c r="G107" s="88"/>
    </row>
    <row r="108" spans="1:89" s="84" customFormat="1" ht="10.35" hidden="1" customHeight="1" outlineLevel="2">
      <c r="B108" s="85"/>
      <c r="D108" s="63" t="s">
        <v>146</v>
      </c>
      <c r="E108" s="86"/>
      <c r="F108" s="87"/>
      <c r="G108" s="88"/>
    </row>
    <row r="109" spans="1:89" customFormat="1" ht="10.35" hidden="1" customHeight="1" outlineLevel="2">
      <c r="A109" s="145"/>
      <c r="B109" s="145"/>
      <c r="C109" s="10"/>
      <c r="D109" s="10" t="s">
        <v>610</v>
      </c>
      <c r="F109" s="12" t="s">
        <v>4</v>
      </c>
      <c r="G109" s="25">
        <f>SUM(J109:CK109)</f>
        <v>-18816796.999871597</v>
      </c>
      <c r="J109" s="36">
        <f t="shared" ref="J109:AO109" si="12">-$G$32*J13*J100</f>
        <v>0</v>
      </c>
      <c r="K109" s="36">
        <f t="shared" si="12"/>
        <v>0</v>
      </c>
      <c r="L109" s="36">
        <f t="shared" si="12"/>
        <v>0</v>
      </c>
      <c r="M109" s="36">
        <f t="shared" si="12"/>
        <v>0</v>
      </c>
      <c r="N109" s="36">
        <f t="shared" si="12"/>
        <v>-488407.8734431311</v>
      </c>
      <c r="O109" s="36">
        <f t="shared" si="12"/>
        <v>-488407.8734431311</v>
      </c>
      <c r="P109" s="36">
        <f t="shared" si="12"/>
        <v>-488407.8734431311</v>
      </c>
      <c r="Q109" s="36">
        <f t="shared" si="12"/>
        <v>-488407.8734431311</v>
      </c>
      <c r="R109" s="36">
        <f t="shared" si="12"/>
        <v>-488407.8734431311</v>
      </c>
      <c r="S109" s="36">
        <f t="shared" si="12"/>
        <v>-488407.8734431311</v>
      </c>
      <c r="T109" s="36">
        <f t="shared" si="12"/>
        <v>-488407.8734431311</v>
      </c>
      <c r="U109" s="36">
        <f t="shared" si="12"/>
        <v>-488407.8734431311</v>
      </c>
      <c r="V109" s="36">
        <f t="shared" si="12"/>
        <v>-488407.8734431311</v>
      </c>
      <c r="W109" s="36">
        <f t="shared" si="12"/>
        <v>-488407.8734431311</v>
      </c>
      <c r="X109" s="36">
        <f t="shared" si="12"/>
        <v>-471858.33098243573</v>
      </c>
      <c r="Y109" s="36">
        <f t="shared" si="12"/>
        <v>-448291.89609227999</v>
      </c>
      <c r="Z109" s="36">
        <f t="shared" si="12"/>
        <v>-428351.06656984054</v>
      </c>
      <c r="AA109" s="36">
        <f t="shared" si="12"/>
        <v>-411258.92697917816</v>
      </c>
      <c r="AB109" s="36">
        <f t="shared" si="12"/>
        <v>-396445.73933393747</v>
      </c>
      <c r="AC109" s="36">
        <f t="shared" si="12"/>
        <v>-383484.20014435181</v>
      </c>
      <c r="AD109" s="36">
        <f t="shared" si="12"/>
        <v>-372047.54791824688</v>
      </c>
      <c r="AE109" s="36">
        <f t="shared" si="12"/>
        <v>-361881.63482837571</v>
      </c>
      <c r="AF109" s="36">
        <f t="shared" si="12"/>
        <v>-352785.8178532279</v>
      </c>
      <c r="AG109" s="36">
        <f t="shared" si="12"/>
        <v>-344599.58257559483</v>
      </c>
      <c r="AH109" s="36">
        <f t="shared" si="12"/>
        <v>-337192.98875297443</v>
      </c>
      <c r="AI109" s="36">
        <f t="shared" si="12"/>
        <v>-330459.72164150141</v>
      </c>
      <c r="AJ109" s="36">
        <f t="shared" si="12"/>
        <v>-324311.95601798245</v>
      </c>
      <c r="AK109" s="36">
        <f t="shared" si="12"/>
        <v>-318676.50419642351</v>
      </c>
      <c r="AL109" s="36">
        <f t="shared" si="12"/>
        <v>-313491.88852058916</v>
      </c>
      <c r="AM109" s="36">
        <f t="shared" si="12"/>
        <v>-308706.0894352037</v>
      </c>
      <c r="AN109" s="36">
        <f t="shared" si="12"/>
        <v>-304274.7939857727</v>
      </c>
      <c r="AO109" s="36">
        <f t="shared" si="12"/>
        <v>-300160.01963987242</v>
      </c>
      <c r="AP109" s="36">
        <f t="shared" ref="AP109:BU109" si="13">-$G$32*AP13*AP100</f>
        <v>-296329.02283506881</v>
      </c>
      <c r="AQ109" s="36">
        <f t="shared" si="13"/>
        <v>-292753.42581725214</v>
      </c>
      <c r="AR109" s="36">
        <f t="shared" si="13"/>
        <v>-289408.51247800421</v>
      </c>
      <c r="AS109" s="36">
        <f t="shared" si="13"/>
        <v>-286272.65622245928</v>
      </c>
      <c r="AT109" s="36">
        <f t="shared" si="13"/>
        <v>-283326.85186118988</v>
      </c>
      <c r="AU109" s="36">
        <f t="shared" si="13"/>
        <v>-280554.33010940684</v>
      </c>
      <c r="AV109" s="36">
        <f t="shared" si="13"/>
        <v>-277940.23817201145</v>
      </c>
      <c r="AW109" s="36">
        <f t="shared" si="13"/>
        <v>-275471.37356447126</v>
      </c>
      <c r="AX109" s="36">
        <f t="shared" si="13"/>
        <v>-273135.96109787922</v>
      </c>
      <c r="AY109" s="36">
        <f t="shared" si="13"/>
        <v>-270923.46507689735</v>
      </c>
      <c r="AZ109" s="36">
        <f t="shared" si="13"/>
        <v>-268824.43039032473</v>
      </c>
      <c r="BA109" s="36">
        <f t="shared" si="13"/>
        <v>-266830.34743808076</v>
      </c>
      <c r="BB109" s="36">
        <f t="shared" si="13"/>
        <v>-264933.53682497068</v>
      </c>
      <c r="BC109" s="36">
        <f t="shared" si="13"/>
        <v>-263127.05052677059</v>
      </c>
      <c r="BD109" s="36">
        <f t="shared" si="13"/>
        <v>-261404.58684709144</v>
      </c>
      <c r="BE109" s="36">
        <f t="shared" si="13"/>
        <v>-259760.41697103402</v>
      </c>
      <c r="BF109" s="36">
        <f t="shared" si="13"/>
        <v>-258189.32131169029</v>
      </c>
      <c r="BG109" s="36">
        <f t="shared" si="13"/>
        <v>-256686.53415927463</v>
      </c>
      <c r="BH109" s="36">
        <f t="shared" si="13"/>
        <v>-255247.69539632346</v>
      </c>
      <c r="BI109" s="36">
        <f t="shared" si="13"/>
        <v>-253868.80824849516</v>
      </c>
      <c r="BJ109" s="36">
        <f t="shared" si="13"/>
        <v>-252546.20220874157</v>
      </c>
      <c r="BK109" s="36">
        <f t="shared" si="13"/>
        <v>-251276.50041057804</v>
      </c>
      <c r="BL109" s="36">
        <f t="shared" si="13"/>
        <v>-250056.59083979344</v>
      </c>
      <c r="BM109" s="36">
        <f t="shared" si="13"/>
        <v>-248883.60086788528</v>
      </c>
      <c r="BN109" s="36">
        <f t="shared" si="13"/>
        <v>-247754.87466850205</v>
      </c>
      <c r="BO109" s="36">
        <f t="shared" si="13"/>
        <v>-246667.95314317005</v>
      </c>
      <c r="BP109" s="36">
        <f t="shared" si="13"/>
        <v>-245620.55603694089</v>
      </c>
      <c r="BQ109" s="36">
        <f t="shared" si="13"/>
        <v>-244610.56597022002</v>
      </c>
      <c r="BR109" s="36">
        <f t="shared" si="13"/>
        <v>-2034.1504779727882</v>
      </c>
      <c r="BS109" s="36">
        <f t="shared" si="13"/>
        <v>0</v>
      </c>
      <c r="BT109" s="36">
        <f t="shared" si="13"/>
        <v>0</v>
      </c>
      <c r="BU109" s="36">
        <f t="shared" si="13"/>
        <v>0</v>
      </c>
      <c r="BV109" s="36">
        <f t="shared" ref="BV109:CK109" si="14">-$G$32*BV13*BV100</f>
        <v>0</v>
      </c>
      <c r="BW109" s="36">
        <f t="shared" si="14"/>
        <v>0</v>
      </c>
      <c r="BX109" s="36">
        <f t="shared" si="14"/>
        <v>0</v>
      </c>
      <c r="BY109" s="36">
        <f t="shared" si="14"/>
        <v>0</v>
      </c>
      <c r="BZ109" s="36">
        <f t="shared" si="14"/>
        <v>0</v>
      </c>
      <c r="CA109" s="36">
        <f t="shared" si="14"/>
        <v>0</v>
      </c>
      <c r="CB109" s="36">
        <f t="shared" si="14"/>
        <v>0</v>
      </c>
      <c r="CC109" s="36">
        <f t="shared" si="14"/>
        <v>0</v>
      </c>
      <c r="CD109" s="36">
        <f t="shared" si="14"/>
        <v>0</v>
      </c>
      <c r="CE109" s="36">
        <f t="shared" si="14"/>
        <v>0</v>
      </c>
      <c r="CF109" s="36">
        <f t="shared" si="14"/>
        <v>0</v>
      </c>
      <c r="CG109" s="36">
        <f t="shared" si="14"/>
        <v>0</v>
      </c>
      <c r="CH109" s="36">
        <f t="shared" si="14"/>
        <v>0</v>
      </c>
      <c r="CI109" s="36">
        <f t="shared" si="14"/>
        <v>0</v>
      </c>
      <c r="CJ109" s="36">
        <f t="shared" si="14"/>
        <v>0</v>
      </c>
      <c r="CK109" s="36">
        <f t="shared" si="14"/>
        <v>0</v>
      </c>
    </row>
    <row r="110" spans="1:89" customFormat="1" ht="10.35" hidden="1" customHeight="1" outlineLevel="2">
      <c r="A110" s="145"/>
      <c r="B110" s="145"/>
      <c r="C110" s="10"/>
    </row>
    <row r="111" spans="1:89" customFormat="1" ht="10.35" hidden="1" customHeight="1" outlineLevel="2">
      <c r="A111" s="145"/>
      <c r="B111" s="145"/>
      <c r="C111" s="89"/>
      <c r="D111" s="63" t="s">
        <v>147</v>
      </c>
      <c r="F111" s="12"/>
    </row>
    <row r="112" spans="1:89" customFormat="1" ht="10.35" hidden="1" customHeight="1" outlineLevel="2">
      <c r="A112" s="145"/>
      <c r="B112" s="145"/>
      <c r="C112" s="89"/>
      <c r="D112" s="10" t="s">
        <v>102</v>
      </c>
      <c r="F112" s="12" t="s">
        <v>4</v>
      </c>
      <c r="G112" s="25">
        <f>SUM(J112:CK112)</f>
        <v>-2432088.9224773003</v>
      </c>
      <c r="J112" s="36">
        <f t="shared" ref="J112:AO112" si="15">-$G$35*$G$20*J100*J106</f>
        <v>0</v>
      </c>
      <c r="K112" s="36">
        <f t="shared" si="15"/>
        <v>0</v>
      </c>
      <c r="L112" s="36">
        <f>-$G$35*$G$20*L100*L106</f>
        <v>0</v>
      </c>
      <c r="M112" s="36">
        <f t="shared" si="15"/>
        <v>0</v>
      </c>
      <c r="N112" s="36">
        <f t="shared" si="15"/>
        <v>-43421.816741277333</v>
      </c>
      <c r="O112" s="36">
        <f t="shared" si="15"/>
        <v>-43421.816741277333</v>
      </c>
      <c r="P112" s="36">
        <f t="shared" si="15"/>
        <v>-43421.816741277333</v>
      </c>
      <c r="Q112" s="36">
        <f t="shared" si="15"/>
        <v>-43421.816741277333</v>
      </c>
      <c r="R112" s="36">
        <f t="shared" si="15"/>
        <v>-43421.816741277333</v>
      </c>
      <c r="S112" s="36">
        <f t="shared" si="15"/>
        <v>-43421.816741277333</v>
      </c>
      <c r="T112" s="36">
        <f t="shared" si="15"/>
        <v>-43421.816741277333</v>
      </c>
      <c r="U112" s="36">
        <f t="shared" si="15"/>
        <v>-43421.816741277333</v>
      </c>
      <c r="V112" s="36">
        <f t="shared" si="15"/>
        <v>-43421.816741277333</v>
      </c>
      <c r="W112" s="36">
        <f t="shared" si="15"/>
        <v>-43421.816741277333</v>
      </c>
      <c r="X112" s="36">
        <f t="shared" si="15"/>
        <v>-43421.816741277333</v>
      </c>
      <c r="Y112" s="36">
        <f t="shared" si="15"/>
        <v>-43421.816741277333</v>
      </c>
      <c r="Z112" s="36">
        <f t="shared" si="15"/>
        <v>-43421.816741277333</v>
      </c>
      <c r="AA112" s="36">
        <f t="shared" si="15"/>
        <v>-43421.816741277333</v>
      </c>
      <c r="AB112" s="36">
        <f t="shared" si="15"/>
        <v>-43421.816741277333</v>
      </c>
      <c r="AC112" s="36">
        <f t="shared" si="15"/>
        <v>-43421.816741277333</v>
      </c>
      <c r="AD112" s="36">
        <f t="shared" si="15"/>
        <v>-43421.816741277333</v>
      </c>
      <c r="AE112" s="36">
        <f t="shared" si="15"/>
        <v>-43421.816741277333</v>
      </c>
      <c r="AF112" s="36">
        <f t="shared" si="15"/>
        <v>-43421.816741277333</v>
      </c>
      <c r="AG112" s="36">
        <f t="shared" si="15"/>
        <v>-43421.816741277333</v>
      </c>
      <c r="AH112" s="36">
        <f t="shared" si="15"/>
        <v>-43421.816741277333</v>
      </c>
      <c r="AI112" s="36">
        <f t="shared" si="15"/>
        <v>-43421.816741277333</v>
      </c>
      <c r="AJ112" s="36">
        <f t="shared" si="15"/>
        <v>-43421.816741277333</v>
      </c>
      <c r="AK112" s="36">
        <f t="shared" si="15"/>
        <v>-43421.816741277333</v>
      </c>
      <c r="AL112" s="36">
        <f t="shared" si="15"/>
        <v>-43421.816741277333</v>
      </c>
      <c r="AM112" s="36">
        <f t="shared" si="15"/>
        <v>-43421.816741277333</v>
      </c>
      <c r="AN112" s="36">
        <f t="shared" si="15"/>
        <v>-43421.816741277333</v>
      </c>
      <c r="AO112" s="36">
        <f t="shared" si="15"/>
        <v>-43421.816741277333</v>
      </c>
      <c r="AP112" s="36">
        <f t="shared" ref="AP112:BU112" si="16">-$G$35*$G$20*AP100*AP106</f>
        <v>-43421.816741277333</v>
      </c>
      <c r="AQ112" s="36">
        <f t="shared" si="16"/>
        <v>-43421.816741277333</v>
      </c>
      <c r="AR112" s="36">
        <f t="shared" si="16"/>
        <v>-43421.816741277333</v>
      </c>
      <c r="AS112" s="36">
        <f t="shared" si="16"/>
        <v>-43421.816741277333</v>
      </c>
      <c r="AT112" s="36">
        <f t="shared" si="16"/>
        <v>-43421.816741277333</v>
      </c>
      <c r="AU112" s="36">
        <f t="shared" si="16"/>
        <v>-43421.816741277333</v>
      </c>
      <c r="AV112" s="36">
        <f t="shared" si="16"/>
        <v>-43421.816741277333</v>
      </c>
      <c r="AW112" s="36">
        <f t="shared" si="16"/>
        <v>-43421.816741277333</v>
      </c>
      <c r="AX112" s="36">
        <f t="shared" si="16"/>
        <v>-43421.816741277333</v>
      </c>
      <c r="AY112" s="36">
        <f t="shared" si="16"/>
        <v>-43421.816741277333</v>
      </c>
      <c r="AZ112" s="36">
        <f t="shared" si="16"/>
        <v>-43421.816741277333</v>
      </c>
      <c r="BA112" s="36">
        <f t="shared" si="16"/>
        <v>-43421.816741277333</v>
      </c>
      <c r="BB112" s="36">
        <f t="shared" si="16"/>
        <v>-43421.816741277333</v>
      </c>
      <c r="BC112" s="36">
        <f t="shared" si="16"/>
        <v>-43421.816741277333</v>
      </c>
      <c r="BD112" s="36">
        <f t="shared" si="16"/>
        <v>-43421.816741277333</v>
      </c>
      <c r="BE112" s="36">
        <f t="shared" si="16"/>
        <v>-43421.816741277333</v>
      </c>
      <c r="BF112" s="36">
        <f t="shared" si="16"/>
        <v>-43421.816741277333</v>
      </c>
      <c r="BG112" s="36">
        <f t="shared" si="16"/>
        <v>-43421.816741277333</v>
      </c>
      <c r="BH112" s="36">
        <f t="shared" si="16"/>
        <v>-43421.816741277333</v>
      </c>
      <c r="BI112" s="36">
        <f t="shared" si="16"/>
        <v>-43421.816741277333</v>
      </c>
      <c r="BJ112" s="36">
        <f t="shared" si="16"/>
        <v>-43421.816741277333</v>
      </c>
      <c r="BK112" s="36">
        <f t="shared" si="16"/>
        <v>-43421.816741277333</v>
      </c>
      <c r="BL112" s="36">
        <f t="shared" si="16"/>
        <v>-43421.816741277333</v>
      </c>
      <c r="BM112" s="36">
        <f t="shared" si="16"/>
        <v>-43421.816741277333</v>
      </c>
      <c r="BN112" s="36">
        <f t="shared" si="16"/>
        <v>-43421.816741277333</v>
      </c>
      <c r="BO112" s="36">
        <f t="shared" si="16"/>
        <v>-43421.816741277333</v>
      </c>
      <c r="BP112" s="36">
        <f t="shared" si="16"/>
        <v>-43421.816741277333</v>
      </c>
      <c r="BQ112" s="36">
        <f t="shared" si="16"/>
        <v>-43421.816741277333</v>
      </c>
      <c r="BR112" s="36">
        <f t="shared" si="16"/>
        <v>-467.18496577072796</v>
      </c>
      <c r="BS112" s="36">
        <f t="shared" si="16"/>
        <v>0</v>
      </c>
      <c r="BT112" s="36">
        <f t="shared" si="16"/>
        <v>0</v>
      </c>
      <c r="BU112" s="36">
        <f t="shared" si="16"/>
        <v>0</v>
      </c>
      <c r="BV112" s="36">
        <f t="shared" ref="BV112:CK112" si="17">-$G$35*$G$20*BV100*BV106</f>
        <v>0</v>
      </c>
      <c r="BW112" s="36">
        <f t="shared" si="17"/>
        <v>0</v>
      </c>
      <c r="BX112" s="36">
        <f t="shared" si="17"/>
        <v>0</v>
      </c>
      <c r="BY112" s="36">
        <f t="shared" si="17"/>
        <v>0</v>
      </c>
      <c r="BZ112" s="36">
        <f t="shared" si="17"/>
        <v>0</v>
      </c>
      <c r="CA112" s="36">
        <f t="shared" si="17"/>
        <v>0</v>
      </c>
      <c r="CB112" s="36">
        <f t="shared" si="17"/>
        <v>0</v>
      </c>
      <c r="CC112" s="36">
        <f t="shared" si="17"/>
        <v>0</v>
      </c>
      <c r="CD112" s="36">
        <f t="shared" si="17"/>
        <v>0</v>
      </c>
      <c r="CE112" s="36">
        <f t="shared" si="17"/>
        <v>0</v>
      </c>
      <c r="CF112" s="36">
        <f t="shared" si="17"/>
        <v>0</v>
      </c>
      <c r="CG112" s="36">
        <f t="shared" si="17"/>
        <v>0</v>
      </c>
      <c r="CH112" s="36">
        <f t="shared" si="17"/>
        <v>0</v>
      </c>
      <c r="CI112" s="36">
        <f t="shared" si="17"/>
        <v>0</v>
      </c>
      <c r="CJ112" s="36">
        <f t="shared" si="17"/>
        <v>0</v>
      </c>
      <c r="CK112" s="36">
        <f t="shared" si="17"/>
        <v>0</v>
      </c>
    </row>
    <row r="113" spans="1:89" customFormat="1" ht="10.35" hidden="1" customHeight="1" outlineLevel="2">
      <c r="A113" s="145"/>
      <c r="B113" s="145"/>
      <c r="C113" s="89"/>
      <c r="D113" s="10"/>
      <c r="F113" s="12"/>
    </row>
    <row r="114" spans="1:89" customFormat="1" ht="10.35" hidden="1" customHeight="1" outlineLevel="2">
      <c r="A114" s="145"/>
      <c r="B114" s="145"/>
      <c r="C114" s="145"/>
      <c r="D114" s="228" t="s">
        <v>532</v>
      </c>
      <c r="F114" s="12" t="s">
        <v>4</v>
      </c>
      <c r="G114" s="25">
        <f>SUM(J114:CK114)</f>
        <v>-4725</v>
      </c>
      <c r="J114" s="36">
        <f t="shared" ref="J114:AO114" si="18">-$G$59 * $G$85 * J66 * J102</f>
        <v>-1575</v>
      </c>
      <c r="K114" s="36">
        <f t="shared" si="18"/>
        <v>-1575</v>
      </c>
      <c r="L114" s="36">
        <f t="shared" si="18"/>
        <v>-1575</v>
      </c>
      <c r="M114" s="36">
        <f t="shared" si="18"/>
        <v>0</v>
      </c>
      <c r="N114" s="36">
        <f t="shared" si="18"/>
        <v>0</v>
      </c>
      <c r="O114" s="36">
        <f t="shared" si="18"/>
        <v>0</v>
      </c>
      <c r="P114" s="36">
        <f t="shared" si="18"/>
        <v>0</v>
      </c>
      <c r="Q114" s="36">
        <f t="shared" si="18"/>
        <v>0</v>
      </c>
      <c r="R114" s="36">
        <f t="shared" si="18"/>
        <v>0</v>
      </c>
      <c r="S114" s="36">
        <f t="shared" si="18"/>
        <v>0</v>
      </c>
      <c r="T114" s="36">
        <f t="shared" si="18"/>
        <v>0</v>
      </c>
      <c r="U114" s="36">
        <f t="shared" si="18"/>
        <v>0</v>
      </c>
      <c r="V114" s="36">
        <f t="shared" si="18"/>
        <v>0</v>
      </c>
      <c r="W114" s="36">
        <f t="shared" si="18"/>
        <v>0</v>
      </c>
      <c r="X114" s="36">
        <f t="shared" si="18"/>
        <v>0</v>
      </c>
      <c r="Y114" s="36">
        <f t="shared" si="18"/>
        <v>0</v>
      </c>
      <c r="Z114" s="36">
        <f t="shared" si="18"/>
        <v>0</v>
      </c>
      <c r="AA114" s="36">
        <f t="shared" si="18"/>
        <v>0</v>
      </c>
      <c r="AB114" s="36">
        <f t="shared" si="18"/>
        <v>0</v>
      </c>
      <c r="AC114" s="36">
        <f t="shared" si="18"/>
        <v>0</v>
      </c>
      <c r="AD114" s="36">
        <f t="shared" si="18"/>
        <v>0</v>
      </c>
      <c r="AE114" s="36">
        <f t="shared" si="18"/>
        <v>0</v>
      </c>
      <c r="AF114" s="36">
        <f t="shared" si="18"/>
        <v>0</v>
      </c>
      <c r="AG114" s="36">
        <f t="shared" si="18"/>
        <v>0</v>
      </c>
      <c r="AH114" s="36">
        <f t="shared" si="18"/>
        <v>0</v>
      </c>
      <c r="AI114" s="36">
        <f t="shared" si="18"/>
        <v>0</v>
      </c>
      <c r="AJ114" s="36">
        <f t="shared" si="18"/>
        <v>0</v>
      </c>
      <c r="AK114" s="36">
        <f t="shared" si="18"/>
        <v>0</v>
      </c>
      <c r="AL114" s="36">
        <f t="shared" si="18"/>
        <v>0</v>
      </c>
      <c r="AM114" s="36">
        <f t="shared" si="18"/>
        <v>0</v>
      </c>
      <c r="AN114" s="36">
        <f t="shared" si="18"/>
        <v>0</v>
      </c>
      <c r="AO114" s="36">
        <f t="shared" si="18"/>
        <v>0</v>
      </c>
      <c r="AP114" s="36">
        <f t="shared" ref="AP114:BU114" si="19">-$G$59 * $G$85 * AP66 * AP102</f>
        <v>0</v>
      </c>
      <c r="AQ114" s="36">
        <f t="shared" si="19"/>
        <v>0</v>
      </c>
      <c r="AR114" s="36">
        <f t="shared" si="19"/>
        <v>0</v>
      </c>
      <c r="AS114" s="36">
        <f t="shared" si="19"/>
        <v>0</v>
      </c>
      <c r="AT114" s="36">
        <f t="shared" si="19"/>
        <v>0</v>
      </c>
      <c r="AU114" s="36">
        <f t="shared" si="19"/>
        <v>0</v>
      </c>
      <c r="AV114" s="36">
        <f t="shared" si="19"/>
        <v>0</v>
      </c>
      <c r="AW114" s="36">
        <f t="shared" si="19"/>
        <v>0</v>
      </c>
      <c r="AX114" s="36">
        <f t="shared" si="19"/>
        <v>0</v>
      </c>
      <c r="AY114" s="36">
        <f t="shared" si="19"/>
        <v>0</v>
      </c>
      <c r="AZ114" s="36">
        <f t="shared" si="19"/>
        <v>0</v>
      </c>
      <c r="BA114" s="36">
        <f t="shared" si="19"/>
        <v>0</v>
      </c>
      <c r="BB114" s="36">
        <f t="shared" si="19"/>
        <v>0</v>
      </c>
      <c r="BC114" s="36">
        <f t="shared" si="19"/>
        <v>0</v>
      </c>
      <c r="BD114" s="36">
        <f t="shared" si="19"/>
        <v>0</v>
      </c>
      <c r="BE114" s="36">
        <f t="shared" si="19"/>
        <v>0</v>
      </c>
      <c r="BF114" s="36">
        <f t="shared" si="19"/>
        <v>0</v>
      </c>
      <c r="BG114" s="36">
        <f t="shared" si="19"/>
        <v>0</v>
      </c>
      <c r="BH114" s="36">
        <f t="shared" si="19"/>
        <v>0</v>
      </c>
      <c r="BI114" s="36">
        <f t="shared" si="19"/>
        <v>0</v>
      </c>
      <c r="BJ114" s="36">
        <f t="shared" si="19"/>
        <v>0</v>
      </c>
      <c r="BK114" s="36">
        <f t="shared" si="19"/>
        <v>0</v>
      </c>
      <c r="BL114" s="36">
        <f t="shared" si="19"/>
        <v>0</v>
      </c>
      <c r="BM114" s="36">
        <f t="shared" si="19"/>
        <v>0</v>
      </c>
      <c r="BN114" s="36">
        <f t="shared" si="19"/>
        <v>0</v>
      </c>
      <c r="BO114" s="36">
        <f t="shared" si="19"/>
        <v>0</v>
      </c>
      <c r="BP114" s="36">
        <f t="shared" si="19"/>
        <v>0</v>
      </c>
      <c r="BQ114" s="36">
        <f t="shared" si="19"/>
        <v>0</v>
      </c>
      <c r="BR114" s="36">
        <f t="shared" si="19"/>
        <v>0</v>
      </c>
      <c r="BS114" s="36">
        <f t="shared" si="19"/>
        <v>0</v>
      </c>
      <c r="BT114" s="36">
        <f t="shared" si="19"/>
        <v>0</v>
      </c>
      <c r="BU114" s="36">
        <f t="shared" si="19"/>
        <v>0</v>
      </c>
      <c r="BV114" s="36">
        <f t="shared" ref="BV114:CK114" si="20">-$G$59 * $G$85 * BV66 * BV102</f>
        <v>0</v>
      </c>
      <c r="BW114" s="36">
        <f t="shared" si="20"/>
        <v>0</v>
      </c>
      <c r="BX114" s="36">
        <f t="shared" si="20"/>
        <v>0</v>
      </c>
      <c r="BY114" s="36">
        <f t="shared" si="20"/>
        <v>0</v>
      </c>
      <c r="BZ114" s="36">
        <f t="shared" si="20"/>
        <v>0</v>
      </c>
      <c r="CA114" s="36">
        <f t="shared" si="20"/>
        <v>0</v>
      </c>
      <c r="CB114" s="36">
        <f t="shared" si="20"/>
        <v>0</v>
      </c>
      <c r="CC114" s="36">
        <f t="shared" si="20"/>
        <v>0</v>
      </c>
      <c r="CD114" s="36">
        <f t="shared" si="20"/>
        <v>0</v>
      </c>
      <c r="CE114" s="36">
        <f t="shared" si="20"/>
        <v>0</v>
      </c>
      <c r="CF114" s="36">
        <f t="shared" si="20"/>
        <v>0</v>
      </c>
      <c r="CG114" s="36">
        <f t="shared" si="20"/>
        <v>0</v>
      </c>
      <c r="CH114" s="36">
        <f t="shared" si="20"/>
        <v>0</v>
      </c>
      <c r="CI114" s="36">
        <f t="shared" si="20"/>
        <v>0</v>
      </c>
      <c r="CJ114" s="36">
        <f t="shared" si="20"/>
        <v>0</v>
      </c>
      <c r="CK114" s="36">
        <f t="shared" si="20"/>
        <v>0</v>
      </c>
    </row>
    <row r="115" spans="1:89" customFormat="1" ht="10.35" hidden="1" customHeight="1" outlineLevel="2">
      <c r="A115" s="145"/>
      <c r="B115" s="145"/>
      <c r="C115" s="145"/>
      <c r="F115" s="96"/>
      <c r="G115" s="96"/>
    </row>
    <row r="116" spans="1:89" customFormat="1" ht="10.35" hidden="1" customHeight="1" outlineLevel="2">
      <c r="A116" s="145"/>
      <c r="B116" s="145"/>
      <c r="D116" s="228" t="s">
        <v>531</v>
      </c>
      <c r="F116" s="12" t="s">
        <v>4</v>
      </c>
      <c r="G116" s="25">
        <f>SUM(J116:CK116)</f>
        <v>-1780181.5237901977</v>
      </c>
      <c r="J116" s="36">
        <f t="shared" ref="J116:AO116" si="21">-J66*$G$57*J104</f>
        <v>0</v>
      </c>
      <c r="K116" s="36">
        <f t="shared" si="21"/>
        <v>0</v>
      </c>
      <c r="L116" s="36">
        <f t="shared" si="21"/>
        <v>0</v>
      </c>
      <c r="M116" s="36">
        <f t="shared" si="21"/>
        <v>-30692.784892934487</v>
      </c>
      <c r="N116" s="36">
        <f t="shared" si="21"/>
        <v>-30692.784892934487</v>
      </c>
      <c r="O116" s="36">
        <f t="shared" si="21"/>
        <v>-30692.784892934487</v>
      </c>
      <c r="P116" s="36">
        <f t="shared" si="21"/>
        <v>-30692.784892934487</v>
      </c>
      <c r="Q116" s="36">
        <f t="shared" si="21"/>
        <v>-30692.784892934487</v>
      </c>
      <c r="R116" s="36">
        <f t="shared" si="21"/>
        <v>-30692.784892934487</v>
      </c>
      <c r="S116" s="36">
        <f t="shared" si="21"/>
        <v>-30692.784892934487</v>
      </c>
      <c r="T116" s="36">
        <f t="shared" si="21"/>
        <v>-30692.784892934487</v>
      </c>
      <c r="U116" s="36">
        <f t="shared" si="21"/>
        <v>-30692.784892934487</v>
      </c>
      <c r="V116" s="36">
        <f t="shared" si="21"/>
        <v>-30692.784892934487</v>
      </c>
      <c r="W116" s="36">
        <f t="shared" si="21"/>
        <v>-30692.784892934487</v>
      </c>
      <c r="X116" s="36">
        <f t="shared" si="21"/>
        <v>-30692.784892934487</v>
      </c>
      <c r="Y116" s="36">
        <f t="shared" si="21"/>
        <v>-30692.784892934487</v>
      </c>
      <c r="Z116" s="36">
        <f t="shared" si="21"/>
        <v>-30692.784892934487</v>
      </c>
      <c r="AA116" s="36">
        <f t="shared" si="21"/>
        <v>-30692.784892934487</v>
      </c>
      <c r="AB116" s="36">
        <f t="shared" si="21"/>
        <v>-30692.784892934487</v>
      </c>
      <c r="AC116" s="36">
        <f t="shared" si="21"/>
        <v>-30692.784892934487</v>
      </c>
      <c r="AD116" s="36">
        <f t="shared" si="21"/>
        <v>-30692.784892934487</v>
      </c>
      <c r="AE116" s="36">
        <f t="shared" si="21"/>
        <v>-30692.784892934487</v>
      </c>
      <c r="AF116" s="36">
        <f t="shared" si="21"/>
        <v>-30692.784892934487</v>
      </c>
      <c r="AG116" s="36">
        <f t="shared" si="21"/>
        <v>-30692.784892934487</v>
      </c>
      <c r="AH116" s="36">
        <f t="shared" si="21"/>
        <v>-30692.784892934487</v>
      </c>
      <c r="AI116" s="36">
        <f t="shared" si="21"/>
        <v>-30692.784892934487</v>
      </c>
      <c r="AJ116" s="36">
        <f t="shared" si="21"/>
        <v>-30692.784892934487</v>
      </c>
      <c r="AK116" s="36">
        <f t="shared" si="21"/>
        <v>-30692.784892934487</v>
      </c>
      <c r="AL116" s="36">
        <f t="shared" si="21"/>
        <v>-30692.784892934487</v>
      </c>
      <c r="AM116" s="36">
        <f t="shared" si="21"/>
        <v>-30692.784892934487</v>
      </c>
      <c r="AN116" s="36">
        <f t="shared" si="21"/>
        <v>-30692.784892934487</v>
      </c>
      <c r="AO116" s="36">
        <f t="shared" si="21"/>
        <v>-30692.784892934487</v>
      </c>
      <c r="AP116" s="36">
        <f t="shared" ref="AP116:BU116" si="22">-AP66*$G$57*AP104</f>
        <v>-30692.784892934487</v>
      </c>
      <c r="AQ116" s="36">
        <f t="shared" si="22"/>
        <v>-30692.784892934487</v>
      </c>
      <c r="AR116" s="36">
        <f t="shared" si="22"/>
        <v>-30692.784892934487</v>
      </c>
      <c r="AS116" s="36">
        <f t="shared" si="22"/>
        <v>-30692.784892934487</v>
      </c>
      <c r="AT116" s="36">
        <f t="shared" si="22"/>
        <v>-30692.784892934487</v>
      </c>
      <c r="AU116" s="36">
        <f t="shared" si="22"/>
        <v>-30692.784892934487</v>
      </c>
      <c r="AV116" s="36">
        <f t="shared" si="22"/>
        <v>-30692.784892934487</v>
      </c>
      <c r="AW116" s="36">
        <f t="shared" si="22"/>
        <v>-30692.784892934487</v>
      </c>
      <c r="AX116" s="36">
        <f t="shared" si="22"/>
        <v>-30692.784892934487</v>
      </c>
      <c r="AY116" s="36">
        <f t="shared" si="22"/>
        <v>-30692.784892934487</v>
      </c>
      <c r="AZ116" s="36">
        <f t="shared" si="22"/>
        <v>-30692.784892934487</v>
      </c>
      <c r="BA116" s="36">
        <f t="shared" si="22"/>
        <v>-30692.784892934487</v>
      </c>
      <c r="BB116" s="36">
        <f t="shared" si="22"/>
        <v>-30692.784892934487</v>
      </c>
      <c r="BC116" s="36">
        <f t="shared" si="22"/>
        <v>-30692.784892934487</v>
      </c>
      <c r="BD116" s="36">
        <f t="shared" si="22"/>
        <v>-30692.784892934487</v>
      </c>
      <c r="BE116" s="36">
        <f t="shared" si="22"/>
        <v>-30692.784892934487</v>
      </c>
      <c r="BF116" s="36">
        <f t="shared" si="22"/>
        <v>-30692.784892934487</v>
      </c>
      <c r="BG116" s="36">
        <f t="shared" si="22"/>
        <v>-30692.784892934487</v>
      </c>
      <c r="BH116" s="36">
        <f t="shared" si="22"/>
        <v>-30692.784892934487</v>
      </c>
      <c r="BI116" s="36">
        <f t="shared" si="22"/>
        <v>-30692.784892934487</v>
      </c>
      <c r="BJ116" s="36">
        <f t="shared" si="22"/>
        <v>-30692.784892934487</v>
      </c>
      <c r="BK116" s="36">
        <f t="shared" si="22"/>
        <v>-30692.784892934487</v>
      </c>
      <c r="BL116" s="36">
        <f t="shared" si="22"/>
        <v>-30692.784892934487</v>
      </c>
      <c r="BM116" s="36">
        <f t="shared" si="22"/>
        <v>-30692.784892934487</v>
      </c>
      <c r="BN116" s="36">
        <f t="shared" si="22"/>
        <v>-30692.784892934487</v>
      </c>
      <c r="BO116" s="36">
        <f t="shared" si="22"/>
        <v>-30692.784892934487</v>
      </c>
      <c r="BP116" s="36">
        <f t="shared" si="22"/>
        <v>-30692.784892934487</v>
      </c>
      <c r="BQ116" s="36">
        <f t="shared" si="22"/>
        <v>-30692.784892934487</v>
      </c>
      <c r="BR116" s="36">
        <f t="shared" si="22"/>
        <v>-30692.784892934487</v>
      </c>
      <c r="BS116" s="36">
        <f t="shared" si="22"/>
        <v>0</v>
      </c>
      <c r="BT116" s="36">
        <f t="shared" si="22"/>
        <v>0</v>
      </c>
      <c r="BU116" s="36">
        <f t="shared" si="22"/>
        <v>0</v>
      </c>
      <c r="BV116" s="36">
        <f t="shared" ref="BV116:CK116" si="23">-BV66*$G$57*BV104</f>
        <v>0</v>
      </c>
      <c r="BW116" s="36">
        <f t="shared" si="23"/>
        <v>0</v>
      </c>
      <c r="BX116" s="36">
        <f t="shared" si="23"/>
        <v>0</v>
      </c>
      <c r="BY116" s="36">
        <f t="shared" si="23"/>
        <v>0</v>
      </c>
      <c r="BZ116" s="36">
        <f t="shared" si="23"/>
        <v>0</v>
      </c>
      <c r="CA116" s="36">
        <f t="shared" si="23"/>
        <v>0</v>
      </c>
      <c r="CB116" s="36">
        <f t="shared" si="23"/>
        <v>0</v>
      </c>
      <c r="CC116" s="36">
        <f t="shared" si="23"/>
        <v>0</v>
      </c>
      <c r="CD116" s="36">
        <f t="shared" si="23"/>
        <v>0</v>
      </c>
      <c r="CE116" s="36">
        <f t="shared" si="23"/>
        <v>0</v>
      </c>
      <c r="CF116" s="36">
        <f t="shared" si="23"/>
        <v>0</v>
      </c>
      <c r="CG116" s="36">
        <f t="shared" si="23"/>
        <v>0</v>
      </c>
      <c r="CH116" s="36">
        <f t="shared" si="23"/>
        <v>0</v>
      </c>
      <c r="CI116" s="36">
        <f t="shared" si="23"/>
        <v>0</v>
      </c>
      <c r="CJ116" s="36">
        <f t="shared" si="23"/>
        <v>0</v>
      </c>
      <c r="CK116" s="36">
        <f t="shared" si="23"/>
        <v>0</v>
      </c>
    </row>
    <row r="117" spans="1:89" customFormat="1" ht="10.35" hidden="1" customHeight="1" outlineLevel="2">
      <c r="A117" s="145"/>
      <c r="B117" s="145"/>
      <c r="D117" s="10"/>
      <c r="F117" s="96"/>
      <c r="G117" s="96"/>
    </row>
    <row r="118" spans="1:89" customFormat="1" ht="10.35" hidden="1" customHeight="1" outlineLevel="2">
      <c r="A118" s="145"/>
      <c r="B118" s="145"/>
      <c r="D118" s="10" t="s">
        <v>538</v>
      </c>
      <c r="F118" s="12" t="s">
        <v>4</v>
      </c>
      <c r="G118" s="25">
        <f>SUM(J118:CK118)</f>
        <v>0</v>
      </c>
      <c r="J118" s="36">
        <f t="shared" ref="J118:AO118" si="24">-$G$61 * $G$85 * J$69 *J76</f>
        <v>0</v>
      </c>
      <c r="K118" s="36">
        <f t="shared" si="24"/>
        <v>0</v>
      </c>
      <c r="L118" s="36">
        <f t="shared" si="24"/>
        <v>0</v>
      </c>
      <c r="M118" s="36">
        <f t="shared" si="24"/>
        <v>0</v>
      </c>
      <c r="N118" s="36">
        <f t="shared" si="24"/>
        <v>0</v>
      </c>
      <c r="O118" s="36">
        <f t="shared" si="24"/>
        <v>0</v>
      </c>
      <c r="P118" s="36">
        <f t="shared" si="24"/>
        <v>0</v>
      </c>
      <c r="Q118" s="36">
        <f t="shared" si="24"/>
        <v>0</v>
      </c>
      <c r="R118" s="36">
        <f t="shared" si="24"/>
        <v>0</v>
      </c>
      <c r="S118" s="36">
        <f t="shared" si="24"/>
        <v>0</v>
      </c>
      <c r="T118" s="36">
        <f t="shared" si="24"/>
        <v>0</v>
      </c>
      <c r="U118" s="36">
        <f t="shared" si="24"/>
        <v>0</v>
      </c>
      <c r="V118" s="36">
        <f t="shared" si="24"/>
        <v>0</v>
      </c>
      <c r="W118" s="36">
        <f t="shared" si="24"/>
        <v>0</v>
      </c>
      <c r="X118" s="36">
        <f t="shared" si="24"/>
        <v>0</v>
      </c>
      <c r="Y118" s="36">
        <f t="shared" si="24"/>
        <v>0</v>
      </c>
      <c r="Z118" s="36">
        <f t="shared" si="24"/>
        <v>0</v>
      </c>
      <c r="AA118" s="36">
        <f t="shared" si="24"/>
        <v>0</v>
      </c>
      <c r="AB118" s="36">
        <f t="shared" si="24"/>
        <v>0</v>
      </c>
      <c r="AC118" s="36">
        <f t="shared" si="24"/>
        <v>0</v>
      </c>
      <c r="AD118" s="36">
        <f t="shared" si="24"/>
        <v>0</v>
      </c>
      <c r="AE118" s="36">
        <f t="shared" si="24"/>
        <v>0</v>
      </c>
      <c r="AF118" s="36">
        <f t="shared" si="24"/>
        <v>0</v>
      </c>
      <c r="AG118" s="36">
        <f t="shared" si="24"/>
        <v>0</v>
      </c>
      <c r="AH118" s="36">
        <f t="shared" si="24"/>
        <v>0</v>
      </c>
      <c r="AI118" s="36">
        <f t="shared" si="24"/>
        <v>0</v>
      </c>
      <c r="AJ118" s="36">
        <f t="shared" si="24"/>
        <v>0</v>
      </c>
      <c r="AK118" s="36">
        <f t="shared" si="24"/>
        <v>0</v>
      </c>
      <c r="AL118" s="36">
        <f t="shared" si="24"/>
        <v>0</v>
      </c>
      <c r="AM118" s="36">
        <f t="shared" si="24"/>
        <v>0</v>
      </c>
      <c r="AN118" s="36">
        <f t="shared" si="24"/>
        <v>0</v>
      </c>
      <c r="AO118" s="36">
        <f t="shared" si="24"/>
        <v>0</v>
      </c>
      <c r="AP118" s="36">
        <f t="shared" ref="AP118:BU118" si="25">-$G$61 * $G$85 * AP$69 *AP76</f>
        <v>0</v>
      </c>
      <c r="AQ118" s="36">
        <f t="shared" si="25"/>
        <v>0</v>
      </c>
      <c r="AR118" s="36">
        <f t="shared" si="25"/>
        <v>0</v>
      </c>
      <c r="AS118" s="36">
        <f t="shared" si="25"/>
        <v>0</v>
      </c>
      <c r="AT118" s="36">
        <f t="shared" si="25"/>
        <v>0</v>
      </c>
      <c r="AU118" s="36">
        <f t="shared" si="25"/>
        <v>0</v>
      </c>
      <c r="AV118" s="36">
        <f t="shared" si="25"/>
        <v>0</v>
      </c>
      <c r="AW118" s="36">
        <f t="shared" si="25"/>
        <v>0</v>
      </c>
      <c r="AX118" s="36">
        <f t="shared" si="25"/>
        <v>0</v>
      </c>
      <c r="AY118" s="36">
        <f t="shared" si="25"/>
        <v>0</v>
      </c>
      <c r="AZ118" s="36">
        <f t="shared" si="25"/>
        <v>0</v>
      </c>
      <c r="BA118" s="36">
        <f t="shared" si="25"/>
        <v>0</v>
      </c>
      <c r="BB118" s="36">
        <f t="shared" si="25"/>
        <v>0</v>
      </c>
      <c r="BC118" s="36">
        <f t="shared" si="25"/>
        <v>0</v>
      </c>
      <c r="BD118" s="36">
        <f t="shared" si="25"/>
        <v>0</v>
      </c>
      <c r="BE118" s="36">
        <f t="shared" si="25"/>
        <v>0</v>
      </c>
      <c r="BF118" s="36">
        <f t="shared" si="25"/>
        <v>0</v>
      </c>
      <c r="BG118" s="36">
        <f t="shared" si="25"/>
        <v>0</v>
      </c>
      <c r="BH118" s="36">
        <f t="shared" si="25"/>
        <v>0</v>
      </c>
      <c r="BI118" s="36">
        <f t="shared" si="25"/>
        <v>0</v>
      </c>
      <c r="BJ118" s="36">
        <f t="shared" si="25"/>
        <v>0</v>
      </c>
      <c r="BK118" s="36">
        <f t="shared" si="25"/>
        <v>0</v>
      </c>
      <c r="BL118" s="36">
        <f t="shared" si="25"/>
        <v>0</v>
      </c>
      <c r="BM118" s="36">
        <f t="shared" si="25"/>
        <v>0</v>
      </c>
      <c r="BN118" s="36">
        <f t="shared" si="25"/>
        <v>0</v>
      </c>
      <c r="BO118" s="36">
        <f t="shared" si="25"/>
        <v>0</v>
      </c>
      <c r="BP118" s="36">
        <f t="shared" si="25"/>
        <v>0</v>
      </c>
      <c r="BQ118" s="36">
        <f t="shared" si="25"/>
        <v>0</v>
      </c>
      <c r="BR118" s="36">
        <f t="shared" si="25"/>
        <v>0</v>
      </c>
      <c r="BS118" s="36">
        <f t="shared" si="25"/>
        <v>0</v>
      </c>
      <c r="BT118" s="36">
        <f t="shared" si="25"/>
        <v>0</v>
      </c>
      <c r="BU118" s="36">
        <f t="shared" si="25"/>
        <v>0</v>
      </c>
      <c r="BV118" s="36">
        <f t="shared" ref="BV118:CK118" si="26">-$G$61 * $G$85 * BV$69 *BV76</f>
        <v>0</v>
      </c>
      <c r="BW118" s="36">
        <f t="shared" si="26"/>
        <v>0</v>
      </c>
      <c r="BX118" s="36">
        <f t="shared" si="26"/>
        <v>0</v>
      </c>
      <c r="BY118" s="36">
        <f t="shared" si="26"/>
        <v>0</v>
      </c>
      <c r="BZ118" s="36">
        <f t="shared" si="26"/>
        <v>0</v>
      </c>
      <c r="CA118" s="36">
        <f t="shared" si="26"/>
        <v>0</v>
      </c>
      <c r="CB118" s="36">
        <f t="shared" si="26"/>
        <v>0</v>
      </c>
      <c r="CC118" s="36">
        <f t="shared" si="26"/>
        <v>0</v>
      </c>
      <c r="CD118" s="36">
        <f t="shared" si="26"/>
        <v>0</v>
      </c>
      <c r="CE118" s="36">
        <f t="shared" si="26"/>
        <v>0</v>
      </c>
      <c r="CF118" s="36">
        <f t="shared" si="26"/>
        <v>0</v>
      </c>
      <c r="CG118" s="36">
        <f t="shared" si="26"/>
        <v>0</v>
      </c>
      <c r="CH118" s="36">
        <f t="shared" si="26"/>
        <v>0</v>
      </c>
      <c r="CI118" s="36">
        <f t="shared" si="26"/>
        <v>0</v>
      </c>
      <c r="CJ118" s="36">
        <f t="shared" si="26"/>
        <v>0</v>
      </c>
      <c r="CK118" s="36">
        <f t="shared" si="26"/>
        <v>0</v>
      </c>
    </row>
    <row r="119" spans="1:89" customFormat="1" ht="10.35" hidden="1" customHeight="1" outlineLevel="2">
      <c r="A119" s="145"/>
      <c r="B119" s="145"/>
      <c r="D119" s="10"/>
      <c r="F119" s="96"/>
      <c r="G119" s="96"/>
    </row>
    <row r="120" spans="1:89" customFormat="1" ht="10.35" hidden="1" customHeight="1" outlineLevel="2">
      <c r="D120" s="10" t="s">
        <v>266</v>
      </c>
      <c r="F120" s="12" t="s">
        <v>4</v>
      </c>
      <c r="G120" s="25">
        <f>SUM(J120:CK120)</f>
        <v>-119999.99999999984</v>
      </c>
      <c r="J120" s="36">
        <f t="shared" ref="J120:AO120" si="27">-(IF($G$41=1,($G$67*$G$39)/$G$100,0))*J100</f>
        <v>0</v>
      </c>
      <c r="K120" s="36">
        <f>-(IF($G$41=1,($G$67*$G$39)/$G$100,0))*K100</f>
        <v>0</v>
      </c>
      <c r="L120" s="36">
        <f t="shared" si="27"/>
        <v>0</v>
      </c>
      <c r="M120" s="36">
        <f t="shared" si="27"/>
        <v>0</v>
      </c>
      <c r="N120" s="36">
        <f t="shared" si="27"/>
        <v>-2105.2631578947367</v>
      </c>
      <c r="O120" s="36">
        <f t="shared" si="27"/>
        <v>-2105.2631578947367</v>
      </c>
      <c r="P120" s="36">
        <f t="shared" si="27"/>
        <v>-2105.2631578947367</v>
      </c>
      <c r="Q120" s="36">
        <f t="shared" si="27"/>
        <v>-2105.2631578947367</v>
      </c>
      <c r="R120" s="36">
        <f t="shared" si="27"/>
        <v>-2105.2631578947367</v>
      </c>
      <c r="S120" s="36">
        <f t="shared" si="27"/>
        <v>-2105.2631578947367</v>
      </c>
      <c r="T120" s="36">
        <f t="shared" si="27"/>
        <v>-2105.2631578947367</v>
      </c>
      <c r="U120" s="36">
        <f t="shared" si="27"/>
        <v>-2105.2631578947367</v>
      </c>
      <c r="V120" s="36">
        <f t="shared" si="27"/>
        <v>-2105.2631578947367</v>
      </c>
      <c r="W120" s="36">
        <f t="shared" si="27"/>
        <v>-2105.2631578947367</v>
      </c>
      <c r="X120" s="36">
        <f t="shared" si="27"/>
        <v>-2105.2631578947367</v>
      </c>
      <c r="Y120" s="36">
        <f t="shared" si="27"/>
        <v>-2105.2631578947367</v>
      </c>
      <c r="Z120" s="36">
        <f t="shared" si="27"/>
        <v>-2105.2631578947367</v>
      </c>
      <c r="AA120" s="36">
        <f t="shared" si="27"/>
        <v>-2105.2631578947367</v>
      </c>
      <c r="AB120" s="36">
        <f t="shared" si="27"/>
        <v>-2105.2631578947367</v>
      </c>
      <c r="AC120" s="36">
        <f t="shared" si="27"/>
        <v>-2105.2631578947367</v>
      </c>
      <c r="AD120" s="36">
        <f t="shared" si="27"/>
        <v>-2105.2631578947367</v>
      </c>
      <c r="AE120" s="36">
        <f t="shared" si="27"/>
        <v>-2105.2631578947367</v>
      </c>
      <c r="AF120" s="36">
        <f t="shared" si="27"/>
        <v>-2105.2631578947367</v>
      </c>
      <c r="AG120" s="36">
        <f t="shared" si="27"/>
        <v>-2105.2631578947367</v>
      </c>
      <c r="AH120" s="36">
        <f t="shared" si="27"/>
        <v>-2105.2631578947367</v>
      </c>
      <c r="AI120" s="36">
        <f t="shared" si="27"/>
        <v>-2105.2631578947367</v>
      </c>
      <c r="AJ120" s="36">
        <f t="shared" si="27"/>
        <v>-2105.2631578947367</v>
      </c>
      <c r="AK120" s="36">
        <f t="shared" si="27"/>
        <v>-2105.2631578947367</v>
      </c>
      <c r="AL120" s="36">
        <f t="shared" si="27"/>
        <v>-2105.2631578947367</v>
      </c>
      <c r="AM120" s="36">
        <f t="shared" si="27"/>
        <v>-2105.2631578947367</v>
      </c>
      <c r="AN120" s="36">
        <f t="shared" si="27"/>
        <v>-2105.2631578947367</v>
      </c>
      <c r="AO120" s="36">
        <f t="shared" si="27"/>
        <v>-2105.2631578947367</v>
      </c>
      <c r="AP120" s="36">
        <f t="shared" ref="AP120:BU120" si="28">-(IF($G$41=1,($G$67*$G$39)/$G$100,0))*AP100</f>
        <v>-2105.2631578947367</v>
      </c>
      <c r="AQ120" s="36">
        <f t="shared" si="28"/>
        <v>-2105.2631578947367</v>
      </c>
      <c r="AR120" s="36">
        <f t="shared" si="28"/>
        <v>-2105.2631578947367</v>
      </c>
      <c r="AS120" s="36">
        <f t="shared" si="28"/>
        <v>-2105.2631578947367</v>
      </c>
      <c r="AT120" s="36">
        <f t="shared" si="28"/>
        <v>-2105.2631578947367</v>
      </c>
      <c r="AU120" s="36">
        <f t="shared" si="28"/>
        <v>-2105.2631578947367</v>
      </c>
      <c r="AV120" s="36">
        <f t="shared" si="28"/>
        <v>-2105.2631578947367</v>
      </c>
      <c r="AW120" s="36">
        <f t="shared" si="28"/>
        <v>-2105.2631578947367</v>
      </c>
      <c r="AX120" s="36">
        <f t="shared" si="28"/>
        <v>-2105.2631578947367</v>
      </c>
      <c r="AY120" s="36">
        <f t="shared" si="28"/>
        <v>-2105.2631578947367</v>
      </c>
      <c r="AZ120" s="36">
        <f t="shared" si="28"/>
        <v>-2105.2631578947367</v>
      </c>
      <c r="BA120" s="36">
        <f t="shared" si="28"/>
        <v>-2105.2631578947367</v>
      </c>
      <c r="BB120" s="36">
        <f t="shared" si="28"/>
        <v>-2105.2631578947367</v>
      </c>
      <c r="BC120" s="36">
        <f t="shared" si="28"/>
        <v>-2105.2631578947367</v>
      </c>
      <c r="BD120" s="36">
        <f t="shared" si="28"/>
        <v>-2105.2631578947367</v>
      </c>
      <c r="BE120" s="36">
        <f t="shared" si="28"/>
        <v>-2105.2631578947367</v>
      </c>
      <c r="BF120" s="36">
        <f t="shared" si="28"/>
        <v>-2105.2631578947367</v>
      </c>
      <c r="BG120" s="36">
        <f t="shared" si="28"/>
        <v>-2105.2631578947367</v>
      </c>
      <c r="BH120" s="36">
        <f t="shared" si="28"/>
        <v>-2105.2631578947367</v>
      </c>
      <c r="BI120" s="36">
        <f t="shared" si="28"/>
        <v>-2105.2631578947367</v>
      </c>
      <c r="BJ120" s="36">
        <f t="shared" si="28"/>
        <v>-2105.2631578947367</v>
      </c>
      <c r="BK120" s="36">
        <f t="shared" si="28"/>
        <v>-2105.2631578947367</v>
      </c>
      <c r="BL120" s="36">
        <f t="shared" si="28"/>
        <v>-2105.2631578947367</v>
      </c>
      <c r="BM120" s="36">
        <f t="shared" si="28"/>
        <v>-2105.2631578947367</v>
      </c>
      <c r="BN120" s="36">
        <f t="shared" si="28"/>
        <v>-2105.2631578947367</v>
      </c>
      <c r="BO120" s="36">
        <f t="shared" si="28"/>
        <v>-2105.2631578947367</v>
      </c>
      <c r="BP120" s="36">
        <f t="shared" si="28"/>
        <v>-2105.2631578947367</v>
      </c>
      <c r="BQ120" s="36">
        <f t="shared" si="28"/>
        <v>-2105.2631578947367</v>
      </c>
      <c r="BR120" s="36">
        <f t="shared" si="28"/>
        <v>-2105.2631578947367</v>
      </c>
      <c r="BS120" s="36">
        <f t="shared" si="28"/>
        <v>0</v>
      </c>
      <c r="BT120" s="36">
        <f t="shared" si="28"/>
        <v>0</v>
      </c>
      <c r="BU120" s="36">
        <f t="shared" si="28"/>
        <v>0</v>
      </c>
      <c r="BV120" s="36">
        <f t="shared" ref="BV120:CK120" si="29">-(IF($G$41=1,($G$67*$G$39)/$G$100,0))*BV100</f>
        <v>0</v>
      </c>
      <c r="BW120" s="36">
        <f t="shared" si="29"/>
        <v>0</v>
      </c>
      <c r="BX120" s="36">
        <f t="shared" si="29"/>
        <v>0</v>
      </c>
      <c r="BY120" s="36">
        <f t="shared" si="29"/>
        <v>0</v>
      </c>
      <c r="BZ120" s="36">
        <f t="shared" si="29"/>
        <v>0</v>
      </c>
      <c r="CA120" s="36">
        <f t="shared" si="29"/>
        <v>0</v>
      </c>
      <c r="CB120" s="36">
        <f t="shared" si="29"/>
        <v>0</v>
      </c>
      <c r="CC120" s="36">
        <f t="shared" si="29"/>
        <v>0</v>
      </c>
      <c r="CD120" s="36">
        <f t="shared" si="29"/>
        <v>0</v>
      </c>
      <c r="CE120" s="36">
        <f t="shared" si="29"/>
        <v>0</v>
      </c>
      <c r="CF120" s="36">
        <f t="shared" si="29"/>
        <v>0</v>
      </c>
      <c r="CG120" s="36">
        <f t="shared" si="29"/>
        <v>0</v>
      </c>
      <c r="CH120" s="36">
        <f t="shared" si="29"/>
        <v>0</v>
      </c>
      <c r="CI120" s="36">
        <f t="shared" si="29"/>
        <v>0</v>
      </c>
      <c r="CJ120" s="36">
        <f t="shared" si="29"/>
        <v>0</v>
      </c>
      <c r="CK120" s="36">
        <f t="shared" si="29"/>
        <v>0</v>
      </c>
    </row>
    <row r="121" spans="1:89" customFormat="1" ht="10.35" hidden="1" customHeight="1" outlineLevel="2"/>
    <row r="122" spans="1:89" customFormat="1" ht="10.35" hidden="1" customHeight="1" outlineLevel="2">
      <c r="D122" s="63" t="s">
        <v>297</v>
      </c>
    </row>
    <row r="123" spans="1:89" customFormat="1" ht="10.35" hidden="1" customHeight="1" outlineLevel="2">
      <c r="D123" s="10" t="s">
        <v>109</v>
      </c>
      <c r="F123" s="12" t="s">
        <v>4</v>
      </c>
      <c r="G123" s="25">
        <f>SUM(J123:CK123)</f>
        <v>-429450.52377459471</v>
      </c>
      <c r="J123" s="36">
        <f t="shared" ref="J123:AO123" si="30">-J93*$G$83</f>
        <v>0</v>
      </c>
      <c r="K123" s="36">
        <f t="shared" si="30"/>
        <v>0</v>
      </c>
      <c r="L123" s="36">
        <f t="shared" si="30"/>
        <v>0</v>
      </c>
      <c r="M123" s="36">
        <f t="shared" si="30"/>
        <v>0</v>
      </c>
      <c r="N123" s="36">
        <f t="shared" si="30"/>
        <v>-7667.2862453531607</v>
      </c>
      <c r="O123" s="36">
        <f t="shared" si="30"/>
        <v>-7667.2862453531607</v>
      </c>
      <c r="P123" s="36">
        <f t="shared" si="30"/>
        <v>-7667.2862453531607</v>
      </c>
      <c r="Q123" s="36">
        <f t="shared" si="30"/>
        <v>-7667.2862453531607</v>
      </c>
      <c r="R123" s="36">
        <f t="shared" si="30"/>
        <v>-7667.2862453531607</v>
      </c>
      <c r="S123" s="36">
        <f t="shared" si="30"/>
        <v>-7667.2862453531607</v>
      </c>
      <c r="T123" s="36">
        <f t="shared" si="30"/>
        <v>-7667.2862453531607</v>
      </c>
      <c r="U123" s="36">
        <f t="shared" si="30"/>
        <v>-7667.2862453531607</v>
      </c>
      <c r="V123" s="36">
        <f t="shared" si="30"/>
        <v>-7667.2862453531607</v>
      </c>
      <c r="W123" s="36">
        <f t="shared" si="30"/>
        <v>-7667.2862453531607</v>
      </c>
      <c r="X123" s="36">
        <f t="shared" si="30"/>
        <v>-7667.2862453531607</v>
      </c>
      <c r="Y123" s="36">
        <f t="shared" si="30"/>
        <v>-7667.2862453531607</v>
      </c>
      <c r="Z123" s="36">
        <f t="shared" si="30"/>
        <v>-7667.2862453531607</v>
      </c>
      <c r="AA123" s="36">
        <f t="shared" si="30"/>
        <v>-7667.2862453531607</v>
      </c>
      <c r="AB123" s="36">
        <f t="shared" si="30"/>
        <v>-7667.2862453531607</v>
      </c>
      <c r="AC123" s="36">
        <f t="shared" si="30"/>
        <v>-7667.2862453531607</v>
      </c>
      <c r="AD123" s="36">
        <f t="shared" si="30"/>
        <v>-7667.2862453531607</v>
      </c>
      <c r="AE123" s="36">
        <f t="shared" si="30"/>
        <v>-7667.2862453531607</v>
      </c>
      <c r="AF123" s="36">
        <f t="shared" si="30"/>
        <v>-7667.2862453531607</v>
      </c>
      <c r="AG123" s="36">
        <f t="shared" si="30"/>
        <v>-7667.2862453531607</v>
      </c>
      <c r="AH123" s="36">
        <f t="shared" si="30"/>
        <v>-7667.2862453531607</v>
      </c>
      <c r="AI123" s="36">
        <f t="shared" si="30"/>
        <v>-7667.2862453531607</v>
      </c>
      <c r="AJ123" s="36">
        <f t="shared" si="30"/>
        <v>-7667.2862453531607</v>
      </c>
      <c r="AK123" s="36">
        <f t="shared" si="30"/>
        <v>-7667.2862453531607</v>
      </c>
      <c r="AL123" s="36">
        <f t="shared" si="30"/>
        <v>-7667.2862453531607</v>
      </c>
      <c r="AM123" s="36">
        <f t="shared" si="30"/>
        <v>-7667.2862453531607</v>
      </c>
      <c r="AN123" s="36">
        <f t="shared" si="30"/>
        <v>-7667.2862453531607</v>
      </c>
      <c r="AO123" s="36">
        <f t="shared" si="30"/>
        <v>-7667.2862453531607</v>
      </c>
      <c r="AP123" s="36">
        <f t="shared" ref="AP123:BU123" si="31">-AP93*$G$83</f>
        <v>-7667.2862453531607</v>
      </c>
      <c r="AQ123" s="36">
        <f t="shared" si="31"/>
        <v>-7667.2862453531607</v>
      </c>
      <c r="AR123" s="36">
        <f t="shared" si="31"/>
        <v>-7667.2862453531607</v>
      </c>
      <c r="AS123" s="36">
        <f t="shared" si="31"/>
        <v>-7667.2862453531607</v>
      </c>
      <c r="AT123" s="36">
        <f t="shared" si="31"/>
        <v>-7667.2862453531607</v>
      </c>
      <c r="AU123" s="36">
        <f t="shared" si="31"/>
        <v>-7667.2862453531607</v>
      </c>
      <c r="AV123" s="36">
        <f t="shared" si="31"/>
        <v>-7667.2862453531607</v>
      </c>
      <c r="AW123" s="36">
        <f t="shared" si="31"/>
        <v>-7667.2862453531607</v>
      </c>
      <c r="AX123" s="36">
        <f t="shared" si="31"/>
        <v>-7667.2862453531607</v>
      </c>
      <c r="AY123" s="36">
        <f t="shared" si="31"/>
        <v>-7667.2862453531607</v>
      </c>
      <c r="AZ123" s="36">
        <f t="shared" si="31"/>
        <v>-7667.2862453531607</v>
      </c>
      <c r="BA123" s="36">
        <f t="shared" si="31"/>
        <v>-7667.2862453531607</v>
      </c>
      <c r="BB123" s="36">
        <f t="shared" si="31"/>
        <v>-7667.2862453531607</v>
      </c>
      <c r="BC123" s="36">
        <f t="shared" si="31"/>
        <v>-7667.2862453531607</v>
      </c>
      <c r="BD123" s="36">
        <f t="shared" si="31"/>
        <v>-7667.2862453531607</v>
      </c>
      <c r="BE123" s="36">
        <f t="shared" si="31"/>
        <v>-7667.2862453531607</v>
      </c>
      <c r="BF123" s="36">
        <f t="shared" si="31"/>
        <v>-7667.2862453531607</v>
      </c>
      <c r="BG123" s="36">
        <f t="shared" si="31"/>
        <v>-7667.2862453531607</v>
      </c>
      <c r="BH123" s="36">
        <f t="shared" si="31"/>
        <v>-7667.2862453531607</v>
      </c>
      <c r="BI123" s="36">
        <f t="shared" si="31"/>
        <v>-7667.2862453531607</v>
      </c>
      <c r="BJ123" s="36">
        <f t="shared" si="31"/>
        <v>-7667.2862453531607</v>
      </c>
      <c r="BK123" s="36">
        <f t="shared" si="31"/>
        <v>-7667.2862453531607</v>
      </c>
      <c r="BL123" s="36">
        <f t="shared" si="31"/>
        <v>-7667.2862453531607</v>
      </c>
      <c r="BM123" s="36">
        <f t="shared" si="31"/>
        <v>-7667.2862453531607</v>
      </c>
      <c r="BN123" s="36">
        <f t="shared" si="31"/>
        <v>-7667.2862453531607</v>
      </c>
      <c r="BO123" s="36">
        <f t="shared" si="31"/>
        <v>-7667.2862453531607</v>
      </c>
      <c r="BP123" s="36">
        <f t="shared" si="31"/>
        <v>-7667.2862453531607</v>
      </c>
      <c r="BQ123" s="36">
        <f t="shared" si="31"/>
        <v>-7667.2862453531607</v>
      </c>
      <c r="BR123" s="36">
        <f t="shared" si="31"/>
        <v>-82.494034817399893</v>
      </c>
      <c r="BS123" s="36">
        <f t="shared" si="31"/>
        <v>0</v>
      </c>
      <c r="BT123" s="36">
        <f t="shared" si="31"/>
        <v>0</v>
      </c>
      <c r="BU123" s="36">
        <f t="shared" si="31"/>
        <v>0</v>
      </c>
      <c r="BV123" s="36">
        <f t="shared" ref="BV123:CK123" si="32">-BV93*$G$83</f>
        <v>0</v>
      </c>
      <c r="BW123" s="36">
        <f t="shared" si="32"/>
        <v>0</v>
      </c>
      <c r="BX123" s="36">
        <f t="shared" si="32"/>
        <v>0</v>
      </c>
      <c r="BY123" s="36">
        <f t="shared" si="32"/>
        <v>0</v>
      </c>
      <c r="BZ123" s="36">
        <f t="shared" si="32"/>
        <v>0</v>
      </c>
      <c r="CA123" s="36">
        <f t="shared" si="32"/>
        <v>0</v>
      </c>
      <c r="CB123" s="36">
        <f t="shared" si="32"/>
        <v>0</v>
      </c>
      <c r="CC123" s="36">
        <f t="shared" si="32"/>
        <v>0</v>
      </c>
      <c r="CD123" s="36">
        <f t="shared" si="32"/>
        <v>0</v>
      </c>
      <c r="CE123" s="36">
        <f t="shared" si="32"/>
        <v>0</v>
      </c>
      <c r="CF123" s="36">
        <f t="shared" si="32"/>
        <v>0</v>
      </c>
      <c r="CG123" s="36">
        <f t="shared" si="32"/>
        <v>0</v>
      </c>
      <c r="CH123" s="36">
        <f t="shared" si="32"/>
        <v>0</v>
      </c>
      <c r="CI123" s="36">
        <f t="shared" si="32"/>
        <v>0</v>
      </c>
      <c r="CJ123" s="36">
        <f t="shared" si="32"/>
        <v>0</v>
      </c>
      <c r="CK123" s="36">
        <f t="shared" si="32"/>
        <v>0</v>
      </c>
    </row>
    <row r="124" spans="1:89" customFormat="1" ht="10.35" hidden="1" customHeight="1" outlineLevel="2">
      <c r="D124" s="89" t="s">
        <v>115</v>
      </c>
      <c r="F124" s="12" t="s">
        <v>4</v>
      </c>
      <c r="G124" s="25">
        <f>SUM(J124:CK124)</f>
        <v>-96075</v>
      </c>
      <c r="J124" s="36">
        <f t="shared" ref="J124:AO124" si="33">-(J66+J69) * $G$86 * J76</f>
        <v>-1575</v>
      </c>
      <c r="K124" s="36">
        <f t="shared" si="33"/>
        <v>-1575</v>
      </c>
      <c r="L124" s="36">
        <f t="shared" si="33"/>
        <v>-1575</v>
      </c>
      <c r="M124" s="36">
        <f t="shared" si="33"/>
        <v>-1575</v>
      </c>
      <c r="N124" s="36">
        <f t="shared" si="33"/>
        <v>-1575</v>
      </c>
      <c r="O124" s="36">
        <f t="shared" si="33"/>
        <v>-1575</v>
      </c>
      <c r="P124" s="36">
        <f t="shared" si="33"/>
        <v>-1575</v>
      </c>
      <c r="Q124" s="36">
        <f t="shared" si="33"/>
        <v>-1575</v>
      </c>
      <c r="R124" s="36">
        <f t="shared" si="33"/>
        <v>-1575</v>
      </c>
      <c r="S124" s="36">
        <f t="shared" si="33"/>
        <v>-1575</v>
      </c>
      <c r="T124" s="36">
        <f t="shared" si="33"/>
        <v>-1575</v>
      </c>
      <c r="U124" s="36">
        <f t="shared" si="33"/>
        <v>-1575</v>
      </c>
      <c r="V124" s="36">
        <f t="shared" si="33"/>
        <v>-1575</v>
      </c>
      <c r="W124" s="36">
        <f t="shared" si="33"/>
        <v>-1575</v>
      </c>
      <c r="X124" s="36">
        <f t="shared" si="33"/>
        <v>-1575</v>
      </c>
      <c r="Y124" s="36">
        <f t="shared" si="33"/>
        <v>-1575</v>
      </c>
      <c r="Z124" s="36">
        <f t="shared" si="33"/>
        <v>-1575</v>
      </c>
      <c r="AA124" s="36">
        <f t="shared" si="33"/>
        <v>-1575</v>
      </c>
      <c r="AB124" s="36">
        <f t="shared" si="33"/>
        <v>-1575</v>
      </c>
      <c r="AC124" s="36">
        <f t="shared" si="33"/>
        <v>-1575</v>
      </c>
      <c r="AD124" s="36">
        <f t="shared" si="33"/>
        <v>-1575</v>
      </c>
      <c r="AE124" s="36">
        <f t="shared" si="33"/>
        <v>-1575</v>
      </c>
      <c r="AF124" s="36">
        <f t="shared" si="33"/>
        <v>-1575</v>
      </c>
      <c r="AG124" s="36">
        <f t="shared" si="33"/>
        <v>-1575</v>
      </c>
      <c r="AH124" s="36">
        <f t="shared" si="33"/>
        <v>-1575</v>
      </c>
      <c r="AI124" s="36">
        <f t="shared" si="33"/>
        <v>-1575</v>
      </c>
      <c r="AJ124" s="36">
        <f t="shared" si="33"/>
        <v>-1575</v>
      </c>
      <c r="AK124" s="36">
        <f t="shared" si="33"/>
        <v>-1575</v>
      </c>
      <c r="AL124" s="36">
        <f t="shared" si="33"/>
        <v>-1575</v>
      </c>
      <c r="AM124" s="36">
        <f t="shared" si="33"/>
        <v>-1575</v>
      </c>
      <c r="AN124" s="36">
        <f t="shared" si="33"/>
        <v>-1575</v>
      </c>
      <c r="AO124" s="36">
        <f t="shared" si="33"/>
        <v>-1575</v>
      </c>
      <c r="AP124" s="36">
        <f t="shared" ref="AP124:BU124" si="34">-(AP66+AP69) * $G$86 * AP76</f>
        <v>-1575</v>
      </c>
      <c r="AQ124" s="36">
        <f t="shared" si="34"/>
        <v>-1575</v>
      </c>
      <c r="AR124" s="36">
        <f t="shared" si="34"/>
        <v>-1575</v>
      </c>
      <c r="AS124" s="36">
        <f t="shared" si="34"/>
        <v>-1575</v>
      </c>
      <c r="AT124" s="36">
        <f t="shared" si="34"/>
        <v>-1575</v>
      </c>
      <c r="AU124" s="36">
        <f t="shared" si="34"/>
        <v>-1575</v>
      </c>
      <c r="AV124" s="36">
        <f t="shared" si="34"/>
        <v>-1575</v>
      </c>
      <c r="AW124" s="36">
        <f t="shared" si="34"/>
        <v>-1575</v>
      </c>
      <c r="AX124" s="36">
        <f t="shared" si="34"/>
        <v>-1575</v>
      </c>
      <c r="AY124" s="36">
        <f t="shared" si="34"/>
        <v>-1575</v>
      </c>
      <c r="AZ124" s="36">
        <f t="shared" si="34"/>
        <v>-1575</v>
      </c>
      <c r="BA124" s="36">
        <f t="shared" si="34"/>
        <v>-1575</v>
      </c>
      <c r="BB124" s="36">
        <f t="shared" si="34"/>
        <v>-1575</v>
      </c>
      <c r="BC124" s="36">
        <f t="shared" si="34"/>
        <v>-1575</v>
      </c>
      <c r="BD124" s="36">
        <f t="shared" si="34"/>
        <v>-1575</v>
      </c>
      <c r="BE124" s="36">
        <f t="shared" si="34"/>
        <v>-1575</v>
      </c>
      <c r="BF124" s="36">
        <f t="shared" si="34"/>
        <v>-1575</v>
      </c>
      <c r="BG124" s="36">
        <f t="shared" si="34"/>
        <v>-1575</v>
      </c>
      <c r="BH124" s="36">
        <f t="shared" si="34"/>
        <v>-1575</v>
      </c>
      <c r="BI124" s="36">
        <f t="shared" si="34"/>
        <v>-1575</v>
      </c>
      <c r="BJ124" s="36">
        <f t="shared" si="34"/>
        <v>-1575</v>
      </c>
      <c r="BK124" s="36">
        <f t="shared" si="34"/>
        <v>-1575</v>
      </c>
      <c r="BL124" s="36">
        <f t="shared" si="34"/>
        <v>-1575</v>
      </c>
      <c r="BM124" s="36">
        <f t="shared" si="34"/>
        <v>-1575</v>
      </c>
      <c r="BN124" s="36">
        <f t="shared" si="34"/>
        <v>-1575</v>
      </c>
      <c r="BO124" s="36">
        <f t="shared" si="34"/>
        <v>-1575</v>
      </c>
      <c r="BP124" s="36">
        <f t="shared" si="34"/>
        <v>-1575</v>
      </c>
      <c r="BQ124" s="36">
        <f t="shared" si="34"/>
        <v>-1575</v>
      </c>
      <c r="BR124" s="36">
        <f t="shared" si="34"/>
        <v>-1575</v>
      </c>
      <c r="BS124" s="36">
        <f t="shared" si="34"/>
        <v>0</v>
      </c>
      <c r="BT124" s="36">
        <f t="shared" si="34"/>
        <v>0</v>
      </c>
      <c r="BU124" s="36">
        <f t="shared" si="34"/>
        <v>0</v>
      </c>
      <c r="BV124" s="36">
        <f t="shared" ref="BV124:CK124" si="35">-(BV66+BV69) * $G$86 * BV76</f>
        <v>0</v>
      </c>
      <c r="BW124" s="36">
        <f t="shared" si="35"/>
        <v>0</v>
      </c>
      <c r="BX124" s="36">
        <f t="shared" si="35"/>
        <v>0</v>
      </c>
      <c r="BY124" s="36">
        <f t="shared" si="35"/>
        <v>0</v>
      </c>
      <c r="BZ124" s="36">
        <f t="shared" si="35"/>
        <v>0</v>
      </c>
      <c r="CA124" s="36">
        <f t="shared" si="35"/>
        <v>0</v>
      </c>
      <c r="CB124" s="36">
        <f t="shared" si="35"/>
        <v>0</v>
      </c>
      <c r="CC124" s="36">
        <f t="shared" si="35"/>
        <v>0</v>
      </c>
      <c r="CD124" s="36">
        <f t="shared" si="35"/>
        <v>0</v>
      </c>
      <c r="CE124" s="36">
        <f t="shared" si="35"/>
        <v>0</v>
      </c>
      <c r="CF124" s="36">
        <f t="shared" si="35"/>
        <v>0</v>
      </c>
      <c r="CG124" s="36">
        <f t="shared" si="35"/>
        <v>0</v>
      </c>
      <c r="CH124" s="36">
        <f t="shared" si="35"/>
        <v>0</v>
      </c>
      <c r="CI124" s="36">
        <f t="shared" si="35"/>
        <v>0</v>
      </c>
      <c r="CJ124" s="36">
        <f t="shared" si="35"/>
        <v>0</v>
      </c>
      <c r="CK124" s="36">
        <f t="shared" si="35"/>
        <v>0</v>
      </c>
    </row>
    <row r="125" spans="1:89" customFormat="1" ht="10.35" hidden="1" customHeight="1" outlineLevel="2"/>
    <row r="126" spans="1:89" customFormat="1" ht="10.35" hidden="1" customHeight="1" outlineLevel="1" collapsed="1">
      <c r="F126" s="96"/>
      <c r="G126" s="96"/>
    </row>
    <row r="127" spans="1:89" s="16" customFormat="1" ht="10.35" hidden="1" customHeight="1" outlineLevel="1">
      <c r="B127" s="17"/>
      <c r="C127" s="207" t="s">
        <v>411</v>
      </c>
      <c r="D127" s="16" t="s">
        <v>416</v>
      </c>
      <c r="E127" s="18"/>
      <c r="F127" s="19"/>
      <c r="G127" s="20"/>
    </row>
    <row r="128" spans="1:89" s="84" customFormat="1" ht="10.35" hidden="1" customHeight="1" outlineLevel="2">
      <c r="B128" s="85"/>
      <c r="E128" s="86"/>
      <c r="F128" s="87"/>
      <c r="G128" s="88"/>
    </row>
    <row r="129" spans="1:89" s="84" customFormat="1" ht="10.35" hidden="1" customHeight="1" outlineLevel="2">
      <c r="B129" s="85"/>
      <c r="D129" s="10" t="s">
        <v>135</v>
      </c>
      <c r="F129" s="12" t="s">
        <v>7</v>
      </c>
      <c r="G129" s="26">
        <f>SUM(I129:CJ129)</f>
        <v>57</v>
      </c>
      <c r="J129" s="32">
        <f>'Laika grafiks'!J25</f>
        <v>0</v>
      </c>
      <c r="K129" s="32">
        <f>'Laika grafiks'!K25</f>
        <v>0</v>
      </c>
      <c r="L129" s="32">
        <f>'Laika grafiks'!L25</f>
        <v>0</v>
      </c>
      <c r="M129" s="32">
        <f>'Laika grafiks'!M25</f>
        <v>0</v>
      </c>
      <c r="N129" s="32">
        <f>'Laika grafiks'!N25</f>
        <v>1</v>
      </c>
      <c r="O129" s="32">
        <f>'Laika grafiks'!O25</f>
        <v>1</v>
      </c>
      <c r="P129" s="32">
        <f>'Laika grafiks'!P25</f>
        <v>1</v>
      </c>
      <c r="Q129" s="32">
        <f>'Laika grafiks'!Q25</f>
        <v>1</v>
      </c>
      <c r="R129" s="32">
        <f>'Laika grafiks'!R25</f>
        <v>1</v>
      </c>
      <c r="S129" s="32">
        <f>'Laika grafiks'!S25</f>
        <v>1</v>
      </c>
      <c r="T129" s="32">
        <f>'Laika grafiks'!T25</f>
        <v>1</v>
      </c>
      <c r="U129" s="32">
        <f>'Laika grafiks'!U25</f>
        <v>1</v>
      </c>
      <c r="V129" s="32">
        <f>'Laika grafiks'!V25</f>
        <v>1</v>
      </c>
      <c r="W129" s="32">
        <f>'Laika grafiks'!W25</f>
        <v>1</v>
      </c>
      <c r="X129" s="32">
        <f>'Laika grafiks'!X25</f>
        <v>1</v>
      </c>
      <c r="Y129" s="32">
        <f>'Laika grafiks'!Y25</f>
        <v>1</v>
      </c>
      <c r="Z129" s="32">
        <f>'Laika grafiks'!Z25</f>
        <v>1</v>
      </c>
      <c r="AA129" s="32">
        <f>'Laika grafiks'!AA25</f>
        <v>1</v>
      </c>
      <c r="AB129" s="32">
        <f>'Laika grafiks'!AB25</f>
        <v>1</v>
      </c>
      <c r="AC129" s="32">
        <f>'Laika grafiks'!AC25</f>
        <v>1</v>
      </c>
      <c r="AD129" s="32">
        <f>'Laika grafiks'!AD25</f>
        <v>1</v>
      </c>
      <c r="AE129" s="32">
        <f>'Laika grafiks'!AE25</f>
        <v>1</v>
      </c>
      <c r="AF129" s="32">
        <f>'Laika grafiks'!AF25</f>
        <v>1</v>
      </c>
      <c r="AG129" s="32">
        <f>'Laika grafiks'!AG25</f>
        <v>1</v>
      </c>
      <c r="AH129" s="32">
        <f>'Laika grafiks'!AH25</f>
        <v>1</v>
      </c>
      <c r="AI129" s="32">
        <f>'Laika grafiks'!AI25</f>
        <v>1</v>
      </c>
      <c r="AJ129" s="32">
        <f>'Laika grafiks'!AJ25</f>
        <v>1</v>
      </c>
      <c r="AK129" s="32">
        <f>'Laika grafiks'!AK25</f>
        <v>1</v>
      </c>
      <c r="AL129" s="32">
        <f>'Laika grafiks'!AL25</f>
        <v>1</v>
      </c>
      <c r="AM129" s="32">
        <f>'Laika grafiks'!AM25</f>
        <v>1</v>
      </c>
      <c r="AN129" s="32">
        <f>'Laika grafiks'!AN25</f>
        <v>1</v>
      </c>
      <c r="AO129" s="32">
        <f>'Laika grafiks'!AO25</f>
        <v>1</v>
      </c>
      <c r="AP129" s="32">
        <f>'Laika grafiks'!AP25</f>
        <v>1</v>
      </c>
      <c r="AQ129" s="32">
        <f>'Laika grafiks'!AQ25</f>
        <v>1</v>
      </c>
      <c r="AR129" s="32">
        <f>'Laika grafiks'!AR25</f>
        <v>1</v>
      </c>
      <c r="AS129" s="32">
        <f>'Laika grafiks'!AS25</f>
        <v>1</v>
      </c>
      <c r="AT129" s="32">
        <f>'Laika grafiks'!AT25</f>
        <v>1</v>
      </c>
      <c r="AU129" s="32">
        <f>'Laika grafiks'!AU25</f>
        <v>1</v>
      </c>
      <c r="AV129" s="32">
        <f>'Laika grafiks'!AV25</f>
        <v>1</v>
      </c>
      <c r="AW129" s="32">
        <f>'Laika grafiks'!AW25</f>
        <v>1</v>
      </c>
      <c r="AX129" s="32">
        <f>'Laika grafiks'!AX25</f>
        <v>1</v>
      </c>
      <c r="AY129" s="32">
        <f>'Laika grafiks'!AY25</f>
        <v>1</v>
      </c>
      <c r="AZ129" s="32">
        <f>'Laika grafiks'!AZ25</f>
        <v>1</v>
      </c>
      <c r="BA129" s="32">
        <f>'Laika grafiks'!BA25</f>
        <v>1</v>
      </c>
      <c r="BB129" s="32">
        <f>'Laika grafiks'!BB25</f>
        <v>1</v>
      </c>
      <c r="BC129" s="32">
        <f>'Laika grafiks'!BC25</f>
        <v>1</v>
      </c>
      <c r="BD129" s="32">
        <f>'Laika grafiks'!BD25</f>
        <v>1</v>
      </c>
      <c r="BE129" s="32">
        <f>'Laika grafiks'!BE25</f>
        <v>1</v>
      </c>
      <c r="BF129" s="32">
        <f>'Laika grafiks'!BF25</f>
        <v>1</v>
      </c>
      <c r="BG129" s="32">
        <f>'Laika grafiks'!BG25</f>
        <v>1</v>
      </c>
      <c r="BH129" s="32">
        <f>'Laika grafiks'!BH25</f>
        <v>1</v>
      </c>
      <c r="BI129" s="32">
        <f>'Laika grafiks'!BI25</f>
        <v>1</v>
      </c>
      <c r="BJ129" s="32">
        <f>'Laika grafiks'!BJ25</f>
        <v>1</v>
      </c>
      <c r="BK129" s="32">
        <f>'Laika grafiks'!BK25</f>
        <v>1</v>
      </c>
      <c r="BL129" s="32">
        <f>'Laika grafiks'!BL25</f>
        <v>1</v>
      </c>
      <c r="BM129" s="32">
        <f>'Laika grafiks'!BM25</f>
        <v>1</v>
      </c>
      <c r="BN129" s="32">
        <f>'Laika grafiks'!BN25</f>
        <v>1</v>
      </c>
      <c r="BO129" s="32">
        <f>'Laika grafiks'!BO25</f>
        <v>1</v>
      </c>
      <c r="BP129" s="32">
        <f>'Laika grafiks'!BP25</f>
        <v>1</v>
      </c>
      <c r="BQ129" s="32">
        <f>'Laika grafiks'!BQ25</f>
        <v>1</v>
      </c>
      <c r="BR129" s="32">
        <f>'Laika grafiks'!BR25</f>
        <v>1</v>
      </c>
      <c r="BS129" s="32">
        <f>'Laika grafiks'!BS25</f>
        <v>0</v>
      </c>
      <c r="BT129" s="32">
        <f>'Laika grafiks'!BT25</f>
        <v>0</v>
      </c>
      <c r="BU129" s="32">
        <f>'Laika grafiks'!BU25</f>
        <v>0</v>
      </c>
      <c r="BV129" s="32">
        <f>'Laika grafiks'!BV25</f>
        <v>0</v>
      </c>
      <c r="BW129" s="32">
        <f>'Laika grafiks'!BW25</f>
        <v>0</v>
      </c>
      <c r="BX129" s="32">
        <f>'Laika grafiks'!BX25</f>
        <v>0</v>
      </c>
      <c r="BY129" s="32">
        <f>'Laika grafiks'!BY25</f>
        <v>0</v>
      </c>
      <c r="BZ129" s="32">
        <f>'Laika grafiks'!BZ25</f>
        <v>0</v>
      </c>
      <c r="CA129" s="32">
        <f>'Laika grafiks'!CA25</f>
        <v>0</v>
      </c>
      <c r="CB129" s="32">
        <f>'Laika grafiks'!CB25</f>
        <v>0</v>
      </c>
      <c r="CC129" s="32">
        <f>'Laika grafiks'!CC25</f>
        <v>0</v>
      </c>
      <c r="CD129" s="32">
        <f>'Laika grafiks'!CD25</f>
        <v>0</v>
      </c>
      <c r="CE129" s="32">
        <f>'Laika grafiks'!CE25</f>
        <v>0</v>
      </c>
      <c r="CF129" s="32">
        <f>'Laika grafiks'!CF25</f>
        <v>0</v>
      </c>
      <c r="CG129" s="32">
        <f>'Laika grafiks'!CG25</f>
        <v>0</v>
      </c>
      <c r="CH129" s="32">
        <f>'Laika grafiks'!CH25</f>
        <v>0</v>
      </c>
      <c r="CI129" s="32">
        <f>'Laika grafiks'!CI25</f>
        <v>0</v>
      </c>
      <c r="CJ129" s="32">
        <f>'Laika grafiks'!CJ25</f>
        <v>0</v>
      </c>
      <c r="CK129" s="32">
        <f>'Laika grafiks'!CK25</f>
        <v>0</v>
      </c>
    </row>
    <row r="130" spans="1:89" s="84" customFormat="1" ht="10.35" hidden="1" customHeight="1" outlineLevel="2">
      <c r="B130" s="85"/>
      <c r="E130" s="86"/>
      <c r="F130" s="87"/>
      <c r="G130" s="88"/>
    </row>
    <row r="131" spans="1:89" s="84" customFormat="1" ht="10.35" hidden="1" customHeight="1" outlineLevel="2">
      <c r="B131" s="85"/>
      <c r="D131" s="89" t="s">
        <v>530</v>
      </c>
      <c r="E131" s="86"/>
      <c r="F131" s="12" t="s">
        <v>7</v>
      </c>
      <c r="G131" s="26">
        <f>SUM(I131:CJ131)</f>
        <v>3</v>
      </c>
      <c r="J131" s="26">
        <f t="shared" ref="J131:AO131" si="36">IF(J78=1, 1, 0)</f>
        <v>1</v>
      </c>
      <c r="K131" s="26">
        <f t="shared" si="36"/>
        <v>1</v>
      </c>
      <c r="L131" s="26">
        <f t="shared" si="36"/>
        <v>1</v>
      </c>
      <c r="M131" s="26">
        <f t="shared" si="36"/>
        <v>0</v>
      </c>
      <c r="N131" s="26">
        <f t="shared" si="36"/>
        <v>0</v>
      </c>
      <c r="O131" s="26">
        <f t="shared" si="36"/>
        <v>0</v>
      </c>
      <c r="P131" s="26">
        <f t="shared" si="36"/>
        <v>0</v>
      </c>
      <c r="Q131" s="26">
        <f t="shared" si="36"/>
        <v>0</v>
      </c>
      <c r="R131" s="26">
        <f t="shared" si="36"/>
        <v>0</v>
      </c>
      <c r="S131" s="26">
        <f t="shared" si="36"/>
        <v>0</v>
      </c>
      <c r="T131" s="26">
        <f t="shared" si="36"/>
        <v>0</v>
      </c>
      <c r="U131" s="26">
        <f t="shared" si="36"/>
        <v>0</v>
      </c>
      <c r="V131" s="26">
        <f t="shared" si="36"/>
        <v>0</v>
      </c>
      <c r="W131" s="26">
        <f t="shared" si="36"/>
        <v>0</v>
      </c>
      <c r="X131" s="26">
        <f t="shared" si="36"/>
        <v>0</v>
      </c>
      <c r="Y131" s="26">
        <f t="shared" si="36"/>
        <v>0</v>
      </c>
      <c r="Z131" s="26">
        <f t="shared" si="36"/>
        <v>0</v>
      </c>
      <c r="AA131" s="26">
        <f t="shared" si="36"/>
        <v>0</v>
      </c>
      <c r="AB131" s="26">
        <f t="shared" si="36"/>
        <v>0</v>
      </c>
      <c r="AC131" s="26">
        <f t="shared" si="36"/>
        <v>0</v>
      </c>
      <c r="AD131" s="26">
        <f t="shared" si="36"/>
        <v>0</v>
      </c>
      <c r="AE131" s="26">
        <f t="shared" si="36"/>
        <v>0</v>
      </c>
      <c r="AF131" s="26">
        <f t="shared" si="36"/>
        <v>0</v>
      </c>
      <c r="AG131" s="26">
        <f t="shared" si="36"/>
        <v>0</v>
      </c>
      <c r="AH131" s="26">
        <f t="shared" si="36"/>
        <v>0</v>
      </c>
      <c r="AI131" s="26">
        <f t="shared" si="36"/>
        <v>0</v>
      </c>
      <c r="AJ131" s="26">
        <f t="shared" si="36"/>
        <v>0</v>
      </c>
      <c r="AK131" s="26">
        <f t="shared" si="36"/>
        <v>0</v>
      </c>
      <c r="AL131" s="26">
        <f t="shared" si="36"/>
        <v>0</v>
      </c>
      <c r="AM131" s="26">
        <f t="shared" si="36"/>
        <v>0</v>
      </c>
      <c r="AN131" s="26">
        <f t="shared" si="36"/>
        <v>0</v>
      </c>
      <c r="AO131" s="26">
        <f t="shared" si="36"/>
        <v>0</v>
      </c>
      <c r="AP131" s="26">
        <f t="shared" ref="AP131:BU131" si="37">IF(AP78=1, 1, 0)</f>
        <v>0</v>
      </c>
      <c r="AQ131" s="26">
        <f t="shared" si="37"/>
        <v>0</v>
      </c>
      <c r="AR131" s="26">
        <f t="shared" si="37"/>
        <v>0</v>
      </c>
      <c r="AS131" s="26">
        <f t="shared" si="37"/>
        <v>0</v>
      </c>
      <c r="AT131" s="26">
        <f t="shared" si="37"/>
        <v>0</v>
      </c>
      <c r="AU131" s="26">
        <f t="shared" si="37"/>
        <v>0</v>
      </c>
      <c r="AV131" s="26">
        <f t="shared" si="37"/>
        <v>0</v>
      </c>
      <c r="AW131" s="26">
        <f t="shared" si="37"/>
        <v>0</v>
      </c>
      <c r="AX131" s="26">
        <f t="shared" si="37"/>
        <v>0</v>
      </c>
      <c r="AY131" s="26">
        <f t="shared" si="37"/>
        <v>0</v>
      </c>
      <c r="AZ131" s="26">
        <f t="shared" si="37"/>
        <v>0</v>
      </c>
      <c r="BA131" s="26">
        <f t="shared" si="37"/>
        <v>0</v>
      </c>
      <c r="BB131" s="26">
        <f t="shared" si="37"/>
        <v>0</v>
      </c>
      <c r="BC131" s="26">
        <f t="shared" si="37"/>
        <v>0</v>
      </c>
      <c r="BD131" s="26">
        <f t="shared" si="37"/>
        <v>0</v>
      </c>
      <c r="BE131" s="26">
        <f t="shared" si="37"/>
        <v>0</v>
      </c>
      <c r="BF131" s="26">
        <f t="shared" si="37"/>
        <v>0</v>
      </c>
      <c r="BG131" s="26">
        <f t="shared" si="37"/>
        <v>0</v>
      </c>
      <c r="BH131" s="26">
        <f t="shared" si="37"/>
        <v>0</v>
      </c>
      <c r="BI131" s="26">
        <f t="shared" si="37"/>
        <v>0</v>
      </c>
      <c r="BJ131" s="26">
        <f t="shared" si="37"/>
        <v>0</v>
      </c>
      <c r="BK131" s="26">
        <f t="shared" si="37"/>
        <v>0</v>
      </c>
      <c r="BL131" s="26">
        <f t="shared" si="37"/>
        <v>0</v>
      </c>
      <c r="BM131" s="26">
        <f t="shared" si="37"/>
        <v>0</v>
      </c>
      <c r="BN131" s="26">
        <f t="shared" si="37"/>
        <v>0</v>
      </c>
      <c r="BO131" s="26">
        <f t="shared" si="37"/>
        <v>0</v>
      </c>
      <c r="BP131" s="26">
        <f t="shared" si="37"/>
        <v>0</v>
      </c>
      <c r="BQ131" s="26">
        <f t="shared" si="37"/>
        <v>0</v>
      </c>
      <c r="BR131" s="26">
        <f t="shared" si="37"/>
        <v>0</v>
      </c>
      <c r="BS131" s="26">
        <f t="shared" si="37"/>
        <v>0</v>
      </c>
      <c r="BT131" s="26">
        <f t="shared" si="37"/>
        <v>0</v>
      </c>
      <c r="BU131" s="26">
        <f t="shared" si="37"/>
        <v>0</v>
      </c>
      <c r="BV131" s="26">
        <f t="shared" ref="BV131:CK131" si="38">IF(BV78=1, 1, 0)</f>
        <v>0</v>
      </c>
      <c r="BW131" s="26">
        <f t="shared" si="38"/>
        <v>0</v>
      </c>
      <c r="BX131" s="26">
        <f t="shared" si="38"/>
        <v>0</v>
      </c>
      <c r="BY131" s="26">
        <f t="shared" si="38"/>
        <v>0</v>
      </c>
      <c r="BZ131" s="26">
        <f t="shared" si="38"/>
        <v>0</v>
      </c>
      <c r="CA131" s="26">
        <f t="shared" si="38"/>
        <v>0</v>
      </c>
      <c r="CB131" s="26">
        <f t="shared" si="38"/>
        <v>0</v>
      </c>
      <c r="CC131" s="26">
        <f t="shared" si="38"/>
        <v>0</v>
      </c>
      <c r="CD131" s="26">
        <f t="shared" si="38"/>
        <v>0</v>
      </c>
      <c r="CE131" s="26">
        <f t="shared" si="38"/>
        <v>0</v>
      </c>
      <c r="CF131" s="26">
        <f t="shared" si="38"/>
        <v>0</v>
      </c>
      <c r="CG131" s="26">
        <f t="shared" si="38"/>
        <v>0</v>
      </c>
      <c r="CH131" s="26">
        <f t="shared" si="38"/>
        <v>0</v>
      </c>
      <c r="CI131" s="26">
        <f t="shared" si="38"/>
        <v>0</v>
      </c>
      <c r="CJ131" s="26">
        <f t="shared" si="38"/>
        <v>0</v>
      </c>
      <c r="CK131" s="26">
        <f t="shared" si="38"/>
        <v>0</v>
      </c>
    </row>
    <row r="132" spans="1:89" s="84" customFormat="1" ht="10.35" hidden="1" customHeight="1" outlineLevel="2">
      <c r="B132" s="85"/>
      <c r="E132" s="86"/>
      <c r="F132" s="87"/>
      <c r="G132" s="88"/>
    </row>
    <row r="133" spans="1:89" customFormat="1" ht="10.35" hidden="1" customHeight="1" outlineLevel="2">
      <c r="A133" s="145"/>
      <c r="B133" s="145"/>
      <c r="C133" s="10"/>
      <c r="D133" s="89" t="s">
        <v>528</v>
      </c>
      <c r="E133" s="91"/>
      <c r="F133" s="12" t="s">
        <v>7</v>
      </c>
      <c r="G133" s="26">
        <f>SUM(I133:CJ133)</f>
        <v>58</v>
      </c>
      <c r="J133" s="26">
        <f t="shared" ref="J133:AO133" si="39">IF(J76-J78=1, 1, 0)</f>
        <v>0</v>
      </c>
      <c r="K133" s="26">
        <f t="shared" si="39"/>
        <v>0</v>
      </c>
      <c r="L133" s="26">
        <f t="shared" si="39"/>
        <v>0</v>
      </c>
      <c r="M133" s="26">
        <f t="shared" si="39"/>
        <v>1</v>
      </c>
      <c r="N133" s="26">
        <f t="shared" si="39"/>
        <v>1</v>
      </c>
      <c r="O133" s="26">
        <f t="shared" si="39"/>
        <v>1</v>
      </c>
      <c r="P133" s="26">
        <f t="shared" si="39"/>
        <v>1</v>
      </c>
      <c r="Q133" s="26">
        <f t="shared" si="39"/>
        <v>1</v>
      </c>
      <c r="R133" s="26">
        <f t="shared" si="39"/>
        <v>1</v>
      </c>
      <c r="S133" s="26">
        <f t="shared" si="39"/>
        <v>1</v>
      </c>
      <c r="T133" s="26">
        <f t="shared" si="39"/>
        <v>1</v>
      </c>
      <c r="U133" s="26">
        <f t="shared" si="39"/>
        <v>1</v>
      </c>
      <c r="V133" s="26">
        <f t="shared" si="39"/>
        <v>1</v>
      </c>
      <c r="W133" s="26">
        <f t="shared" si="39"/>
        <v>1</v>
      </c>
      <c r="X133" s="26">
        <f t="shared" si="39"/>
        <v>1</v>
      </c>
      <c r="Y133" s="26">
        <f t="shared" si="39"/>
        <v>1</v>
      </c>
      <c r="Z133" s="26">
        <f t="shared" si="39"/>
        <v>1</v>
      </c>
      <c r="AA133" s="26">
        <f t="shared" si="39"/>
        <v>1</v>
      </c>
      <c r="AB133" s="26">
        <f t="shared" si="39"/>
        <v>1</v>
      </c>
      <c r="AC133" s="26">
        <f t="shared" si="39"/>
        <v>1</v>
      </c>
      <c r="AD133" s="26">
        <f t="shared" si="39"/>
        <v>1</v>
      </c>
      <c r="AE133" s="26">
        <f t="shared" si="39"/>
        <v>1</v>
      </c>
      <c r="AF133" s="26">
        <f t="shared" si="39"/>
        <v>1</v>
      </c>
      <c r="AG133" s="26">
        <f t="shared" si="39"/>
        <v>1</v>
      </c>
      <c r="AH133" s="26">
        <f t="shared" si="39"/>
        <v>1</v>
      </c>
      <c r="AI133" s="26">
        <f t="shared" si="39"/>
        <v>1</v>
      </c>
      <c r="AJ133" s="26">
        <f t="shared" si="39"/>
        <v>1</v>
      </c>
      <c r="AK133" s="26">
        <f t="shared" si="39"/>
        <v>1</v>
      </c>
      <c r="AL133" s="26">
        <f t="shared" si="39"/>
        <v>1</v>
      </c>
      <c r="AM133" s="26">
        <f t="shared" si="39"/>
        <v>1</v>
      </c>
      <c r="AN133" s="26">
        <f t="shared" si="39"/>
        <v>1</v>
      </c>
      <c r="AO133" s="26">
        <f t="shared" si="39"/>
        <v>1</v>
      </c>
      <c r="AP133" s="26">
        <f t="shared" ref="AP133:BU133" si="40">IF(AP76-AP78=1, 1, 0)</f>
        <v>1</v>
      </c>
      <c r="AQ133" s="26">
        <f t="shared" si="40"/>
        <v>1</v>
      </c>
      <c r="AR133" s="26">
        <f t="shared" si="40"/>
        <v>1</v>
      </c>
      <c r="AS133" s="26">
        <f t="shared" si="40"/>
        <v>1</v>
      </c>
      <c r="AT133" s="26">
        <f t="shared" si="40"/>
        <v>1</v>
      </c>
      <c r="AU133" s="26">
        <f t="shared" si="40"/>
        <v>1</v>
      </c>
      <c r="AV133" s="26">
        <f t="shared" si="40"/>
        <v>1</v>
      </c>
      <c r="AW133" s="26">
        <f t="shared" si="40"/>
        <v>1</v>
      </c>
      <c r="AX133" s="26">
        <f t="shared" si="40"/>
        <v>1</v>
      </c>
      <c r="AY133" s="26">
        <f t="shared" si="40"/>
        <v>1</v>
      </c>
      <c r="AZ133" s="26">
        <f t="shared" si="40"/>
        <v>1</v>
      </c>
      <c r="BA133" s="26">
        <f t="shared" si="40"/>
        <v>1</v>
      </c>
      <c r="BB133" s="26">
        <f t="shared" si="40"/>
        <v>1</v>
      </c>
      <c r="BC133" s="26">
        <f t="shared" si="40"/>
        <v>1</v>
      </c>
      <c r="BD133" s="26">
        <f t="shared" si="40"/>
        <v>1</v>
      </c>
      <c r="BE133" s="26">
        <f t="shared" si="40"/>
        <v>1</v>
      </c>
      <c r="BF133" s="26">
        <f t="shared" si="40"/>
        <v>1</v>
      </c>
      <c r="BG133" s="26">
        <f t="shared" si="40"/>
        <v>1</v>
      </c>
      <c r="BH133" s="26">
        <f t="shared" si="40"/>
        <v>1</v>
      </c>
      <c r="BI133" s="26">
        <f t="shared" si="40"/>
        <v>1</v>
      </c>
      <c r="BJ133" s="26">
        <f t="shared" si="40"/>
        <v>1</v>
      </c>
      <c r="BK133" s="26">
        <f t="shared" si="40"/>
        <v>1</v>
      </c>
      <c r="BL133" s="26">
        <f t="shared" si="40"/>
        <v>1</v>
      </c>
      <c r="BM133" s="26">
        <f t="shared" si="40"/>
        <v>1</v>
      </c>
      <c r="BN133" s="26">
        <f t="shared" si="40"/>
        <v>1</v>
      </c>
      <c r="BO133" s="26">
        <f t="shared" si="40"/>
        <v>1</v>
      </c>
      <c r="BP133" s="26">
        <f t="shared" si="40"/>
        <v>1</v>
      </c>
      <c r="BQ133" s="26">
        <f t="shared" si="40"/>
        <v>1</v>
      </c>
      <c r="BR133" s="26">
        <f t="shared" si="40"/>
        <v>1</v>
      </c>
      <c r="BS133" s="26">
        <f t="shared" si="40"/>
        <v>0</v>
      </c>
      <c r="BT133" s="26">
        <f t="shared" si="40"/>
        <v>0</v>
      </c>
      <c r="BU133" s="26">
        <f t="shared" si="40"/>
        <v>0</v>
      </c>
      <c r="BV133" s="26">
        <f t="shared" ref="BV133:CK133" si="41">IF(BV76-BV78=1, 1, 0)</f>
        <v>0</v>
      </c>
      <c r="BW133" s="26">
        <f t="shared" si="41"/>
        <v>0</v>
      </c>
      <c r="BX133" s="26">
        <f t="shared" si="41"/>
        <v>0</v>
      </c>
      <c r="BY133" s="26">
        <f t="shared" si="41"/>
        <v>0</v>
      </c>
      <c r="BZ133" s="26">
        <f t="shared" si="41"/>
        <v>0</v>
      </c>
      <c r="CA133" s="26">
        <f t="shared" si="41"/>
        <v>0</v>
      </c>
      <c r="CB133" s="26">
        <f t="shared" si="41"/>
        <v>0</v>
      </c>
      <c r="CC133" s="26">
        <f t="shared" si="41"/>
        <v>0</v>
      </c>
      <c r="CD133" s="26">
        <f t="shared" si="41"/>
        <v>0</v>
      </c>
      <c r="CE133" s="26">
        <f t="shared" si="41"/>
        <v>0</v>
      </c>
      <c r="CF133" s="26">
        <f t="shared" si="41"/>
        <v>0</v>
      </c>
      <c r="CG133" s="26">
        <f t="shared" si="41"/>
        <v>0</v>
      </c>
      <c r="CH133" s="26">
        <f t="shared" si="41"/>
        <v>0</v>
      </c>
      <c r="CI133" s="26">
        <f t="shared" si="41"/>
        <v>0</v>
      </c>
      <c r="CJ133" s="26">
        <f t="shared" si="41"/>
        <v>0</v>
      </c>
      <c r="CK133" s="26">
        <f t="shared" si="41"/>
        <v>0</v>
      </c>
    </row>
    <row r="134" spans="1:89" s="84" customFormat="1" ht="10.35" hidden="1" customHeight="1" outlineLevel="2">
      <c r="B134" s="85"/>
      <c r="E134" s="86"/>
      <c r="F134" s="87"/>
      <c r="G134" s="88"/>
    </row>
    <row r="135" spans="1:89" s="84" customFormat="1" ht="10.35" hidden="1" customHeight="1" outlineLevel="2">
      <c r="B135" s="85"/>
      <c r="D135" s="89" t="s">
        <v>332</v>
      </c>
      <c r="E135" s="91"/>
      <c r="F135" s="92"/>
      <c r="G135" s="105"/>
      <c r="H135" s="89"/>
      <c r="I135" s="89"/>
      <c r="J135" s="35">
        <f t="shared" ref="J135:AO135" si="42">J93/$G$91</f>
        <v>0</v>
      </c>
      <c r="K135" s="35">
        <f t="shared" si="42"/>
        <v>0</v>
      </c>
      <c r="L135" s="35">
        <f t="shared" si="42"/>
        <v>0</v>
      </c>
      <c r="M135" s="35">
        <f t="shared" si="42"/>
        <v>0</v>
      </c>
      <c r="N135" s="35">
        <f t="shared" si="42"/>
        <v>1</v>
      </c>
      <c r="O135" s="35">
        <f t="shared" si="42"/>
        <v>1</v>
      </c>
      <c r="P135" s="35">
        <f t="shared" si="42"/>
        <v>1</v>
      </c>
      <c r="Q135" s="35">
        <f t="shared" si="42"/>
        <v>1</v>
      </c>
      <c r="R135" s="35">
        <f t="shared" si="42"/>
        <v>1</v>
      </c>
      <c r="S135" s="35">
        <f t="shared" si="42"/>
        <v>1</v>
      </c>
      <c r="T135" s="35">
        <f t="shared" si="42"/>
        <v>1</v>
      </c>
      <c r="U135" s="35">
        <f t="shared" si="42"/>
        <v>1</v>
      </c>
      <c r="V135" s="35">
        <f t="shared" si="42"/>
        <v>1</v>
      </c>
      <c r="W135" s="35">
        <f t="shared" si="42"/>
        <v>1</v>
      </c>
      <c r="X135" s="35">
        <f t="shared" si="42"/>
        <v>1</v>
      </c>
      <c r="Y135" s="35">
        <f t="shared" si="42"/>
        <v>1</v>
      </c>
      <c r="Z135" s="35">
        <f t="shared" si="42"/>
        <v>1</v>
      </c>
      <c r="AA135" s="35">
        <f t="shared" si="42"/>
        <v>1</v>
      </c>
      <c r="AB135" s="35">
        <f t="shared" si="42"/>
        <v>1</v>
      </c>
      <c r="AC135" s="35">
        <f t="shared" si="42"/>
        <v>1</v>
      </c>
      <c r="AD135" s="35">
        <f t="shared" si="42"/>
        <v>1</v>
      </c>
      <c r="AE135" s="35">
        <f t="shared" si="42"/>
        <v>1</v>
      </c>
      <c r="AF135" s="35">
        <f t="shared" si="42"/>
        <v>1</v>
      </c>
      <c r="AG135" s="35">
        <f t="shared" si="42"/>
        <v>1</v>
      </c>
      <c r="AH135" s="35">
        <f t="shared" si="42"/>
        <v>1</v>
      </c>
      <c r="AI135" s="35">
        <f t="shared" si="42"/>
        <v>1</v>
      </c>
      <c r="AJ135" s="35">
        <f t="shared" si="42"/>
        <v>1</v>
      </c>
      <c r="AK135" s="35">
        <f t="shared" si="42"/>
        <v>1</v>
      </c>
      <c r="AL135" s="35">
        <f t="shared" si="42"/>
        <v>1</v>
      </c>
      <c r="AM135" s="35">
        <f t="shared" si="42"/>
        <v>1</v>
      </c>
      <c r="AN135" s="35">
        <f t="shared" si="42"/>
        <v>1</v>
      </c>
      <c r="AO135" s="35">
        <f t="shared" si="42"/>
        <v>1</v>
      </c>
      <c r="AP135" s="35">
        <f t="shared" ref="AP135:BU135" si="43">AP93/$G$91</f>
        <v>1</v>
      </c>
      <c r="AQ135" s="35">
        <f t="shared" si="43"/>
        <v>1</v>
      </c>
      <c r="AR135" s="35">
        <f t="shared" si="43"/>
        <v>1</v>
      </c>
      <c r="AS135" s="35">
        <f t="shared" si="43"/>
        <v>1</v>
      </c>
      <c r="AT135" s="35">
        <f t="shared" si="43"/>
        <v>1</v>
      </c>
      <c r="AU135" s="35">
        <f t="shared" si="43"/>
        <v>1</v>
      </c>
      <c r="AV135" s="35">
        <f t="shared" si="43"/>
        <v>1</v>
      </c>
      <c r="AW135" s="35">
        <f t="shared" si="43"/>
        <v>1</v>
      </c>
      <c r="AX135" s="35">
        <f t="shared" si="43"/>
        <v>1</v>
      </c>
      <c r="AY135" s="35">
        <f t="shared" si="43"/>
        <v>1</v>
      </c>
      <c r="AZ135" s="35">
        <f t="shared" si="43"/>
        <v>1</v>
      </c>
      <c r="BA135" s="35">
        <f t="shared" si="43"/>
        <v>1</v>
      </c>
      <c r="BB135" s="35">
        <f t="shared" si="43"/>
        <v>1</v>
      </c>
      <c r="BC135" s="35">
        <f t="shared" si="43"/>
        <v>1</v>
      </c>
      <c r="BD135" s="35">
        <f t="shared" si="43"/>
        <v>1</v>
      </c>
      <c r="BE135" s="35">
        <f t="shared" si="43"/>
        <v>1</v>
      </c>
      <c r="BF135" s="35">
        <f t="shared" si="43"/>
        <v>1</v>
      </c>
      <c r="BG135" s="35">
        <f t="shared" si="43"/>
        <v>1</v>
      </c>
      <c r="BH135" s="35">
        <f t="shared" si="43"/>
        <v>1</v>
      </c>
      <c r="BI135" s="35">
        <f t="shared" si="43"/>
        <v>1</v>
      </c>
      <c r="BJ135" s="35">
        <f t="shared" si="43"/>
        <v>1</v>
      </c>
      <c r="BK135" s="35">
        <f t="shared" si="43"/>
        <v>1</v>
      </c>
      <c r="BL135" s="35">
        <f t="shared" si="43"/>
        <v>1</v>
      </c>
      <c r="BM135" s="35">
        <f t="shared" si="43"/>
        <v>1</v>
      </c>
      <c r="BN135" s="35">
        <f t="shared" si="43"/>
        <v>1</v>
      </c>
      <c r="BO135" s="35">
        <f t="shared" si="43"/>
        <v>1</v>
      </c>
      <c r="BP135" s="35">
        <f t="shared" si="43"/>
        <v>1</v>
      </c>
      <c r="BQ135" s="35">
        <f t="shared" si="43"/>
        <v>1</v>
      </c>
      <c r="BR135" s="35">
        <f t="shared" si="43"/>
        <v>1.0759221995578458E-2</v>
      </c>
      <c r="BS135" s="35">
        <f t="shared" si="43"/>
        <v>0</v>
      </c>
      <c r="BT135" s="35">
        <f t="shared" si="43"/>
        <v>0</v>
      </c>
      <c r="BU135" s="35">
        <f t="shared" si="43"/>
        <v>0</v>
      </c>
      <c r="BV135" s="35">
        <f t="shared" ref="BV135:CK135" si="44">BV93/$G$91</f>
        <v>0</v>
      </c>
      <c r="BW135" s="35">
        <f t="shared" si="44"/>
        <v>0</v>
      </c>
      <c r="BX135" s="35">
        <f t="shared" si="44"/>
        <v>0</v>
      </c>
      <c r="BY135" s="35">
        <f t="shared" si="44"/>
        <v>0</v>
      </c>
      <c r="BZ135" s="35">
        <f t="shared" si="44"/>
        <v>0</v>
      </c>
      <c r="CA135" s="35">
        <f t="shared" si="44"/>
        <v>0</v>
      </c>
      <c r="CB135" s="35">
        <f t="shared" si="44"/>
        <v>0</v>
      </c>
      <c r="CC135" s="35">
        <f t="shared" si="44"/>
        <v>0</v>
      </c>
      <c r="CD135" s="35">
        <f t="shared" si="44"/>
        <v>0</v>
      </c>
      <c r="CE135" s="35">
        <f t="shared" si="44"/>
        <v>0</v>
      </c>
      <c r="CF135" s="35">
        <f t="shared" si="44"/>
        <v>0</v>
      </c>
      <c r="CG135" s="35">
        <f t="shared" si="44"/>
        <v>0</v>
      </c>
      <c r="CH135" s="35">
        <f t="shared" si="44"/>
        <v>0</v>
      </c>
      <c r="CI135" s="35">
        <f t="shared" si="44"/>
        <v>0</v>
      </c>
      <c r="CJ135" s="35">
        <f t="shared" si="44"/>
        <v>0</v>
      </c>
      <c r="CK135" s="35">
        <f t="shared" si="44"/>
        <v>0</v>
      </c>
    </row>
    <row r="136" spans="1:89" s="84" customFormat="1" ht="10.35" hidden="1" customHeight="1" outlineLevel="2">
      <c r="B136" s="85"/>
      <c r="E136" s="86"/>
      <c r="F136" s="87"/>
      <c r="G136" s="88"/>
    </row>
    <row r="137" spans="1:89" customFormat="1" ht="10.35" hidden="1" customHeight="1" outlineLevel="2">
      <c r="A137" s="145"/>
      <c r="B137" s="145"/>
      <c r="C137" s="10"/>
      <c r="D137" s="10" t="s">
        <v>145</v>
      </c>
      <c r="F137" s="12" t="s">
        <v>4</v>
      </c>
      <c r="G137" s="25">
        <f>G13/G74</f>
        <v>550198.74268630426</v>
      </c>
    </row>
    <row r="138" spans="1:89" customFormat="1" ht="10.35" hidden="1" customHeight="1" outlineLevel="2">
      <c r="A138" s="145"/>
      <c r="B138" s="145"/>
      <c r="C138" s="10"/>
      <c r="E138" s="86"/>
      <c r="F138" s="87"/>
    </row>
    <row r="139" spans="1:89" customFormat="1" ht="10.35" hidden="1" customHeight="1" outlineLevel="2">
      <c r="A139" s="145"/>
      <c r="B139" s="145"/>
      <c r="C139" s="10"/>
      <c r="D139" s="63" t="s">
        <v>146</v>
      </c>
      <c r="F139" s="12"/>
      <c r="G139" s="12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  <c r="BG139" s="10"/>
      <c r="BH139" s="10"/>
      <c r="BI139" s="10"/>
      <c r="BJ139" s="10"/>
      <c r="BK139" s="10"/>
      <c r="BL139" s="10"/>
      <c r="BM139" s="10"/>
      <c r="BN139" s="10"/>
      <c r="BO139" s="10"/>
      <c r="BP139" s="10"/>
      <c r="BQ139" s="10"/>
      <c r="BR139" s="10"/>
      <c r="BS139" s="10"/>
      <c r="BT139" s="10"/>
      <c r="BU139" s="10"/>
      <c r="BV139" s="10"/>
      <c r="BW139" s="10"/>
      <c r="BX139" s="10"/>
      <c r="BY139" s="10"/>
      <c r="BZ139" s="10"/>
      <c r="CA139" s="10"/>
      <c r="CB139" s="10"/>
      <c r="CC139" s="10"/>
      <c r="CD139" s="10"/>
      <c r="CE139" s="10"/>
      <c r="CF139" s="10"/>
      <c r="CG139" s="10"/>
      <c r="CH139" s="10"/>
      <c r="CI139" s="10"/>
      <c r="CJ139" s="10"/>
      <c r="CK139" s="10"/>
    </row>
    <row r="140" spans="1:89" customFormat="1" ht="10.35" hidden="1" customHeight="1" outlineLevel="2">
      <c r="A140" s="145"/>
      <c r="B140" s="145"/>
      <c r="C140" s="10"/>
      <c r="D140" s="10" t="s">
        <v>610</v>
      </c>
      <c r="F140" s="12" t="s">
        <v>4</v>
      </c>
      <c r="G140" s="25">
        <f>SUM(J140:CK140)</f>
        <v>-18816796.999871619</v>
      </c>
      <c r="J140" s="36">
        <f t="shared" ref="J140:AO140" si="45">-$G$32*$G$137*J129</f>
        <v>0</v>
      </c>
      <c r="K140" s="36">
        <f t="shared" si="45"/>
        <v>0</v>
      </c>
      <c r="L140" s="36">
        <f t="shared" si="45"/>
        <v>0</v>
      </c>
      <c r="M140" s="36">
        <f t="shared" si="45"/>
        <v>0</v>
      </c>
      <c r="N140" s="36">
        <f t="shared" si="45"/>
        <v>-330119.24561178253</v>
      </c>
      <c r="O140" s="36">
        <f t="shared" si="45"/>
        <v>-330119.24561178253</v>
      </c>
      <c r="P140" s="36">
        <f t="shared" si="45"/>
        <v>-330119.24561178253</v>
      </c>
      <c r="Q140" s="36">
        <f t="shared" si="45"/>
        <v>-330119.24561178253</v>
      </c>
      <c r="R140" s="36">
        <f t="shared" si="45"/>
        <v>-330119.24561178253</v>
      </c>
      <c r="S140" s="36">
        <f t="shared" si="45"/>
        <v>-330119.24561178253</v>
      </c>
      <c r="T140" s="36">
        <f t="shared" si="45"/>
        <v>-330119.24561178253</v>
      </c>
      <c r="U140" s="36">
        <f t="shared" si="45"/>
        <v>-330119.24561178253</v>
      </c>
      <c r="V140" s="36">
        <f t="shared" si="45"/>
        <v>-330119.24561178253</v>
      </c>
      <c r="W140" s="36">
        <f t="shared" si="45"/>
        <v>-330119.24561178253</v>
      </c>
      <c r="X140" s="36">
        <f t="shared" si="45"/>
        <v>-330119.24561178253</v>
      </c>
      <c r="Y140" s="36">
        <f t="shared" si="45"/>
        <v>-330119.24561178253</v>
      </c>
      <c r="Z140" s="36">
        <f t="shared" si="45"/>
        <v>-330119.24561178253</v>
      </c>
      <c r="AA140" s="36">
        <f t="shared" si="45"/>
        <v>-330119.24561178253</v>
      </c>
      <c r="AB140" s="36">
        <f t="shared" si="45"/>
        <v>-330119.24561178253</v>
      </c>
      <c r="AC140" s="36">
        <f t="shared" si="45"/>
        <v>-330119.24561178253</v>
      </c>
      <c r="AD140" s="36">
        <f t="shared" si="45"/>
        <v>-330119.24561178253</v>
      </c>
      <c r="AE140" s="36">
        <f t="shared" si="45"/>
        <v>-330119.24561178253</v>
      </c>
      <c r="AF140" s="36">
        <f t="shared" si="45"/>
        <v>-330119.24561178253</v>
      </c>
      <c r="AG140" s="36">
        <f t="shared" si="45"/>
        <v>-330119.24561178253</v>
      </c>
      <c r="AH140" s="36">
        <f t="shared" si="45"/>
        <v>-330119.24561178253</v>
      </c>
      <c r="AI140" s="36">
        <f t="shared" si="45"/>
        <v>-330119.24561178253</v>
      </c>
      <c r="AJ140" s="36">
        <f t="shared" si="45"/>
        <v>-330119.24561178253</v>
      </c>
      <c r="AK140" s="36">
        <f t="shared" si="45"/>
        <v>-330119.24561178253</v>
      </c>
      <c r="AL140" s="36">
        <f t="shared" si="45"/>
        <v>-330119.24561178253</v>
      </c>
      <c r="AM140" s="36">
        <f t="shared" si="45"/>
        <v>-330119.24561178253</v>
      </c>
      <c r="AN140" s="36">
        <f t="shared" si="45"/>
        <v>-330119.24561178253</v>
      </c>
      <c r="AO140" s="36">
        <f t="shared" si="45"/>
        <v>-330119.24561178253</v>
      </c>
      <c r="AP140" s="36">
        <f t="shared" ref="AP140:BU140" si="46">-$G$32*$G$137*AP129</f>
        <v>-330119.24561178253</v>
      </c>
      <c r="AQ140" s="36">
        <f t="shared" si="46"/>
        <v>-330119.24561178253</v>
      </c>
      <c r="AR140" s="36">
        <f t="shared" si="46"/>
        <v>-330119.24561178253</v>
      </c>
      <c r="AS140" s="36">
        <f t="shared" si="46"/>
        <v>-330119.24561178253</v>
      </c>
      <c r="AT140" s="36">
        <f t="shared" si="46"/>
        <v>-330119.24561178253</v>
      </c>
      <c r="AU140" s="36">
        <f t="shared" si="46"/>
        <v>-330119.24561178253</v>
      </c>
      <c r="AV140" s="36">
        <f t="shared" si="46"/>
        <v>-330119.24561178253</v>
      </c>
      <c r="AW140" s="36">
        <f t="shared" si="46"/>
        <v>-330119.24561178253</v>
      </c>
      <c r="AX140" s="36">
        <f t="shared" si="46"/>
        <v>-330119.24561178253</v>
      </c>
      <c r="AY140" s="36">
        <f t="shared" si="46"/>
        <v>-330119.24561178253</v>
      </c>
      <c r="AZ140" s="36">
        <f t="shared" si="46"/>
        <v>-330119.24561178253</v>
      </c>
      <c r="BA140" s="36">
        <f t="shared" si="46"/>
        <v>-330119.24561178253</v>
      </c>
      <c r="BB140" s="36">
        <f t="shared" si="46"/>
        <v>-330119.24561178253</v>
      </c>
      <c r="BC140" s="36">
        <f t="shared" si="46"/>
        <v>-330119.24561178253</v>
      </c>
      <c r="BD140" s="36">
        <f t="shared" si="46"/>
        <v>-330119.24561178253</v>
      </c>
      <c r="BE140" s="36">
        <f t="shared" si="46"/>
        <v>-330119.24561178253</v>
      </c>
      <c r="BF140" s="36">
        <f t="shared" si="46"/>
        <v>-330119.24561178253</v>
      </c>
      <c r="BG140" s="36">
        <f t="shared" si="46"/>
        <v>-330119.24561178253</v>
      </c>
      <c r="BH140" s="36">
        <f t="shared" si="46"/>
        <v>-330119.24561178253</v>
      </c>
      <c r="BI140" s="36">
        <f t="shared" si="46"/>
        <v>-330119.24561178253</v>
      </c>
      <c r="BJ140" s="36">
        <f t="shared" si="46"/>
        <v>-330119.24561178253</v>
      </c>
      <c r="BK140" s="36">
        <f t="shared" si="46"/>
        <v>-330119.24561178253</v>
      </c>
      <c r="BL140" s="36">
        <f t="shared" si="46"/>
        <v>-330119.24561178253</v>
      </c>
      <c r="BM140" s="36">
        <f t="shared" si="46"/>
        <v>-330119.24561178253</v>
      </c>
      <c r="BN140" s="36">
        <f t="shared" si="46"/>
        <v>-330119.24561178253</v>
      </c>
      <c r="BO140" s="36">
        <f t="shared" si="46"/>
        <v>-330119.24561178253</v>
      </c>
      <c r="BP140" s="36">
        <f t="shared" si="46"/>
        <v>-330119.24561178253</v>
      </c>
      <c r="BQ140" s="36">
        <f t="shared" si="46"/>
        <v>-330119.24561178253</v>
      </c>
      <c r="BR140" s="36">
        <f t="shared" si="46"/>
        <v>-330119.24561178253</v>
      </c>
      <c r="BS140" s="36">
        <f t="shared" si="46"/>
        <v>0</v>
      </c>
      <c r="BT140" s="36">
        <f t="shared" si="46"/>
        <v>0</v>
      </c>
      <c r="BU140" s="36">
        <f t="shared" si="46"/>
        <v>0</v>
      </c>
      <c r="BV140" s="36">
        <f t="shared" ref="BV140:CK140" si="47">-$G$32*$G$137*BV129</f>
        <v>0</v>
      </c>
      <c r="BW140" s="36">
        <f t="shared" si="47"/>
        <v>0</v>
      </c>
      <c r="BX140" s="36">
        <f t="shared" si="47"/>
        <v>0</v>
      </c>
      <c r="BY140" s="36">
        <f t="shared" si="47"/>
        <v>0</v>
      </c>
      <c r="BZ140" s="36">
        <f t="shared" si="47"/>
        <v>0</v>
      </c>
      <c r="CA140" s="36">
        <f t="shared" si="47"/>
        <v>0</v>
      </c>
      <c r="CB140" s="36">
        <f t="shared" si="47"/>
        <v>0</v>
      </c>
      <c r="CC140" s="36">
        <f t="shared" si="47"/>
        <v>0</v>
      </c>
      <c r="CD140" s="36">
        <f t="shared" si="47"/>
        <v>0</v>
      </c>
      <c r="CE140" s="36">
        <f t="shared" si="47"/>
        <v>0</v>
      </c>
      <c r="CF140" s="36">
        <f t="shared" si="47"/>
        <v>0</v>
      </c>
      <c r="CG140" s="36">
        <f t="shared" si="47"/>
        <v>0</v>
      </c>
      <c r="CH140" s="36">
        <f t="shared" si="47"/>
        <v>0</v>
      </c>
      <c r="CI140" s="36">
        <f t="shared" si="47"/>
        <v>0</v>
      </c>
      <c r="CJ140" s="36">
        <f t="shared" si="47"/>
        <v>0</v>
      </c>
      <c r="CK140" s="36">
        <f t="shared" si="47"/>
        <v>0</v>
      </c>
    </row>
    <row r="141" spans="1:89" customFormat="1" ht="10.35" hidden="1" customHeight="1" outlineLevel="2">
      <c r="A141" s="145"/>
      <c r="B141" s="145"/>
      <c r="C141" s="10"/>
      <c r="D141" s="10"/>
      <c r="F141" s="12"/>
    </row>
    <row r="142" spans="1:89" customFormat="1" ht="10.35" hidden="1" customHeight="1" outlineLevel="2">
      <c r="A142" s="145"/>
      <c r="B142" s="145"/>
      <c r="C142" s="10"/>
      <c r="D142" s="63" t="s">
        <v>147</v>
      </c>
      <c r="F142" s="12" t="s">
        <v>4</v>
      </c>
      <c r="G142" s="25">
        <f>SUM(J143:CK143)</f>
        <v>-2432088.9224773003</v>
      </c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  <c r="BG142" s="10"/>
      <c r="BH142" s="10"/>
      <c r="BI142" s="10"/>
      <c r="BJ142" s="10"/>
      <c r="BK142" s="10"/>
      <c r="BL142" s="10"/>
      <c r="BM142" s="10"/>
      <c r="BN142" s="10"/>
      <c r="BO142" s="10"/>
      <c r="BP142" s="10"/>
      <c r="BQ142" s="10"/>
      <c r="BR142" s="10"/>
      <c r="BS142" s="10"/>
      <c r="BT142" s="10"/>
      <c r="BU142" s="10"/>
      <c r="BV142" s="10"/>
      <c r="BW142" s="10"/>
      <c r="BX142" s="10"/>
      <c r="BY142" s="10"/>
      <c r="BZ142" s="10"/>
      <c r="CA142" s="10"/>
      <c r="CB142" s="10"/>
      <c r="CC142" s="10"/>
      <c r="CD142" s="10"/>
      <c r="CE142" s="10"/>
      <c r="CF142" s="10"/>
      <c r="CG142" s="10"/>
      <c r="CH142" s="10"/>
      <c r="CI142" s="10"/>
      <c r="CJ142" s="10"/>
      <c r="CK142" s="10"/>
    </row>
    <row r="143" spans="1:89" s="84" customFormat="1" ht="10.35" hidden="1" customHeight="1" outlineLevel="2">
      <c r="B143" s="85"/>
      <c r="D143" s="10" t="s">
        <v>102</v>
      </c>
      <c r="E143" s="86"/>
      <c r="F143" s="87"/>
      <c r="G143" s="96"/>
      <c r="J143" s="36">
        <f t="shared" ref="J143:AO143" si="48">-$G$35*$G$20*J129*J135</f>
        <v>0</v>
      </c>
      <c r="K143" s="36">
        <f t="shared" si="48"/>
        <v>0</v>
      </c>
      <c r="L143" s="36">
        <f t="shared" si="48"/>
        <v>0</v>
      </c>
      <c r="M143" s="36">
        <f t="shared" si="48"/>
        <v>0</v>
      </c>
      <c r="N143" s="36">
        <f t="shared" si="48"/>
        <v>-43421.816741277333</v>
      </c>
      <c r="O143" s="36">
        <f t="shared" si="48"/>
        <v>-43421.816741277333</v>
      </c>
      <c r="P143" s="36">
        <f t="shared" si="48"/>
        <v>-43421.816741277333</v>
      </c>
      <c r="Q143" s="36">
        <f t="shared" si="48"/>
        <v>-43421.816741277333</v>
      </c>
      <c r="R143" s="36">
        <f t="shared" si="48"/>
        <v>-43421.816741277333</v>
      </c>
      <c r="S143" s="36">
        <f t="shared" si="48"/>
        <v>-43421.816741277333</v>
      </c>
      <c r="T143" s="36">
        <f t="shared" si="48"/>
        <v>-43421.816741277333</v>
      </c>
      <c r="U143" s="36">
        <f t="shared" si="48"/>
        <v>-43421.816741277333</v>
      </c>
      <c r="V143" s="36">
        <f t="shared" si="48"/>
        <v>-43421.816741277333</v>
      </c>
      <c r="W143" s="36">
        <f t="shared" si="48"/>
        <v>-43421.816741277333</v>
      </c>
      <c r="X143" s="36">
        <f t="shared" si="48"/>
        <v>-43421.816741277333</v>
      </c>
      <c r="Y143" s="36">
        <f t="shared" si="48"/>
        <v>-43421.816741277333</v>
      </c>
      <c r="Z143" s="36">
        <f t="shared" si="48"/>
        <v>-43421.816741277333</v>
      </c>
      <c r="AA143" s="36">
        <f t="shared" si="48"/>
        <v>-43421.816741277333</v>
      </c>
      <c r="AB143" s="36">
        <f t="shared" si="48"/>
        <v>-43421.816741277333</v>
      </c>
      <c r="AC143" s="36">
        <f t="shared" si="48"/>
        <v>-43421.816741277333</v>
      </c>
      <c r="AD143" s="36">
        <f t="shared" si="48"/>
        <v>-43421.816741277333</v>
      </c>
      <c r="AE143" s="36">
        <f t="shared" si="48"/>
        <v>-43421.816741277333</v>
      </c>
      <c r="AF143" s="36">
        <f t="shared" si="48"/>
        <v>-43421.816741277333</v>
      </c>
      <c r="AG143" s="36">
        <f t="shared" si="48"/>
        <v>-43421.816741277333</v>
      </c>
      <c r="AH143" s="36">
        <f t="shared" si="48"/>
        <v>-43421.816741277333</v>
      </c>
      <c r="AI143" s="36">
        <f t="shared" si="48"/>
        <v>-43421.816741277333</v>
      </c>
      <c r="AJ143" s="36">
        <f t="shared" si="48"/>
        <v>-43421.816741277333</v>
      </c>
      <c r="AK143" s="36">
        <f t="shared" si="48"/>
        <v>-43421.816741277333</v>
      </c>
      <c r="AL143" s="36">
        <f t="shared" si="48"/>
        <v>-43421.816741277333</v>
      </c>
      <c r="AM143" s="36">
        <f t="shared" si="48"/>
        <v>-43421.816741277333</v>
      </c>
      <c r="AN143" s="36">
        <f t="shared" si="48"/>
        <v>-43421.816741277333</v>
      </c>
      <c r="AO143" s="36">
        <f t="shared" si="48"/>
        <v>-43421.816741277333</v>
      </c>
      <c r="AP143" s="36">
        <f t="shared" ref="AP143:BU143" si="49">-$G$35*$G$20*AP129*AP135</f>
        <v>-43421.816741277333</v>
      </c>
      <c r="AQ143" s="36">
        <f t="shared" si="49"/>
        <v>-43421.816741277333</v>
      </c>
      <c r="AR143" s="36">
        <f t="shared" si="49"/>
        <v>-43421.816741277333</v>
      </c>
      <c r="AS143" s="36">
        <f t="shared" si="49"/>
        <v>-43421.816741277333</v>
      </c>
      <c r="AT143" s="36">
        <f t="shared" si="49"/>
        <v>-43421.816741277333</v>
      </c>
      <c r="AU143" s="36">
        <f t="shared" si="49"/>
        <v>-43421.816741277333</v>
      </c>
      <c r="AV143" s="36">
        <f t="shared" si="49"/>
        <v>-43421.816741277333</v>
      </c>
      <c r="AW143" s="36">
        <f t="shared" si="49"/>
        <v>-43421.816741277333</v>
      </c>
      <c r="AX143" s="36">
        <f t="shared" si="49"/>
        <v>-43421.816741277333</v>
      </c>
      <c r="AY143" s="36">
        <f t="shared" si="49"/>
        <v>-43421.816741277333</v>
      </c>
      <c r="AZ143" s="36">
        <f t="shared" si="49"/>
        <v>-43421.816741277333</v>
      </c>
      <c r="BA143" s="36">
        <f t="shared" si="49"/>
        <v>-43421.816741277333</v>
      </c>
      <c r="BB143" s="36">
        <f t="shared" si="49"/>
        <v>-43421.816741277333</v>
      </c>
      <c r="BC143" s="36">
        <f t="shared" si="49"/>
        <v>-43421.816741277333</v>
      </c>
      <c r="BD143" s="36">
        <f t="shared" si="49"/>
        <v>-43421.816741277333</v>
      </c>
      <c r="BE143" s="36">
        <f t="shared" si="49"/>
        <v>-43421.816741277333</v>
      </c>
      <c r="BF143" s="36">
        <f t="shared" si="49"/>
        <v>-43421.816741277333</v>
      </c>
      <c r="BG143" s="36">
        <f t="shared" si="49"/>
        <v>-43421.816741277333</v>
      </c>
      <c r="BH143" s="36">
        <f t="shared" si="49"/>
        <v>-43421.816741277333</v>
      </c>
      <c r="BI143" s="36">
        <f t="shared" si="49"/>
        <v>-43421.816741277333</v>
      </c>
      <c r="BJ143" s="36">
        <f t="shared" si="49"/>
        <v>-43421.816741277333</v>
      </c>
      <c r="BK143" s="36">
        <f t="shared" si="49"/>
        <v>-43421.816741277333</v>
      </c>
      <c r="BL143" s="36">
        <f t="shared" si="49"/>
        <v>-43421.816741277333</v>
      </c>
      <c r="BM143" s="36">
        <f t="shared" si="49"/>
        <v>-43421.816741277333</v>
      </c>
      <c r="BN143" s="36">
        <f t="shared" si="49"/>
        <v>-43421.816741277333</v>
      </c>
      <c r="BO143" s="36">
        <f t="shared" si="49"/>
        <v>-43421.816741277333</v>
      </c>
      <c r="BP143" s="36">
        <f t="shared" si="49"/>
        <v>-43421.816741277333</v>
      </c>
      <c r="BQ143" s="36">
        <f t="shared" si="49"/>
        <v>-43421.816741277333</v>
      </c>
      <c r="BR143" s="36">
        <f t="shared" si="49"/>
        <v>-467.18496577072796</v>
      </c>
      <c r="BS143" s="36">
        <f t="shared" si="49"/>
        <v>0</v>
      </c>
      <c r="BT143" s="36">
        <f t="shared" si="49"/>
        <v>0</v>
      </c>
      <c r="BU143" s="36">
        <f t="shared" si="49"/>
        <v>0</v>
      </c>
      <c r="BV143" s="36">
        <f t="shared" ref="BV143:CK143" si="50">-$G$35*$G$20*BV129*BV135</f>
        <v>0</v>
      </c>
      <c r="BW143" s="36">
        <f t="shared" si="50"/>
        <v>0</v>
      </c>
      <c r="BX143" s="36">
        <f t="shared" si="50"/>
        <v>0</v>
      </c>
      <c r="BY143" s="36">
        <f t="shared" si="50"/>
        <v>0</v>
      </c>
      <c r="BZ143" s="36">
        <f t="shared" si="50"/>
        <v>0</v>
      </c>
      <c r="CA143" s="36">
        <f t="shared" si="50"/>
        <v>0</v>
      </c>
      <c r="CB143" s="36">
        <f t="shared" si="50"/>
        <v>0</v>
      </c>
      <c r="CC143" s="36">
        <f t="shared" si="50"/>
        <v>0</v>
      </c>
      <c r="CD143" s="36">
        <f t="shared" si="50"/>
        <v>0</v>
      </c>
      <c r="CE143" s="36">
        <f t="shared" si="50"/>
        <v>0</v>
      </c>
      <c r="CF143" s="36">
        <f t="shared" si="50"/>
        <v>0</v>
      </c>
      <c r="CG143" s="36">
        <f t="shared" si="50"/>
        <v>0</v>
      </c>
      <c r="CH143" s="36">
        <f t="shared" si="50"/>
        <v>0</v>
      </c>
      <c r="CI143" s="36">
        <f t="shared" si="50"/>
        <v>0</v>
      </c>
      <c r="CJ143" s="36">
        <f t="shared" si="50"/>
        <v>0</v>
      </c>
      <c r="CK143" s="36">
        <f t="shared" si="50"/>
        <v>0</v>
      </c>
    </row>
    <row r="144" spans="1:89" s="84" customFormat="1" ht="10.35" hidden="1" customHeight="1" outlineLevel="2">
      <c r="B144" s="85"/>
      <c r="D144" s="10"/>
      <c r="E144" s="86"/>
      <c r="F144" s="87"/>
      <c r="G144" s="96"/>
    </row>
    <row r="145" spans="1:90" s="84" customFormat="1" ht="10.35" hidden="1" customHeight="1" outlineLevel="2">
      <c r="A145" s="145"/>
      <c r="B145" s="145"/>
      <c r="C145" s="145"/>
      <c r="D145" s="228" t="s">
        <v>532</v>
      </c>
      <c r="E145" s="86"/>
      <c r="F145" s="12" t="s">
        <v>4</v>
      </c>
      <c r="G145" s="25">
        <f>SUM(J145:CK145)</f>
        <v>-4725</v>
      </c>
      <c r="J145" s="36">
        <f t="shared" ref="J145:AO145" si="51">-$G$59 * $G$85 * J66 * J102</f>
        <v>-1575</v>
      </c>
      <c r="K145" s="36">
        <f t="shared" si="51"/>
        <v>-1575</v>
      </c>
      <c r="L145" s="36">
        <f t="shared" si="51"/>
        <v>-1575</v>
      </c>
      <c r="M145" s="36">
        <f t="shared" si="51"/>
        <v>0</v>
      </c>
      <c r="N145" s="36">
        <f t="shared" si="51"/>
        <v>0</v>
      </c>
      <c r="O145" s="36">
        <f t="shared" si="51"/>
        <v>0</v>
      </c>
      <c r="P145" s="36">
        <f t="shared" si="51"/>
        <v>0</v>
      </c>
      <c r="Q145" s="36">
        <f t="shared" si="51"/>
        <v>0</v>
      </c>
      <c r="R145" s="36">
        <f t="shared" si="51"/>
        <v>0</v>
      </c>
      <c r="S145" s="36">
        <f t="shared" si="51"/>
        <v>0</v>
      </c>
      <c r="T145" s="36">
        <f t="shared" si="51"/>
        <v>0</v>
      </c>
      <c r="U145" s="36">
        <f t="shared" si="51"/>
        <v>0</v>
      </c>
      <c r="V145" s="36">
        <f t="shared" si="51"/>
        <v>0</v>
      </c>
      <c r="W145" s="36">
        <f t="shared" si="51"/>
        <v>0</v>
      </c>
      <c r="X145" s="36">
        <f t="shared" si="51"/>
        <v>0</v>
      </c>
      <c r="Y145" s="36">
        <f t="shared" si="51"/>
        <v>0</v>
      </c>
      <c r="Z145" s="36">
        <f t="shared" si="51"/>
        <v>0</v>
      </c>
      <c r="AA145" s="36">
        <f t="shared" si="51"/>
        <v>0</v>
      </c>
      <c r="AB145" s="36">
        <f t="shared" si="51"/>
        <v>0</v>
      </c>
      <c r="AC145" s="36">
        <f t="shared" si="51"/>
        <v>0</v>
      </c>
      <c r="AD145" s="36">
        <f t="shared" si="51"/>
        <v>0</v>
      </c>
      <c r="AE145" s="36">
        <f t="shared" si="51"/>
        <v>0</v>
      </c>
      <c r="AF145" s="36">
        <f t="shared" si="51"/>
        <v>0</v>
      </c>
      <c r="AG145" s="36">
        <f t="shared" si="51"/>
        <v>0</v>
      </c>
      <c r="AH145" s="36">
        <f t="shared" si="51"/>
        <v>0</v>
      </c>
      <c r="AI145" s="36">
        <f t="shared" si="51"/>
        <v>0</v>
      </c>
      <c r="AJ145" s="36">
        <f t="shared" si="51"/>
        <v>0</v>
      </c>
      <c r="AK145" s="36">
        <f t="shared" si="51"/>
        <v>0</v>
      </c>
      <c r="AL145" s="36">
        <f t="shared" si="51"/>
        <v>0</v>
      </c>
      <c r="AM145" s="36">
        <f t="shared" si="51"/>
        <v>0</v>
      </c>
      <c r="AN145" s="36">
        <f t="shared" si="51"/>
        <v>0</v>
      </c>
      <c r="AO145" s="36">
        <f t="shared" si="51"/>
        <v>0</v>
      </c>
      <c r="AP145" s="36">
        <f t="shared" ref="AP145:BU145" si="52">-$G$59 * $G$85 * AP66 * AP102</f>
        <v>0</v>
      </c>
      <c r="AQ145" s="36">
        <f t="shared" si="52"/>
        <v>0</v>
      </c>
      <c r="AR145" s="36">
        <f t="shared" si="52"/>
        <v>0</v>
      </c>
      <c r="AS145" s="36">
        <f t="shared" si="52"/>
        <v>0</v>
      </c>
      <c r="AT145" s="36">
        <f t="shared" si="52"/>
        <v>0</v>
      </c>
      <c r="AU145" s="36">
        <f t="shared" si="52"/>
        <v>0</v>
      </c>
      <c r="AV145" s="36">
        <f t="shared" si="52"/>
        <v>0</v>
      </c>
      <c r="AW145" s="36">
        <f t="shared" si="52"/>
        <v>0</v>
      </c>
      <c r="AX145" s="36">
        <f t="shared" si="52"/>
        <v>0</v>
      </c>
      <c r="AY145" s="36">
        <f t="shared" si="52"/>
        <v>0</v>
      </c>
      <c r="AZ145" s="36">
        <f t="shared" si="52"/>
        <v>0</v>
      </c>
      <c r="BA145" s="36">
        <f t="shared" si="52"/>
        <v>0</v>
      </c>
      <c r="BB145" s="36">
        <f t="shared" si="52"/>
        <v>0</v>
      </c>
      <c r="BC145" s="36">
        <f t="shared" si="52"/>
        <v>0</v>
      </c>
      <c r="BD145" s="36">
        <f t="shared" si="52"/>
        <v>0</v>
      </c>
      <c r="BE145" s="36">
        <f t="shared" si="52"/>
        <v>0</v>
      </c>
      <c r="BF145" s="36">
        <f t="shared" si="52"/>
        <v>0</v>
      </c>
      <c r="BG145" s="36">
        <f t="shared" si="52"/>
        <v>0</v>
      </c>
      <c r="BH145" s="36">
        <f t="shared" si="52"/>
        <v>0</v>
      </c>
      <c r="BI145" s="36">
        <f t="shared" si="52"/>
        <v>0</v>
      </c>
      <c r="BJ145" s="36">
        <f t="shared" si="52"/>
        <v>0</v>
      </c>
      <c r="BK145" s="36">
        <f t="shared" si="52"/>
        <v>0</v>
      </c>
      <c r="BL145" s="36">
        <f t="shared" si="52"/>
        <v>0</v>
      </c>
      <c r="BM145" s="36">
        <f t="shared" si="52"/>
        <v>0</v>
      </c>
      <c r="BN145" s="36">
        <f t="shared" si="52"/>
        <v>0</v>
      </c>
      <c r="BO145" s="36">
        <f t="shared" si="52"/>
        <v>0</v>
      </c>
      <c r="BP145" s="36">
        <f t="shared" si="52"/>
        <v>0</v>
      </c>
      <c r="BQ145" s="36">
        <f t="shared" si="52"/>
        <v>0</v>
      </c>
      <c r="BR145" s="36">
        <f t="shared" si="52"/>
        <v>0</v>
      </c>
      <c r="BS145" s="36">
        <f t="shared" si="52"/>
        <v>0</v>
      </c>
      <c r="BT145" s="36">
        <f t="shared" si="52"/>
        <v>0</v>
      </c>
      <c r="BU145" s="36">
        <f t="shared" si="52"/>
        <v>0</v>
      </c>
      <c r="BV145" s="36">
        <f t="shared" ref="BV145:CK145" si="53">-$G$59 * $G$85 * BV66 * BV102</f>
        <v>0</v>
      </c>
      <c r="BW145" s="36">
        <f t="shared" si="53"/>
        <v>0</v>
      </c>
      <c r="BX145" s="36">
        <f t="shared" si="53"/>
        <v>0</v>
      </c>
      <c r="BY145" s="36">
        <f t="shared" si="53"/>
        <v>0</v>
      </c>
      <c r="BZ145" s="36">
        <f t="shared" si="53"/>
        <v>0</v>
      </c>
      <c r="CA145" s="36">
        <f t="shared" si="53"/>
        <v>0</v>
      </c>
      <c r="CB145" s="36">
        <f t="shared" si="53"/>
        <v>0</v>
      </c>
      <c r="CC145" s="36">
        <f t="shared" si="53"/>
        <v>0</v>
      </c>
      <c r="CD145" s="36">
        <f t="shared" si="53"/>
        <v>0</v>
      </c>
      <c r="CE145" s="36">
        <f t="shared" si="53"/>
        <v>0</v>
      </c>
      <c r="CF145" s="36">
        <f t="shared" si="53"/>
        <v>0</v>
      </c>
      <c r="CG145" s="36">
        <f t="shared" si="53"/>
        <v>0</v>
      </c>
      <c r="CH145" s="36">
        <f t="shared" si="53"/>
        <v>0</v>
      </c>
      <c r="CI145" s="36">
        <f t="shared" si="53"/>
        <v>0</v>
      </c>
      <c r="CJ145" s="36">
        <f t="shared" si="53"/>
        <v>0</v>
      </c>
      <c r="CK145" s="36">
        <f t="shared" si="53"/>
        <v>0</v>
      </c>
    </row>
    <row r="146" spans="1:90" s="84" customFormat="1" ht="10.35" hidden="1" customHeight="1" outlineLevel="2">
      <c r="B146" s="85"/>
      <c r="D146" s="10"/>
      <c r="E146" s="86"/>
      <c r="F146" s="87"/>
      <c r="G146" s="96"/>
    </row>
    <row r="147" spans="1:90" s="84" customFormat="1" ht="10.35" hidden="1" customHeight="1" outlineLevel="2">
      <c r="B147" s="85"/>
      <c r="D147" s="228" t="s">
        <v>531</v>
      </c>
      <c r="E147"/>
      <c r="F147" s="12" t="s">
        <v>4</v>
      </c>
      <c r="G147" s="25">
        <f>SUM(J147:CK147)</f>
        <v>-1780181.5237901977</v>
      </c>
      <c r="J147" s="36">
        <f t="shared" ref="J147:AO147" si="54">-J66*$G$57*J133</f>
        <v>0</v>
      </c>
      <c r="K147" s="36">
        <f t="shared" si="54"/>
        <v>0</v>
      </c>
      <c r="L147" s="36">
        <f t="shared" si="54"/>
        <v>0</v>
      </c>
      <c r="M147" s="36">
        <f t="shared" si="54"/>
        <v>-30692.784892934487</v>
      </c>
      <c r="N147" s="36">
        <f t="shared" si="54"/>
        <v>-30692.784892934487</v>
      </c>
      <c r="O147" s="36">
        <f t="shared" si="54"/>
        <v>-30692.784892934487</v>
      </c>
      <c r="P147" s="36">
        <f t="shared" si="54"/>
        <v>-30692.784892934487</v>
      </c>
      <c r="Q147" s="36">
        <f t="shared" si="54"/>
        <v>-30692.784892934487</v>
      </c>
      <c r="R147" s="36">
        <f t="shared" si="54"/>
        <v>-30692.784892934487</v>
      </c>
      <c r="S147" s="36">
        <f t="shared" si="54"/>
        <v>-30692.784892934487</v>
      </c>
      <c r="T147" s="36">
        <f t="shared" si="54"/>
        <v>-30692.784892934487</v>
      </c>
      <c r="U147" s="36">
        <f t="shared" si="54"/>
        <v>-30692.784892934487</v>
      </c>
      <c r="V147" s="36">
        <f t="shared" si="54"/>
        <v>-30692.784892934487</v>
      </c>
      <c r="W147" s="36">
        <f t="shared" si="54"/>
        <v>-30692.784892934487</v>
      </c>
      <c r="X147" s="36">
        <f t="shared" si="54"/>
        <v>-30692.784892934487</v>
      </c>
      <c r="Y147" s="36">
        <f t="shared" si="54"/>
        <v>-30692.784892934487</v>
      </c>
      <c r="Z147" s="36">
        <f t="shared" si="54"/>
        <v>-30692.784892934487</v>
      </c>
      <c r="AA147" s="36">
        <f t="shared" si="54"/>
        <v>-30692.784892934487</v>
      </c>
      <c r="AB147" s="36">
        <f t="shared" si="54"/>
        <v>-30692.784892934487</v>
      </c>
      <c r="AC147" s="36">
        <f t="shared" si="54"/>
        <v>-30692.784892934487</v>
      </c>
      <c r="AD147" s="36">
        <f t="shared" si="54"/>
        <v>-30692.784892934487</v>
      </c>
      <c r="AE147" s="36">
        <f t="shared" si="54"/>
        <v>-30692.784892934487</v>
      </c>
      <c r="AF147" s="36">
        <f t="shared" si="54"/>
        <v>-30692.784892934487</v>
      </c>
      <c r="AG147" s="36">
        <f t="shared" si="54"/>
        <v>-30692.784892934487</v>
      </c>
      <c r="AH147" s="36">
        <f t="shared" si="54"/>
        <v>-30692.784892934487</v>
      </c>
      <c r="AI147" s="36">
        <f t="shared" si="54"/>
        <v>-30692.784892934487</v>
      </c>
      <c r="AJ147" s="36">
        <f t="shared" si="54"/>
        <v>-30692.784892934487</v>
      </c>
      <c r="AK147" s="36">
        <f t="shared" si="54"/>
        <v>-30692.784892934487</v>
      </c>
      <c r="AL147" s="36">
        <f t="shared" si="54"/>
        <v>-30692.784892934487</v>
      </c>
      <c r="AM147" s="36">
        <f t="shared" si="54"/>
        <v>-30692.784892934487</v>
      </c>
      <c r="AN147" s="36">
        <f t="shared" si="54"/>
        <v>-30692.784892934487</v>
      </c>
      <c r="AO147" s="36">
        <f t="shared" si="54"/>
        <v>-30692.784892934487</v>
      </c>
      <c r="AP147" s="36">
        <f t="shared" ref="AP147:BU147" si="55">-AP66*$G$57*AP133</f>
        <v>-30692.784892934487</v>
      </c>
      <c r="AQ147" s="36">
        <f t="shared" si="55"/>
        <v>-30692.784892934487</v>
      </c>
      <c r="AR147" s="36">
        <f t="shared" si="55"/>
        <v>-30692.784892934487</v>
      </c>
      <c r="AS147" s="36">
        <f t="shared" si="55"/>
        <v>-30692.784892934487</v>
      </c>
      <c r="AT147" s="36">
        <f t="shared" si="55"/>
        <v>-30692.784892934487</v>
      </c>
      <c r="AU147" s="36">
        <f t="shared" si="55"/>
        <v>-30692.784892934487</v>
      </c>
      <c r="AV147" s="36">
        <f t="shared" si="55"/>
        <v>-30692.784892934487</v>
      </c>
      <c r="AW147" s="36">
        <f t="shared" si="55"/>
        <v>-30692.784892934487</v>
      </c>
      <c r="AX147" s="36">
        <f t="shared" si="55"/>
        <v>-30692.784892934487</v>
      </c>
      <c r="AY147" s="36">
        <f t="shared" si="55"/>
        <v>-30692.784892934487</v>
      </c>
      <c r="AZ147" s="36">
        <f t="shared" si="55"/>
        <v>-30692.784892934487</v>
      </c>
      <c r="BA147" s="36">
        <f t="shared" si="55"/>
        <v>-30692.784892934487</v>
      </c>
      <c r="BB147" s="36">
        <f t="shared" si="55"/>
        <v>-30692.784892934487</v>
      </c>
      <c r="BC147" s="36">
        <f t="shared" si="55"/>
        <v>-30692.784892934487</v>
      </c>
      <c r="BD147" s="36">
        <f t="shared" si="55"/>
        <v>-30692.784892934487</v>
      </c>
      <c r="BE147" s="36">
        <f t="shared" si="55"/>
        <v>-30692.784892934487</v>
      </c>
      <c r="BF147" s="36">
        <f t="shared" si="55"/>
        <v>-30692.784892934487</v>
      </c>
      <c r="BG147" s="36">
        <f t="shared" si="55"/>
        <v>-30692.784892934487</v>
      </c>
      <c r="BH147" s="36">
        <f t="shared" si="55"/>
        <v>-30692.784892934487</v>
      </c>
      <c r="BI147" s="36">
        <f t="shared" si="55"/>
        <v>-30692.784892934487</v>
      </c>
      <c r="BJ147" s="36">
        <f t="shared" si="55"/>
        <v>-30692.784892934487</v>
      </c>
      <c r="BK147" s="36">
        <f t="shared" si="55"/>
        <v>-30692.784892934487</v>
      </c>
      <c r="BL147" s="36">
        <f t="shared" si="55"/>
        <v>-30692.784892934487</v>
      </c>
      <c r="BM147" s="36">
        <f t="shared" si="55"/>
        <v>-30692.784892934487</v>
      </c>
      <c r="BN147" s="36">
        <f t="shared" si="55"/>
        <v>-30692.784892934487</v>
      </c>
      <c r="BO147" s="36">
        <f t="shared" si="55"/>
        <v>-30692.784892934487</v>
      </c>
      <c r="BP147" s="36">
        <f t="shared" si="55"/>
        <v>-30692.784892934487</v>
      </c>
      <c r="BQ147" s="36">
        <f t="shared" si="55"/>
        <v>-30692.784892934487</v>
      </c>
      <c r="BR147" s="36">
        <f t="shared" si="55"/>
        <v>-30692.784892934487</v>
      </c>
      <c r="BS147" s="36">
        <f t="shared" si="55"/>
        <v>0</v>
      </c>
      <c r="BT147" s="36">
        <f t="shared" si="55"/>
        <v>0</v>
      </c>
      <c r="BU147" s="36">
        <f t="shared" si="55"/>
        <v>0</v>
      </c>
      <c r="BV147" s="36">
        <f t="shared" ref="BV147:CK147" si="56">-BV66*$G$57*BV133</f>
        <v>0</v>
      </c>
      <c r="BW147" s="36">
        <f t="shared" si="56"/>
        <v>0</v>
      </c>
      <c r="BX147" s="36">
        <f t="shared" si="56"/>
        <v>0</v>
      </c>
      <c r="BY147" s="36">
        <f t="shared" si="56"/>
        <v>0</v>
      </c>
      <c r="BZ147" s="36">
        <f t="shared" si="56"/>
        <v>0</v>
      </c>
      <c r="CA147" s="36">
        <f t="shared" si="56"/>
        <v>0</v>
      </c>
      <c r="CB147" s="36">
        <f t="shared" si="56"/>
        <v>0</v>
      </c>
      <c r="CC147" s="36">
        <f t="shared" si="56"/>
        <v>0</v>
      </c>
      <c r="CD147" s="36">
        <f t="shared" si="56"/>
        <v>0</v>
      </c>
      <c r="CE147" s="36">
        <f t="shared" si="56"/>
        <v>0</v>
      </c>
      <c r="CF147" s="36">
        <f t="shared" si="56"/>
        <v>0</v>
      </c>
      <c r="CG147" s="36">
        <f t="shared" si="56"/>
        <v>0</v>
      </c>
      <c r="CH147" s="36">
        <f t="shared" si="56"/>
        <v>0</v>
      </c>
      <c r="CI147" s="36">
        <f t="shared" si="56"/>
        <v>0</v>
      </c>
      <c r="CJ147" s="36">
        <f t="shared" si="56"/>
        <v>0</v>
      </c>
      <c r="CK147" s="36">
        <f t="shared" si="56"/>
        <v>0</v>
      </c>
    </row>
    <row r="148" spans="1:90" s="84" customFormat="1" ht="10.35" hidden="1" customHeight="1" outlineLevel="2">
      <c r="B148" s="85"/>
      <c r="D148" s="10"/>
      <c r="E148"/>
      <c r="F148" s="12"/>
      <c r="G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</row>
    <row r="149" spans="1:90" s="84" customFormat="1" ht="10.35" hidden="1" customHeight="1" outlineLevel="2">
      <c r="B149" s="85"/>
      <c r="D149" s="10" t="s">
        <v>538</v>
      </c>
      <c r="E149"/>
      <c r="F149" s="12" t="s">
        <v>4</v>
      </c>
      <c r="G149" s="25">
        <f>SUM(J149:CK149)</f>
        <v>0</v>
      </c>
      <c r="H149"/>
      <c r="I149"/>
      <c r="J149" s="36">
        <f t="shared" ref="J149:AO149" si="57">-$G$61 * $G$85 * J$69 *J76</f>
        <v>0</v>
      </c>
      <c r="K149" s="36">
        <f t="shared" si="57"/>
        <v>0</v>
      </c>
      <c r="L149" s="36">
        <f t="shared" si="57"/>
        <v>0</v>
      </c>
      <c r="M149" s="36">
        <f t="shared" si="57"/>
        <v>0</v>
      </c>
      <c r="N149" s="36">
        <f t="shared" si="57"/>
        <v>0</v>
      </c>
      <c r="O149" s="36">
        <f t="shared" si="57"/>
        <v>0</v>
      </c>
      <c r="P149" s="36">
        <f t="shared" si="57"/>
        <v>0</v>
      </c>
      <c r="Q149" s="36">
        <f t="shared" si="57"/>
        <v>0</v>
      </c>
      <c r="R149" s="36">
        <f t="shared" si="57"/>
        <v>0</v>
      </c>
      <c r="S149" s="36">
        <f t="shared" si="57"/>
        <v>0</v>
      </c>
      <c r="T149" s="36">
        <f t="shared" si="57"/>
        <v>0</v>
      </c>
      <c r="U149" s="36">
        <f t="shared" si="57"/>
        <v>0</v>
      </c>
      <c r="V149" s="36">
        <f t="shared" si="57"/>
        <v>0</v>
      </c>
      <c r="W149" s="36">
        <f t="shared" si="57"/>
        <v>0</v>
      </c>
      <c r="X149" s="36">
        <f t="shared" si="57"/>
        <v>0</v>
      </c>
      <c r="Y149" s="36">
        <f t="shared" si="57"/>
        <v>0</v>
      </c>
      <c r="Z149" s="36">
        <f t="shared" si="57"/>
        <v>0</v>
      </c>
      <c r="AA149" s="36">
        <f t="shared" si="57"/>
        <v>0</v>
      </c>
      <c r="AB149" s="36">
        <f t="shared" si="57"/>
        <v>0</v>
      </c>
      <c r="AC149" s="36">
        <f t="shared" si="57"/>
        <v>0</v>
      </c>
      <c r="AD149" s="36">
        <f t="shared" si="57"/>
        <v>0</v>
      </c>
      <c r="AE149" s="36">
        <f t="shared" si="57"/>
        <v>0</v>
      </c>
      <c r="AF149" s="36">
        <f t="shared" si="57"/>
        <v>0</v>
      </c>
      <c r="AG149" s="36">
        <f t="shared" si="57"/>
        <v>0</v>
      </c>
      <c r="AH149" s="36">
        <f t="shared" si="57"/>
        <v>0</v>
      </c>
      <c r="AI149" s="36">
        <f t="shared" si="57"/>
        <v>0</v>
      </c>
      <c r="AJ149" s="36">
        <f t="shared" si="57"/>
        <v>0</v>
      </c>
      <c r="AK149" s="36">
        <f t="shared" si="57"/>
        <v>0</v>
      </c>
      <c r="AL149" s="36">
        <f t="shared" si="57"/>
        <v>0</v>
      </c>
      <c r="AM149" s="36">
        <f t="shared" si="57"/>
        <v>0</v>
      </c>
      <c r="AN149" s="36">
        <f t="shared" si="57"/>
        <v>0</v>
      </c>
      <c r="AO149" s="36">
        <f t="shared" si="57"/>
        <v>0</v>
      </c>
      <c r="AP149" s="36">
        <f t="shared" ref="AP149:BU149" si="58">-$G$61 * $G$85 * AP$69 *AP76</f>
        <v>0</v>
      </c>
      <c r="AQ149" s="36">
        <f t="shared" si="58"/>
        <v>0</v>
      </c>
      <c r="AR149" s="36">
        <f t="shared" si="58"/>
        <v>0</v>
      </c>
      <c r="AS149" s="36">
        <f t="shared" si="58"/>
        <v>0</v>
      </c>
      <c r="AT149" s="36">
        <f t="shared" si="58"/>
        <v>0</v>
      </c>
      <c r="AU149" s="36">
        <f t="shared" si="58"/>
        <v>0</v>
      </c>
      <c r="AV149" s="36">
        <f t="shared" si="58"/>
        <v>0</v>
      </c>
      <c r="AW149" s="36">
        <f t="shared" si="58"/>
        <v>0</v>
      </c>
      <c r="AX149" s="36">
        <f t="shared" si="58"/>
        <v>0</v>
      </c>
      <c r="AY149" s="36">
        <f t="shared" si="58"/>
        <v>0</v>
      </c>
      <c r="AZ149" s="36">
        <f t="shared" si="58"/>
        <v>0</v>
      </c>
      <c r="BA149" s="36">
        <f t="shared" si="58"/>
        <v>0</v>
      </c>
      <c r="BB149" s="36">
        <f t="shared" si="58"/>
        <v>0</v>
      </c>
      <c r="BC149" s="36">
        <f t="shared" si="58"/>
        <v>0</v>
      </c>
      <c r="BD149" s="36">
        <f t="shared" si="58"/>
        <v>0</v>
      </c>
      <c r="BE149" s="36">
        <f t="shared" si="58"/>
        <v>0</v>
      </c>
      <c r="BF149" s="36">
        <f t="shared" si="58"/>
        <v>0</v>
      </c>
      <c r="BG149" s="36">
        <f t="shared" si="58"/>
        <v>0</v>
      </c>
      <c r="BH149" s="36">
        <f t="shared" si="58"/>
        <v>0</v>
      </c>
      <c r="BI149" s="36">
        <f t="shared" si="58"/>
        <v>0</v>
      </c>
      <c r="BJ149" s="36">
        <f t="shared" si="58"/>
        <v>0</v>
      </c>
      <c r="BK149" s="36">
        <f t="shared" si="58"/>
        <v>0</v>
      </c>
      <c r="BL149" s="36">
        <f t="shared" si="58"/>
        <v>0</v>
      </c>
      <c r="BM149" s="36">
        <f t="shared" si="58"/>
        <v>0</v>
      </c>
      <c r="BN149" s="36">
        <f t="shared" si="58"/>
        <v>0</v>
      </c>
      <c r="BO149" s="36">
        <f t="shared" si="58"/>
        <v>0</v>
      </c>
      <c r="BP149" s="36">
        <f t="shared" si="58"/>
        <v>0</v>
      </c>
      <c r="BQ149" s="36">
        <f t="shared" si="58"/>
        <v>0</v>
      </c>
      <c r="BR149" s="36">
        <f t="shared" si="58"/>
        <v>0</v>
      </c>
      <c r="BS149" s="36">
        <f t="shared" si="58"/>
        <v>0</v>
      </c>
      <c r="BT149" s="36">
        <f t="shared" si="58"/>
        <v>0</v>
      </c>
      <c r="BU149" s="36">
        <f t="shared" si="58"/>
        <v>0</v>
      </c>
      <c r="BV149" s="36">
        <f t="shared" ref="BV149:CK149" si="59">-$G$61 * $G$85 * BV$69 *BV76</f>
        <v>0</v>
      </c>
      <c r="BW149" s="36">
        <f t="shared" si="59"/>
        <v>0</v>
      </c>
      <c r="BX149" s="36">
        <f t="shared" si="59"/>
        <v>0</v>
      </c>
      <c r="BY149" s="36">
        <f t="shared" si="59"/>
        <v>0</v>
      </c>
      <c r="BZ149" s="36">
        <f t="shared" si="59"/>
        <v>0</v>
      </c>
      <c r="CA149" s="36">
        <f t="shared" si="59"/>
        <v>0</v>
      </c>
      <c r="CB149" s="36">
        <f t="shared" si="59"/>
        <v>0</v>
      </c>
      <c r="CC149" s="36">
        <f t="shared" si="59"/>
        <v>0</v>
      </c>
      <c r="CD149" s="36">
        <f t="shared" si="59"/>
        <v>0</v>
      </c>
      <c r="CE149" s="36">
        <f t="shared" si="59"/>
        <v>0</v>
      </c>
      <c r="CF149" s="36">
        <f t="shared" si="59"/>
        <v>0</v>
      </c>
      <c r="CG149" s="36">
        <f t="shared" si="59"/>
        <v>0</v>
      </c>
      <c r="CH149" s="36">
        <f t="shared" si="59"/>
        <v>0</v>
      </c>
      <c r="CI149" s="36">
        <f t="shared" si="59"/>
        <v>0</v>
      </c>
      <c r="CJ149" s="36">
        <f t="shared" si="59"/>
        <v>0</v>
      </c>
      <c r="CK149" s="36">
        <f t="shared" si="59"/>
        <v>0</v>
      </c>
      <c r="CL149"/>
    </row>
    <row r="150" spans="1:90" s="84" customFormat="1" ht="10.35" hidden="1" customHeight="1" outlineLevel="2">
      <c r="B150" s="85"/>
      <c r="D150" s="10"/>
      <c r="E150"/>
      <c r="F150" s="12"/>
      <c r="G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</row>
    <row r="151" spans="1:90" s="84" customFormat="1" ht="10.35" hidden="1" customHeight="1" outlineLevel="2">
      <c r="B151" s="85"/>
      <c r="D151" s="10" t="s">
        <v>266</v>
      </c>
      <c r="E151"/>
      <c r="F151" s="12" t="s">
        <v>4</v>
      </c>
      <c r="G151" s="25">
        <f>SUM(J151:CK151)</f>
        <v>-119999.99999999984</v>
      </c>
      <c r="J151" s="36">
        <f t="shared" ref="J151:AO151" si="60">-(IF($G$41=1,($G$67*$G$39)/$G$129,0))*J129</f>
        <v>0</v>
      </c>
      <c r="K151" s="36">
        <f t="shared" si="60"/>
        <v>0</v>
      </c>
      <c r="L151" s="36">
        <f t="shared" si="60"/>
        <v>0</v>
      </c>
      <c r="M151" s="36">
        <f t="shared" si="60"/>
        <v>0</v>
      </c>
      <c r="N151" s="36">
        <f t="shared" si="60"/>
        <v>-2105.2631578947367</v>
      </c>
      <c r="O151" s="36">
        <f t="shared" si="60"/>
        <v>-2105.2631578947367</v>
      </c>
      <c r="P151" s="36">
        <f t="shared" si="60"/>
        <v>-2105.2631578947367</v>
      </c>
      <c r="Q151" s="36">
        <f t="shared" si="60"/>
        <v>-2105.2631578947367</v>
      </c>
      <c r="R151" s="36">
        <f t="shared" si="60"/>
        <v>-2105.2631578947367</v>
      </c>
      <c r="S151" s="36">
        <f t="shared" si="60"/>
        <v>-2105.2631578947367</v>
      </c>
      <c r="T151" s="36">
        <f t="shared" si="60"/>
        <v>-2105.2631578947367</v>
      </c>
      <c r="U151" s="36">
        <f t="shared" si="60"/>
        <v>-2105.2631578947367</v>
      </c>
      <c r="V151" s="36">
        <f t="shared" si="60"/>
        <v>-2105.2631578947367</v>
      </c>
      <c r="W151" s="36">
        <f t="shared" si="60"/>
        <v>-2105.2631578947367</v>
      </c>
      <c r="X151" s="36">
        <f t="shared" si="60"/>
        <v>-2105.2631578947367</v>
      </c>
      <c r="Y151" s="36">
        <f t="shared" si="60"/>
        <v>-2105.2631578947367</v>
      </c>
      <c r="Z151" s="36">
        <f t="shared" si="60"/>
        <v>-2105.2631578947367</v>
      </c>
      <c r="AA151" s="36">
        <f t="shared" si="60"/>
        <v>-2105.2631578947367</v>
      </c>
      <c r="AB151" s="36">
        <f t="shared" si="60"/>
        <v>-2105.2631578947367</v>
      </c>
      <c r="AC151" s="36">
        <f t="shared" si="60"/>
        <v>-2105.2631578947367</v>
      </c>
      <c r="AD151" s="36">
        <f t="shared" si="60"/>
        <v>-2105.2631578947367</v>
      </c>
      <c r="AE151" s="36">
        <f t="shared" si="60"/>
        <v>-2105.2631578947367</v>
      </c>
      <c r="AF151" s="36">
        <f t="shared" si="60"/>
        <v>-2105.2631578947367</v>
      </c>
      <c r="AG151" s="36">
        <f t="shared" si="60"/>
        <v>-2105.2631578947367</v>
      </c>
      <c r="AH151" s="36">
        <f t="shared" si="60"/>
        <v>-2105.2631578947367</v>
      </c>
      <c r="AI151" s="36">
        <f t="shared" si="60"/>
        <v>-2105.2631578947367</v>
      </c>
      <c r="AJ151" s="36">
        <f t="shared" si="60"/>
        <v>-2105.2631578947367</v>
      </c>
      <c r="AK151" s="36">
        <f t="shared" si="60"/>
        <v>-2105.2631578947367</v>
      </c>
      <c r="AL151" s="36">
        <f t="shared" si="60"/>
        <v>-2105.2631578947367</v>
      </c>
      <c r="AM151" s="36">
        <f t="shared" si="60"/>
        <v>-2105.2631578947367</v>
      </c>
      <c r="AN151" s="36">
        <f t="shared" si="60"/>
        <v>-2105.2631578947367</v>
      </c>
      <c r="AO151" s="36">
        <f t="shared" si="60"/>
        <v>-2105.2631578947367</v>
      </c>
      <c r="AP151" s="36">
        <f t="shared" ref="AP151:BU151" si="61">-(IF($G$41=1,($G$67*$G$39)/$G$129,0))*AP129</f>
        <v>-2105.2631578947367</v>
      </c>
      <c r="AQ151" s="36">
        <f t="shared" si="61"/>
        <v>-2105.2631578947367</v>
      </c>
      <c r="AR151" s="36">
        <f t="shared" si="61"/>
        <v>-2105.2631578947367</v>
      </c>
      <c r="AS151" s="36">
        <f t="shared" si="61"/>
        <v>-2105.2631578947367</v>
      </c>
      <c r="AT151" s="36">
        <f t="shared" si="61"/>
        <v>-2105.2631578947367</v>
      </c>
      <c r="AU151" s="36">
        <f t="shared" si="61"/>
        <v>-2105.2631578947367</v>
      </c>
      <c r="AV151" s="36">
        <f t="shared" si="61"/>
        <v>-2105.2631578947367</v>
      </c>
      <c r="AW151" s="36">
        <f t="shared" si="61"/>
        <v>-2105.2631578947367</v>
      </c>
      <c r="AX151" s="36">
        <f t="shared" si="61"/>
        <v>-2105.2631578947367</v>
      </c>
      <c r="AY151" s="36">
        <f t="shared" si="61"/>
        <v>-2105.2631578947367</v>
      </c>
      <c r="AZ151" s="36">
        <f t="shared" si="61"/>
        <v>-2105.2631578947367</v>
      </c>
      <c r="BA151" s="36">
        <f t="shared" si="61"/>
        <v>-2105.2631578947367</v>
      </c>
      <c r="BB151" s="36">
        <f t="shared" si="61"/>
        <v>-2105.2631578947367</v>
      </c>
      <c r="BC151" s="36">
        <f t="shared" si="61"/>
        <v>-2105.2631578947367</v>
      </c>
      <c r="BD151" s="36">
        <f t="shared" si="61"/>
        <v>-2105.2631578947367</v>
      </c>
      <c r="BE151" s="36">
        <f t="shared" si="61"/>
        <v>-2105.2631578947367</v>
      </c>
      <c r="BF151" s="36">
        <f t="shared" si="61"/>
        <v>-2105.2631578947367</v>
      </c>
      <c r="BG151" s="36">
        <f t="shared" si="61"/>
        <v>-2105.2631578947367</v>
      </c>
      <c r="BH151" s="36">
        <f t="shared" si="61"/>
        <v>-2105.2631578947367</v>
      </c>
      <c r="BI151" s="36">
        <f t="shared" si="61"/>
        <v>-2105.2631578947367</v>
      </c>
      <c r="BJ151" s="36">
        <f t="shared" si="61"/>
        <v>-2105.2631578947367</v>
      </c>
      <c r="BK151" s="36">
        <f t="shared" si="61"/>
        <v>-2105.2631578947367</v>
      </c>
      <c r="BL151" s="36">
        <f t="shared" si="61"/>
        <v>-2105.2631578947367</v>
      </c>
      <c r="BM151" s="36">
        <f t="shared" si="61"/>
        <v>-2105.2631578947367</v>
      </c>
      <c r="BN151" s="36">
        <f t="shared" si="61"/>
        <v>-2105.2631578947367</v>
      </c>
      <c r="BO151" s="36">
        <f t="shared" si="61"/>
        <v>-2105.2631578947367</v>
      </c>
      <c r="BP151" s="36">
        <f t="shared" si="61"/>
        <v>-2105.2631578947367</v>
      </c>
      <c r="BQ151" s="36">
        <f t="shared" si="61"/>
        <v>-2105.2631578947367</v>
      </c>
      <c r="BR151" s="36">
        <f t="shared" si="61"/>
        <v>-2105.2631578947367</v>
      </c>
      <c r="BS151" s="36">
        <f t="shared" si="61"/>
        <v>0</v>
      </c>
      <c r="BT151" s="36">
        <f t="shared" si="61"/>
        <v>0</v>
      </c>
      <c r="BU151" s="36">
        <f t="shared" si="61"/>
        <v>0</v>
      </c>
      <c r="BV151" s="36">
        <f t="shared" ref="BV151:CK151" si="62">-(IF($G$41=1,($G$67*$G$39)/$G$129,0))*BV129</f>
        <v>0</v>
      </c>
      <c r="BW151" s="36">
        <f t="shared" si="62"/>
        <v>0</v>
      </c>
      <c r="BX151" s="36">
        <f t="shared" si="62"/>
        <v>0</v>
      </c>
      <c r="BY151" s="36">
        <f t="shared" si="62"/>
        <v>0</v>
      </c>
      <c r="BZ151" s="36">
        <f t="shared" si="62"/>
        <v>0</v>
      </c>
      <c r="CA151" s="36">
        <f t="shared" si="62"/>
        <v>0</v>
      </c>
      <c r="CB151" s="36">
        <f t="shared" si="62"/>
        <v>0</v>
      </c>
      <c r="CC151" s="36">
        <f t="shared" si="62"/>
        <v>0</v>
      </c>
      <c r="CD151" s="36">
        <f t="shared" si="62"/>
        <v>0</v>
      </c>
      <c r="CE151" s="36">
        <f t="shared" si="62"/>
        <v>0</v>
      </c>
      <c r="CF151" s="36">
        <f t="shared" si="62"/>
        <v>0</v>
      </c>
      <c r="CG151" s="36">
        <f t="shared" si="62"/>
        <v>0</v>
      </c>
      <c r="CH151" s="36">
        <f t="shared" si="62"/>
        <v>0</v>
      </c>
      <c r="CI151" s="36">
        <f t="shared" si="62"/>
        <v>0</v>
      </c>
      <c r="CJ151" s="36">
        <f t="shared" si="62"/>
        <v>0</v>
      </c>
      <c r="CK151" s="36">
        <f t="shared" si="62"/>
        <v>0</v>
      </c>
    </row>
    <row r="152" spans="1:90" customFormat="1" ht="10.35" hidden="1" customHeight="1" outlineLevel="2"/>
    <row r="153" spans="1:90" customFormat="1" ht="10.35" hidden="1" customHeight="1" outlineLevel="2">
      <c r="D153" s="63" t="s">
        <v>297</v>
      </c>
    </row>
    <row r="154" spans="1:90" customFormat="1" ht="10.35" hidden="1" customHeight="1" outlineLevel="2">
      <c r="D154" s="10" t="s">
        <v>109</v>
      </c>
      <c r="F154" s="12" t="s">
        <v>4</v>
      </c>
      <c r="G154" s="25">
        <f>SUM(J154:CK154)</f>
        <v>-429450.52377459471</v>
      </c>
      <c r="J154" s="36">
        <f t="shared" ref="J154:AO154" si="63">-J93*$G$83</f>
        <v>0</v>
      </c>
      <c r="K154" s="36">
        <f t="shared" si="63"/>
        <v>0</v>
      </c>
      <c r="L154" s="36">
        <f t="shared" si="63"/>
        <v>0</v>
      </c>
      <c r="M154" s="36">
        <f t="shared" si="63"/>
        <v>0</v>
      </c>
      <c r="N154" s="36">
        <f t="shared" si="63"/>
        <v>-7667.2862453531607</v>
      </c>
      <c r="O154" s="36">
        <f t="shared" si="63"/>
        <v>-7667.2862453531607</v>
      </c>
      <c r="P154" s="36">
        <f t="shared" si="63"/>
        <v>-7667.2862453531607</v>
      </c>
      <c r="Q154" s="36">
        <f t="shared" si="63"/>
        <v>-7667.2862453531607</v>
      </c>
      <c r="R154" s="36">
        <f t="shared" si="63"/>
        <v>-7667.2862453531607</v>
      </c>
      <c r="S154" s="36">
        <f t="shared" si="63"/>
        <v>-7667.2862453531607</v>
      </c>
      <c r="T154" s="36">
        <f t="shared" si="63"/>
        <v>-7667.2862453531607</v>
      </c>
      <c r="U154" s="36">
        <f t="shared" si="63"/>
        <v>-7667.2862453531607</v>
      </c>
      <c r="V154" s="36">
        <f t="shared" si="63"/>
        <v>-7667.2862453531607</v>
      </c>
      <c r="W154" s="36">
        <f t="shared" si="63"/>
        <v>-7667.2862453531607</v>
      </c>
      <c r="X154" s="36">
        <f t="shared" si="63"/>
        <v>-7667.2862453531607</v>
      </c>
      <c r="Y154" s="36">
        <f t="shared" si="63"/>
        <v>-7667.2862453531607</v>
      </c>
      <c r="Z154" s="36">
        <f t="shared" si="63"/>
        <v>-7667.2862453531607</v>
      </c>
      <c r="AA154" s="36">
        <f t="shared" si="63"/>
        <v>-7667.2862453531607</v>
      </c>
      <c r="AB154" s="36">
        <f t="shared" si="63"/>
        <v>-7667.2862453531607</v>
      </c>
      <c r="AC154" s="36">
        <f t="shared" si="63"/>
        <v>-7667.2862453531607</v>
      </c>
      <c r="AD154" s="36">
        <f t="shared" si="63"/>
        <v>-7667.2862453531607</v>
      </c>
      <c r="AE154" s="36">
        <f t="shared" si="63"/>
        <v>-7667.2862453531607</v>
      </c>
      <c r="AF154" s="36">
        <f t="shared" si="63"/>
        <v>-7667.2862453531607</v>
      </c>
      <c r="AG154" s="36">
        <f t="shared" si="63"/>
        <v>-7667.2862453531607</v>
      </c>
      <c r="AH154" s="36">
        <f t="shared" si="63"/>
        <v>-7667.2862453531607</v>
      </c>
      <c r="AI154" s="36">
        <f t="shared" si="63"/>
        <v>-7667.2862453531607</v>
      </c>
      <c r="AJ154" s="36">
        <f t="shared" si="63"/>
        <v>-7667.2862453531607</v>
      </c>
      <c r="AK154" s="36">
        <f t="shared" si="63"/>
        <v>-7667.2862453531607</v>
      </c>
      <c r="AL154" s="36">
        <f t="shared" si="63"/>
        <v>-7667.2862453531607</v>
      </c>
      <c r="AM154" s="36">
        <f t="shared" si="63"/>
        <v>-7667.2862453531607</v>
      </c>
      <c r="AN154" s="36">
        <f t="shared" si="63"/>
        <v>-7667.2862453531607</v>
      </c>
      <c r="AO154" s="36">
        <f t="shared" si="63"/>
        <v>-7667.2862453531607</v>
      </c>
      <c r="AP154" s="36">
        <f t="shared" ref="AP154:BU154" si="64">-AP93*$G$83</f>
        <v>-7667.2862453531607</v>
      </c>
      <c r="AQ154" s="36">
        <f t="shared" si="64"/>
        <v>-7667.2862453531607</v>
      </c>
      <c r="AR154" s="36">
        <f t="shared" si="64"/>
        <v>-7667.2862453531607</v>
      </c>
      <c r="AS154" s="36">
        <f t="shared" si="64"/>
        <v>-7667.2862453531607</v>
      </c>
      <c r="AT154" s="36">
        <f t="shared" si="64"/>
        <v>-7667.2862453531607</v>
      </c>
      <c r="AU154" s="36">
        <f t="shared" si="64"/>
        <v>-7667.2862453531607</v>
      </c>
      <c r="AV154" s="36">
        <f t="shared" si="64"/>
        <v>-7667.2862453531607</v>
      </c>
      <c r="AW154" s="36">
        <f t="shared" si="64"/>
        <v>-7667.2862453531607</v>
      </c>
      <c r="AX154" s="36">
        <f t="shared" si="64"/>
        <v>-7667.2862453531607</v>
      </c>
      <c r="AY154" s="36">
        <f t="shared" si="64"/>
        <v>-7667.2862453531607</v>
      </c>
      <c r="AZ154" s="36">
        <f t="shared" si="64"/>
        <v>-7667.2862453531607</v>
      </c>
      <c r="BA154" s="36">
        <f t="shared" si="64"/>
        <v>-7667.2862453531607</v>
      </c>
      <c r="BB154" s="36">
        <f t="shared" si="64"/>
        <v>-7667.2862453531607</v>
      </c>
      <c r="BC154" s="36">
        <f t="shared" si="64"/>
        <v>-7667.2862453531607</v>
      </c>
      <c r="BD154" s="36">
        <f t="shared" si="64"/>
        <v>-7667.2862453531607</v>
      </c>
      <c r="BE154" s="36">
        <f t="shared" si="64"/>
        <v>-7667.2862453531607</v>
      </c>
      <c r="BF154" s="36">
        <f t="shared" si="64"/>
        <v>-7667.2862453531607</v>
      </c>
      <c r="BG154" s="36">
        <f t="shared" si="64"/>
        <v>-7667.2862453531607</v>
      </c>
      <c r="BH154" s="36">
        <f t="shared" si="64"/>
        <v>-7667.2862453531607</v>
      </c>
      <c r="BI154" s="36">
        <f t="shared" si="64"/>
        <v>-7667.2862453531607</v>
      </c>
      <c r="BJ154" s="36">
        <f t="shared" si="64"/>
        <v>-7667.2862453531607</v>
      </c>
      <c r="BK154" s="36">
        <f t="shared" si="64"/>
        <v>-7667.2862453531607</v>
      </c>
      <c r="BL154" s="36">
        <f t="shared" si="64"/>
        <v>-7667.2862453531607</v>
      </c>
      <c r="BM154" s="36">
        <f t="shared" si="64"/>
        <v>-7667.2862453531607</v>
      </c>
      <c r="BN154" s="36">
        <f t="shared" si="64"/>
        <v>-7667.2862453531607</v>
      </c>
      <c r="BO154" s="36">
        <f t="shared" si="64"/>
        <v>-7667.2862453531607</v>
      </c>
      <c r="BP154" s="36">
        <f t="shared" si="64"/>
        <v>-7667.2862453531607</v>
      </c>
      <c r="BQ154" s="36">
        <f t="shared" si="64"/>
        <v>-7667.2862453531607</v>
      </c>
      <c r="BR154" s="36">
        <f t="shared" si="64"/>
        <v>-82.494034817399893</v>
      </c>
      <c r="BS154" s="36">
        <f t="shared" si="64"/>
        <v>0</v>
      </c>
      <c r="BT154" s="36">
        <f t="shared" si="64"/>
        <v>0</v>
      </c>
      <c r="BU154" s="36">
        <f t="shared" si="64"/>
        <v>0</v>
      </c>
      <c r="BV154" s="36">
        <f t="shared" ref="BV154:CK154" si="65">-BV93*$G$83</f>
        <v>0</v>
      </c>
      <c r="BW154" s="36">
        <f t="shared" si="65"/>
        <v>0</v>
      </c>
      <c r="BX154" s="36">
        <f t="shared" si="65"/>
        <v>0</v>
      </c>
      <c r="BY154" s="36">
        <f t="shared" si="65"/>
        <v>0</v>
      </c>
      <c r="BZ154" s="36">
        <f t="shared" si="65"/>
        <v>0</v>
      </c>
      <c r="CA154" s="36">
        <f t="shared" si="65"/>
        <v>0</v>
      </c>
      <c r="CB154" s="36">
        <f t="shared" si="65"/>
        <v>0</v>
      </c>
      <c r="CC154" s="36">
        <f t="shared" si="65"/>
        <v>0</v>
      </c>
      <c r="CD154" s="36">
        <f t="shared" si="65"/>
        <v>0</v>
      </c>
      <c r="CE154" s="36">
        <f t="shared" si="65"/>
        <v>0</v>
      </c>
      <c r="CF154" s="36">
        <f t="shared" si="65"/>
        <v>0</v>
      </c>
      <c r="CG154" s="36">
        <f t="shared" si="65"/>
        <v>0</v>
      </c>
      <c r="CH154" s="36">
        <f t="shared" si="65"/>
        <v>0</v>
      </c>
      <c r="CI154" s="36">
        <f t="shared" si="65"/>
        <v>0</v>
      </c>
      <c r="CJ154" s="36">
        <f t="shared" si="65"/>
        <v>0</v>
      </c>
      <c r="CK154" s="36">
        <f t="shared" si="65"/>
        <v>0</v>
      </c>
    </row>
    <row r="155" spans="1:90" customFormat="1" ht="10.35" hidden="1" customHeight="1" outlineLevel="2">
      <c r="D155" s="89" t="s">
        <v>115</v>
      </c>
      <c r="F155" s="12" t="s">
        <v>4</v>
      </c>
      <c r="G155" s="25">
        <f>SUM(J155:CK155)</f>
        <v>-96075</v>
      </c>
      <c r="J155" s="36">
        <f t="shared" ref="J155:AO155" si="66">-(J66+J69) * $G$86 *J76</f>
        <v>-1575</v>
      </c>
      <c r="K155" s="36">
        <f t="shared" si="66"/>
        <v>-1575</v>
      </c>
      <c r="L155" s="36">
        <f t="shared" si="66"/>
        <v>-1575</v>
      </c>
      <c r="M155" s="36">
        <f t="shared" si="66"/>
        <v>-1575</v>
      </c>
      <c r="N155" s="36">
        <f t="shared" si="66"/>
        <v>-1575</v>
      </c>
      <c r="O155" s="36">
        <f t="shared" si="66"/>
        <v>-1575</v>
      </c>
      <c r="P155" s="36">
        <f t="shared" si="66"/>
        <v>-1575</v>
      </c>
      <c r="Q155" s="36">
        <f t="shared" si="66"/>
        <v>-1575</v>
      </c>
      <c r="R155" s="36">
        <f t="shared" si="66"/>
        <v>-1575</v>
      </c>
      <c r="S155" s="36">
        <f t="shared" si="66"/>
        <v>-1575</v>
      </c>
      <c r="T155" s="36">
        <f t="shared" si="66"/>
        <v>-1575</v>
      </c>
      <c r="U155" s="36">
        <f t="shared" si="66"/>
        <v>-1575</v>
      </c>
      <c r="V155" s="36">
        <f t="shared" si="66"/>
        <v>-1575</v>
      </c>
      <c r="W155" s="36">
        <f t="shared" si="66"/>
        <v>-1575</v>
      </c>
      <c r="X155" s="36">
        <f t="shared" si="66"/>
        <v>-1575</v>
      </c>
      <c r="Y155" s="36">
        <f t="shared" si="66"/>
        <v>-1575</v>
      </c>
      <c r="Z155" s="36">
        <f t="shared" si="66"/>
        <v>-1575</v>
      </c>
      <c r="AA155" s="36">
        <f t="shared" si="66"/>
        <v>-1575</v>
      </c>
      <c r="AB155" s="36">
        <f t="shared" si="66"/>
        <v>-1575</v>
      </c>
      <c r="AC155" s="36">
        <f t="shared" si="66"/>
        <v>-1575</v>
      </c>
      <c r="AD155" s="36">
        <f t="shared" si="66"/>
        <v>-1575</v>
      </c>
      <c r="AE155" s="36">
        <f t="shared" si="66"/>
        <v>-1575</v>
      </c>
      <c r="AF155" s="36">
        <f t="shared" si="66"/>
        <v>-1575</v>
      </c>
      <c r="AG155" s="36">
        <f t="shared" si="66"/>
        <v>-1575</v>
      </c>
      <c r="AH155" s="36">
        <f t="shared" si="66"/>
        <v>-1575</v>
      </c>
      <c r="AI155" s="36">
        <f t="shared" si="66"/>
        <v>-1575</v>
      </c>
      <c r="AJ155" s="36">
        <f t="shared" si="66"/>
        <v>-1575</v>
      </c>
      <c r="AK155" s="36">
        <f t="shared" si="66"/>
        <v>-1575</v>
      </c>
      <c r="AL155" s="36">
        <f t="shared" si="66"/>
        <v>-1575</v>
      </c>
      <c r="AM155" s="36">
        <f t="shared" si="66"/>
        <v>-1575</v>
      </c>
      <c r="AN155" s="36">
        <f t="shared" si="66"/>
        <v>-1575</v>
      </c>
      <c r="AO155" s="36">
        <f t="shared" si="66"/>
        <v>-1575</v>
      </c>
      <c r="AP155" s="36">
        <f t="shared" ref="AP155:BU155" si="67">-(AP66+AP69) * $G$86 *AP76</f>
        <v>-1575</v>
      </c>
      <c r="AQ155" s="36">
        <f t="shared" si="67"/>
        <v>-1575</v>
      </c>
      <c r="AR155" s="36">
        <f t="shared" si="67"/>
        <v>-1575</v>
      </c>
      <c r="AS155" s="36">
        <f t="shared" si="67"/>
        <v>-1575</v>
      </c>
      <c r="AT155" s="36">
        <f t="shared" si="67"/>
        <v>-1575</v>
      </c>
      <c r="AU155" s="36">
        <f t="shared" si="67"/>
        <v>-1575</v>
      </c>
      <c r="AV155" s="36">
        <f t="shared" si="67"/>
        <v>-1575</v>
      </c>
      <c r="AW155" s="36">
        <f t="shared" si="67"/>
        <v>-1575</v>
      </c>
      <c r="AX155" s="36">
        <f t="shared" si="67"/>
        <v>-1575</v>
      </c>
      <c r="AY155" s="36">
        <f t="shared" si="67"/>
        <v>-1575</v>
      </c>
      <c r="AZ155" s="36">
        <f t="shared" si="67"/>
        <v>-1575</v>
      </c>
      <c r="BA155" s="36">
        <f t="shared" si="67"/>
        <v>-1575</v>
      </c>
      <c r="BB155" s="36">
        <f t="shared" si="67"/>
        <v>-1575</v>
      </c>
      <c r="BC155" s="36">
        <f t="shared" si="67"/>
        <v>-1575</v>
      </c>
      <c r="BD155" s="36">
        <f t="shared" si="67"/>
        <v>-1575</v>
      </c>
      <c r="BE155" s="36">
        <f t="shared" si="67"/>
        <v>-1575</v>
      </c>
      <c r="BF155" s="36">
        <f t="shared" si="67"/>
        <v>-1575</v>
      </c>
      <c r="BG155" s="36">
        <f t="shared" si="67"/>
        <v>-1575</v>
      </c>
      <c r="BH155" s="36">
        <f t="shared" si="67"/>
        <v>-1575</v>
      </c>
      <c r="BI155" s="36">
        <f t="shared" si="67"/>
        <v>-1575</v>
      </c>
      <c r="BJ155" s="36">
        <f t="shared" si="67"/>
        <v>-1575</v>
      </c>
      <c r="BK155" s="36">
        <f t="shared" si="67"/>
        <v>-1575</v>
      </c>
      <c r="BL155" s="36">
        <f t="shared" si="67"/>
        <v>-1575</v>
      </c>
      <c r="BM155" s="36">
        <f t="shared" si="67"/>
        <v>-1575</v>
      </c>
      <c r="BN155" s="36">
        <f t="shared" si="67"/>
        <v>-1575</v>
      </c>
      <c r="BO155" s="36">
        <f t="shared" si="67"/>
        <v>-1575</v>
      </c>
      <c r="BP155" s="36">
        <f t="shared" si="67"/>
        <v>-1575</v>
      </c>
      <c r="BQ155" s="36">
        <f t="shared" si="67"/>
        <v>-1575</v>
      </c>
      <c r="BR155" s="36">
        <f t="shared" si="67"/>
        <v>-1575</v>
      </c>
      <c r="BS155" s="36">
        <f t="shared" si="67"/>
        <v>0</v>
      </c>
      <c r="BT155" s="36">
        <f t="shared" si="67"/>
        <v>0</v>
      </c>
      <c r="BU155" s="36">
        <f t="shared" si="67"/>
        <v>0</v>
      </c>
      <c r="BV155" s="36">
        <f t="shared" ref="BV155:CK155" si="68">-(BV66+BV69) * $G$86 *BV76</f>
        <v>0</v>
      </c>
      <c r="BW155" s="36">
        <f t="shared" si="68"/>
        <v>0</v>
      </c>
      <c r="BX155" s="36">
        <f t="shared" si="68"/>
        <v>0</v>
      </c>
      <c r="BY155" s="36">
        <f t="shared" si="68"/>
        <v>0</v>
      </c>
      <c r="BZ155" s="36">
        <f t="shared" si="68"/>
        <v>0</v>
      </c>
      <c r="CA155" s="36">
        <f t="shared" si="68"/>
        <v>0</v>
      </c>
      <c r="CB155" s="36">
        <f t="shared" si="68"/>
        <v>0</v>
      </c>
      <c r="CC155" s="36">
        <f t="shared" si="68"/>
        <v>0</v>
      </c>
      <c r="CD155" s="36">
        <f t="shared" si="68"/>
        <v>0</v>
      </c>
      <c r="CE155" s="36">
        <f t="shared" si="68"/>
        <v>0</v>
      </c>
      <c r="CF155" s="36">
        <f t="shared" si="68"/>
        <v>0</v>
      </c>
      <c r="CG155" s="36">
        <f t="shared" si="68"/>
        <v>0</v>
      </c>
      <c r="CH155" s="36">
        <f t="shared" si="68"/>
        <v>0</v>
      </c>
      <c r="CI155" s="36">
        <f t="shared" si="68"/>
        <v>0</v>
      </c>
      <c r="CJ155" s="36">
        <f t="shared" si="68"/>
        <v>0</v>
      </c>
      <c r="CK155" s="36">
        <f t="shared" si="68"/>
        <v>0</v>
      </c>
    </row>
    <row r="156" spans="1:90" customFormat="1" ht="10.35" hidden="1" customHeight="1" outlineLevel="2" collapsed="1"/>
    <row r="157" spans="1:90" customFormat="1" ht="10.35" hidden="1" customHeight="1" outlineLevel="1" collapsed="1"/>
    <row r="158" spans="1:90" s="16" customFormat="1" ht="10.35" hidden="1" customHeight="1" outlineLevel="1">
      <c r="B158" s="17"/>
      <c r="C158" s="207" t="s">
        <v>412</v>
      </c>
      <c r="D158" s="16" t="s">
        <v>385</v>
      </c>
      <c r="E158" s="18"/>
      <c r="F158" s="19"/>
      <c r="G158" s="20"/>
    </row>
    <row r="159" spans="1:90" s="84" customFormat="1" ht="10.35" hidden="1" customHeight="1" outlineLevel="2">
      <c r="B159" s="85"/>
      <c r="C159" s="85"/>
      <c r="E159" s="86"/>
      <c r="F159" s="87"/>
      <c r="G159" s="88"/>
    </row>
    <row r="160" spans="1:90" s="84" customFormat="1" ht="10.35" hidden="1" customHeight="1" outlineLevel="2">
      <c r="B160" s="85"/>
      <c r="C160" s="85"/>
      <c r="D160" s="10" t="s">
        <v>135</v>
      </c>
      <c r="F160" s="12" t="s">
        <v>7</v>
      </c>
      <c r="G160" s="26">
        <f>SUM(I160:CJ160)</f>
        <v>57</v>
      </c>
      <c r="J160" s="32">
        <f>'Laika grafiks'!J25</f>
        <v>0</v>
      </c>
      <c r="K160" s="32">
        <f>'Laika grafiks'!K25</f>
        <v>0</v>
      </c>
      <c r="L160" s="32">
        <f>'Laika grafiks'!L25</f>
        <v>0</v>
      </c>
      <c r="M160" s="32">
        <f>'Laika grafiks'!M25</f>
        <v>0</v>
      </c>
      <c r="N160" s="32">
        <f>'Laika grafiks'!N25</f>
        <v>1</v>
      </c>
      <c r="O160" s="32">
        <f>'Laika grafiks'!O25</f>
        <v>1</v>
      </c>
      <c r="P160" s="32">
        <f>'Laika grafiks'!P25</f>
        <v>1</v>
      </c>
      <c r="Q160" s="32">
        <f>'Laika grafiks'!Q25</f>
        <v>1</v>
      </c>
      <c r="R160" s="32">
        <f>'Laika grafiks'!R25</f>
        <v>1</v>
      </c>
      <c r="S160" s="32">
        <f>'Laika grafiks'!S25</f>
        <v>1</v>
      </c>
      <c r="T160" s="32">
        <f>'Laika grafiks'!T25</f>
        <v>1</v>
      </c>
      <c r="U160" s="32">
        <f>'Laika grafiks'!U25</f>
        <v>1</v>
      </c>
      <c r="V160" s="32">
        <f>'Laika grafiks'!V25</f>
        <v>1</v>
      </c>
      <c r="W160" s="32">
        <f>'Laika grafiks'!W25</f>
        <v>1</v>
      </c>
      <c r="X160" s="32">
        <f>'Laika grafiks'!X25</f>
        <v>1</v>
      </c>
      <c r="Y160" s="32">
        <f>'Laika grafiks'!Y25</f>
        <v>1</v>
      </c>
      <c r="Z160" s="32">
        <f>'Laika grafiks'!Z25</f>
        <v>1</v>
      </c>
      <c r="AA160" s="32">
        <f>'Laika grafiks'!AA25</f>
        <v>1</v>
      </c>
      <c r="AB160" s="32">
        <f>'Laika grafiks'!AB25</f>
        <v>1</v>
      </c>
      <c r="AC160" s="32">
        <f>'Laika grafiks'!AC25</f>
        <v>1</v>
      </c>
      <c r="AD160" s="32">
        <f>'Laika grafiks'!AD25</f>
        <v>1</v>
      </c>
      <c r="AE160" s="32">
        <f>'Laika grafiks'!AE25</f>
        <v>1</v>
      </c>
      <c r="AF160" s="32">
        <f>'Laika grafiks'!AF25</f>
        <v>1</v>
      </c>
      <c r="AG160" s="32">
        <f>'Laika grafiks'!AG25</f>
        <v>1</v>
      </c>
      <c r="AH160" s="32">
        <f>'Laika grafiks'!AH25</f>
        <v>1</v>
      </c>
      <c r="AI160" s="32">
        <f>'Laika grafiks'!AI25</f>
        <v>1</v>
      </c>
      <c r="AJ160" s="32">
        <f>'Laika grafiks'!AJ25</f>
        <v>1</v>
      </c>
      <c r="AK160" s="32">
        <f>'Laika grafiks'!AK25</f>
        <v>1</v>
      </c>
      <c r="AL160" s="32">
        <f>'Laika grafiks'!AL25</f>
        <v>1</v>
      </c>
      <c r="AM160" s="32">
        <f>'Laika grafiks'!AM25</f>
        <v>1</v>
      </c>
      <c r="AN160" s="32">
        <f>'Laika grafiks'!AN25</f>
        <v>1</v>
      </c>
      <c r="AO160" s="32">
        <f>'Laika grafiks'!AO25</f>
        <v>1</v>
      </c>
      <c r="AP160" s="32">
        <f>'Laika grafiks'!AP25</f>
        <v>1</v>
      </c>
      <c r="AQ160" s="32">
        <f>'Laika grafiks'!AQ25</f>
        <v>1</v>
      </c>
      <c r="AR160" s="32">
        <f>'Laika grafiks'!AR25</f>
        <v>1</v>
      </c>
      <c r="AS160" s="32">
        <f>'Laika grafiks'!AS25</f>
        <v>1</v>
      </c>
      <c r="AT160" s="32">
        <f>'Laika grafiks'!AT25</f>
        <v>1</v>
      </c>
      <c r="AU160" s="32">
        <f>'Laika grafiks'!AU25</f>
        <v>1</v>
      </c>
      <c r="AV160" s="32">
        <f>'Laika grafiks'!AV25</f>
        <v>1</v>
      </c>
      <c r="AW160" s="32">
        <f>'Laika grafiks'!AW25</f>
        <v>1</v>
      </c>
      <c r="AX160" s="32">
        <f>'Laika grafiks'!AX25</f>
        <v>1</v>
      </c>
      <c r="AY160" s="32">
        <f>'Laika grafiks'!AY25</f>
        <v>1</v>
      </c>
      <c r="AZ160" s="32">
        <f>'Laika grafiks'!AZ25</f>
        <v>1</v>
      </c>
      <c r="BA160" s="32">
        <f>'Laika grafiks'!BA25</f>
        <v>1</v>
      </c>
      <c r="BB160" s="32">
        <f>'Laika grafiks'!BB25</f>
        <v>1</v>
      </c>
      <c r="BC160" s="32">
        <f>'Laika grafiks'!BC25</f>
        <v>1</v>
      </c>
      <c r="BD160" s="32">
        <f>'Laika grafiks'!BD25</f>
        <v>1</v>
      </c>
      <c r="BE160" s="32">
        <f>'Laika grafiks'!BE25</f>
        <v>1</v>
      </c>
      <c r="BF160" s="32">
        <f>'Laika grafiks'!BF25</f>
        <v>1</v>
      </c>
      <c r="BG160" s="32">
        <f>'Laika grafiks'!BG25</f>
        <v>1</v>
      </c>
      <c r="BH160" s="32">
        <f>'Laika grafiks'!BH25</f>
        <v>1</v>
      </c>
      <c r="BI160" s="32">
        <f>'Laika grafiks'!BI25</f>
        <v>1</v>
      </c>
      <c r="BJ160" s="32">
        <f>'Laika grafiks'!BJ25</f>
        <v>1</v>
      </c>
      <c r="BK160" s="32">
        <f>'Laika grafiks'!BK25</f>
        <v>1</v>
      </c>
      <c r="BL160" s="32">
        <f>'Laika grafiks'!BL25</f>
        <v>1</v>
      </c>
      <c r="BM160" s="32">
        <f>'Laika grafiks'!BM25</f>
        <v>1</v>
      </c>
      <c r="BN160" s="32">
        <f>'Laika grafiks'!BN25</f>
        <v>1</v>
      </c>
      <c r="BO160" s="32">
        <f>'Laika grafiks'!BO25</f>
        <v>1</v>
      </c>
      <c r="BP160" s="32">
        <f>'Laika grafiks'!BP25</f>
        <v>1</v>
      </c>
      <c r="BQ160" s="32">
        <f>'Laika grafiks'!BQ25</f>
        <v>1</v>
      </c>
      <c r="BR160" s="32">
        <f>'Laika grafiks'!BR25</f>
        <v>1</v>
      </c>
      <c r="BS160" s="32">
        <f>'Laika grafiks'!BS25</f>
        <v>0</v>
      </c>
      <c r="BT160" s="32">
        <f>'Laika grafiks'!BT25</f>
        <v>0</v>
      </c>
      <c r="BU160" s="32">
        <f>'Laika grafiks'!BU25</f>
        <v>0</v>
      </c>
      <c r="BV160" s="32">
        <f>'Laika grafiks'!BV25</f>
        <v>0</v>
      </c>
      <c r="BW160" s="32">
        <f>'Laika grafiks'!BW25</f>
        <v>0</v>
      </c>
      <c r="BX160" s="32">
        <f>'Laika grafiks'!BX25</f>
        <v>0</v>
      </c>
      <c r="BY160" s="32">
        <f>'Laika grafiks'!BY25</f>
        <v>0</v>
      </c>
      <c r="BZ160" s="32">
        <f>'Laika grafiks'!BZ25</f>
        <v>0</v>
      </c>
      <c r="CA160" s="32">
        <f>'Laika grafiks'!CA25</f>
        <v>0</v>
      </c>
      <c r="CB160" s="32">
        <f>'Laika grafiks'!CB25</f>
        <v>0</v>
      </c>
      <c r="CC160" s="32">
        <f>'Laika grafiks'!CC25</f>
        <v>0</v>
      </c>
      <c r="CD160" s="32">
        <f>'Laika grafiks'!CD25</f>
        <v>0</v>
      </c>
      <c r="CE160" s="32">
        <f>'Laika grafiks'!CE25</f>
        <v>0</v>
      </c>
      <c r="CF160" s="32">
        <f>'Laika grafiks'!CF25</f>
        <v>0</v>
      </c>
      <c r="CG160" s="32">
        <f>'Laika grafiks'!CG25</f>
        <v>0</v>
      </c>
      <c r="CH160" s="32">
        <f>'Laika grafiks'!CH25</f>
        <v>0</v>
      </c>
      <c r="CI160" s="32">
        <f>'Laika grafiks'!CI25</f>
        <v>0</v>
      </c>
      <c r="CJ160" s="32">
        <f>'Laika grafiks'!CJ25</f>
        <v>0</v>
      </c>
      <c r="CK160" s="32">
        <f>'Laika grafiks'!CK25</f>
        <v>0</v>
      </c>
    </row>
    <row r="161" spans="1:89" s="84" customFormat="1" ht="10.35" hidden="1" customHeight="1" outlineLevel="2">
      <c r="B161" s="85"/>
      <c r="C161" s="85"/>
      <c r="E161" s="86"/>
      <c r="F161" s="87"/>
      <c r="G161" s="88"/>
    </row>
    <row r="162" spans="1:89" ht="10.35" hidden="1" customHeight="1" outlineLevel="2" collapsed="1">
      <c r="A162" s="89"/>
      <c r="B162" s="89"/>
      <c r="D162" s="89" t="s">
        <v>530</v>
      </c>
      <c r="E162" s="86"/>
      <c r="F162" s="12" t="s">
        <v>7</v>
      </c>
      <c r="G162" s="26">
        <f>SUM(I162:CJ162)</f>
        <v>3</v>
      </c>
      <c r="J162" s="26">
        <f t="shared" ref="J162:AO162" si="69">IF(J78=1, 1, 0)</f>
        <v>1</v>
      </c>
      <c r="K162" s="26">
        <f t="shared" si="69"/>
        <v>1</v>
      </c>
      <c r="L162" s="26">
        <f t="shared" si="69"/>
        <v>1</v>
      </c>
      <c r="M162" s="26">
        <f t="shared" si="69"/>
        <v>0</v>
      </c>
      <c r="N162" s="26">
        <f t="shared" si="69"/>
        <v>0</v>
      </c>
      <c r="O162" s="26">
        <f t="shared" si="69"/>
        <v>0</v>
      </c>
      <c r="P162" s="26">
        <f t="shared" si="69"/>
        <v>0</v>
      </c>
      <c r="Q162" s="26">
        <f t="shared" si="69"/>
        <v>0</v>
      </c>
      <c r="R162" s="26">
        <f t="shared" si="69"/>
        <v>0</v>
      </c>
      <c r="S162" s="26">
        <f t="shared" si="69"/>
        <v>0</v>
      </c>
      <c r="T162" s="26">
        <f t="shared" si="69"/>
        <v>0</v>
      </c>
      <c r="U162" s="26">
        <f t="shared" si="69"/>
        <v>0</v>
      </c>
      <c r="V162" s="26">
        <f t="shared" si="69"/>
        <v>0</v>
      </c>
      <c r="W162" s="26">
        <f t="shared" si="69"/>
        <v>0</v>
      </c>
      <c r="X162" s="26">
        <f t="shared" si="69"/>
        <v>0</v>
      </c>
      <c r="Y162" s="26">
        <f t="shared" si="69"/>
        <v>0</v>
      </c>
      <c r="Z162" s="26">
        <f t="shared" si="69"/>
        <v>0</v>
      </c>
      <c r="AA162" s="26">
        <f t="shared" si="69"/>
        <v>0</v>
      </c>
      <c r="AB162" s="26">
        <f t="shared" si="69"/>
        <v>0</v>
      </c>
      <c r="AC162" s="26">
        <f t="shared" si="69"/>
        <v>0</v>
      </c>
      <c r="AD162" s="26">
        <f t="shared" si="69"/>
        <v>0</v>
      </c>
      <c r="AE162" s="26">
        <f t="shared" si="69"/>
        <v>0</v>
      </c>
      <c r="AF162" s="26">
        <f t="shared" si="69"/>
        <v>0</v>
      </c>
      <c r="AG162" s="26">
        <f t="shared" si="69"/>
        <v>0</v>
      </c>
      <c r="AH162" s="26">
        <f t="shared" si="69"/>
        <v>0</v>
      </c>
      <c r="AI162" s="26">
        <f t="shared" si="69"/>
        <v>0</v>
      </c>
      <c r="AJ162" s="26">
        <f t="shared" si="69"/>
        <v>0</v>
      </c>
      <c r="AK162" s="26">
        <f t="shared" si="69"/>
        <v>0</v>
      </c>
      <c r="AL162" s="26">
        <f t="shared" si="69"/>
        <v>0</v>
      </c>
      <c r="AM162" s="26">
        <f t="shared" si="69"/>
        <v>0</v>
      </c>
      <c r="AN162" s="26">
        <f t="shared" si="69"/>
        <v>0</v>
      </c>
      <c r="AO162" s="26">
        <f t="shared" si="69"/>
        <v>0</v>
      </c>
      <c r="AP162" s="26">
        <f t="shared" ref="AP162:BU162" si="70">IF(AP78=1, 1, 0)</f>
        <v>0</v>
      </c>
      <c r="AQ162" s="26">
        <f t="shared" si="70"/>
        <v>0</v>
      </c>
      <c r="AR162" s="26">
        <f t="shared" si="70"/>
        <v>0</v>
      </c>
      <c r="AS162" s="26">
        <f t="shared" si="70"/>
        <v>0</v>
      </c>
      <c r="AT162" s="26">
        <f t="shared" si="70"/>
        <v>0</v>
      </c>
      <c r="AU162" s="26">
        <f t="shared" si="70"/>
        <v>0</v>
      </c>
      <c r="AV162" s="26">
        <f t="shared" si="70"/>
        <v>0</v>
      </c>
      <c r="AW162" s="26">
        <f t="shared" si="70"/>
        <v>0</v>
      </c>
      <c r="AX162" s="26">
        <f t="shared" si="70"/>
        <v>0</v>
      </c>
      <c r="AY162" s="26">
        <f t="shared" si="70"/>
        <v>0</v>
      </c>
      <c r="AZ162" s="26">
        <f t="shared" si="70"/>
        <v>0</v>
      </c>
      <c r="BA162" s="26">
        <f t="shared" si="70"/>
        <v>0</v>
      </c>
      <c r="BB162" s="26">
        <f t="shared" si="70"/>
        <v>0</v>
      </c>
      <c r="BC162" s="26">
        <f t="shared" si="70"/>
        <v>0</v>
      </c>
      <c r="BD162" s="26">
        <f t="shared" si="70"/>
        <v>0</v>
      </c>
      <c r="BE162" s="26">
        <f t="shared" si="70"/>
        <v>0</v>
      </c>
      <c r="BF162" s="26">
        <f t="shared" si="70"/>
        <v>0</v>
      </c>
      <c r="BG162" s="26">
        <f t="shared" si="70"/>
        <v>0</v>
      </c>
      <c r="BH162" s="26">
        <f t="shared" si="70"/>
        <v>0</v>
      </c>
      <c r="BI162" s="26">
        <f t="shared" si="70"/>
        <v>0</v>
      </c>
      <c r="BJ162" s="26">
        <f t="shared" si="70"/>
        <v>0</v>
      </c>
      <c r="BK162" s="26">
        <f t="shared" si="70"/>
        <v>0</v>
      </c>
      <c r="BL162" s="26">
        <f t="shared" si="70"/>
        <v>0</v>
      </c>
      <c r="BM162" s="26">
        <f t="shared" si="70"/>
        <v>0</v>
      </c>
      <c r="BN162" s="26">
        <f t="shared" si="70"/>
        <v>0</v>
      </c>
      <c r="BO162" s="26">
        <f t="shared" si="70"/>
        <v>0</v>
      </c>
      <c r="BP162" s="26">
        <f t="shared" si="70"/>
        <v>0</v>
      </c>
      <c r="BQ162" s="26">
        <f t="shared" si="70"/>
        <v>0</v>
      </c>
      <c r="BR162" s="26">
        <f t="shared" si="70"/>
        <v>0</v>
      </c>
      <c r="BS162" s="26">
        <f t="shared" si="70"/>
        <v>0</v>
      </c>
      <c r="BT162" s="26">
        <f t="shared" si="70"/>
        <v>0</v>
      </c>
      <c r="BU162" s="26">
        <f t="shared" si="70"/>
        <v>0</v>
      </c>
      <c r="BV162" s="26">
        <f t="shared" ref="BV162:CK162" si="71">IF(BV78=1, 1, 0)</f>
        <v>0</v>
      </c>
      <c r="BW162" s="26">
        <f t="shared" si="71"/>
        <v>0</v>
      </c>
      <c r="BX162" s="26">
        <f t="shared" si="71"/>
        <v>0</v>
      </c>
      <c r="BY162" s="26">
        <f t="shared" si="71"/>
        <v>0</v>
      </c>
      <c r="BZ162" s="26">
        <f t="shared" si="71"/>
        <v>0</v>
      </c>
      <c r="CA162" s="26">
        <f t="shared" si="71"/>
        <v>0</v>
      </c>
      <c r="CB162" s="26">
        <f t="shared" si="71"/>
        <v>0</v>
      </c>
      <c r="CC162" s="26">
        <f t="shared" si="71"/>
        <v>0</v>
      </c>
      <c r="CD162" s="26">
        <f t="shared" si="71"/>
        <v>0</v>
      </c>
      <c r="CE162" s="26">
        <f t="shared" si="71"/>
        <v>0</v>
      </c>
      <c r="CF162" s="26">
        <f t="shared" si="71"/>
        <v>0</v>
      </c>
      <c r="CG162" s="26">
        <f t="shared" si="71"/>
        <v>0</v>
      </c>
      <c r="CH162" s="26">
        <f t="shared" si="71"/>
        <v>0</v>
      </c>
      <c r="CI162" s="26">
        <f t="shared" si="71"/>
        <v>0</v>
      </c>
      <c r="CJ162" s="26">
        <f t="shared" si="71"/>
        <v>0</v>
      </c>
      <c r="CK162" s="26">
        <f t="shared" si="71"/>
        <v>0</v>
      </c>
    </row>
    <row r="163" spans="1:89" s="84" customFormat="1" ht="10.35" hidden="1" customHeight="1" outlineLevel="2">
      <c r="B163" s="85"/>
      <c r="C163" s="85"/>
      <c r="E163" s="86"/>
      <c r="F163" s="87"/>
      <c r="G163" s="88"/>
    </row>
    <row r="164" spans="1:89" s="84" customFormat="1" ht="10.35" hidden="1" customHeight="1" outlineLevel="2">
      <c r="B164" s="85"/>
      <c r="C164" s="85"/>
      <c r="D164" s="89" t="s">
        <v>528</v>
      </c>
      <c r="E164" s="91"/>
      <c r="F164" s="12" t="s">
        <v>7</v>
      </c>
      <c r="G164" s="26">
        <f>SUM(I164:CJ164)</f>
        <v>58</v>
      </c>
      <c r="J164" s="26">
        <f t="shared" ref="J164:AO164" si="72">IF(J76-J78=1, 1, 0)</f>
        <v>0</v>
      </c>
      <c r="K164" s="26">
        <f t="shared" si="72"/>
        <v>0</v>
      </c>
      <c r="L164" s="26">
        <f t="shared" si="72"/>
        <v>0</v>
      </c>
      <c r="M164" s="26">
        <f t="shared" si="72"/>
        <v>1</v>
      </c>
      <c r="N164" s="26">
        <f t="shared" si="72"/>
        <v>1</v>
      </c>
      <c r="O164" s="26">
        <f t="shared" si="72"/>
        <v>1</v>
      </c>
      <c r="P164" s="26">
        <f t="shared" si="72"/>
        <v>1</v>
      </c>
      <c r="Q164" s="26">
        <f t="shared" si="72"/>
        <v>1</v>
      </c>
      <c r="R164" s="26">
        <f t="shared" si="72"/>
        <v>1</v>
      </c>
      <c r="S164" s="26">
        <f t="shared" si="72"/>
        <v>1</v>
      </c>
      <c r="T164" s="26">
        <f t="shared" si="72"/>
        <v>1</v>
      </c>
      <c r="U164" s="26">
        <f t="shared" si="72"/>
        <v>1</v>
      </c>
      <c r="V164" s="26">
        <f t="shared" si="72"/>
        <v>1</v>
      </c>
      <c r="W164" s="26">
        <f t="shared" si="72"/>
        <v>1</v>
      </c>
      <c r="X164" s="26">
        <f t="shared" si="72"/>
        <v>1</v>
      </c>
      <c r="Y164" s="26">
        <f t="shared" si="72"/>
        <v>1</v>
      </c>
      <c r="Z164" s="26">
        <f t="shared" si="72"/>
        <v>1</v>
      </c>
      <c r="AA164" s="26">
        <f t="shared" si="72"/>
        <v>1</v>
      </c>
      <c r="AB164" s="26">
        <f t="shared" si="72"/>
        <v>1</v>
      </c>
      <c r="AC164" s="26">
        <f t="shared" si="72"/>
        <v>1</v>
      </c>
      <c r="AD164" s="26">
        <f t="shared" si="72"/>
        <v>1</v>
      </c>
      <c r="AE164" s="26">
        <f t="shared" si="72"/>
        <v>1</v>
      </c>
      <c r="AF164" s="26">
        <f t="shared" si="72"/>
        <v>1</v>
      </c>
      <c r="AG164" s="26">
        <f t="shared" si="72"/>
        <v>1</v>
      </c>
      <c r="AH164" s="26">
        <f t="shared" si="72"/>
        <v>1</v>
      </c>
      <c r="AI164" s="26">
        <f t="shared" si="72"/>
        <v>1</v>
      </c>
      <c r="AJ164" s="26">
        <f t="shared" si="72"/>
        <v>1</v>
      </c>
      <c r="AK164" s="26">
        <f t="shared" si="72"/>
        <v>1</v>
      </c>
      <c r="AL164" s="26">
        <f t="shared" si="72"/>
        <v>1</v>
      </c>
      <c r="AM164" s="26">
        <f t="shared" si="72"/>
        <v>1</v>
      </c>
      <c r="AN164" s="26">
        <f t="shared" si="72"/>
        <v>1</v>
      </c>
      <c r="AO164" s="26">
        <f t="shared" si="72"/>
        <v>1</v>
      </c>
      <c r="AP164" s="26">
        <f t="shared" ref="AP164:BU164" si="73">IF(AP76-AP78=1, 1, 0)</f>
        <v>1</v>
      </c>
      <c r="AQ164" s="26">
        <f t="shared" si="73"/>
        <v>1</v>
      </c>
      <c r="AR164" s="26">
        <f t="shared" si="73"/>
        <v>1</v>
      </c>
      <c r="AS164" s="26">
        <f t="shared" si="73"/>
        <v>1</v>
      </c>
      <c r="AT164" s="26">
        <f t="shared" si="73"/>
        <v>1</v>
      </c>
      <c r="AU164" s="26">
        <f t="shared" si="73"/>
        <v>1</v>
      </c>
      <c r="AV164" s="26">
        <f t="shared" si="73"/>
        <v>1</v>
      </c>
      <c r="AW164" s="26">
        <f t="shared" si="73"/>
        <v>1</v>
      </c>
      <c r="AX164" s="26">
        <f t="shared" si="73"/>
        <v>1</v>
      </c>
      <c r="AY164" s="26">
        <f t="shared" si="73"/>
        <v>1</v>
      </c>
      <c r="AZ164" s="26">
        <f t="shared" si="73"/>
        <v>1</v>
      </c>
      <c r="BA164" s="26">
        <f t="shared" si="73"/>
        <v>1</v>
      </c>
      <c r="BB164" s="26">
        <f t="shared" si="73"/>
        <v>1</v>
      </c>
      <c r="BC164" s="26">
        <f t="shared" si="73"/>
        <v>1</v>
      </c>
      <c r="BD164" s="26">
        <f t="shared" si="73"/>
        <v>1</v>
      </c>
      <c r="BE164" s="26">
        <f t="shared" si="73"/>
        <v>1</v>
      </c>
      <c r="BF164" s="26">
        <f t="shared" si="73"/>
        <v>1</v>
      </c>
      <c r="BG164" s="26">
        <f t="shared" si="73"/>
        <v>1</v>
      </c>
      <c r="BH164" s="26">
        <f t="shared" si="73"/>
        <v>1</v>
      </c>
      <c r="BI164" s="26">
        <f t="shared" si="73"/>
        <v>1</v>
      </c>
      <c r="BJ164" s="26">
        <f t="shared" si="73"/>
        <v>1</v>
      </c>
      <c r="BK164" s="26">
        <f t="shared" si="73"/>
        <v>1</v>
      </c>
      <c r="BL164" s="26">
        <f t="shared" si="73"/>
        <v>1</v>
      </c>
      <c r="BM164" s="26">
        <f t="shared" si="73"/>
        <v>1</v>
      </c>
      <c r="BN164" s="26">
        <f t="shared" si="73"/>
        <v>1</v>
      </c>
      <c r="BO164" s="26">
        <f t="shared" si="73"/>
        <v>1</v>
      </c>
      <c r="BP164" s="26">
        <f t="shared" si="73"/>
        <v>1</v>
      </c>
      <c r="BQ164" s="26">
        <f t="shared" si="73"/>
        <v>1</v>
      </c>
      <c r="BR164" s="26">
        <f t="shared" si="73"/>
        <v>1</v>
      </c>
      <c r="BS164" s="26">
        <f t="shared" si="73"/>
        <v>0</v>
      </c>
      <c r="BT164" s="26">
        <f t="shared" si="73"/>
        <v>0</v>
      </c>
      <c r="BU164" s="26">
        <f t="shared" si="73"/>
        <v>0</v>
      </c>
      <c r="BV164" s="26">
        <f t="shared" ref="BV164:CK164" si="74">IF(BV76-BV78=1, 1, 0)</f>
        <v>0</v>
      </c>
      <c r="BW164" s="26">
        <f t="shared" si="74"/>
        <v>0</v>
      </c>
      <c r="BX164" s="26">
        <f t="shared" si="74"/>
        <v>0</v>
      </c>
      <c r="BY164" s="26">
        <f t="shared" si="74"/>
        <v>0</v>
      </c>
      <c r="BZ164" s="26">
        <f t="shared" si="74"/>
        <v>0</v>
      </c>
      <c r="CA164" s="26">
        <f t="shared" si="74"/>
        <v>0</v>
      </c>
      <c r="CB164" s="26">
        <f t="shared" si="74"/>
        <v>0</v>
      </c>
      <c r="CC164" s="26">
        <f t="shared" si="74"/>
        <v>0</v>
      </c>
      <c r="CD164" s="26">
        <f t="shared" si="74"/>
        <v>0</v>
      </c>
      <c r="CE164" s="26">
        <f t="shared" si="74"/>
        <v>0</v>
      </c>
      <c r="CF164" s="26">
        <f t="shared" si="74"/>
        <v>0</v>
      </c>
      <c r="CG164" s="26">
        <f t="shared" si="74"/>
        <v>0</v>
      </c>
      <c r="CH164" s="26">
        <f t="shared" si="74"/>
        <v>0</v>
      </c>
      <c r="CI164" s="26">
        <f t="shared" si="74"/>
        <v>0</v>
      </c>
      <c r="CJ164" s="26">
        <f t="shared" si="74"/>
        <v>0</v>
      </c>
      <c r="CK164" s="26">
        <f t="shared" si="74"/>
        <v>0</v>
      </c>
    </row>
    <row r="165" spans="1:89" s="84" customFormat="1" ht="10.35" hidden="1" customHeight="1" outlineLevel="2">
      <c r="B165" s="85"/>
      <c r="C165" s="85"/>
      <c r="E165" s="86"/>
      <c r="F165" s="87"/>
      <c r="G165" s="88"/>
    </row>
    <row r="166" spans="1:89" s="84" customFormat="1" ht="10.35" hidden="1" customHeight="1" outlineLevel="2">
      <c r="B166" s="85"/>
      <c r="C166" s="85"/>
      <c r="D166" s="89" t="s">
        <v>332</v>
      </c>
      <c r="E166" s="91"/>
      <c r="F166" s="92"/>
      <c r="G166" s="105"/>
      <c r="J166" s="35">
        <f t="shared" ref="J166:AO166" si="75">J93/$G$91</f>
        <v>0</v>
      </c>
      <c r="K166" s="35">
        <f t="shared" si="75"/>
        <v>0</v>
      </c>
      <c r="L166" s="35">
        <f t="shared" si="75"/>
        <v>0</v>
      </c>
      <c r="M166" s="35">
        <f t="shared" si="75"/>
        <v>0</v>
      </c>
      <c r="N166" s="35">
        <f t="shared" si="75"/>
        <v>1</v>
      </c>
      <c r="O166" s="35">
        <f t="shared" si="75"/>
        <v>1</v>
      </c>
      <c r="P166" s="35">
        <f t="shared" si="75"/>
        <v>1</v>
      </c>
      <c r="Q166" s="35">
        <f t="shared" si="75"/>
        <v>1</v>
      </c>
      <c r="R166" s="35">
        <f t="shared" si="75"/>
        <v>1</v>
      </c>
      <c r="S166" s="35">
        <f t="shared" si="75"/>
        <v>1</v>
      </c>
      <c r="T166" s="35">
        <f t="shared" si="75"/>
        <v>1</v>
      </c>
      <c r="U166" s="35">
        <f t="shared" si="75"/>
        <v>1</v>
      </c>
      <c r="V166" s="35">
        <f t="shared" si="75"/>
        <v>1</v>
      </c>
      <c r="W166" s="35">
        <f t="shared" si="75"/>
        <v>1</v>
      </c>
      <c r="X166" s="35">
        <f t="shared" si="75"/>
        <v>1</v>
      </c>
      <c r="Y166" s="35">
        <f t="shared" si="75"/>
        <v>1</v>
      </c>
      <c r="Z166" s="35">
        <f t="shared" si="75"/>
        <v>1</v>
      </c>
      <c r="AA166" s="35">
        <f t="shared" si="75"/>
        <v>1</v>
      </c>
      <c r="AB166" s="35">
        <f t="shared" si="75"/>
        <v>1</v>
      </c>
      <c r="AC166" s="35">
        <f t="shared" si="75"/>
        <v>1</v>
      </c>
      <c r="AD166" s="35">
        <f t="shared" si="75"/>
        <v>1</v>
      </c>
      <c r="AE166" s="35">
        <f t="shared" si="75"/>
        <v>1</v>
      </c>
      <c r="AF166" s="35">
        <f t="shared" si="75"/>
        <v>1</v>
      </c>
      <c r="AG166" s="35">
        <f t="shared" si="75"/>
        <v>1</v>
      </c>
      <c r="AH166" s="35">
        <f t="shared" si="75"/>
        <v>1</v>
      </c>
      <c r="AI166" s="35">
        <f t="shared" si="75"/>
        <v>1</v>
      </c>
      <c r="AJ166" s="35">
        <f t="shared" si="75"/>
        <v>1</v>
      </c>
      <c r="AK166" s="35">
        <f t="shared" si="75"/>
        <v>1</v>
      </c>
      <c r="AL166" s="35">
        <f t="shared" si="75"/>
        <v>1</v>
      </c>
      <c r="AM166" s="35">
        <f t="shared" si="75"/>
        <v>1</v>
      </c>
      <c r="AN166" s="35">
        <f t="shared" si="75"/>
        <v>1</v>
      </c>
      <c r="AO166" s="35">
        <f t="shared" si="75"/>
        <v>1</v>
      </c>
      <c r="AP166" s="35">
        <f t="shared" ref="AP166:BU166" si="76">AP93/$G$91</f>
        <v>1</v>
      </c>
      <c r="AQ166" s="35">
        <f t="shared" si="76"/>
        <v>1</v>
      </c>
      <c r="AR166" s="35">
        <f t="shared" si="76"/>
        <v>1</v>
      </c>
      <c r="AS166" s="35">
        <f t="shared" si="76"/>
        <v>1</v>
      </c>
      <c r="AT166" s="35">
        <f t="shared" si="76"/>
        <v>1</v>
      </c>
      <c r="AU166" s="35">
        <f t="shared" si="76"/>
        <v>1</v>
      </c>
      <c r="AV166" s="35">
        <f t="shared" si="76"/>
        <v>1</v>
      </c>
      <c r="AW166" s="35">
        <f t="shared" si="76"/>
        <v>1</v>
      </c>
      <c r="AX166" s="35">
        <f t="shared" si="76"/>
        <v>1</v>
      </c>
      <c r="AY166" s="35">
        <f t="shared" si="76"/>
        <v>1</v>
      </c>
      <c r="AZ166" s="35">
        <f t="shared" si="76"/>
        <v>1</v>
      </c>
      <c r="BA166" s="35">
        <f t="shared" si="76"/>
        <v>1</v>
      </c>
      <c r="BB166" s="35">
        <f t="shared" si="76"/>
        <v>1</v>
      </c>
      <c r="BC166" s="35">
        <f t="shared" si="76"/>
        <v>1</v>
      </c>
      <c r="BD166" s="35">
        <f t="shared" si="76"/>
        <v>1</v>
      </c>
      <c r="BE166" s="35">
        <f t="shared" si="76"/>
        <v>1</v>
      </c>
      <c r="BF166" s="35">
        <f t="shared" si="76"/>
        <v>1</v>
      </c>
      <c r="BG166" s="35">
        <f t="shared" si="76"/>
        <v>1</v>
      </c>
      <c r="BH166" s="35">
        <f t="shared" si="76"/>
        <v>1</v>
      </c>
      <c r="BI166" s="35">
        <f t="shared" si="76"/>
        <v>1</v>
      </c>
      <c r="BJ166" s="35">
        <f t="shared" si="76"/>
        <v>1</v>
      </c>
      <c r="BK166" s="35">
        <f t="shared" si="76"/>
        <v>1</v>
      </c>
      <c r="BL166" s="35">
        <f t="shared" si="76"/>
        <v>1</v>
      </c>
      <c r="BM166" s="35">
        <f t="shared" si="76"/>
        <v>1</v>
      </c>
      <c r="BN166" s="35">
        <f t="shared" si="76"/>
        <v>1</v>
      </c>
      <c r="BO166" s="35">
        <f t="shared" si="76"/>
        <v>1</v>
      </c>
      <c r="BP166" s="35">
        <f t="shared" si="76"/>
        <v>1</v>
      </c>
      <c r="BQ166" s="35">
        <f t="shared" si="76"/>
        <v>1</v>
      </c>
      <c r="BR166" s="35">
        <f t="shared" si="76"/>
        <v>1.0759221995578458E-2</v>
      </c>
      <c r="BS166" s="35">
        <f t="shared" si="76"/>
        <v>0</v>
      </c>
      <c r="BT166" s="35">
        <f t="shared" si="76"/>
        <v>0</v>
      </c>
      <c r="BU166" s="35">
        <f t="shared" si="76"/>
        <v>0</v>
      </c>
      <c r="BV166" s="35">
        <f t="shared" ref="BV166:CK166" si="77">BV93/$G$91</f>
        <v>0</v>
      </c>
      <c r="BW166" s="35">
        <f t="shared" si="77"/>
        <v>0</v>
      </c>
      <c r="BX166" s="35">
        <f t="shared" si="77"/>
        <v>0</v>
      </c>
      <c r="BY166" s="35">
        <f t="shared" si="77"/>
        <v>0</v>
      </c>
      <c r="BZ166" s="35">
        <f t="shared" si="77"/>
        <v>0</v>
      </c>
      <c r="CA166" s="35">
        <f t="shared" si="77"/>
        <v>0</v>
      </c>
      <c r="CB166" s="35">
        <f t="shared" si="77"/>
        <v>0</v>
      </c>
      <c r="CC166" s="35">
        <f t="shared" si="77"/>
        <v>0</v>
      </c>
      <c r="CD166" s="35">
        <f t="shared" si="77"/>
        <v>0</v>
      </c>
      <c r="CE166" s="35">
        <f t="shared" si="77"/>
        <v>0</v>
      </c>
      <c r="CF166" s="35">
        <f t="shared" si="77"/>
        <v>0</v>
      </c>
      <c r="CG166" s="35">
        <f t="shared" si="77"/>
        <v>0</v>
      </c>
      <c r="CH166" s="35">
        <f t="shared" si="77"/>
        <v>0</v>
      </c>
      <c r="CI166" s="35">
        <f t="shared" si="77"/>
        <v>0</v>
      </c>
      <c r="CJ166" s="35">
        <f t="shared" si="77"/>
        <v>0</v>
      </c>
      <c r="CK166" s="35">
        <f t="shared" si="77"/>
        <v>0</v>
      </c>
    </row>
    <row r="167" spans="1:89" s="84" customFormat="1" ht="10.35" hidden="1" customHeight="1" outlineLevel="2">
      <c r="B167" s="85"/>
      <c r="C167" s="85"/>
      <c r="E167" s="86"/>
      <c r="F167" s="87"/>
      <c r="G167" s="88"/>
    </row>
    <row r="168" spans="1:89" s="84" customFormat="1" ht="10.35" hidden="1" customHeight="1" outlineLevel="2">
      <c r="B168" s="85"/>
      <c r="C168" s="85"/>
      <c r="D168" s="10" t="s">
        <v>610</v>
      </c>
      <c r="E168" s="86"/>
      <c r="F168" s="12" t="s">
        <v>4</v>
      </c>
      <c r="G168" s="25">
        <f>SUM(J168:CK168)</f>
        <v>0</v>
      </c>
      <c r="J168" s="36">
        <f t="shared" ref="J168:AO168" si="78">-J46</f>
        <v>0</v>
      </c>
      <c r="K168" s="36">
        <f t="shared" si="78"/>
        <v>0</v>
      </c>
      <c r="L168" s="36">
        <f t="shared" si="78"/>
        <v>0</v>
      </c>
      <c r="M168" s="36">
        <f t="shared" si="78"/>
        <v>0</v>
      </c>
      <c r="N168" s="36">
        <f t="shared" si="78"/>
        <v>0</v>
      </c>
      <c r="O168" s="36">
        <f t="shared" si="78"/>
        <v>0</v>
      </c>
      <c r="P168" s="36">
        <f t="shared" si="78"/>
        <v>0</v>
      </c>
      <c r="Q168" s="36">
        <f t="shared" si="78"/>
        <v>0</v>
      </c>
      <c r="R168" s="36">
        <f t="shared" si="78"/>
        <v>0</v>
      </c>
      <c r="S168" s="36">
        <f t="shared" si="78"/>
        <v>0</v>
      </c>
      <c r="T168" s="36">
        <f t="shared" si="78"/>
        <v>0</v>
      </c>
      <c r="U168" s="36">
        <f t="shared" si="78"/>
        <v>0</v>
      </c>
      <c r="V168" s="36">
        <f t="shared" si="78"/>
        <v>0</v>
      </c>
      <c r="W168" s="36">
        <f t="shared" si="78"/>
        <v>0</v>
      </c>
      <c r="X168" s="36">
        <f t="shared" si="78"/>
        <v>0</v>
      </c>
      <c r="Y168" s="36">
        <f t="shared" si="78"/>
        <v>0</v>
      </c>
      <c r="Z168" s="36">
        <f t="shared" si="78"/>
        <v>0</v>
      </c>
      <c r="AA168" s="36">
        <f t="shared" si="78"/>
        <v>0</v>
      </c>
      <c r="AB168" s="36">
        <f t="shared" si="78"/>
        <v>0</v>
      </c>
      <c r="AC168" s="36">
        <f t="shared" si="78"/>
        <v>0</v>
      </c>
      <c r="AD168" s="36">
        <f t="shared" si="78"/>
        <v>0</v>
      </c>
      <c r="AE168" s="36">
        <f t="shared" si="78"/>
        <v>0</v>
      </c>
      <c r="AF168" s="36">
        <f t="shared" si="78"/>
        <v>0</v>
      </c>
      <c r="AG168" s="36">
        <f t="shared" si="78"/>
        <v>0</v>
      </c>
      <c r="AH168" s="36">
        <f t="shared" si="78"/>
        <v>0</v>
      </c>
      <c r="AI168" s="36">
        <f t="shared" si="78"/>
        <v>0</v>
      </c>
      <c r="AJ168" s="36">
        <f t="shared" si="78"/>
        <v>0</v>
      </c>
      <c r="AK168" s="36">
        <f t="shared" si="78"/>
        <v>0</v>
      </c>
      <c r="AL168" s="36">
        <f t="shared" si="78"/>
        <v>0</v>
      </c>
      <c r="AM168" s="36">
        <f t="shared" si="78"/>
        <v>0</v>
      </c>
      <c r="AN168" s="36">
        <f t="shared" si="78"/>
        <v>0</v>
      </c>
      <c r="AO168" s="36">
        <f t="shared" si="78"/>
        <v>0</v>
      </c>
      <c r="AP168" s="36">
        <f t="shared" ref="AP168:BU168" si="79">-AP46</f>
        <v>0</v>
      </c>
      <c r="AQ168" s="36">
        <f t="shared" si="79"/>
        <v>0</v>
      </c>
      <c r="AR168" s="36">
        <f t="shared" si="79"/>
        <v>0</v>
      </c>
      <c r="AS168" s="36">
        <f t="shared" si="79"/>
        <v>0</v>
      </c>
      <c r="AT168" s="36">
        <f t="shared" si="79"/>
        <v>0</v>
      </c>
      <c r="AU168" s="36">
        <f t="shared" si="79"/>
        <v>0</v>
      </c>
      <c r="AV168" s="36">
        <f t="shared" si="79"/>
        <v>0</v>
      </c>
      <c r="AW168" s="36">
        <f t="shared" si="79"/>
        <v>0</v>
      </c>
      <c r="AX168" s="36">
        <f t="shared" si="79"/>
        <v>0</v>
      </c>
      <c r="AY168" s="36">
        <f t="shared" si="79"/>
        <v>0</v>
      </c>
      <c r="AZ168" s="36">
        <f t="shared" si="79"/>
        <v>0</v>
      </c>
      <c r="BA168" s="36">
        <f t="shared" si="79"/>
        <v>0</v>
      </c>
      <c r="BB168" s="36">
        <f t="shared" si="79"/>
        <v>0</v>
      </c>
      <c r="BC168" s="36">
        <f t="shared" si="79"/>
        <v>0</v>
      </c>
      <c r="BD168" s="36">
        <f t="shared" si="79"/>
        <v>0</v>
      </c>
      <c r="BE168" s="36">
        <f t="shared" si="79"/>
        <v>0</v>
      </c>
      <c r="BF168" s="36">
        <f t="shared" si="79"/>
        <v>0</v>
      </c>
      <c r="BG168" s="36">
        <f t="shared" si="79"/>
        <v>0</v>
      </c>
      <c r="BH168" s="36">
        <f t="shared" si="79"/>
        <v>0</v>
      </c>
      <c r="BI168" s="36">
        <f t="shared" si="79"/>
        <v>0</v>
      </c>
      <c r="BJ168" s="36">
        <f t="shared" si="79"/>
        <v>0</v>
      </c>
      <c r="BK168" s="36">
        <f t="shared" si="79"/>
        <v>0</v>
      </c>
      <c r="BL168" s="36">
        <f t="shared" si="79"/>
        <v>0</v>
      </c>
      <c r="BM168" s="36">
        <f t="shared" si="79"/>
        <v>0</v>
      </c>
      <c r="BN168" s="36">
        <f t="shared" si="79"/>
        <v>0</v>
      </c>
      <c r="BO168" s="36">
        <f t="shared" si="79"/>
        <v>0</v>
      </c>
      <c r="BP168" s="36">
        <f t="shared" si="79"/>
        <v>0</v>
      </c>
      <c r="BQ168" s="36">
        <f t="shared" si="79"/>
        <v>0</v>
      </c>
      <c r="BR168" s="36">
        <f t="shared" si="79"/>
        <v>0</v>
      </c>
      <c r="BS168" s="36">
        <f t="shared" si="79"/>
        <v>0</v>
      </c>
      <c r="BT168" s="36">
        <f t="shared" si="79"/>
        <v>0</v>
      </c>
      <c r="BU168" s="36">
        <f t="shared" si="79"/>
        <v>0</v>
      </c>
      <c r="BV168" s="36">
        <f t="shared" ref="BV168:CK168" si="80">-BV46</f>
        <v>0</v>
      </c>
      <c r="BW168" s="36">
        <f t="shared" si="80"/>
        <v>0</v>
      </c>
      <c r="BX168" s="36">
        <f t="shared" si="80"/>
        <v>0</v>
      </c>
      <c r="BY168" s="36">
        <f t="shared" si="80"/>
        <v>0</v>
      </c>
      <c r="BZ168" s="36">
        <f t="shared" si="80"/>
        <v>0</v>
      </c>
      <c r="CA168" s="36">
        <f t="shared" si="80"/>
        <v>0</v>
      </c>
      <c r="CB168" s="36">
        <f t="shared" si="80"/>
        <v>0</v>
      </c>
      <c r="CC168" s="36">
        <f t="shared" si="80"/>
        <v>0</v>
      </c>
      <c r="CD168" s="36">
        <f t="shared" si="80"/>
        <v>0</v>
      </c>
      <c r="CE168" s="36">
        <f t="shared" si="80"/>
        <v>0</v>
      </c>
      <c r="CF168" s="36">
        <f t="shared" si="80"/>
        <v>0</v>
      </c>
      <c r="CG168" s="36">
        <f t="shared" si="80"/>
        <v>0</v>
      </c>
      <c r="CH168" s="36">
        <f t="shared" si="80"/>
        <v>0</v>
      </c>
      <c r="CI168" s="36">
        <f t="shared" si="80"/>
        <v>0</v>
      </c>
      <c r="CJ168" s="36">
        <f t="shared" si="80"/>
        <v>0</v>
      </c>
      <c r="CK168" s="36">
        <f t="shared" si="80"/>
        <v>0</v>
      </c>
    </row>
    <row r="169" spans="1:89" s="84" customFormat="1" ht="10.35" hidden="1" customHeight="1" outlineLevel="2">
      <c r="B169" s="85"/>
      <c r="C169" s="85"/>
      <c r="E169" s="86"/>
      <c r="F169" s="87"/>
      <c r="G169" s="88"/>
    </row>
    <row r="170" spans="1:89" s="84" customFormat="1" ht="10.35" hidden="1" customHeight="1" outlineLevel="2">
      <c r="B170" s="85"/>
      <c r="C170" s="85"/>
      <c r="D170" s="10" t="s">
        <v>102</v>
      </c>
      <c r="E170" s="86"/>
      <c r="F170" s="12" t="s">
        <v>4</v>
      </c>
      <c r="G170" s="25">
        <f>SUM(J170:CK170)</f>
        <v>0</v>
      </c>
      <c r="J170" s="36">
        <f t="shared" ref="J170:AO170" si="81">-J48</f>
        <v>0</v>
      </c>
      <c r="K170" s="36">
        <f t="shared" si="81"/>
        <v>0</v>
      </c>
      <c r="L170" s="36">
        <f t="shared" si="81"/>
        <v>0</v>
      </c>
      <c r="M170" s="36">
        <f t="shared" si="81"/>
        <v>0</v>
      </c>
      <c r="N170" s="36">
        <f t="shared" si="81"/>
        <v>0</v>
      </c>
      <c r="O170" s="36">
        <f t="shared" si="81"/>
        <v>0</v>
      </c>
      <c r="P170" s="36">
        <f t="shared" si="81"/>
        <v>0</v>
      </c>
      <c r="Q170" s="36">
        <f t="shared" si="81"/>
        <v>0</v>
      </c>
      <c r="R170" s="36">
        <f t="shared" si="81"/>
        <v>0</v>
      </c>
      <c r="S170" s="36">
        <f t="shared" si="81"/>
        <v>0</v>
      </c>
      <c r="T170" s="36">
        <f t="shared" si="81"/>
        <v>0</v>
      </c>
      <c r="U170" s="36">
        <f t="shared" si="81"/>
        <v>0</v>
      </c>
      <c r="V170" s="36">
        <f t="shared" si="81"/>
        <v>0</v>
      </c>
      <c r="W170" s="36">
        <f t="shared" si="81"/>
        <v>0</v>
      </c>
      <c r="X170" s="36">
        <f t="shared" si="81"/>
        <v>0</v>
      </c>
      <c r="Y170" s="36">
        <f t="shared" si="81"/>
        <v>0</v>
      </c>
      <c r="Z170" s="36">
        <f t="shared" si="81"/>
        <v>0</v>
      </c>
      <c r="AA170" s="36">
        <f t="shared" si="81"/>
        <v>0</v>
      </c>
      <c r="AB170" s="36">
        <f t="shared" si="81"/>
        <v>0</v>
      </c>
      <c r="AC170" s="36">
        <f t="shared" si="81"/>
        <v>0</v>
      </c>
      <c r="AD170" s="36">
        <f t="shared" si="81"/>
        <v>0</v>
      </c>
      <c r="AE170" s="36">
        <f t="shared" si="81"/>
        <v>0</v>
      </c>
      <c r="AF170" s="36">
        <f t="shared" si="81"/>
        <v>0</v>
      </c>
      <c r="AG170" s="36">
        <f t="shared" si="81"/>
        <v>0</v>
      </c>
      <c r="AH170" s="36">
        <f t="shared" si="81"/>
        <v>0</v>
      </c>
      <c r="AI170" s="36">
        <f t="shared" si="81"/>
        <v>0</v>
      </c>
      <c r="AJ170" s="36">
        <f t="shared" si="81"/>
        <v>0</v>
      </c>
      <c r="AK170" s="36">
        <f t="shared" si="81"/>
        <v>0</v>
      </c>
      <c r="AL170" s="36">
        <f t="shared" si="81"/>
        <v>0</v>
      </c>
      <c r="AM170" s="36">
        <f t="shared" si="81"/>
        <v>0</v>
      </c>
      <c r="AN170" s="36">
        <f t="shared" si="81"/>
        <v>0</v>
      </c>
      <c r="AO170" s="36">
        <f t="shared" si="81"/>
        <v>0</v>
      </c>
      <c r="AP170" s="36">
        <f t="shared" ref="AP170:BU170" si="82">-AP48</f>
        <v>0</v>
      </c>
      <c r="AQ170" s="36">
        <f t="shared" si="82"/>
        <v>0</v>
      </c>
      <c r="AR170" s="36">
        <f t="shared" si="82"/>
        <v>0</v>
      </c>
      <c r="AS170" s="36">
        <f t="shared" si="82"/>
        <v>0</v>
      </c>
      <c r="AT170" s="36">
        <f t="shared" si="82"/>
        <v>0</v>
      </c>
      <c r="AU170" s="36">
        <f t="shared" si="82"/>
        <v>0</v>
      </c>
      <c r="AV170" s="36">
        <f t="shared" si="82"/>
        <v>0</v>
      </c>
      <c r="AW170" s="36">
        <f t="shared" si="82"/>
        <v>0</v>
      </c>
      <c r="AX170" s="36">
        <f t="shared" si="82"/>
        <v>0</v>
      </c>
      <c r="AY170" s="36">
        <f t="shared" si="82"/>
        <v>0</v>
      </c>
      <c r="AZ170" s="36">
        <f t="shared" si="82"/>
        <v>0</v>
      </c>
      <c r="BA170" s="36">
        <f t="shared" si="82"/>
        <v>0</v>
      </c>
      <c r="BB170" s="36">
        <f t="shared" si="82"/>
        <v>0</v>
      </c>
      <c r="BC170" s="36">
        <f t="shared" si="82"/>
        <v>0</v>
      </c>
      <c r="BD170" s="36">
        <f t="shared" si="82"/>
        <v>0</v>
      </c>
      <c r="BE170" s="36">
        <f t="shared" si="82"/>
        <v>0</v>
      </c>
      <c r="BF170" s="36">
        <f t="shared" si="82"/>
        <v>0</v>
      </c>
      <c r="BG170" s="36">
        <f t="shared" si="82"/>
        <v>0</v>
      </c>
      <c r="BH170" s="36">
        <f t="shared" si="82"/>
        <v>0</v>
      </c>
      <c r="BI170" s="36">
        <f t="shared" si="82"/>
        <v>0</v>
      </c>
      <c r="BJ170" s="36">
        <f t="shared" si="82"/>
        <v>0</v>
      </c>
      <c r="BK170" s="36">
        <f t="shared" si="82"/>
        <v>0</v>
      </c>
      <c r="BL170" s="36">
        <f t="shared" si="82"/>
        <v>0</v>
      </c>
      <c r="BM170" s="36">
        <f t="shared" si="82"/>
        <v>0</v>
      </c>
      <c r="BN170" s="36">
        <f t="shared" si="82"/>
        <v>0</v>
      </c>
      <c r="BO170" s="36">
        <f t="shared" si="82"/>
        <v>0</v>
      </c>
      <c r="BP170" s="36">
        <f t="shared" si="82"/>
        <v>0</v>
      </c>
      <c r="BQ170" s="36">
        <f t="shared" si="82"/>
        <v>0</v>
      </c>
      <c r="BR170" s="36">
        <f t="shared" si="82"/>
        <v>0</v>
      </c>
      <c r="BS170" s="36">
        <f t="shared" si="82"/>
        <v>0</v>
      </c>
      <c r="BT170" s="36">
        <f t="shared" si="82"/>
        <v>0</v>
      </c>
      <c r="BU170" s="36">
        <f t="shared" si="82"/>
        <v>0</v>
      </c>
      <c r="BV170" s="36">
        <f t="shared" ref="BV170:CK170" si="83">-BV48</f>
        <v>0</v>
      </c>
      <c r="BW170" s="36">
        <f t="shared" si="83"/>
        <v>0</v>
      </c>
      <c r="BX170" s="36">
        <f t="shared" si="83"/>
        <v>0</v>
      </c>
      <c r="BY170" s="36">
        <f t="shared" si="83"/>
        <v>0</v>
      </c>
      <c r="BZ170" s="36">
        <f t="shared" si="83"/>
        <v>0</v>
      </c>
      <c r="CA170" s="36">
        <f t="shared" si="83"/>
        <v>0</v>
      </c>
      <c r="CB170" s="36">
        <f t="shared" si="83"/>
        <v>0</v>
      </c>
      <c r="CC170" s="36">
        <f t="shared" si="83"/>
        <v>0</v>
      </c>
      <c r="CD170" s="36">
        <f t="shared" si="83"/>
        <v>0</v>
      </c>
      <c r="CE170" s="36">
        <f t="shared" si="83"/>
        <v>0</v>
      </c>
      <c r="CF170" s="36">
        <f t="shared" si="83"/>
        <v>0</v>
      </c>
      <c r="CG170" s="36">
        <f t="shared" si="83"/>
        <v>0</v>
      </c>
      <c r="CH170" s="36">
        <f t="shared" si="83"/>
        <v>0</v>
      </c>
      <c r="CI170" s="36">
        <f t="shared" si="83"/>
        <v>0</v>
      </c>
      <c r="CJ170" s="36">
        <f t="shared" si="83"/>
        <v>0</v>
      </c>
      <c r="CK170" s="36">
        <f t="shared" si="83"/>
        <v>0</v>
      </c>
    </row>
    <row r="171" spans="1:89" s="84" customFormat="1" ht="10.35" hidden="1" customHeight="1" outlineLevel="2">
      <c r="B171" s="85"/>
      <c r="C171" s="85"/>
      <c r="E171" s="86"/>
      <c r="F171" s="87"/>
      <c r="G171" s="88"/>
    </row>
    <row r="172" spans="1:89" s="84" customFormat="1" ht="10.35" hidden="1" customHeight="1" outlineLevel="2">
      <c r="A172" s="145"/>
      <c r="B172" s="145"/>
      <c r="C172" s="145"/>
      <c r="D172" s="228" t="s">
        <v>532</v>
      </c>
      <c r="E172" s="86"/>
      <c r="F172" s="12" t="s">
        <v>4</v>
      </c>
      <c r="G172" s="25">
        <f>SUM(J172:CK172)</f>
        <v>-4725</v>
      </c>
      <c r="J172" s="36">
        <f t="shared" ref="J172:AO172" si="84">-$G$59 * $G$85 * J66 * J102</f>
        <v>-1575</v>
      </c>
      <c r="K172" s="36">
        <f t="shared" si="84"/>
        <v>-1575</v>
      </c>
      <c r="L172" s="36">
        <f t="shared" si="84"/>
        <v>-1575</v>
      </c>
      <c r="M172" s="36">
        <f t="shared" si="84"/>
        <v>0</v>
      </c>
      <c r="N172" s="36">
        <f t="shared" si="84"/>
        <v>0</v>
      </c>
      <c r="O172" s="36">
        <f t="shared" si="84"/>
        <v>0</v>
      </c>
      <c r="P172" s="36">
        <f t="shared" si="84"/>
        <v>0</v>
      </c>
      <c r="Q172" s="36">
        <f t="shared" si="84"/>
        <v>0</v>
      </c>
      <c r="R172" s="36">
        <f t="shared" si="84"/>
        <v>0</v>
      </c>
      <c r="S172" s="36">
        <f t="shared" si="84"/>
        <v>0</v>
      </c>
      <c r="T172" s="36">
        <f t="shared" si="84"/>
        <v>0</v>
      </c>
      <c r="U172" s="36">
        <f t="shared" si="84"/>
        <v>0</v>
      </c>
      <c r="V172" s="36">
        <f t="shared" si="84"/>
        <v>0</v>
      </c>
      <c r="W172" s="36">
        <f t="shared" si="84"/>
        <v>0</v>
      </c>
      <c r="X172" s="36">
        <f t="shared" si="84"/>
        <v>0</v>
      </c>
      <c r="Y172" s="36">
        <f t="shared" si="84"/>
        <v>0</v>
      </c>
      <c r="Z172" s="36">
        <f t="shared" si="84"/>
        <v>0</v>
      </c>
      <c r="AA172" s="36">
        <f t="shared" si="84"/>
        <v>0</v>
      </c>
      <c r="AB172" s="36">
        <f t="shared" si="84"/>
        <v>0</v>
      </c>
      <c r="AC172" s="36">
        <f t="shared" si="84"/>
        <v>0</v>
      </c>
      <c r="AD172" s="36">
        <f t="shared" si="84"/>
        <v>0</v>
      </c>
      <c r="AE172" s="36">
        <f t="shared" si="84"/>
        <v>0</v>
      </c>
      <c r="AF172" s="36">
        <f t="shared" si="84"/>
        <v>0</v>
      </c>
      <c r="AG172" s="36">
        <f t="shared" si="84"/>
        <v>0</v>
      </c>
      <c r="AH172" s="36">
        <f t="shared" si="84"/>
        <v>0</v>
      </c>
      <c r="AI172" s="36">
        <f t="shared" si="84"/>
        <v>0</v>
      </c>
      <c r="AJ172" s="36">
        <f t="shared" si="84"/>
        <v>0</v>
      </c>
      <c r="AK172" s="36">
        <f t="shared" si="84"/>
        <v>0</v>
      </c>
      <c r="AL172" s="36">
        <f t="shared" si="84"/>
        <v>0</v>
      </c>
      <c r="AM172" s="36">
        <f t="shared" si="84"/>
        <v>0</v>
      </c>
      <c r="AN172" s="36">
        <f t="shared" si="84"/>
        <v>0</v>
      </c>
      <c r="AO172" s="36">
        <f t="shared" si="84"/>
        <v>0</v>
      </c>
      <c r="AP172" s="36">
        <f t="shared" ref="AP172:BU172" si="85">-$G$59 * $G$85 * AP66 * AP102</f>
        <v>0</v>
      </c>
      <c r="AQ172" s="36">
        <f t="shared" si="85"/>
        <v>0</v>
      </c>
      <c r="AR172" s="36">
        <f t="shared" si="85"/>
        <v>0</v>
      </c>
      <c r="AS172" s="36">
        <f t="shared" si="85"/>
        <v>0</v>
      </c>
      <c r="AT172" s="36">
        <f t="shared" si="85"/>
        <v>0</v>
      </c>
      <c r="AU172" s="36">
        <f t="shared" si="85"/>
        <v>0</v>
      </c>
      <c r="AV172" s="36">
        <f t="shared" si="85"/>
        <v>0</v>
      </c>
      <c r="AW172" s="36">
        <f t="shared" si="85"/>
        <v>0</v>
      </c>
      <c r="AX172" s="36">
        <f t="shared" si="85"/>
        <v>0</v>
      </c>
      <c r="AY172" s="36">
        <f t="shared" si="85"/>
        <v>0</v>
      </c>
      <c r="AZ172" s="36">
        <f t="shared" si="85"/>
        <v>0</v>
      </c>
      <c r="BA172" s="36">
        <f t="shared" si="85"/>
        <v>0</v>
      </c>
      <c r="BB172" s="36">
        <f t="shared" si="85"/>
        <v>0</v>
      </c>
      <c r="BC172" s="36">
        <f t="shared" si="85"/>
        <v>0</v>
      </c>
      <c r="BD172" s="36">
        <f t="shared" si="85"/>
        <v>0</v>
      </c>
      <c r="BE172" s="36">
        <f t="shared" si="85"/>
        <v>0</v>
      </c>
      <c r="BF172" s="36">
        <f t="shared" si="85"/>
        <v>0</v>
      </c>
      <c r="BG172" s="36">
        <f t="shared" si="85"/>
        <v>0</v>
      </c>
      <c r="BH172" s="36">
        <f t="shared" si="85"/>
        <v>0</v>
      </c>
      <c r="BI172" s="36">
        <f t="shared" si="85"/>
        <v>0</v>
      </c>
      <c r="BJ172" s="36">
        <f t="shared" si="85"/>
        <v>0</v>
      </c>
      <c r="BK172" s="36">
        <f t="shared" si="85"/>
        <v>0</v>
      </c>
      <c r="BL172" s="36">
        <f t="shared" si="85"/>
        <v>0</v>
      </c>
      <c r="BM172" s="36">
        <f t="shared" si="85"/>
        <v>0</v>
      </c>
      <c r="BN172" s="36">
        <f t="shared" si="85"/>
        <v>0</v>
      </c>
      <c r="BO172" s="36">
        <f t="shared" si="85"/>
        <v>0</v>
      </c>
      <c r="BP172" s="36">
        <f t="shared" si="85"/>
        <v>0</v>
      </c>
      <c r="BQ172" s="36">
        <f t="shared" si="85"/>
        <v>0</v>
      </c>
      <c r="BR172" s="36">
        <f t="shared" si="85"/>
        <v>0</v>
      </c>
      <c r="BS172" s="36">
        <f t="shared" si="85"/>
        <v>0</v>
      </c>
      <c r="BT172" s="36">
        <f t="shared" si="85"/>
        <v>0</v>
      </c>
      <c r="BU172" s="36">
        <f t="shared" si="85"/>
        <v>0</v>
      </c>
      <c r="BV172" s="36">
        <f t="shared" ref="BV172:CK172" si="86">-$G$59 * $G$85 * BV66 * BV102</f>
        <v>0</v>
      </c>
      <c r="BW172" s="36">
        <f t="shared" si="86"/>
        <v>0</v>
      </c>
      <c r="BX172" s="36">
        <f t="shared" si="86"/>
        <v>0</v>
      </c>
      <c r="BY172" s="36">
        <f t="shared" si="86"/>
        <v>0</v>
      </c>
      <c r="BZ172" s="36">
        <f t="shared" si="86"/>
        <v>0</v>
      </c>
      <c r="CA172" s="36">
        <f t="shared" si="86"/>
        <v>0</v>
      </c>
      <c r="CB172" s="36">
        <f t="shared" si="86"/>
        <v>0</v>
      </c>
      <c r="CC172" s="36">
        <f t="shared" si="86"/>
        <v>0</v>
      </c>
      <c r="CD172" s="36">
        <f t="shared" si="86"/>
        <v>0</v>
      </c>
      <c r="CE172" s="36">
        <f t="shared" si="86"/>
        <v>0</v>
      </c>
      <c r="CF172" s="36">
        <f t="shared" si="86"/>
        <v>0</v>
      </c>
      <c r="CG172" s="36">
        <f t="shared" si="86"/>
        <v>0</v>
      </c>
      <c r="CH172" s="36">
        <f t="shared" si="86"/>
        <v>0</v>
      </c>
      <c r="CI172" s="36">
        <f t="shared" si="86"/>
        <v>0</v>
      </c>
      <c r="CJ172" s="36">
        <f t="shared" si="86"/>
        <v>0</v>
      </c>
      <c r="CK172" s="36">
        <f t="shared" si="86"/>
        <v>0</v>
      </c>
    </row>
    <row r="173" spans="1:89" s="84" customFormat="1" ht="10.35" hidden="1" customHeight="1" outlineLevel="2">
      <c r="B173" s="85"/>
      <c r="D173" s="10"/>
      <c r="E173" s="86"/>
      <c r="F173" s="87"/>
      <c r="G173" s="88"/>
    </row>
    <row r="174" spans="1:89" s="84" customFormat="1" ht="10.35" hidden="1" customHeight="1" outlineLevel="2">
      <c r="B174" s="85"/>
      <c r="D174" s="228" t="s">
        <v>531</v>
      </c>
      <c r="E174"/>
      <c r="F174" s="12" t="s">
        <v>4</v>
      </c>
      <c r="G174" s="25">
        <f>SUM(J174:CK174)</f>
        <v>-1780181.5237901977</v>
      </c>
      <c r="J174" s="36">
        <f t="shared" ref="J174:AO174" si="87">-J66*$G$57*J164</f>
        <v>0</v>
      </c>
      <c r="K174" s="36">
        <f t="shared" si="87"/>
        <v>0</v>
      </c>
      <c r="L174" s="36">
        <f t="shared" si="87"/>
        <v>0</v>
      </c>
      <c r="M174" s="36">
        <f t="shared" si="87"/>
        <v>-30692.784892934487</v>
      </c>
      <c r="N174" s="36">
        <f t="shared" si="87"/>
        <v>-30692.784892934487</v>
      </c>
      <c r="O174" s="36">
        <f t="shared" si="87"/>
        <v>-30692.784892934487</v>
      </c>
      <c r="P174" s="36">
        <f t="shared" si="87"/>
        <v>-30692.784892934487</v>
      </c>
      <c r="Q174" s="36">
        <f t="shared" si="87"/>
        <v>-30692.784892934487</v>
      </c>
      <c r="R174" s="36">
        <f t="shared" si="87"/>
        <v>-30692.784892934487</v>
      </c>
      <c r="S174" s="36">
        <f t="shared" si="87"/>
        <v>-30692.784892934487</v>
      </c>
      <c r="T174" s="36">
        <f t="shared" si="87"/>
        <v>-30692.784892934487</v>
      </c>
      <c r="U174" s="36">
        <f t="shared" si="87"/>
        <v>-30692.784892934487</v>
      </c>
      <c r="V174" s="36">
        <f t="shared" si="87"/>
        <v>-30692.784892934487</v>
      </c>
      <c r="W174" s="36">
        <f t="shared" si="87"/>
        <v>-30692.784892934487</v>
      </c>
      <c r="X174" s="36">
        <f t="shared" si="87"/>
        <v>-30692.784892934487</v>
      </c>
      <c r="Y174" s="36">
        <f t="shared" si="87"/>
        <v>-30692.784892934487</v>
      </c>
      <c r="Z174" s="36">
        <f t="shared" si="87"/>
        <v>-30692.784892934487</v>
      </c>
      <c r="AA174" s="36">
        <f t="shared" si="87"/>
        <v>-30692.784892934487</v>
      </c>
      <c r="AB174" s="36">
        <f t="shared" si="87"/>
        <v>-30692.784892934487</v>
      </c>
      <c r="AC174" s="36">
        <f t="shared" si="87"/>
        <v>-30692.784892934487</v>
      </c>
      <c r="AD174" s="36">
        <f t="shared" si="87"/>
        <v>-30692.784892934487</v>
      </c>
      <c r="AE174" s="36">
        <f t="shared" si="87"/>
        <v>-30692.784892934487</v>
      </c>
      <c r="AF174" s="36">
        <f t="shared" si="87"/>
        <v>-30692.784892934487</v>
      </c>
      <c r="AG174" s="36">
        <f t="shared" si="87"/>
        <v>-30692.784892934487</v>
      </c>
      <c r="AH174" s="36">
        <f t="shared" si="87"/>
        <v>-30692.784892934487</v>
      </c>
      <c r="AI174" s="36">
        <f t="shared" si="87"/>
        <v>-30692.784892934487</v>
      </c>
      <c r="AJ174" s="36">
        <f t="shared" si="87"/>
        <v>-30692.784892934487</v>
      </c>
      <c r="AK174" s="36">
        <f t="shared" si="87"/>
        <v>-30692.784892934487</v>
      </c>
      <c r="AL174" s="36">
        <f t="shared" si="87"/>
        <v>-30692.784892934487</v>
      </c>
      <c r="AM174" s="36">
        <f t="shared" si="87"/>
        <v>-30692.784892934487</v>
      </c>
      <c r="AN174" s="36">
        <f t="shared" si="87"/>
        <v>-30692.784892934487</v>
      </c>
      <c r="AO174" s="36">
        <f t="shared" si="87"/>
        <v>-30692.784892934487</v>
      </c>
      <c r="AP174" s="36">
        <f t="shared" ref="AP174:BU174" si="88">-AP66*$G$57*AP164</f>
        <v>-30692.784892934487</v>
      </c>
      <c r="AQ174" s="36">
        <f t="shared" si="88"/>
        <v>-30692.784892934487</v>
      </c>
      <c r="AR174" s="36">
        <f t="shared" si="88"/>
        <v>-30692.784892934487</v>
      </c>
      <c r="AS174" s="36">
        <f t="shared" si="88"/>
        <v>-30692.784892934487</v>
      </c>
      <c r="AT174" s="36">
        <f t="shared" si="88"/>
        <v>-30692.784892934487</v>
      </c>
      <c r="AU174" s="36">
        <f t="shared" si="88"/>
        <v>-30692.784892934487</v>
      </c>
      <c r="AV174" s="36">
        <f t="shared" si="88"/>
        <v>-30692.784892934487</v>
      </c>
      <c r="AW174" s="36">
        <f t="shared" si="88"/>
        <v>-30692.784892934487</v>
      </c>
      <c r="AX174" s="36">
        <f t="shared" si="88"/>
        <v>-30692.784892934487</v>
      </c>
      <c r="AY174" s="36">
        <f t="shared" si="88"/>
        <v>-30692.784892934487</v>
      </c>
      <c r="AZ174" s="36">
        <f t="shared" si="88"/>
        <v>-30692.784892934487</v>
      </c>
      <c r="BA174" s="36">
        <f t="shared" si="88"/>
        <v>-30692.784892934487</v>
      </c>
      <c r="BB174" s="36">
        <f t="shared" si="88"/>
        <v>-30692.784892934487</v>
      </c>
      <c r="BC174" s="36">
        <f t="shared" si="88"/>
        <v>-30692.784892934487</v>
      </c>
      <c r="BD174" s="36">
        <f t="shared" si="88"/>
        <v>-30692.784892934487</v>
      </c>
      <c r="BE174" s="36">
        <f t="shared" si="88"/>
        <v>-30692.784892934487</v>
      </c>
      <c r="BF174" s="36">
        <f t="shared" si="88"/>
        <v>-30692.784892934487</v>
      </c>
      <c r="BG174" s="36">
        <f t="shared" si="88"/>
        <v>-30692.784892934487</v>
      </c>
      <c r="BH174" s="36">
        <f t="shared" si="88"/>
        <v>-30692.784892934487</v>
      </c>
      <c r="BI174" s="36">
        <f t="shared" si="88"/>
        <v>-30692.784892934487</v>
      </c>
      <c r="BJ174" s="36">
        <f t="shared" si="88"/>
        <v>-30692.784892934487</v>
      </c>
      <c r="BK174" s="36">
        <f t="shared" si="88"/>
        <v>-30692.784892934487</v>
      </c>
      <c r="BL174" s="36">
        <f t="shared" si="88"/>
        <v>-30692.784892934487</v>
      </c>
      <c r="BM174" s="36">
        <f t="shared" si="88"/>
        <v>-30692.784892934487</v>
      </c>
      <c r="BN174" s="36">
        <f t="shared" si="88"/>
        <v>-30692.784892934487</v>
      </c>
      <c r="BO174" s="36">
        <f t="shared" si="88"/>
        <v>-30692.784892934487</v>
      </c>
      <c r="BP174" s="36">
        <f t="shared" si="88"/>
        <v>-30692.784892934487</v>
      </c>
      <c r="BQ174" s="36">
        <f t="shared" si="88"/>
        <v>-30692.784892934487</v>
      </c>
      <c r="BR174" s="36">
        <f t="shared" si="88"/>
        <v>-30692.784892934487</v>
      </c>
      <c r="BS174" s="36">
        <f t="shared" si="88"/>
        <v>0</v>
      </c>
      <c r="BT174" s="36">
        <f t="shared" si="88"/>
        <v>0</v>
      </c>
      <c r="BU174" s="36">
        <f t="shared" si="88"/>
        <v>0</v>
      </c>
      <c r="BV174" s="36">
        <f t="shared" ref="BV174:CK174" si="89">-BV66*$G$57*BV164</f>
        <v>0</v>
      </c>
      <c r="BW174" s="36">
        <f t="shared" si="89"/>
        <v>0</v>
      </c>
      <c r="BX174" s="36">
        <f t="shared" si="89"/>
        <v>0</v>
      </c>
      <c r="BY174" s="36">
        <f t="shared" si="89"/>
        <v>0</v>
      </c>
      <c r="BZ174" s="36">
        <f t="shared" si="89"/>
        <v>0</v>
      </c>
      <c r="CA174" s="36">
        <f t="shared" si="89"/>
        <v>0</v>
      </c>
      <c r="CB174" s="36">
        <f t="shared" si="89"/>
        <v>0</v>
      </c>
      <c r="CC174" s="36">
        <f t="shared" si="89"/>
        <v>0</v>
      </c>
      <c r="CD174" s="36">
        <f t="shared" si="89"/>
        <v>0</v>
      </c>
      <c r="CE174" s="36">
        <f t="shared" si="89"/>
        <v>0</v>
      </c>
      <c r="CF174" s="36">
        <f t="shared" si="89"/>
        <v>0</v>
      </c>
      <c r="CG174" s="36">
        <f t="shared" si="89"/>
        <v>0</v>
      </c>
      <c r="CH174" s="36">
        <f t="shared" si="89"/>
        <v>0</v>
      </c>
      <c r="CI174" s="36">
        <f t="shared" si="89"/>
        <v>0</v>
      </c>
      <c r="CJ174" s="36">
        <f t="shared" si="89"/>
        <v>0</v>
      </c>
      <c r="CK174" s="36">
        <f t="shared" si="89"/>
        <v>0</v>
      </c>
    </row>
    <row r="175" spans="1:89" s="84" customFormat="1" ht="10.35" hidden="1" customHeight="1" outlineLevel="2">
      <c r="B175" s="85"/>
      <c r="C175" s="85"/>
      <c r="D175" s="10"/>
      <c r="E175"/>
      <c r="F175" s="12"/>
      <c r="G175"/>
    </row>
    <row r="176" spans="1:89" s="84" customFormat="1" ht="10.35" hidden="1" customHeight="1" outlineLevel="2">
      <c r="B176" s="85"/>
      <c r="D176" s="10" t="s">
        <v>538</v>
      </c>
      <c r="E176"/>
      <c r="F176" s="12" t="s">
        <v>4</v>
      </c>
      <c r="G176" s="25">
        <f>SUM(J176:CK176)</f>
        <v>0</v>
      </c>
      <c r="H176"/>
      <c r="I176"/>
      <c r="J176" s="36">
        <f t="shared" ref="J176:AO176" si="90">-$G$61 * $G$85 * J$69 *J76</f>
        <v>0</v>
      </c>
      <c r="K176" s="36">
        <f t="shared" si="90"/>
        <v>0</v>
      </c>
      <c r="L176" s="36">
        <f t="shared" si="90"/>
        <v>0</v>
      </c>
      <c r="M176" s="36">
        <f t="shared" si="90"/>
        <v>0</v>
      </c>
      <c r="N176" s="36">
        <f t="shared" si="90"/>
        <v>0</v>
      </c>
      <c r="O176" s="36">
        <f t="shared" si="90"/>
        <v>0</v>
      </c>
      <c r="P176" s="36">
        <f t="shared" si="90"/>
        <v>0</v>
      </c>
      <c r="Q176" s="36">
        <f t="shared" si="90"/>
        <v>0</v>
      </c>
      <c r="R176" s="36">
        <f t="shared" si="90"/>
        <v>0</v>
      </c>
      <c r="S176" s="36">
        <f t="shared" si="90"/>
        <v>0</v>
      </c>
      <c r="T176" s="36">
        <f t="shared" si="90"/>
        <v>0</v>
      </c>
      <c r="U176" s="36">
        <f t="shared" si="90"/>
        <v>0</v>
      </c>
      <c r="V176" s="36">
        <f t="shared" si="90"/>
        <v>0</v>
      </c>
      <c r="W176" s="36">
        <f t="shared" si="90"/>
        <v>0</v>
      </c>
      <c r="X176" s="36">
        <f t="shared" si="90"/>
        <v>0</v>
      </c>
      <c r="Y176" s="36">
        <f t="shared" si="90"/>
        <v>0</v>
      </c>
      <c r="Z176" s="36">
        <f t="shared" si="90"/>
        <v>0</v>
      </c>
      <c r="AA176" s="36">
        <f t="shared" si="90"/>
        <v>0</v>
      </c>
      <c r="AB176" s="36">
        <f t="shared" si="90"/>
        <v>0</v>
      </c>
      <c r="AC176" s="36">
        <f t="shared" si="90"/>
        <v>0</v>
      </c>
      <c r="AD176" s="36">
        <f t="shared" si="90"/>
        <v>0</v>
      </c>
      <c r="AE176" s="36">
        <f t="shared" si="90"/>
        <v>0</v>
      </c>
      <c r="AF176" s="36">
        <f t="shared" si="90"/>
        <v>0</v>
      </c>
      <c r="AG176" s="36">
        <f t="shared" si="90"/>
        <v>0</v>
      </c>
      <c r="AH176" s="36">
        <f t="shared" si="90"/>
        <v>0</v>
      </c>
      <c r="AI176" s="36">
        <f t="shared" si="90"/>
        <v>0</v>
      </c>
      <c r="AJ176" s="36">
        <f t="shared" si="90"/>
        <v>0</v>
      </c>
      <c r="AK176" s="36">
        <f t="shared" si="90"/>
        <v>0</v>
      </c>
      <c r="AL176" s="36">
        <f t="shared" si="90"/>
        <v>0</v>
      </c>
      <c r="AM176" s="36">
        <f t="shared" si="90"/>
        <v>0</v>
      </c>
      <c r="AN176" s="36">
        <f t="shared" si="90"/>
        <v>0</v>
      </c>
      <c r="AO176" s="36">
        <f t="shared" si="90"/>
        <v>0</v>
      </c>
      <c r="AP176" s="36">
        <f t="shared" ref="AP176:BU176" si="91">-$G$61 * $G$85 * AP$69 *AP76</f>
        <v>0</v>
      </c>
      <c r="AQ176" s="36">
        <f t="shared" si="91"/>
        <v>0</v>
      </c>
      <c r="AR176" s="36">
        <f t="shared" si="91"/>
        <v>0</v>
      </c>
      <c r="AS176" s="36">
        <f t="shared" si="91"/>
        <v>0</v>
      </c>
      <c r="AT176" s="36">
        <f t="shared" si="91"/>
        <v>0</v>
      </c>
      <c r="AU176" s="36">
        <f t="shared" si="91"/>
        <v>0</v>
      </c>
      <c r="AV176" s="36">
        <f t="shared" si="91"/>
        <v>0</v>
      </c>
      <c r="AW176" s="36">
        <f t="shared" si="91"/>
        <v>0</v>
      </c>
      <c r="AX176" s="36">
        <f t="shared" si="91"/>
        <v>0</v>
      </c>
      <c r="AY176" s="36">
        <f t="shared" si="91"/>
        <v>0</v>
      </c>
      <c r="AZ176" s="36">
        <f t="shared" si="91"/>
        <v>0</v>
      </c>
      <c r="BA176" s="36">
        <f t="shared" si="91"/>
        <v>0</v>
      </c>
      <c r="BB176" s="36">
        <f t="shared" si="91"/>
        <v>0</v>
      </c>
      <c r="BC176" s="36">
        <f t="shared" si="91"/>
        <v>0</v>
      </c>
      <c r="BD176" s="36">
        <f t="shared" si="91"/>
        <v>0</v>
      </c>
      <c r="BE176" s="36">
        <f t="shared" si="91"/>
        <v>0</v>
      </c>
      <c r="BF176" s="36">
        <f t="shared" si="91"/>
        <v>0</v>
      </c>
      <c r="BG176" s="36">
        <f t="shared" si="91"/>
        <v>0</v>
      </c>
      <c r="BH176" s="36">
        <f t="shared" si="91"/>
        <v>0</v>
      </c>
      <c r="BI176" s="36">
        <f t="shared" si="91"/>
        <v>0</v>
      </c>
      <c r="BJ176" s="36">
        <f t="shared" si="91"/>
        <v>0</v>
      </c>
      <c r="BK176" s="36">
        <f t="shared" si="91"/>
        <v>0</v>
      </c>
      <c r="BL176" s="36">
        <f t="shared" si="91"/>
        <v>0</v>
      </c>
      <c r="BM176" s="36">
        <f t="shared" si="91"/>
        <v>0</v>
      </c>
      <c r="BN176" s="36">
        <f t="shared" si="91"/>
        <v>0</v>
      </c>
      <c r="BO176" s="36">
        <f t="shared" si="91"/>
        <v>0</v>
      </c>
      <c r="BP176" s="36">
        <f t="shared" si="91"/>
        <v>0</v>
      </c>
      <c r="BQ176" s="36">
        <f t="shared" si="91"/>
        <v>0</v>
      </c>
      <c r="BR176" s="36">
        <f t="shared" si="91"/>
        <v>0</v>
      </c>
      <c r="BS176" s="36">
        <f t="shared" si="91"/>
        <v>0</v>
      </c>
      <c r="BT176" s="36">
        <f t="shared" si="91"/>
        <v>0</v>
      </c>
      <c r="BU176" s="36">
        <f t="shared" si="91"/>
        <v>0</v>
      </c>
      <c r="BV176" s="36">
        <f t="shared" ref="BV176:CK176" si="92">-$G$61 * $G$85 * BV$69 *BV76</f>
        <v>0</v>
      </c>
      <c r="BW176" s="36">
        <f t="shared" si="92"/>
        <v>0</v>
      </c>
      <c r="BX176" s="36">
        <f t="shared" si="92"/>
        <v>0</v>
      </c>
      <c r="BY176" s="36">
        <f t="shared" si="92"/>
        <v>0</v>
      </c>
      <c r="BZ176" s="36">
        <f t="shared" si="92"/>
        <v>0</v>
      </c>
      <c r="CA176" s="36">
        <f t="shared" si="92"/>
        <v>0</v>
      </c>
      <c r="CB176" s="36">
        <f t="shared" si="92"/>
        <v>0</v>
      </c>
      <c r="CC176" s="36">
        <f t="shared" si="92"/>
        <v>0</v>
      </c>
      <c r="CD176" s="36">
        <f t="shared" si="92"/>
        <v>0</v>
      </c>
      <c r="CE176" s="36">
        <f t="shared" si="92"/>
        <v>0</v>
      </c>
      <c r="CF176" s="36">
        <f t="shared" si="92"/>
        <v>0</v>
      </c>
      <c r="CG176" s="36">
        <f t="shared" si="92"/>
        <v>0</v>
      </c>
      <c r="CH176" s="36">
        <f t="shared" si="92"/>
        <v>0</v>
      </c>
      <c r="CI176" s="36">
        <f t="shared" si="92"/>
        <v>0</v>
      </c>
      <c r="CJ176" s="36">
        <f t="shared" si="92"/>
        <v>0</v>
      </c>
      <c r="CK176" s="36">
        <f t="shared" si="92"/>
        <v>0</v>
      </c>
    </row>
    <row r="177" spans="2:89" s="84" customFormat="1" ht="10.35" hidden="1" customHeight="1" outlineLevel="2">
      <c r="B177" s="85"/>
      <c r="C177" s="85"/>
      <c r="D177" s="10"/>
      <c r="E177"/>
      <c r="F177" s="12"/>
      <c r="G177"/>
    </row>
    <row r="178" spans="2:89" s="84" customFormat="1" ht="10.35" hidden="1" customHeight="1" outlineLevel="2">
      <c r="B178" s="85"/>
      <c r="C178" s="85"/>
      <c r="D178" s="10" t="s">
        <v>266</v>
      </c>
      <c r="E178"/>
      <c r="F178" s="12" t="s">
        <v>4</v>
      </c>
      <c r="G178" s="25">
        <f>SUM(J178:CK178)</f>
        <v>0</v>
      </c>
      <c r="J178" s="36">
        <f>$G$52*J50</f>
        <v>0</v>
      </c>
      <c r="K178" s="36">
        <f t="shared" ref="K178:BV178" si="93">$G$52*K50</f>
        <v>0</v>
      </c>
      <c r="L178" s="36">
        <f t="shared" si="93"/>
        <v>0</v>
      </c>
      <c r="M178" s="36">
        <f t="shared" si="93"/>
        <v>0</v>
      </c>
      <c r="N178" s="36">
        <f t="shared" si="93"/>
        <v>0</v>
      </c>
      <c r="O178" s="36">
        <f t="shared" si="93"/>
        <v>0</v>
      </c>
      <c r="P178" s="36">
        <f t="shared" si="93"/>
        <v>0</v>
      </c>
      <c r="Q178" s="36">
        <f t="shared" si="93"/>
        <v>0</v>
      </c>
      <c r="R178" s="36">
        <f t="shared" si="93"/>
        <v>0</v>
      </c>
      <c r="S178" s="36">
        <f t="shared" si="93"/>
        <v>0</v>
      </c>
      <c r="T178" s="36">
        <f t="shared" si="93"/>
        <v>0</v>
      </c>
      <c r="U178" s="36">
        <f t="shared" si="93"/>
        <v>0</v>
      </c>
      <c r="V178" s="36">
        <f t="shared" si="93"/>
        <v>0</v>
      </c>
      <c r="W178" s="36">
        <f t="shared" si="93"/>
        <v>0</v>
      </c>
      <c r="X178" s="36">
        <f t="shared" si="93"/>
        <v>0</v>
      </c>
      <c r="Y178" s="36">
        <f t="shared" si="93"/>
        <v>0</v>
      </c>
      <c r="Z178" s="36">
        <f t="shared" si="93"/>
        <v>0</v>
      </c>
      <c r="AA178" s="36">
        <f t="shared" si="93"/>
        <v>0</v>
      </c>
      <c r="AB178" s="36">
        <f t="shared" si="93"/>
        <v>0</v>
      </c>
      <c r="AC178" s="36">
        <f t="shared" si="93"/>
        <v>0</v>
      </c>
      <c r="AD178" s="36">
        <f t="shared" si="93"/>
        <v>0</v>
      </c>
      <c r="AE178" s="36">
        <f t="shared" si="93"/>
        <v>0</v>
      </c>
      <c r="AF178" s="36">
        <f t="shared" si="93"/>
        <v>0</v>
      </c>
      <c r="AG178" s="36">
        <f t="shared" si="93"/>
        <v>0</v>
      </c>
      <c r="AH178" s="36">
        <f t="shared" si="93"/>
        <v>0</v>
      </c>
      <c r="AI178" s="36">
        <f t="shared" si="93"/>
        <v>0</v>
      </c>
      <c r="AJ178" s="36">
        <f t="shared" si="93"/>
        <v>0</v>
      </c>
      <c r="AK178" s="36">
        <f t="shared" si="93"/>
        <v>0</v>
      </c>
      <c r="AL178" s="36">
        <f t="shared" si="93"/>
        <v>0</v>
      </c>
      <c r="AM178" s="36">
        <f t="shared" si="93"/>
        <v>0</v>
      </c>
      <c r="AN178" s="36">
        <f t="shared" si="93"/>
        <v>0</v>
      </c>
      <c r="AO178" s="36">
        <f t="shared" si="93"/>
        <v>0</v>
      </c>
      <c r="AP178" s="36">
        <f t="shared" si="93"/>
        <v>0</v>
      </c>
      <c r="AQ178" s="36">
        <f t="shared" si="93"/>
        <v>0</v>
      </c>
      <c r="AR178" s="36">
        <f t="shared" si="93"/>
        <v>0</v>
      </c>
      <c r="AS178" s="36">
        <f t="shared" si="93"/>
        <v>0</v>
      </c>
      <c r="AT178" s="36">
        <f t="shared" si="93"/>
        <v>0</v>
      </c>
      <c r="AU178" s="36">
        <f t="shared" si="93"/>
        <v>0</v>
      </c>
      <c r="AV178" s="36">
        <f t="shared" si="93"/>
        <v>0</v>
      </c>
      <c r="AW178" s="36">
        <f t="shared" si="93"/>
        <v>0</v>
      </c>
      <c r="AX178" s="36">
        <f t="shared" si="93"/>
        <v>0</v>
      </c>
      <c r="AY178" s="36">
        <f t="shared" si="93"/>
        <v>0</v>
      </c>
      <c r="AZ178" s="36">
        <f t="shared" si="93"/>
        <v>0</v>
      </c>
      <c r="BA178" s="36">
        <f t="shared" si="93"/>
        <v>0</v>
      </c>
      <c r="BB178" s="36">
        <f t="shared" si="93"/>
        <v>0</v>
      </c>
      <c r="BC178" s="36">
        <f t="shared" si="93"/>
        <v>0</v>
      </c>
      <c r="BD178" s="36">
        <f t="shared" si="93"/>
        <v>0</v>
      </c>
      <c r="BE178" s="36">
        <f t="shared" si="93"/>
        <v>0</v>
      </c>
      <c r="BF178" s="36">
        <f t="shared" si="93"/>
        <v>0</v>
      </c>
      <c r="BG178" s="36">
        <f t="shared" si="93"/>
        <v>0</v>
      </c>
      <c r="BH178" s="36">
        <f t="shared" si="93"/>
        <v>0</v>
      </c>
      <c r="BI178" s="36">
        <f t="shared" si="93"/>
        <v>0</v>
      </c>
      <c r="BJ178" s="36">
        <f t="shared" si="93"/>
        <v>0</v>
      </c>
      <c r="BK178" s="36">
        <f t="shared" si="93"/>
        <v>0</v>
      </c>
      <c r="BL178" s="36">
        <f t="shared" si="93"/>
        <v>0</v>
      </c>
      <c r="BM178" s="36">
        <f t="shared" si="93"/>
        <v>0</v>
      </c>
      <c r="BN178" s="36">
        <f t="shared" si="93"/>
        <v>0</v>
      </c>
      <c r="BO178" s="36">
        <f t="shared" si="93"/>
        <v>0</v>
      </c>
      <c r="BP178" s="36">
        <f t="shared" si="93"/>
        <v>0</v>
      </c>
      <c r="BQ178" s="36">
        <f t="shared" si="93"/>
        <v>0</v>
      </c>
      <c r="BR178" s="36">
        <f t="shared" si="93"/>
        <v>0</v>
      </c>
      <c r="BS178" s="36">
        <f t="shared" si="93"/>
        <v>0</v>
      </c>
      <c r="BT178" s="36">
        <f t="shared" si="93"/>
        <v>0</v>
      </c>
      <c r="BU178" s="36">
        <f t="shared" si="93"/>
        <v>0</v>
      </c>
      <c r="BV178" s="36">
        <f t="shared" si="93"/>
        <v>0</v>
      </c>
      <c r="BW178" s="36">
        <f t="shared" ref="BW178:CK178" si="94">$G$52*BW50</f>
        <v>0</v>
      </c>
      <c r="BX178" s="36">
        <f t="shared" si="94"/>
        <v>0</v>
      </c>
      <c r="BY178" s="36">
        <f t="shared" si="94"/>
        <v>0</v>
      </c>
      <c r="BZ178" s="36">
        <f t="shared" si="94"/>
        <v>0</v>
      </c>
      <c r="CA178" s="36">
        <f t="shared" si="94"/>
        <v>0</v>
      </c>
      <c r="CB178" s="36">
        <f t="shared" si="94"/>
        <v>0</v>
      </c>
      <c r="CC178" s="36">
        <f t="shared" si="94"/>
        <v>0</v>
      </c>
      <c r="CD178" s="36">
        <f t="shared" si="94"/>
        <v>0</v>
      </c>
      <c r="CE178" s="36">
        <f t="shared" si="94"/>
        <v>0</v>
      </c>
      <c r="CF178" s="36">
        <f t="shared" si="94"/>
        <v>0</v>
      </c>
      <c r="CG178" s="36">
        <f t="shared" si="94"/>
        <v>0</v>
      </c>
      <c r="CH178" s="36">
        <f t="shared" si="94"/>
        <v>0</v>
      </c>
      <c r="CI178" s="36">
        <f t="shared" si="94"/>
        <v>0</v>
      </c>
      <c r="CJ178" s="36">
        <f t="shared" si="94"/>
        <v>0</v>
      </c>
      <c r="CK178" s="36">
        <f t="shared" si="94"/>
        <v>0</v>
      </c>
    </row>
    <row r="179" spans="2:89" s="84" customFormat="1" ht="10.35" hidden="1" customHeight="1" outlineLevel="2">
      <c r="B179" s="85"/>
      <c r="C179" s="85"/>
      <c r="D179"/>
      <c r="E179"/>
      <c r="F179"/>
      <c r="G179"/>
    </row>
    <row r="180" spans="2:89" s="84" customFormat="1" ht="10.35" hidden="1" customHeight="1" outlineLevel="2">
      <c r="B180" s="85"/>
      <c r="C180" s="85"/>
      <c r="D180" s="63" t="s">
        <v>297</v>
      </c>
      <c r="E180"/>
      <c r="F180"/>
      <c r="G180"/>
    </row>
    <row r="181" spans="2:89" s="84" customFormat="1" ht="10.35" hidden="1" customHeight="1" outlineLevel="2">
      <c r="B181" s="85"/>
      <c r="C181" s="85"/>
      <c r="D181" s="10" t="s">
        <v>109</v>
      </c>
      <c r="E181"/>
      <c r="F181" s="12" t="s">
        <v>4</v>
      </c>
      <c r="G181" s="25">
        <f>SUM(J181:CK181)</f>
        <v>-429450.52377459471</v>
      </c>
      <c r="J181" s="36">
        <f t="shared" ref="J181:AO181" si="95">-J93*$G$83</f>
        <v>0</v>
      </c>
      <c r="K181" s="36">
        <f t="shared" si="95"/>
        <v>0</v>
      </c>
      <c r="L181" s="36">
        <f t="shared" si="95"/>
        <v>0</v>
      </c>
      <c r="M181" s="36">
        <f t="shared" si="95"/>
        <v>0</v>
      </c>
      <c r="N181" s="36">
        <f t="shared" si="95"/>
        <v>-7667.2862453531607</v>
      </c>
      <c r="O181" s="36">
        <f t="shared" si="95"/>
        <v>-7667.2862453531607</v>
      </c>
      <c r="P181" s="36">
        <f t="shared" si="95"/>
        <v>-7667.2862453531607</v>
      </c>
      <c r="Q181" s="36">
        <f t="shared" si="95"/>
        <v>-7667.2862453531607</v>
      </c>
      <c r="R181" s="36">
        <f t="shared" si="95"/>
        <v>-7667.2862453531607</v>
      </c>
      <c r="S181" s="36">
        <f t="shared" si="95"/>
        <v>-7667.2862453531607</v>
      </c>
      <c r="T181" s="36">
        <f t="shared" si="95"/>
        <v>-7667.2862453531607</v>
      </c>
      <c r="U181" s="36">
        <f t="shared" si="95"/>
        <v>-7667.2862453531607</v>
      </c>
      <c r="V181" s="36">
        <f t="shared" si="95"/>
        <v>-7667.2862453531607</v>
      </c>
      <c r="W181" s="36">
        <f t="shared" si="95"/>
        <v>-7667.2862453531607</v>
      </c>
      <c r="X181" s="36">
        <f t="shared" si="95"/>
        <v>-7667.2862453531607</v>
      </c>
      <c r="Y181" s="36">
        <f t="shared" si="95"/>
        <v>-7667.2862453531607</v>
      </c>
      <c r="Z181" s="36">
        <f t="shared" si="95"/>
        <v>-7667.2862453531607</v>
      </c>
      <c r="AA181" s="36">
        <f t="shared" si="95"/>
        <v>-7667.2862453531607</v>
      </c>
      <c r="AB181" s="36">
        <f t="shared" si="95"/>
        <v>-7667.2862453531607</v>
      </c>
      <c r="AC181" s="36">
        <f t="shared" si="95"/>
        <v>-7667.2862453531607</v>
      </c>
      <c r="AD181" s="36">
        <f t="shared" si="95"/>
        <v>-7667.2862453531607</v>
      </c>
      <c r="AE181" s="36">
        <f t="shared" si="95"/>
        <v>-7667.2862453531607</v>
      </c>
      <c r="AF181" s="36">
        <f t="shared" si="95"/>
        <v>-7667.2862453531607</v>
      </c>
      <c r="AG181" s="36">
        <f t="shared" si="95"/>
        <v>-7667.2862453531607</v>
      </c>
      <c r="AH181" s="36">
        <f t="shared" si="95"/>
        <v>-7667.2862453531607</v>
      </c>
      <c r="AI181" s="36">
        <f t="shared" si="95"/>
        <v>-7667.2862453531607</v>
      </c>
      <c r="AJ181" s="36">
        <f t="shared" si="95"/>
        <v>-7667.2862453531607</v>
      </c>
      <c r="AK181" s="36">
        <f t="shared" si="95"/>
        <v>-7667.2862453531607</v>
      </c>
      <c r="AL181" s="36">
        <f t="shared" si="95"/>
        <v>-7667.2862453531607</v>
      </c>
      <c r="AM181" s="36">
        <f t="shared" si="95"/>
        <v>-7667.2862453531607</v>
      </c>
      <c r="AN181" s="36">
        <f t="shared" si="95"/>
        <v>-7667.2862453531607</v>
      </c>
      <c r="AO181" s="36">
        <f t="shared" si="95"/>
        <v>-7667.2862453531607</v>
      </c>
      <c r="AP181" s="36">
        <f t="shared" ref="AP181:BU181" si="96">-AP93*$G$83</f>
        <v>-7667.2862453531607</v>
      </c>
      <c r="AQ181" s="36">
        <f t="shared" si="96"/>
        <v>-7667.2862453531607</v>
      </c>
      <c r="AR181" s="36">
        <f t="shared" si="96"/>
        <v>-7667.2862453531607</v>
      </c>
      <c r="AS181" s="36">
        <f t="shared" si="96"/>
        <v>-7667.2862453531607</v>
      </c>
      <c r="AT181" s="36">
        <f t="shared" si="96"/>
        <v>-7667.2862453531607</v>
      </c>
      <c r="AU181" s="36">
        <f t="shared" si="96"/>
        <v>-7667.2862453531607</v>
      </c>
      <c r="AV181" s="36">
        <f t="shared" si="96"/>
        <v>-7667.2862453531607</v>
      </c>
      <c r="AW181" s="36">
        <f t="shared" si="96"/>
        <v>-7667.2862453531607</v>
      </c>
      <c r="AX181" s="36">
        <f t="shared" si="96"/>
        <v>-7667.2862453531607</v>
      </c>
      <c r="AY181" s="36">
        <f t="shared" si="96"/>
        <v>-7667.2862453531607</v>
      </c>
      <c r="AZ181" s="36">
        <f t="shared" si="96"/>
        <v>-7667.2862453531607</v>
      </c>
      <c r="BA181" s="36">
        <f t="shared" si="96"/>
        <v>-7667.2862453531607</v>
      </c>
      <c r="BB181" s="36">
        <f t="shared" si="96"/>
        <v>-7667.2862453531607</v>
      </c>
      <c r="BC181" s="36">
        <f t="shared" si="96"/>
        <v>-7667.2862453531607</v>
      </c>
      <c r="BD181" s="36">
        <f t="shared" si="96"/>
        <v>-7667.2862453531607</v>
      </c>
      <c r="BE181" s="36">
        <f t="shared" si="96"/>
        <v>-7667.2862453531607</v>
      </c>
      <c r="BF181" s="36">
        <f t="shared" si="96"/>
        <v>-7667.2862453531607</v>
      </c>
      <c r="BG181" s="36">
        <f t="shared" si="96"/>
        <v>-7667.2862453531607</v>
      </c>
      <c r="BH181" s="36">
        <f t="shared" si="96"/>
        <v>-7667.2862453531607</v>
      </c>
      <c r="BI181" s="36">
        <f t="shared" si="96"/>
        <v>-7667.2862453531607</v>
      </c>
      <c r="BJ181" s="36">
        <f t="shared" si="96"/>
        <v>-7667.2862453531607</v>
      </c>
      <c r="BK181" s="36">
        <f t="shared" si="96"/>
        <v>-7667.2862453531607</v>
      </c>
      <c r="BL181" s="36">
        <f t="shared" si="96"/>
        <v>-7667.2862453531607</v>
      </c>
      <c r="BM181" s="36">
        <f t="shared" si="96"/>
        <v>-7667.2862453531607</v>
      </c>
      <c r="BN181" s="36">
        <f t="shared" si="96"/>
        <v>-7667.2862453531607</v>
      </c>
      <c r="BO181" s="36">
        <f t="shared" si="96"/>
        <v>-7667.2862453531607</v>
      </c>
      <c r="BP181" s="36">
        <f t="shared" si="96"/>
        <v>-7667.2862453531607</v>
      </c>
      <c r="BQ181" s="36">
        <f t="shared" si="96"/>
        <v>-7667.2862453531607</v>
      </c>
      <c r="BR181" s="36">
        <f t="shared" si="96"/>
        <v>-82.494034817399893</v>
      </c>
      <c r="BS181" s="36">
        <f t="shared" si="96"/>
        <v>0</v>
      </c>
      <c r="BT181" s="36">
        <f t="shared" si="96"/>
        <v>0</v>
      </c>
      <c r="BU181" s="36">
        <f t="shared" si="96"/>
        <v>0</v>
      </c>
      <c r="BV181" s="36">
        <f t="shared" ref="BV181:CK181" si="97">-BV93*$G$83</f>
        <v>0</v>
      </c>
      <c r="BW181" s="36">
        <f t="shared" si="97"/>
        <v>0</v>
      </c>
      <c r="BX181" s="36">
        <f t="shared" si="97"/>
        <v>0</v>
      </c>
      <c r="BY181" s="36">
        <f t="shared" si="97"/>
        <v>0</v>
      </c>
      <c r="BZ181" s="36">
        <f t="shared" si="97"/>
        <v>0</v>
      </c>
      <c r="CA181" s="36">
        <f t="shared" si="97"/>
        <v>0</v>
      </c>
      <c r="CB181" s="36">
        <f t="shared" si="97"/>
        <v>0</v>
      </c>
      <c r="CC181" s="36">
        <f t="shared" si="97"/>
        <v>0</v>
      </c>
      <c r="CD181" s="36">
        <f t="shared" si="97"/>
        <v>0</v>
      </c>
      <c r="CE181" s="36">
        <f t="shared" si="97"/>
        <v>0</v>
      </c>
      <c r="CF181" s="36">
        <f t="shared" si="97"/>
        <v>0</v>
      </c>
      <c r="CG181" s="36">
        <f t="shared" si="97"/>
        <v>0</v>
      </c>
      <c r="CH181" s="36">
        <f t="shared" si="97"/>
        <v>0</v>
      </c>
      <c r="CI181" s="36">
        <f t="shared" si="97"/>
        <v>0</v>
      </c>
      <c r="CJ181" s="36">
        <f t="shared" si="97"/>
        <v>0</v>
      </c>
      <c r="CK181" s="36">
        <f t="shared" si="97"/>
        <v>0</v>
      </c>
    </row>
    <row r="182" spans="2:89" s="84" customFormat="1" ht="10.35" hidden="1" customHeight="1" outlineLevel="2">
      <c r="B182" s="85"/>
      <c r="C182" s="85"/>
      <c r="D182" s="89" t="s">
        <v>115</v>
      </c>
      <c r="E182"/>
      <c r="F182" s="12" t="s">
        <v>4</v>
      </c>
      <c r="G182" s="25">
        <f>SUM(J182:CK182)</f>
        <v>-96075</v>
      </c>
      <c r="J182" s="36">
        <f t="shared" ref="J182:AO182" si="98">-(J66+J69) * $G$86 *J76</f>
        <v>-1575</v>
      </c>
      <c r="K182" s="36">
        <f t="shared" si="98"/>
        <v>-1575</v>
      </c>
      <c r="L182" s="36">
        <f t="shared" si="98"/>
        <v>-1575</v>
      </c>
      <c r="M182" s="36">
        <f t="shared" si="98"/>
        <v>-1575</v>
      </c>
      <c r="N182" s="36">
        <f t="shared" si="98"/>
        <v>-1575</v>
      </c>
      <c r="O182" s="36">
        <f t="shared" si="98"/>
        <v>-1575</v>
      </c>
      <c r="P182" s="36">
        <f t="shared" si="98"/>
        <v>-1575</v>
      </c>
      <c r="Q182" s="36">
        <f t="shared" si="98"/>
        <v>-1575</v>
      </c>
      <c r="R182" s="36">
        <f t="shared" si="98"/>
        <v>-1575</v>
      </c>
      <c r="S182" s="36">
        <f t="shared" si="98"/>
        <v>-1575</v>
      </c>
      <c r="T182" s="36">
        <f t="shared" si="98"/>
        <v>-1575</v>
      </c>
      <c r="U182" s="36">
        <f t="shared" si="98"/>
        <v>-1575</v>
      </c>
      <c r="V182" s="36">
        <f t="shared" si="98"/>
        <v>-1575</v>
      </c>
      <c r="W182" s="36">
        <f t="shared" si="98"/>
        <v>-1575</v>
      </c>
      <c r="X182" s="36">
        <f t="shared" si="98"/>
        <v>-1575</v>
      </c>
      <c r="Y182" s="36">
        <f t="shared" si="98"/>
        <v>-1575</v>
      </c>
      <c r="Z182" s="36">
        <f t="shared" si="98"/>
        <v>-1575</v>
      </c>
      <c r="AA182" s="36">
        <f t="shared" si="98"/>
        <v>-1575</v>
      </c>
      <c r="AB182" s="36">
        <f t="shared" si="98"/>
        <v>-1575</v>
      </c>
      <c r="AC182" s="36">
        <f t="shared" si="98"/>
        <v>-1575</v>
      </c>
      <c r="AD182" s="36">
        <f t="shared" si="98"/>
        <v>-1575</v>
      </c>
      <c r="AE182" s="36">
        <f t="shared" si="98"/>
        <v>-1575</v>
      </c>
      <c r="AF182" s="36">
        <f t="shared" si="98"/>
        <v>-1575</v>
      </c>
      <c r="AG182" s="36">
        <f t="shared" si="98"/>
        <v>-1575</v>
      </c>
      <c r="AH182" s="36">
        <f t="shared" si="98"/>
        <v>-1575</v>
      </c>
      <c r="AI182" s="36">
        <f t="shared" si="98"/>
        <v>-1575</v>
      </c>
      <c r="AJ182" s="36">
        <f t="shared" si="98"/>
        <v>-1575</v>
      </c>
      <c r="AK182" s="36">
        <f t="shared" si="98"/>
        <v>-1575</v>
      </c>
      <c r="AL182" s="36">
        <f t="shared" si="98"/>
        <v>-1575</v>
      </c>
      <c r="AM182" s="36">
        <f t="shared" si="98"/>
        <v>-1575</v>
      </c>
      <c r="AN182" s="36">
        <f t="shared" si="98"/>
        <v>-1575</v>
      </c>
      <c r="AO182" s="36">
        <f t="shared" si="98"/>
        <v>-1575</v>
      </c>
      <c r="AP182" s="36">
        <f t="shared" ref="AP182:BU182" si="99">-(AP66+AP69) * $G$86 *AP76</f>
        <v>-1575</v>
      </c>
      <c r="AQ182" s="36">
        <f t="shared" si="99"/>
        <v>-1575</v>
      </c>
      <c r="AR182" s="36">
        <f t="shared" si="99"/>
        <v>-1575</v>
      </c>
      <c r="AS182" s="36">
        <f t="shared" si="99"/>
        <v>-1575</v>
      </c>
      <c r="AT182" s="36">
        <f t="shared" si="99"/>
        <v>-1575</v>
      </c>
      <c r="AU182" s="36">
        <f t="shared" si="99"/>
        <v>-1575</v>
      </c>
      <c r="AV182" s="36">
        <f t="shared" si="99"/>
        <v>-1575</v>
      </c>
      <c r="AW182" s="36">
        <f t="shared" si="99"/>
        <v>-1575</v>
      </c>
      <c r="AX182" s="36">
        <f t="shared" si="99"/>
        <v>-1575</v>
      </c>
      <c r="AY182" s="36">
        <f t="shared" si="99"/>
        <v>-1575</v>
      </c>
      <c r="AZ182" s="36">
        <f t="shared" si="99"/>
        <v>-1575</v>
      </c>
      <c r="BA182" s="36">
        <f t="shared" si="99"/>
        <v>-1575</v>
      </c>
      <c r="BB182" s="36">
        <f t="shared" si="99"/>
        <v>-1575</v>
      </c>
      <c r="BC182" s="36">
        <f t="shared" si="99"/>
        <v>-1575</v>
      </c>
      <c r="BD182" s="36">
        <f t="shared" si="99"/>
        <v>-1575</v>
      </c>
      <c r="BE182" s="36">
        <f t="shared" si="99"/>
        <v>-1575</v>
      </c>
      <c r="BF182" s="36">
        <f t="shared" si="99"/>
        <v>-1575</v>
      </c>
      <c r="BG182" s="36">
        <f t="shared" si="99"/>
        <v>-1575</v>
      </c>
      <c r="BH182" s="36">
        <f t="shared" si="99"/>
        <v>-1575</v>
      </c>
      <c r="BI182" s="36">
        <f t="shared" si="99"/>
        <v>-1575</v>
      </c>
      <c r="BJ182" s="36">
        <f t="shared" si="99"/>
        <v>-1575</v>
      </c>
      <c r="BK182" s="36">
        <f t="shared" si="99"/>
        <v>-1575</v>
      </c>
      <c r="BL182" s="36">
        <f t="shared" si="99"/>
        <v>-1575</v>
      </c>
      <c r="BM182" s="36">
        <f t="shared" si="99"/>
        <v>-1575</v>
      </c>
      <c r="BN182" s="36">
        <f t="shared" si="99"/>
        <v>-1575</v>
      </c>
      <c r="BO182" s="36">
        <f t="shared" si="99"/>
        <v>-1575</v>
      </c>
      <c r="BP182" s="36">
        <f t="shared" si="99"/>
        <v>-1575</v>
      </c>
      <c r="BQ182" s="36">
        <f t="shared" si="99"/>
        <v>-1575</v>
      </c>
      <c r="BR182" s="36">
        <f t="shared" si="99"/>
        <v>-1575</v>
      </c>
      <c r="BS182" s="36">
        <f t="shared" si="99"/>
        <v>0</v>
      </c>
      <c r="BT182" s="36">
        <f t="shared" si="99"/>
        <v>0</v>
      </c>
      <c r="BU182" s="36">
        <f t="shared" si="99"/>
        <v>0</v>
      </c>
      <c r="BV182" s="36">
        <f t="shared" ref="BV182:CK182" si="100">-(BV66+BV69) * $G$86 *BV76</f>
        <v>0</v>
      </c>
      <c r="BW182" s="36">
        <f t="shared" si="100"/>
        <v>0</v>
      </c>
      <c r="BX182" s="36">
        <f t="shared" si="100"/>
        <v>0</v>
      </c>
      <c r="BY182" s="36">
        <f t="shared" si="100"/>
        <v>0</v>
      </c>
      <c r="BZ182" s="36">
        <f t="shared" si="100"/>
        <v>0</v>
      </c>
      <c r="CA182" s="36">
        <f t="shared" si="100"/>
        <v>0</v>
      </c>
      <c r="CB182" s="36">
        <f t="shared" si="100"/>
        <v>0</v>
      </c>
      <c r="CC182" s="36">
        <f t="shared" si="100"/>
        <v>0</v>
      </c>
      <c r="CD182" s="36">
        <f t="shared" si="100"/>
        <v>0</v>
      </c>
      <c r="CE182" s="36">
        <f t="shared" si="100"/>
        <v>0</v>
      </c>
      <c r="CF182" s="36">
        <f t="shared" si="100"/>
        <v>0</v>
      </c>
      <c r="CG182" s="36">
        <f t="shared" si="100"/>
        <v>0</v>
      </c>
      <c r="CH182" s="36">
        <f t="shared" si="100"/>
        <v>0</v>
      </c>
      <c r="CI182" s="36">
        <f t="shared" si="100"/>
        <v>0</v>
      </c>
      <c r="CJ182" s="36">
        <f t="shared" si="100"/>
        <v>0</v>
      </c>
      <c r="CK182" s="36">
        <f t="shared" si="100"/>
        <v>0</v>
      </c>
    </row>
    <row r="183" spans="2:89" s="84" customFormat="1" ht="10.35" hidden="1" customHeight="1" outlineLevel="1" collapsed="1">
      <c r="B183" s="85"/>
      <c r="C183" s="85"/>
      <c r="E183" s="86"/>
      <c r="F183" s="87"/>
      <c r="G183" s="88"/>
    </row>
    <row r="184" spans="2:89" s="84" customFormat="1" ht="10.35" customHeight="1" collapsed="1">
      <c r="B184" s="85"/>
      <c r="C184" s="85"/>
      <c r="E184" s="86"/>
      <c r="F184" s="87"/>
      <c r="G184" s="88"/>
    </row>
    <row r="185" spans="2:89" s="13" customFormat="1" ht="10.35" customHeight="1">
      <c r="B185" s="15">
        <v>3</v>
      </c>
      <c r="C185" s="13" t="s">
        <v>11</v>
      </c>
      <c r="E185" s="14"/>
      <c r="F185" s="15"/>
      <c r="G185" s="15"/>
    </row>
    <row r="186" spans="2:89" ht="10.35" customHeight="1" outlineLevel="1"/>
    <row r="187" spans="2:89" ht="10.35" customHeight="1" outlineLevel="1">
      <c r="D187" s="342" t="s">
        <v>386</v>
      </c>
      <c r="E187" s="342"/>
      <c r="F187" s="12" t="s">
        <v>7</v>
      </c>
      <c r="G187" s="32">
        <f>G25</f>
        <v>1</v>
      </c>
    </row>
    <row r="188" spans="2:89" ht="10.35" customHeight="1" outlineLevel="1">
      <c r="D188" s="342"/>
      <c r="E188" s="342"/>
    </row>
    <row r="189" spans="2:89" ht="10.35" customHeight="1" outlineLevel="1"/>
    <row r="190" spans="2:89" ht="10.35" customHeight="1" outlineLevel="1">
      <c r="D190" s="10" t="s">
        <v>104</v>
      </c>
      <c r="E190" s="10"/>
      <c r="F190" s="12" t="s">
        <v>7</v>
      </c>
      <c r="G190" s="32">
        <f>G37</f>
        <v>1</v>
      </c>
    </row>
    <row r="191" spans="2:89" ht="10.35" customHeight="1" outlineLevel="1">
      <c r="D191" s="200"/>
      <c r="E191" s="200"/>
    </row>
    <row r="192" spans="2:89" ht="10.35" customHeight="1" outlineLevel="1">
      <c r="D192" s="63" t="s">
        <v>144</v>
      </c>
      <c r="E192" s="86"/>
      <c r="F192" s="87"/>
    </row>
    <row r="193" spans="1:89" ht="10.35" customHeight="1" outlineLevel="1">
      <c r="D193" s="10" t="s">
        <v>610</v>
      </c>
      <c r="E193"/>
      <c r="F193" s="12" t="s">
        <v>4</v>
      </c>
      <c r="G193" s="25">
        <f>SUM(J193:CK193)</f>
        <v>-18816796.999871597</v>
      </c>
      <c r="J193" s="31">
        <f t="shared" ref="J193:AO193" si="101">IF($G$187=1, (IF($G$190=1,J109,J140)), J168)</f>
        <v>0</v>
      </c>
      <c r="K193" s="31">
        <f t="shared" si="101"/>
        <v>0</v>
      </c>
      <c r="L193" s="31">
        <f t="shared" si="101"/>
        <v>0</v>
      </c>
      <c r="M193" s="31">
        <f t="shared" si="101"/>
        <v>0</v>
      </c>
      <c r="N193" s="31">
        <f t="shared" si="101"/>
        <v>-488407.8734431311</v>
      </c>
      <c r="O193" s="31">
        <f t="shared" si="101"/>
        <v>-488407.8734431311</v>
      </c>
      <c r="P193" s="31">
        <f t="shared" si="101"/>
        <v>-488407.8734431311</v>
      </c>
      <c r="Q193" s="31">
        <f t="shared" si="101"/>
        <v>-488407.8734431311</v>
      </c>
      <c r="R193" s="31">
        <f t="shared" si="101"/>
        <v>-488407.8734431311</v>
      </c>
      <c r="S193" s="31">
        <f t="shared" si="101"/>
        <v>-488407.8734431311</v>
      </c>
      <c r="T193" s="31">
        <f t="shared" si="101"/>
        <v>-488407.8734431311</v>
      </c>
      <c r="U193" s="31">
        <f t="shared" si="101"/>
        <v>-488407.8734431311</v>
      </c>
      <c r="V193" s="31">
        <f t="shared" si="101"/>
        <v>-488407.8734431311</v>
      </c>
      <c r="W193" s="31">
        <f t="shared" si="101"/>
        <v>-488407.8734431311</v>
      </c>
      <c r="X193" s="31">
        <f t="shared" si="101"/>
        <v>-471858.33098243573</v>
      </c>
      <c r="Y193" s="31">
        <f t="shared" si="101"/>
        <v>-448291.89609227999</v>
      </c>
      <c r="Z193" s="31">
        <f t="shared" si="101"/>
        <v>-428351.06656984054</v>
      </c>
      <c r="AA193" s="31">
        <f t="shared" si="101"/>
        <v>-411258.92697917816</v>
      </c>
      <c r="AB193" s="31">
        <f t="shared" si="101"/>
        <v>-396445.73933393747</v>
      </c>
      <c r="AC193" s="31">
        <f t="shared" si="101"/>
        <v>-383484.20014435181</v>
      </c>
      <c r="AD193" s="31">
        <f t="shared" si="101"/>
        <v>-372047.54791824688</v>
      </c>
      <c r="AE193" s="31">
        <f t="shared" si="101"/>
        <v>-361881.63482837571</v>
      </c>
      <c r="AF193" s="31">
        <f t="shared" si="101"/>
        <v>-352785.8178532279</v>
      </c>
      <c r="AG193" s="31">
        <f t="shared" si="101"/>
        <v>-344599.58257559483</v>
      </c>
      <c r="AH193" s="31">
        <f t="shared" si="101"/>
        <v>-337192.98875297443</v>
      </c>
      <c r="AI193" s="31">
        <f t="shared" si="101"/>
        <v>-330459.72164150141</v>
      </c>
      <c r="AJ193" s="31">
        <f t="shared" si="101"/>
        <v>-324311.95601798245</v>
      </c>
      <c r="AK193" s="31">
        <f t="shared" si="101"/>
        <v>-318676.50419642351</v>
      </c>
      <c r="AL193" s="31">
        <f t="shared" si="101"/>
        <v>-313491.88852058916</v>
      </c>
      <c r="AM193" s="31">
        <f t="shared" si="101"/>
        <v>-308706.0894352037</v>
      </c>
      <c r="AN193" s="31">
        <f t="shared" si="101"/>
        <v>-304274.7939857727</v>
      </c>
      <c r="AO193" s="31">
        <f t="shared" si="101"/>
        <v>-300160.01963987242</v>
      </c>
      <c r="AP193" s="31">
        <f t="shared" ref="AP193:BU193" si="102">IF($G$187=1, (IF($G$190=1,AP109,AP140)), AP168)</f>
        <v>-296329.02283506881</v>
      </c>
      <c r="AQ193" s="31">
        <f t="shared" si="102"/>
        <v>-292753.42581725214</v>
      </c>
      <c r="AR193" s="31">
        <f t="shared" si="102"/>
        <v>-289408.51247800421</v>
      </c>
      <c r="AS193" s="31">
        <f t="shared" si="102"/>
        <v>-286272.65622245928</v>
      </c>
      <c r="AT193" s="31">
        <f t="shared" si="102"/>
        <v>-283326.85186118988</v>
      </c>
      <c r="AU193" s="31">
        <f t="shared" si="102"/>
        <v>-280554.33010940684</v>
      </c>
      <c r="AV193" s="31">
        <f t="shared" si="102"/>
        <v>-277940.23817201145</v>
      </c>
      <c r="AW193" s="31">
        <f t="shared" si="102"/>
        <v>-275471.37356447126</v>
      </c>
      <c r="AX193" s="31">
        <f t="shared" si="102"/>
        <v>-273135.96109787922</v>
      </c>
      <c r="AY193" s="31">
        <f t="shared" si="102"/>
        <v>-270923.46507689735</v>
      </c>
      <c r="AZ193" s="31">
        <f t="shared" si="102"/>
        <v>-268824.43039032473</v>
      </c>
      <c r="BA193" s="31">
        <f t="shared" si="102"/>
        <v>-266830.34743808076</v>
      </c>
      <c r="BB193" s="31">
        <f t="shared" si="102"/>
        <v>-264933.53682497068</v>
      </c>
      <c r="BC193" s="31">
        <f t="shared" si="102"/>
        <v>-263127.05052677059</v>
      </c>
      <c r="BD193" s="31">
        <f t="shared" si="102"/>
        <v>-261404.58684709144</v>
      </c>
      <c r="BE193" s="31">
        <f t="shared" si="102"/>
        <v>-259760.41697103402</v>
      </c>
      <c r="BF193" s="31">
        <f t="shared" si="102"/>
        <v>-258189.32131169029</v>
      </c>
      <c r="BG193" s="31">
        <f t="shared" si="102"/>
        <v>-256686.53415927463</v>
      </c>
      <c r="BH193" s="31">
        <f t="shared" si="102"/>
        <v>-255247.69539632346</v>
      </c>
      <c r="BI193" s="31">
        <f t="shared" si="102"/>
        <v>-253868.80824849516</v>
      </c>
      <c r="BJ193" s="31">
        <f t="shared" si="102"/>
        <v>-252546.20220874157</v>
      </c>
      <c r="BK193" s="31">
        <f t="shared" si="102"/>
        <v>-251276.50041057804</v>
      </c>
      <c r="BL193" s="31">
        <f t="shared" si="102"/>
        <v>-250056.59083979344</v>
      </c>
      <c r="BM193" s="31">
        <f t="shared" si="102"/>
        <v>-248883.60086788528</v>
      </c>
      <c r="BN193" s="31">
        <f t="shared" si="102"/>
        <v>-247754.87466850205</v>
      </c>
      <c r="BO193" s="31">
        <f t="shared" si="102"/>
        <v>-246667.95314317005</v>
      </c>
      <c r="BP193" s="31">
        <f t="shared" si="102"/>
        <v>-245620.55603694089</v>
      </c>
      <c r="BQ193" s="31">
        <f t="shared" si="102"/>
        <v>-244610.56597022002</v>
      </c>
      <c r="BR193" s="31">
        <f t="shared" si="102"/>
        <v>-2034.1504779727882</v>
      </c>
      <c r="BS193" s="31">
        <f t="shared" si="102"/>
        <v>0</v>
      </c>
      <c r="BT193" s="31">
        <f t="shared" si="102"/>
        <v>0</v>
      </c>
      <c r="BU193" s="31">
        <f t="shared" si="102"/>
        <v>0</v>
      </c>
      <c r="BV193" s="31">
        <f t="shared" ref="BV193:CK193" si="103">IF($G$187=1, (IF($G$190=1,BV109,BV140)), BV168)</f>
        <v>0</v>
      </c>
      <c r="BW193" s="31">
        <f t="shared" si="103"/>
        <v>0</v>
      </c>
      <c r="BX193" s="31">
        <f t="shared" si="103"/>
        <v>0</v>
      </c>
      <c r="BY193" s="31">
        <f t="shared" si="103"/>
        <v>0</v>
      </c>
      <c r="BZ193" s="31">
        <f t="shared" si="103"/>
        <v>0</v>
      </c>
      <c r="CA193" s="31">
        <f t="shared" si="103"/>
        <v>0</v>
      </c>
      <c r="CB193" s="31">
        <f t="shared" si="103"/>
        <v>0</v>
      </c>
      <c r="CC193" s="31">
        <f t="shared" si="103"/>
        <v>0</v>
      </c>
      <c r="CD193" s="31">
        <f t="shared" si="103"/>
        <v>0</v>
      </c>
      <c r="CE193" s="31">
        <f t="shared" si="103"/>
        <v>0</v>
      </c>
      <c r="CF193" s="31">
        <f t="shared" si="103"/>
        <v>0</v>
      </c>
      <c r="CG193" s="31">
        <f t="shared" si="103"/>
        <v>0</v>
      </c>
      <c r="CH193" s="31">
        <f t="shared" si="103"/>
        <v>0</v>
      </c>
      <c r="CI193" s="31">
        <f t="shared" si="103"/>
        <v>0</v>
      </c>
      <c r="CJ193" s="31">
        <f t="shared" si="103"/>
        <v>0</v>
      </c>
      <c r="CK193" s="31">
        <f t="shared" si="103"/>
        <v>0</v>
      </c>
    </row>
    <row r="194" spans="1:89" ht="10.35" customHeight="1" outlineLevel="1">
      <c r="A194" s="89"/>
      <c r="D194" s="10" t="s">
        <v>102</v>
      </c>
      <c r="E194"/>
      <c r="F194" s="12" t="s">
        <v>4</v>
      </c>
      <c r="G194" s="128">
        <f t="shared" ref="G194:G200" si="104">SUM(J194:CK194)</f>
        <v>-2432088.9224773003</v>
      </c>
      <c r="J194" s="31">
        <f t="shared" ref="J194:AO194" si="105">IF($G$187=1, (IF($G$190=1,J112,J143)), J170)</f>
        <v>0</v>
      </c>
      <c r="K194" s="31">
        <f t="shared" si="105"/>
        <v>0</v>
      </c>
      <c r="L194" s="31">
        <f t="shared" si="105"/>
        <v>0</v>
      </c>
      <c r="M194" s="31">
        <f t="shared" si="105"/>
        <v>0</v>
      </c>
      <c r="N194" s="31">
        <f t="shared" si="105"/>
        <v>-43421.816741277333</v>
      </c>
      <c r="O194" s="31">
        <f t="shared" si="105"/>
        <v>-43421.816741277333</v>
      </c>
      <c r="P194" s="31">
        <f t="shared" si="105"/>
        <v>-43421.816741277333</v>
      </c>
      <c r="Q194" s="31">
        <f t="shared" si="105"/>
        <v>-43421.816741277333</v>
      </c>
      <c r="R194" s="31">
        <f t="shared" si="105"/>
        <v>-43421.816741277333</v>
      </c>
      <c r="S194" s="31">
        <f t="shared" si="105"/>
        <v>-43421.816741277333</v>
      </c>
      <c r="T194" s="31">
        <f t="shared" si="105"/>
        <v>-43421.816741277333</v>
      </c>
      <c r="U194" s="31">
        <f t="shared" si="105"/>
        <v>-43421.816741277333</v>
      </c>
      <c r="V194" s="31">
        <f t="shared" si="105"/>
        <v>-43421.816741277333</v>
      </c>
      <c r="W194" s="31">
        <f t="shared" si="105"/>
        <v>-43421.816741277333</v>
      </c>
      <c r="X194" s="31">
        <f t="shared" si="105"/>
        <v>-43421.816741277333</v>
      </c>
      <c r="Y194" s="31">
        <f t="shared" si="105"/>
        <v>-43421.816741277333</v>
      </c>
      <c r="Z194" s="31">
        <f t="shared" si="105"/>
        <v>-43421.816741277333</v>
      </c>
      <c r="AA194" s="31">
        <f t="shared" si="105"/>
        <v>-43421.816741277333</v>
      </c>
      <c r="AB194" s="31">
        <f t="shared" si="105"/>
        <v>-43421.816741277333</v>
      </c>
      <c r="AC194" s="31">
        <f t="shared" si="105"/>
        <v>-43421.816741277333</v>
      </c>
      <c r="AD194" s="31">
        <f t="shared" si="105"/>
        <v>-43421.816741277333</v>
      </c>
      <c r="AE194" s="31">
        <f t="shared" si="105"/>
        <v>-43421.816741277333</v>
      </c>
      <c r="AF194" s="31">
        <f t="shared" si="105"/>
        <v>-43421.816741277333</v>
      </c>
      <c r="AG194" s="31">
        <f t="shared" si="105"/>
        <v>-43421.816741277333</v>
      </c>
      <c r="AH194" s="31">
        <f t="shared" si="105"/>
        <v>-43421.816741277333</v>
      </c>
      <c r="AI194" s="31">
        <f t="shared" si="105"/>
        <v>-43421.816741277333</v>
      </c>
      <c r="AJ194" s="31">
        <f t="shared" si="105"/>
        <v>-43421.816741277333</v>
      </c>
      <c r="AK194" s="31">
        <f t="shared" si="105"/>
        <v>-43421.816741277333</v>
      </c>
      <c r="AL194" s="31">
        <f t="shared" si="105"/>
        <v>-43421.816741277333</v>
      </c>
      <c r="AM194" s="31">
        <f t="shared" si="105"/>
        <v>-43421.816741277333</v>
      </c>
      <c r="AN194" s="31">
        <f t="shared" si="105"/>
        <v>-43421.816741277333</v>
      </c>
      <c r="AO194" s="31">
        <f t="shared" si="105"/>
        <v>-43421.816741277333</v>
      </c>
      <c r="AP194" s="31">
        <f t="shared" ref="AP194:BU194" si="106">IF($G$187=1, (IF($G$190=1,AP112,AP143)), AP170)</f>
        <v>-43421.816741277333</v>
      </c>
      <c r="AQ194" s="31">
        <f t="shared" si="106"/>
        <v>-43421.816741277333</v>
      </c>
      <c r="AR194" s="31">
        <f t="shared" si="106"/>
        <v>-43421.816741277333</v>
      </c>
      <c r="AS194" s="31">
        <f t="shared" si="106"/>
        <v>-43421.816741277333</v>
      </c>
      <c r="AT194" s="31">
        <f t="shared" si="106"/>
        <v>-43421.816741277333</v>
      </c>
      <c r="AU194" s="31">
        <f t="shared" si="106"/>
        <v>-43421.816741277333</v>
      </c>
      <c r="AV194" s="31">
        <f t="shared" si="106"/>
        <v>-43421.816741277333</v>
      </c>
      <c r="AW194" s="31">
        <f t="shared" si="106"/>
        <v>-43421.816741277333</v>
      </c>
      <c r="AX194" s="31">
        <f t="shared" si="106"/>
        <v>-43421.816741277333</v>
      </c>
      <c r="AY194" s="31">
        <f t="shared" si="106"/>
        <v>-43421.816741277333</v>
      </c>
      <c r="AZ194" s="31">
        <f t="shared" si="106"/>
        <v>-43421.816741277333</v>
      </c>
      <c r="BA194" s="31">
        <f t="shared" si="106"/>
        <v>-43421.816741277333</v>
      </c>
      <c r="BB194" s="31">
        <f t="shared" si="106"/>
        <v>-43421.816741277333</v>
      </c>
      <c r="BC194" s="31">
        <f t="shared" si="106"/>
        <v>-43421.816741277333</v>
      </c>
      <c r="BD194" s="31">
        <f t="shared" si="106"/>
        <v>-43421.816741277333</v>
      </c>
      <c r="BE194" s="31">
        <f t="shared" si="106"/>
        <v>-43421.816741277333</v>
      </c>
      <c r="BF194" s="31">
        <f t="shared" si="106"/>
        <v>-43421.816741277333</v>
      </c>
      <c r="BG194" s="31">
        <f t="shared" si="106"/>
        <v>-43421.816741277333</v>
      </c>
      <c r="BH194" s="31">
        <f t="shared" si="106"/>
        <v>-43421.816741277333</v>
      </c>
      <c r="BI194" s="31">
        <f t="shared" si="106"/>
        <v>-43421.816741277333</v>
      </c>
      <c r="BJ194" s="31">
        <f t="shared" si="106"/>
        <v>-43421.816741277333</v>
      </c>
      <c r="BK194" s="31">
        <f t="shared" si="106"/>
        <v>-43421.816741277333</v>
      </c>
      <c r="BL194" s="31">
        <f t="shared" si="106"/>
        <v>-43421.816741277333</v>
      </c>
      <c r="BM194" s="31">
        <f t="shared" si="106"/>
        <v>-43421.816741277333</v>
      </c>
      <c r="BN194" s="31">
        <f t="shared" si="106"/>
        <v>-43421.816741277333</v>
      </c>
      <c r="BO194" s="31">
        <f t="shared" si="106"/>
        <v>-43421.816741277333</v>
      </c>
      <c r="BP194" s="31">
        <f t="shared" si="106"/>
        <v>-43421.816741277333</v>
      </c>
      <c r="BQ194" s="31">
        <f t="shared" si="106"/>
        <v>-43421.816741277333</v>
      </c>
      <c r="BR194" s="31">
        <f t="shared" si="106"/>
        <v>-467.18496577072796</v>
      </c>
      <c r="BS194" s="31">
        <f t="shared" si="106"/>
        <v>0</v>
      </c>
      <c r="BT194" s="31">
        <f t="shared" si="106"/>
        <v>0</v>
      </c>
      <c r="BU194" s="31">
        <f t="shared" si="106"/>
        <v>0</v>
      </c>
      <c r="BV194" s="31">
        <f t="shared" ref="BV194:CK194" si="107">IF($G$187=1, (IF($G$190=1,BV112,BV143)), BV170)</f>
        <v>0</v>
      </c>
      <c r="BW194" s="31">
        <f t="shared" si="107"/>
        <v>0</v>
      </c>
      <c r="BX194" s="31">
        <f t="shared" si="107"/>
        <v>0</v>
      </c>
      <c r="BY194" s="31">
        <f t="shared" si="107"/>
        <v>0</v>
      </c>
      <c r="BZ194" s="31">
        <f t="shared" si="107"/>
        <v>0</v>
      </c>
      <c r="CA194" s="31">
        <f t="shared" si="107"/>
        <v>0</v>
      </c>
      <c r="CB194" s="31">
        <f t="shared" si="107"/>
        <v>0</v>
      </c>
      <c r="CC194" s="31">
        <f t="shared" si="107"/>
        <v>0</v>
      </c>
      <c r="CD194" s="31">
        <f t="shared" si="107"/>
        <v>0</v>
      </c>
      <c r="CE194" s="31">
        <f t="shared" si="107"/>
        <v>0</v>
      </c>
      <c r="CF194" s="31">
        <f t="shared" si="107"/>
        <v>0</v>
      </c>
      <c r="CG194" s="31">
        <f t="shared" si="107"/>
        <v>0</v>
      </c>
      <c r="CH194" s="31">
        <f t="shared" si="107"/>
        <v>0</v>
      </c>
      <c r="CI194" s="31">
        <f t="shared" si="107"/>
        <v>0</v>
      </c>
      <c r="CJ194" s="31">
        <f t="shared" si="107"/>
        <v>0</v>
      </c>
      <c r="CK194" s="31">
        <f t="shared" si="107"/>
        <v>0</v>
      </c>
    </row>
    <row r="195" spans="1:89" ht="10.35" customHeight="1" outlineLevel="1">
      <c r="A195" s="89"/>
      <c r="D195" s="10" t="s">
        <v>264</v>
      </c>
      <c r="E195"/>
      <c r="F195" s="12" t="s">
        <v>4</v>
      </c>
      <c r="G195" s="128">
        <f t="shared" si="104"/>
        <v>-1784906.5237901977</v>
      </c>
      <c r="J195" s="31">
        <f t="shared" ref="J195:AO195" si="108">IF($G$187=1, (IF($G$190=1,J114+J116,J145+J147)), J172+J174)</f>
        <v>-1575</v>
      </c>
      <c r="K195" s="31">
        <f t="shared" si="108"/>
        <v>-1575</v>
      </c>
      <c r="L195" s="31">
        <f t="shared" si="108"/>
        <v>-1575</v>
      </c>
      <c r="M195" s="31">
        <f t="shared" si="108"/>
        <v>-30692.784892934487</v>
      </c>
      <c r="N195" s="31">
        <f t="shared" si="108"/>
        <v>-30692.784892934487</v>
      </c>
      <c r="O195" s="31">
        <f t="shared" si="108"/>
        <v>-30692.784892934487</v>
      </c>
      <c r="P195" s="31">
        <f t="shared" si="108"/>
        <v>-30692.784892934487</v>
      </c>
      <c r="Q195" s="31">
        <f t="shared" si="108"/>
        <v>-30692.784892934487</v>
      </c>
      <c r="R195" s="31">
        <f t="shared" si="108"/>
        <v>-30692.784892934487</v>
      </c>
      <c r="S195" s="31">
        <f t="shared" si="108"/>
        <v>-30692.784892934487</v>
      </c>
      <c r="T195" s="31">
        <f t="shared" si="108"/>
        <v>-30692.784892934487</v>
      </c>
      <c r="U195" s="31">
        <f t="shared" si="108"/>
        <v>-30692.784892934487</v>
      </c>
      <c r="V195" s="31">
        <f t="shared" si="108"/>
        <v>-30692.784892934487</v>
      </c>
      <c r="W195" s="31">
        <f t="shared" si="108"/>
        <v>-30692.784892934487</v>
      </c>
      <c r="X195" s="31">
        <f t="shared" si="108"/>
        <v>-30692.784892934487</v>
      </c>
      <c r="Y195" s="31">
        <f t="shared" si="108"/>
        <v>-30692.784892934487</v>
      </c>
      <c r="Z195" s="31">
        <f t="shared" si="108"/>
        <v>-30692.784892934487</v>
      </c>
      <c r="AA195" s="31">
        <f t="shared" si="108"/>
        <v>-30692.784892934487</v>
      </c>
      <c r="AB195" s="31">
        <f t="shared" si="108"/>
        <v>-30692.784892934487</v>
      </c>
      <c r="AC195" s="31">
        <f t="shared" si="108"/>
        <v>-30692.784892934487</v>
      </c>
      <c r="AD195" s="31">
        <f t="shared" si="108"/>
        <v>-30692.784892934487</v>
      </c>
      <c r="AE195" s="31">
        <f t="shared" si="108"/>
        <v>-30692.784892934487</v>
      </c>
      <c r="AF195" s="31">
        <f t="shared" si="108"/>
        <v>-30692.784892934487</v>
      </c>
      <c r="AG195" s="31">
        <f t="shared" si="108"/>
        <v>-30692.784892934487</v>
      </c>
      <c r="AH195" s="31">
        <f t="shared" si="108"/>
        <v>-30692.784892934487</v>
      </c>
      <c r="AI195" s="31">
        <f t="shared" si="108"/>
        <v>-30692.784892934487</v>
      </c>
      <c r="AJ195" s="31">
        <f t="shared" si="108"/>
        <v>-30692.784892934487</v>
      </c>
      <c r="AK195" s="31">
        <f t="shared" si="108"/>
        <v>-30692.784892934487</v>
      </c>
      <c r="AL195" s="31">
        <f t="shared" si="108"/>
        <v>-30692.784892934487</v>
      </c>
      <c r="AM195" s="31">
        <f t="shared" si="108"/>
        <v>-30692.784892934487</v>
      </c>
      <c r="AN195" s="31">
        <f t="shared" si="108"/>
        <v>-30692.784892934487</v>
      </c>
      <c r="AO195" s="31">
        <f t="shared" si="108"/>
        <v>-30692.784892934487</v>
      </c>
      <c r="AP195" s="31">
        <f t="shared" ref="AP195:BU195" si="109">IF($G$187=1, (IF($G$190=1,AP114+AP116,AP145+AP147)), AP172+AP174)</f>
        <v>-30692.784892934487</v>
      </c>
      <c r="AQ195" s="31">
        <f t="shared" si="109"/>
        <v>-30692.784892934487</v>
      </c>
      <c r="AR195" s="31">
        <f t="shared" si="109"/>
        <v>-30692.784892934487</v>
      </c>
      <c r="AS195" s="31">
        <f t="shared" si="109"/>
        <v>-30692.784892934487</v>
      </c>
      <c r="AT195" s="31">
        <f t="shared" si="109"/>
        <v>-30692.784892934487</v>
      </c>
      <c r="AU195" s="31">
        <f t="shared" si="109"/>
        <v>-30692.784892934487</v>
      </c>
      <c r="AV195" s="31">
        <f t="shared" si="109"/>
        <v>-30692.784892934487</v>
      </c>
      <c r="AW195" s="31">
        <f t="shared" si="109"/>
        <v>-30692.784892934487</v>
      </c>
      <c r="AX195" s="31">
        <f t="shared" si="109"/>
        <v>-30692.784892934487</v>
      </c>
      <c r="AY195" s="31">
        <f t="shared" si="109"/>
        <v>-30692.784892934487</v>
      </c>
      <c r="AZ195" s="31">
        <f t="shared" si="109"/>
        <v>-30692.784892934487</v>
      </c>
      <c r="BA195" s="31">
        <f t="shared" si="109"/>
        <v>-30692.784892934487</v>
      </c>
      <c r="BB195" s="31">
        <f t="shared" si="109"/>
        <v>-30692.784892934487</v>
      </c>
      <c r="BC195" s="31">
        <f t="shared" si="109"/>
        <v>-30692.784892934487</v>
      </c>
      <c r="BD195" s="31">
        <f t="shared" si="109"/>
        <v>-30692.784892934487</v>
      </c>
      <c r="BE195" s="31">
        <f t="shared" si="109"/>
        <v>-30692.784892934487</v>
      </c>
      <c r="BF195" s="31">
        <f t="shared" si="109"/>
        <v>-30692.784892934487</v>
      </c>
      <c r="BG195" s="31">
        <f t="shared" si="109"/>
        <v>-30692.784892934487</v>
      </c>
      <c r="BH195" s="31">
        <f t="shared" si="109"/>
        <v>-30692.784892934487</v>
      </c>
      <c r="BI195" s="31">
        <f t="shared" si="109"/>
        <v>-30692.784892934487</v>
      </c>
      <c r="BJ195" s="31">
        <f t="shared" si="109"/>
        <v>-30692.784892934487</v>
      </c>
      <c r="BK195" s="31">
        <f t="shared" si="109"/>
        <v>-30692.784892934487</v>
      </c>
      <c r="BL195" s="31">
        <f t="shared" si="109"/>
        <v>-30692.784892934487</v>
      </c>
      <c r="BM195" s="31">
        <f t="shared" si="109"/>
        <v>-30692.784892934487</v>
      </c>
      <c r="BN195" s="31">
        <f t="shared" si="109"/>
        <v>-30692.784892934487</v>
      </c>
      <c r="BO195" s="31">
        <f t="shared" si="109"/>
        <v>-30692.784892934487</v>
      </c>
      <c r="BP195" s="31">
        <f t="shared" si="109"/>
        <v>-30692.784892934487</v>
      </c>
      <c r="BQ195" s="31">
        <f t="shared" si="109"/>
        <v>-30692.784892934487</v>
      </c>
      <c r="BR195" s="31">
        <f t="shared" si="109"/>
        <v>-30692.784892934487</v>
      </c>
      <c r="BS195" s="31">
        <f t="shared" si="109"/>
        <v>0</v>
      </c>
      <c r="BT195" s="31">
        <f t="shared" si="109"/>
        <v>0</v>
      </c>
      <c r="BU195" s="31">
        <f t="shared" si="109"/>
        <v>0</v>
      </c>
      <c r="BV195" s="31">
        <f t="shared" ref="BV195:CK195" si="110">IF($G$187=1, (IF($G$190=1,BV114+BV116,BV145+BV147)), BV172+BV174)</f>
        <v>0</v>
      </c>
      <c r="BW195" s="31">
        <f t="shared" si="110"/>
        <v>0</v>
      </c>
      <c r="BX195" s="31">
        <f t="shared" si="110"/>
        <v>0</v>
      </c>
      <c r="BY195" s="31">
        <f t="shared" si="110"/>
        <v>0</v>
      </c>
      <c r="BZ195" s="31">
        <f t="shared" si="110"/>
        <v>0</v>
      </c>
      <c r="CA195" s="31">
        <f t="shared" si="110"/>
        <v>0</v>
      </c>
      <c r="CB195" s="31">
        <f t="shared" si="110"/>
        <v>0</v>
      </c>
      <c r="CC195" s="31">
        <f t="shared" si="110"/>
        <v>0</v>
      </c>
      <c r="CD195" s="31">
        <f t="shared" si="110"/>
        <v>0</v>
      </c>
      <c r="CE195" s="31">
        <f t="shared" si="110"/>
        <v>0</v>
      </c>
      <c r="CF195" s="31">
        <f t="shared" si="110"/>
        <v>0</v>
      </c>
      <c r="CG195" s="31">
        <f t="shared" si="110"/>
        <v>0</v>
      </c>
      <c r="CH195" s="31">
        <f t="shared" si="110"/>
        <v>0</v>
      </c>
      <c r="CI195" s="31">
        <f t="shared" si="110"/>
        <v>0</v>
      </c>
      <c r="CJ195" s="31">
        <f t="shared" si="110"/>
        <v>0</v>
      </c>
      <c r="CK195" s="31">
        <f t="shared" si="110"/>
        <v>0</v>
      </c>
    </row>
    <row r="196" spans="1:89" ht="10.35" customHeight="1" outlineLevel="1">
      <c r="A196" s="89"/>
      <c r="D196" s="10" t="s">
        <v>538</v>
      </c>
      <c r="E196"/>
      <c r="F196" s="12" t="s">
        <v>4</v>
      </c>
      <c r="G196" s="128">
        <f>SUM(J196:CK196)</f>
        <v>0</v>
      </c>
      <c r="J196" s="31">
        <f t="shared" ref="J196:AO196" si="111">IF($G$187=1, (IF($G$190=1,J118,J149)), J176)</f>
        <v>0</v>
      </c>
      <c r="K196" s="31">
        <f t="shared" si="111"/>
        <v>0</v>
      </c>
      <c r="L196" s="31">
        <f t="shared" si="111"/>
        <v>0</v>
      </c>
      <c r="M196" s="31">
        <f t="shared" si="111"/>
        <v>0</v>
      </c>
      <c r="N196" s="31">
        <f t="shared" si="111"/>
        <v>0</v>
      </c>
      <c r="O196" s="31">
        <f t="shared" si="111"/>
        <v>0</v>
      </c>
      <c r="P196" s="31">
        <f t="shared" si="111"/>
        <v>0</v>
      </c>
      <c r="Q196" s="31">
        <f t="shared" si="111"/>
        <v>0</v>
      </c>
      <c r="R196" s="31">
        <f t="shared" si="111"/>
        <v>0</v>
      </c>
      <c r="S196" s="31">
        <f t="shared" si="111"/>
        <v>0</v>
      </c>
      <c r="T196" s="31">
        <f t="shared" si="111"/>
        <v>0</v>
      </c>
      <c r="U196" s="31">
        <f t="shared" si="111"/>
        <v>0</v>
      </c>
      <c r="V196" s="31">
        <f t="shared" si="111"/>
        <v>0</v>
      </c>
      <c r="W196" s="31">
        <f t="shared" si="111"/>
        <v>0</v>
      </c>
      <c r="X196" s="31">
        <f t="shared" si="111"/>
        <v>0</v>
      </c>
      <c r="Y196" s="31">
        <f t="shared" si="111"/>
        <v>0</v>
      </c>
      <c r="Z196" s="31">
        <f t="shared" si="111"/>
        <v>0</v>
      </c>
      <c r="AA196" s="31">
        <f t="shared" si="111"/>
        <v>0</v>
      </c>
      <c r="AB196" s="31">
        <f t="shared" si="111"/>
        <v>0</v>
      </c>
      <c r="AC196" s="31">
        <f t="shared" si="111"/>
        <v>0</v>
      </c>
      <c r="AD196" s="31">
        <f t="shared" si="111"/>
        <v>0</v>
      </c>
      <c r="AE196" s="31">
        <f t="shared" si="111"/>
        <v>0</v>
      </c>
      <c r="AF196" s="31">
        <f t="shared" si="111"/>
        <v>0</v>
      </c>
      <c r="AG196" s="31">
        <f t="shared" si="111"/>
        <v>0</v>
      </c>
      <c r="AH196" s="31">
        <f t="shared" si="111"/>
        <v>0</v>
      </c>
      <c r="AI196" s="31">
        <f t="shared" si="111"/>
        <v>0</v>
      </c>
      <c r="AJ196" s="31">
        <f t="shared" si="111"/>
        <v>0</v>
      </c>
      <c r="AK196" s="31">
        <f t="shared" si="111"/>
        <v>0</v>
      </c>
      <c r="AL196" s="31">
        <f t="shared" si="111"/>
        <v>0</v>
      </c>
      <c r="AM196" s="31">
        <f t="shared" si="111"/>
        <v>0</v>
      </c>
      <c r="AN196" s="31">
        <f t="shared" si="111"/>
        <v>0</v>
      </c>
      <c r="AO196" s="31">
        <f t="shared" si="111"/>
        <v>0</v>
      </c>
      <c r="AP196" s="31">
        <f t="shared" ref="AP196:BU196" si="112">IF($G$187=1, (IF($G$190=1,AP118,AP149)), AP176)</f>
        <v>0</v>
      </c>
      <c r="AQ196" s="31">
        <f t="shared" si="112"/>
        <v>0</v>
      </c>
      <c r="AR196" s="31">
        <f t="shared" si="112"/>
        <v>0</v>
      </c>
      <c r="AS196" s="31">
        <f t="shared" si="112"/>
        <v>0</v>
      </c>
      <c r="AT196" s="31">
        <f t="shared" si="112"/>
        <v>0</v>
      </c>
      <c r="AU196" s="31">
        <f t="shared" si="112"/>
        <v>0</v>
      </c>
      <c r="AV196" s="31">
        <f t="shared" si="112"/>
        <v>0</v>
      </c>
      <c r="AW196" s="31">
        <f t="shared" si="112"/>
        <v>0</v>
      </c>
      <c r="AX196" s="31">
        <f t="shared" si="112"/>
        <v>0</v>
      </c>
      <c r="AY196" s="31">
        <f t="shared" si="112"/>
        <v>0</v>
      </c>
      <c r="AZ196" s="31">
        <f t="shared" si="112"/>
        <v>0</v>
      </c>
      <c r="BA196" s="31">
        <f t="shared" si="112"/>
        <v>0</v>
      </c>
      <c r="BB196" s="31">
        <f t="shared" si="112"/>
        <v>0</v>
      </c>
      <c r="BC196" s="31">
        <f t="shared" si="112"/>
        <v>0</v>
      </c>
      <c r="BD196" s="31">
        <f t="shared" si="112"/>
        <v>0</v>
      </c>
      <c r="BE196" s="31">
        <f t="shared" si="112"/>
        <v>0</v>
      </c>
      <c r="BF196" s="31">
        <f t="shared" si="112"/>
        <v>0</v>
      </c>
      <c r="BG196" s="31">
        <f t="shared" si="112"/>
        <v>0</v>
      </c>
      <c r="BH196" s="31">
        <f t="shared" si="112"/>
        <v>0</v>
      </c>
      <c r="BI196" s="31">
        <f t="shared" si="112"/>
        <v>0</v>
      </c>
      <c r="BJ196" s="31">
        <f t="shared" si="112"/>
        <v>0</v>
      </c>
      <c r="BK196" s="31">
        <f t="shared" si="112"/>
        <v>0</v>
      </c>
      <c r="BL196" s="31">
        <f t="shared" si="112"/>
        <v>0</v>
      </c>
      <c r="BM196" s="31">
        <f t="shared" si="112"/>
        <v>0</v>
      </c>
      <c r="BN196" s="31">
        <f t="shared" si="112"/>
        <v>0</v>
      </c>
      <c r="BO196" s="31">
        <f t="shared" si="112"/>
        <v>0</v>
      </c>
      <c r="BP196" s="31">
        <f t="shared" si="112"/>
        <v>0</v>
      </c>
      <c r="BQ196" s="31">
        <f t="shared" si="112"/>
        <v>0</v>
      </c>
      <c r="BR196" s="31">
        <f t="shared" si="112"/>
        <v>0</v>
      </c>
      <c r="BS196" s="31">
        <f t="shared" si="112"/>
        <v>0</v>
      </c>
      <c r="BT196" s="31">
        <f t="shared" si="112"/>
        <v>0</v>
      </c>
      <c r="BU196" s="31">
        <f t="shared" si="112"/>
        <v>0</v>
      </c>
      <c r="BV196" s="31">
        <f t="shared" ref="BV196:CK196" si="113">IF($G$187=1, (IF($G$190=1,BV118,BV149)), BV176)</f>
        <v>0</v>
      </c>
      <c r="BW196" s="31">
        <f t="shared" si="113"/>
        <v>0</v>
      </c>
      <c r="BX196" s="31">
        <f t="shared" si="113"/>
        <v>0</v>
      </c>
      <c r="BY196" s="31">
        <f t="shared" si="113"/>
        <v>0</v>
      </c>
      <c r="BZ196" s="31">
        <f t="shared" si="113"/>
        <v>0</v>
      </c>
      <c r="CA196" s="31">
        <f t="shared" si="113"/>
        <v>0</v>
      </c>
      <c r="CB196" s="31">
        <f t="shared" si="113"/>
        <v>0</v>
      </c>
      <c r="CC196" s="31">
        <f t="shared" si="113"/>
        <v>0</v>
      </c>
      <c r="CD196" s="31">
        <f t="shared" si="113"/>
        <v>0</v>
      </c>
      <c r="CE196" s="31">
        <f t="shared" si="113"/>
        <v>0</v>
      </c>
      <c r="CF196" s="31">
        <f t="shared" si="113"/>
        <v>0</v>
      </c>
      <c r="CG196" s="31">
        <f t="shared" si="113"/>
        <v>0</v>
      </c>
      <c r="CH196" s="31">
        <f t="shared" si="113"/>
        <v>0</v>
      </c>
      <c r="CI196" s="31">
        <f t="shared" si="113"/>
        <v>0</v>
      </c>
      <c r="CJ196" s="31">
        <f t="shared" si="113"/>
        <v>0</v>
      </c>
      <c r="CK196" s="31">
        <f t="shared" si="113"/>
        <v>0</v>
      </c>
    </row>
    <row r="197" spans="1:89" ht="10.35" customHeight="1" outlineLevel="1">
      <c r="A197" s="89"/>
      <c r="D197" s="10" t="s">
        <v>266</v>
      </c>
      <c r="E197"/>
      <c r="F197" s="12" t="s">
        <v>4</v>
      </c>
      <c r="G197" s="128">
        <f t="shared" si="104"/>
        <v>-119999.99999999984</v>
      </c>
      <c r="J197" s="31">
        <f t="shared" ref="J197:AO197" si="114">IF($G$187=1, (IF($G$190=1,J120,J151)), J178)</f>
        <v>0</v>
      </c>
      <c r="K197" s="31">
        <f t="shared" si="114"/>
        <v>0</v>
      </c>
      <c r="L197" s="31">
        <f t="shared" si="114"/>
        <v>0</v>
      </c>
      <c r="M197" s="31">
        <f t="shared" si="114"/>
        <v>0</v>
      </c>
      <c r="N197" s="31">
        <f t="shared" si="114"/>
        <v>-2105.2631578947367</v>
      </c>
      <c r="O197" s="31">
        <f t="shared" si="114"/>
        <v>-2105.2631578947367</v>
      </c>
      <c r="P197" s="31">
        <f t="shared" si="114"/>
        <v>-2105.2631578947367</v>
      </c>
      <c r="Q197" s="31">
        <f t="shared" si="114"/>
        <v>-2105.2631578947367</v>
      </c>
      <c r="R197" s="31">
        <f t="shared" si="114"/>
        <v>-2105.2631578947367</v>
      </c>
      <c r="S197" s="31">
        <f t="shared" si="114"/>
        <v>-2105.2631578947367</v>
      </c>
      <c r="T197" s="31">
        <f t="shared" si="114"/>
        <v>-2105.2631578947367</v>
      </c>
      <c r="U197" s="31">
        <f t="shared" si="114"/>
        <v>-2105.2631578947367</v>
      </c>
      <c r="V197" s="31">
        <f t="shared" si="114"/>
        <v>-2105.2631578947367</v>
      </c>
      <c r="W197" s="31">
        <f t="shared" si="114"/>
        <v>-2105.2631578947367</v>
      </c>
      <c r="X197" s="31">
        <f t="shared" si="114"/>
        <v>-2105.2631578947367</v>
      </c>
      <c r="Y197" s="31">
        <f t="shared" si="114"/>
        <v>-2105.2631578947367</v>
      </c>
      <c r="Z197" s="31">
        <f t="shared" si="114"/>
        <v>-2105.2631578947367</v>
      </c>
      <c r="AA197" s="31">
        <f t="shared" si="114"/>
        <v>-2105.2631578947367</v>
      </c>
      <c r="AB197" s="31">
        <f t="shared" si="114"/>
        <v>-2105.2631578947367</v>
      </c>
      <c r="AC197" s="31">
        <f t="shared" si="114"/>
        <v>-2105.2631578947367</v>
      </c>
      <c r="AD197" s="31">
        <f t="shared" si="114"/>
        <v>-2105.2631578947367</v>
      </c>
      <c r="AE197" s="31">
        <f t="shared" si="114"/>
        <v>-2105.2631578947367</v>
      </c>
      <c r="AF197" s="31">
        <f t="shared" si="114"/>
        <v>-2105.2631578947367</v>
      </c>
      <c r="AG197" s="31">
        <f t="shared" si="114"/>
        <v>-2105.2631578947367</v>
      </c>
      <c r="AH197" s="31">
        <f t="shared" si="114"/>
        <v>-2105.2631578947367</v>
      </c>
      <c r="AI197" s="31">
        <f t="shared" si="114"/>
        <v>-2105.2631578947367</v>
      </c>
      <c r="AJ197" s="31">
        <f t="shared" si="114"/>
        <v>-2105.2631578947367</v>
      </c>
      <c r="AK197" s="31">
        <f t="shared" si="114"/>
        <v>-2105.2631578947367</v>
      </c>
      <c r="AL197" s="31">
        <f t="shared" si="114"/>
        <v>-2105.2631578947367</v>
      </c>
      <c r="AM197" s="31">
        <f t="shared" si="114"/>
        <v>-2105.2631578947367</v>
      </c>
      <c r="AN197" s="31">
        <f t="shared" si="114"/>
        <v>-2105.2631578947367</v>
      </c>
      <c r="AO197" s="31">
        <f t="shared" si="114"/>
        <v>-2105.2631578947367</v>
      </c>
      <c r="AP197" s="31">
        <f t="shared" ref="AP197:BU197" si="115">IF($G$187=1, (IF($G$190=1,AP120,AP151)), AP178)</f>
        <v>-2105.2631578947367</v>
      </c>
      <c r="AQ197" s="31">
        <f t="shared" si="115"/>
        <v>-2105.2631578947367</v>
      </c>
      <c r="AR197" s="31">
        <f t="shared" si="115"/>
        <v>-2105.2631578947367</v>
      </c>
      <c r="AS197" s="31">
        <f t="shared" si="115"/>
        <v>-2105.2631578947367</v>
      </c>
      <c r="AT197" s="31">
        <f t="shared" si="115"/>
        <v>-2105.2631578947367</v>
      </c>
      <c r="AU197" s="31">
        <f t="shared" si="115"/>
        <v>-2105.2631578947367</v>
      </c>
      <c r="AV197" s="31">
        <f t="shared" si="115"/>
        <v>-2105.2631578947367</v>
      </c>
      <c r="AW197" s="31">
        <f t="shared" si="115"/>
        <v>-2105.2631578947367</v>
      </c>
      <c r="AX197" s="31">
        <f t="shared" si="115"/>
        <v>-2105.2631578947367</v>
      </c>
      <c r="AY197" s="31">
        <f t="shared" si="115"/>
        <v>-2105.2631578947367</v>
      </c>
      <c r="AZ197" s="31">
        <f t="shared" si="115"/>
        <v>-2105.2631578947367</v>
      </c>
      <c r="BA197" s="31">
        <f t="shared" si="115"/>
        <v>-2105.2631578947367</v>
      </c>
      <c r="BB197" s="31">
        <f t="shared" si="115"/>
        <v>-2105.2631578947367</v>
      </c>
      <c r="BC197" s="31">
        <f t="shared" si="115"/>
        <v>-2105.2631578947367</v>
      </c>
      <c r="BD197" s="31">
        <f t="shared" si="115"/>
        <v>-2105.2631578947367</v>
      </c>
      <c r="BE197" s="31">
        <f t="shared" si="115"/>
        <v>-2105.2631578947367</v>
      </c>
      <c r="BF197" s="31">
        <f t="shared" si="115"/>
        <v>-2105.2631578947367</v>
      </c>
      <c r="BG197" s="31">
        <f t="shared" si="115"/>
        <v>-2105.2631578947367</v>
      </c>
      <c r="BH197" s="31">
        <f t="shared" si="115"/>
        <v>-2105.2631578947367</v>
      </c>
      <c r="BI197" s="31">
        <f t="shared" si="115"/>
        <v>-2105.2631578947367</v>
      </c>
      <c r="BJ197" s="31">
        <f t="shared" si="115"/>
        <v>-2105.2631578947367</v>
      </c>
      <c r="BK197" s="31">
        <f t="shared" si="115"/>
        <v>-2105.2631578947367</v>
      </c>
      <c r="BL197" s="31">
        <f t="shared" si="115"/>
        <v>-2105.2631578947367</v>
      </c>
      <c r="BM197" s="31">
        <f t="shared" si="115"/>
        <v>-2105.2631578947367</v>
      </c>
      <c r="BN197" s="31">
        <f t="shared" si="115"/>
        <v>-2105.2631578947367</v>
      </c>
      <c r="BO197" s="31">
        <f t="shared" si="115"/>
        <v>-2105.2631578947367</v>
      </c>
      <c r="BP197" s="31">
        <f t="shared" si="115"/>
        <v>-2105.2631578947367</v>
      </c>
      <c r="BQ197" s="31">
        <f t="shared" si="115"/>
        <v>-2105.2631578947367</v>
      </c>
      <c r="BR197" s="31">
        <f t="shared" si="115"/>
        <v>-2105.2631578947367</v>
      </c>
      <c r="BS197" s="31">
        <f t="shared" si="115"/>
        <v>0</v>
      </c>
      <c r="BT197" s="31">
        <f t="shared" si="115"/>
        <v>0</v>
      </c>
      <c r="BU197" s="31">
        <f t="shared" si="115"/>
        <v>0</v>
      </c>
      <c r="BV197" s="31">
        <f t="shared" ref="BV197:CK197" si="116">IF($G$187=1, (IF($G$190=1,BV120,BV151)), BV178)</f>
        <v>0</v>
      </c>
      <c r="BW197" s="31">
        <f t="shared" si="116"/>
        <v>0</v>
      </c>
      <c r="BX197" s="31">
        <f t="shared" si="116"/>
        <v>0</v>
      </c>
      <c r="BY197" s="31">
        <f t="shared" si="116"/>
        <v>0</v>
      </c>
      <c r="BZ197" s="31">
        <f t="shared" si="116"/>
        <v>0</v>
      </c>
      <c r="CA197" s="31">
        <f t="shared" si="116"/>
        <v>0</v>
      </c>
      <c r="CB197" s="31">
        <f t="shared" si="116"/>
        <v>0</v>
      </c>
      <c r="CC197" s="31">
        <f t="shared" si="116"/>
        <v>0</v>
      </c>
      <c r="CD197" s="31">
        <f t="shared" si="116"/>
        <v>0</v>
      </c>
      <c r="CE197" s="31">
        <f t="shared" si="116"/>
        <v>0</v>
      </c>
      <c r="CF197" s="31">
        <f t="shared" si="116"/>
        <v>0</v>
      </c>
      <c r="CG197" s="31">
        <f t="shared" si="116"/>
        <v>0</v>
      </c>
      <c r="CH197" s="31">
        <f t="shared" si="116"/>
        <v>0</v>
      </c>
      <c r="CI197" s="31">
        <f t="shared" si="116"/>
        <v>0</v>
      </c>
      <c r="CJ197" s="31">
        <f t="shared" si="116"/>
        <v>0</v>
      </c>
      <c r="CK197" s="31">
        <f t="shared" si="116"/>
        <v>0</v>
      </c>
    </row>
    <row r="198" spans="1:89" ht="10.35" customHeight="1" outlineLevel="1">
      <c r="D198" s="10" t="s">
        <v>109</v>
      </c>
      <c r="E198"/>
      <c r="F198" s="12" t="s">
        <v>4</v>
      </c>
      <c r="G198" s="128">
        <f t="shared" si="104"/>
        <v>-429450.52377459471</v>
      </c>
      <c r="J198" s="31">
        <f t="shared" ref="J198:AO198" si="117">IF($G$187=1, (IF($G$190=1,J123,J154)), J181)</f>
        <v>0</v>
      </c>
      <c r="K198" s="31">
        <f t="shared" si="117"/>
        <v>0</v>
      </c>
      <c r="L198" s="31">
        <f t="shared" si="117"/>
        <v>0</v>
      </c>
      <c r="M198" s="31">
        <f t="shared" si="117"/>
        <v>0</v>
      </c>
      <c r="N198" s="31">
        <f t="shared" si="117"/>
        <v>-7667.2862453531607</v>
      </c>
      <c r="O198" s="31">
        <f t="shared" si="117"/>
        <v>-7667.2862453531607</v>
      </c>
      <c r="P198" s="31">
        <f t="shared" si="117"/>
        <v>-7667.2862453531607</v>
      </c>
      <c r="Q198" s="31">
        <f t="shared" si="117"/>
        <v>-7667.2862453531607</v>
      </c>
      <c r="R198" s="31">
        <f t="shared" si="117"/>
        <v>-7667.2862453531607</v>
      </c>
      <c r="S198" s="31">
        <f t="shared" si="117"/>
        <v>-7667.2862453531607</v>
      </c>
      <c r="T198" s="31">
        <f t="shared" si="117"/>
        <v>-7667.2862453531607</v>
      </c>
      <c r="U198" s="31">
        <f t="shared" si="117"/>
        <v>-7667.2862453531607</v>
      </c>
      <c r="V198" s="31">
        <f t="shared" si="117"/>
        <v>-7667.2862453531607</v>
      </c>
      <c r="W198" s="31">
        <f t="shared" si="117"/>
        <v>-7667.2862453531607</v>
      </c>
      <c r="X198" s="31">
        <f t="shared" si="117"/>
        <v>-7667.2862453531607</v>
      </c>
      <c r="Y198" s="31">
        <f t="shared" si="117"/>
        <v>-7667.2862453531607</v>
      </c>
      <c r="Z198" s="31">
        <f t="shared" si="117"/>
        <v>-7667.2862453531607</v>
      </c>
      <c r="AA198" s="31">
        <f t="shared" si="117"/>
        <v>-7667.2862453531607</v>
      </c>
      <c r="AB198" s="31">
        <f t="shared" si="117"/>
        <v>-7667.2862453531607</v>
      </c>
      <c r="AC198" s="31">
        <f t="shared" si="117"/>
        <v>-7667.2862453531607</v>
      </c>
      <c r="AD198" s="31">
        <f t="shared" si="117"/>
        <v>-7667.2862453531607</v>
      </c>
      <c r="AE198" s="31">
        <f t="shared" si="117"/>
        <v>-7667.2862453531607</v>
      </c>
      <c r="AF198" s="31">
        <f t="shared" si="117"/>
        <v>-7667.2862453531607</v>
      </c>
      <c r="AG198" s="31">
        <f t="shared" si="117"/>
        <v>-7667.2862453531607</v>
      </c>
      <c r="AH198" s="31">
        <f t="shared" si="117"/>
        <v>-7667.2862453531607</v>
      </c>
      <c r="AI198" s="31">
        <f t="shared" si="117"/>
        <v>-7667.2862453531607</v>
      </c>
      <c r="AJ198" s="31">
        <f t="shared" si="117"/>
        <v>-7667.2862453531607</v>
      </c>
      <c r="AK198" s="31">
        <f t="shared" si="117"/>
        <v>-7667.2862453531607</v>
      </c>
      <c r="AL198" s="31">
        <f t="shared" si="117"/>
        <v>-7667.2862453531607</v>
      </c>
      <c r="AM198" s="31">
        <f t="shared" si="117"/>
        <v>-7667.2862453531607</v>
      </c>
      <c r="AN198" s="31">
        <f t="shared" si="117"/>
        <v>-7667.2862453531607</v>
      </c>
      <c r="AO198" s="31">
        <f t="shared" si="117"/>
        <v>-7667.2862453531607</v>
      </c>
      <c r="AP198" s="31">
        <f t="shared" ref="AP198:BU198" si="118">IF($G$187=1, (IF($G$190=1,AP123,AP154)), AP181)</f>
        <v>-7667.2862453531607</v>
      </c>
      <c r="AQ198" s="31">
        <f t="shared" si="118"/>
        <v>-7667.2862453531607</v>
      </c>
      <c r="AR198" s="31">
        <f t="shared" si="118"/>
        <v>-7667.2862453531607</v>
      </c>
      <c r="AS198" s="31">
        <f t="shared" si="118"/>
        <v>-7667.2862453531607</v>
      </c>
      <c r="AT198" s="31">
        <f t="shared" si="118"/>
        <v>-7667.2862453531607</v>
      </c>
      <c r="AU198" s="31">
        <f t="shared" si="118"/>
        <v>-7667.2862453531607</v>
      </c>
      <c r="AV198" s="31">
        <f t="shared" si="118"/>
        <v>-7667.2862453531607</v>
      </c>
      <c r="AW198" s="31">
        <f t="shared" si="118"/>
        <v>-7667.2862453531607</v>
      </c>
      <c r="AX198" s="31">
        <f t="shared" si="118"/>
        <v>-7667.2862453531607</v>
      </c>
      <c r="AY198" s="31">
        <f t="shared" si="118"/>
        <v>-7667.2862453531607</v>
      </c>
      <c r="AZ198" s="31">
        <f t="shared" si="118"/>
        <v>-7667.2862453531607</v>
      </c>
      <c r="BA198" s="31">
        <f t="shared" si="118"/>
        <v>-7667.2862453531607</v>
      </c>
      <c r="BB198" s="31">
        <f t="shared" si="118"/>
        <v>-7667.2862453531607</v>
      </c>
      <c r="BC198" s="31">
        <f t="shared" si="118"/>
        <v>-7667.2862453531607</v>
      </c>
      <c r="BD198" s="31">
        <f t="shared" si="118"/>
        <v>-7667.2862453531607</v>
      </c>
      <c r="BE198" s="31">
        <f t="shared" si="118"/>
        <v>-7667.2862453531607</v>
      </c>
      <c r="BF198" s="31">
        <f t="shared" si="118"/>
        <v>-7667.2862453531607</v>
      </c>
      <c r="BG198" s="31">
        <f t="shared" si="118"/>
        <v>-7667.2862453531607</v>
      </c>
      <c r="BH198" s="31">
        <f t="shared" si="118"/>
        <v>-7667.2862453531607</v>
      </c>
      <c r="BI198" s="31">
        <f t="shared" si="118"/>
        <v>-7667.2862453531607</v>
      </c>
      <c r="BJ198" s="31">
        <f t="shared" si="118"/>
        <v>-7667.2862453531607</v>
      </c>
      <c r="BK198" s="31">
        <f t="shared" si="118"/>
        <v>-7667.2862453531607</v>
      </c>
      <c r="BL198" s="31">
        <f t="shared" si="118"/>
        <v>-7667.2862453531607</v>
      </c>
      <c r="BM198" s="31">
        <f t="shared" si="118"/>
        <v>-7667.2862453531607</v>
      </c>
      <c r="BN198" s="31">
        <f t="shared" si="118"/>
        <v>-7667.2862453531607</v>
      </c>
      <c r="BO198" s="31">
        <f t="shared" si="118"/>
        <v>-7667.2862453531607</v>
      </c>
      <c r="BP198" s="31">
        <f t="shared" si="118"/>
        <v>-7667.2862453531607</v>
      </c>
      <c r="BQ198" s="31">
        <f t="shared" si="118"/>
        <v>-7667.2862453531607</v>
      </c>
      <c r="BR198" s="31">
        <f t="shared" si="118"/>
        <v>-82.494034817399893</v>
      </c>
      <c r="BS198" s="31">
        <f t="shared" si="118"/>
        <v>0</v>
      </c>
      <c r="BT198" s="31">
        <f t="shared" si="118"/>
        <v>0</v>
      </c>
      <c r="BU198" s="31">
        <f t="shared" si="118"/>
        <v>0</v>
      </c>
      <c r="BV198" s="31">
        <f t="shared" ref="BV198:CK198" si="119">IF($G$187=1, (IF($G$190=1,BV123,BV154)), BV181)</f>
        <v>0</v>
      </c>
      <c r="BW198" s="31">
        <f t="shared" si="119"/>
        <v>0</v>
      </c>
      <c r="BX198" s="31">
        <f t="shared" si="119"/>
        <v>0</v>
      </c>
      <c r="BY198" s="31">
        <f t="shared" si="119"/>
        <v>0</v>
      </c>
      <c r="BZ198" s="31">
        <f t="shared" si="119"/>
        <v>0</v>
      </c>
      <c r="CA198" s="31">
        <f t="shared" si="119"/>
        <v>0</v>
      </c>
      <c r="CB198" s="31">
        <f t="shared" si="119"/>
        <v>0</v>
      </c>
      <c r="CC198" s="31">
        <f t="shared" si="119"/>
        <v>0</v>
      </c>
      <c r="CD198" s="31">
        <f t="shared" si="119"/>
        <v>0</v>
      </c>
      <c r="CE198" s="31">
        <f t="shared" si="119"/>
        <v>0</v>
      </c>
      <c r="CF198" s="31">
        <f t="shared" si="119"/>
        <v>0</v>
      </c>
      <c r="CG198" s="31">
        <f t="shared" si="119"/>
        <v>0</v>
      </c>
      <c r="CH198" s="31">
        <f t="shared" si="119"/>
        <v>0</v>
      </c>
      <c r="CI198" s="31">
        <f t="shared" si="119"/>
        <v>0</v>
      </c>
      <c r="CJ198" s="31">
        <f t="shared" si="119"/>
        <v>0</v>
      </c>
      <c r="CK198" s="31">
        <f t="shared" si="119"/>
        <v>0</v>
      </c>
    </row>
    <row r="199" spans="1:89" ht="10.35" customHeight="1" outlineLevel="1">
      <c r="D199" s="40" t="s">
        <v>115</v>
      </c>
      <c r="E199" s="94"/>
      <c r="F199" s="42" t="s">
        <v>4</v>
      </c>
      <c r="G199" s="72">
        <f t="shared" si="104"/>
        <v>-96075</v>
      </c>
      <c r="J199" s="39">
        <f t="shared" ref="J199:AO199" si="120">IF($G$187=1, (IF($G$190=1,J124,J155)), J182)</f>
        <v>-1575</v>
      </c>
      <c r="K199" s="39">
        <f t="shared" si="120"/>
        <v>-1575</v>
      </c>
      <c r="L199" s="39">
        <f t="shared" si="120"/>
        <v>-1575</v>
      </c>
      <c r="M199" s="39">
        <f t="shared" si="120"/>
        <v>-1575</v>
      </c>
      <c r="N199" s="39">
        <f t="shared" si="120"/>
        <v>-1575</v>
      </c>
      <c r="O199" s="39">
        <f t="shared" si="120"/>
        <v>-1575</v>
      </c>
      <c r="P199" s="39">
        <f t="shared" si="120"/>
        <v>-1575</v>
      </c>
      <c r="Q199" s="39">
        <f t="shared" si="120"/>
        <v>-1575</v>
      </c>
      <c r="R199" s="39">
        <f t="shared" si="120"/>
        <v>-1575</v>
      </c>
      <c r="S199" s="39">
        <f t="shared" si="120"/>
        <v>-1575</v>
      </c>
      <c r="T199" s="39">
        <f t="shared" si="120"/>
        <v>-1575</v>
      </c>
      <c r="U199" s="39">
        <f t="shared" si="120"/>
        <v>-1575</v>
      </c>
      <c r="V199" s="39">
        <f t="shared" si="120"/>
        <v>-1575</v>
      </c>
      <c r="W199" s="39">
        <f t="shared" si="120"/>
        <v>-1575</v>
      </c>
      <c r="X199" s="39">
        <f t="shared" si="120"/>
        <v>-1575</v>
      </c>
      <c r="Y199" s="39">
        <f t="shared" si="120"/>
        <v>-1575</v>
      </c>
      <c r="Z199" s="39">
        <f t="shared" si="120"/>
        <v>-1575</v>
      </c>
      <c r="AA199" s="39">
        <f t="shared" si="120"/>
        <v>-1575</v>
      </c>
      <c r="AB199" s="39">
        <f t="shared" si="120"/>
        <v>-1575</v>
      </c>
      <c r="AC199" s="39">
        <f t="shared" si="120"/>
        <v>-1575</v>
      </c>
      <c r="AD199" s="39">
        <f t="shared" si="120"/>
        <v>-1575</v>
      </c>
      <c r="AE199" s="39">
        <f t="shared" si="120"/>
        <v>-1575</v>
      </c>
      <c r="AF199" s="39">
        <f t="shared" si="120"/>
        <v>-1575</v>
      </c>
      <c r="AG199" s="39">
        <f t="shared" si="120"/>
        <v>-1575</v>
      </c>
      <c r="AH199" s="39">
        <f t="shared" si="120"/>
        <v>-1575</v>
      </c>
      <c r="AI199" s="39">
        <f t="shared" si="120"/>
        <v>-1575</v>
      </c>
      <c r="AJ199" s="39">
        <f t="shared" si="120"/>
        <v>-1575</v>
      </c>
      <c r="AK199" s="39">
        <f t="shared" si="120"/>
        <v>-1575</v>
      </c>
      <c r="AL199" s="39">
        <f t="shared" si="120"/>
        <v>-1575</v>
      </c>
      <c r="AM199" s="39">
        <f t="shared" si="120"/>
        <v>-1575</v>
      </c>
      <c r="AN199" s="39">
        <f t="shared" si="120"/>
        <v>-1575</v>
      </c>
      <c r="AO199" s="39">
        <f t="shared" si="120"/>
        <v>-1575</v>
      </c>
      <c r="AP199" s="39">
        <f t="shared" ref="AP199:BU199" si="121">IF($G$187=1, (IF($G$190=1,AP124,AP155)), AP182)</f>
        <v>-1575</v>
      </c>
      <c r="AQ199" s="39">
        <f t="shared" si="121"/>
        <v>-1575</v>
      </c>
      <c r="AR199" s="39">
        <f t="shared" si="121"/>
        <v>-1575</v>
      </c>
      <c r="AS199" s="39">
        <f t="shared" si="121"/>
        <v>-1575</v>
      </c>
      <c r="AT199" s="39">
        <f t="shared" si="121"/>
        <v>-1575</v>
      </c>
      <c r="AU199" s="39">
        <f t="shared" si="121"/>
        <v>-1575</v>
      </c>
      <c r="AV199" s="39">
        <f t="shared" si="121"/>
        <v>-1575</v>
      </c>
      <c r="AW199" s="39">
        <f t="shared" si="121"/>
        <v>-1575</v>
      </c>
      <c r="AX199" s="39">
        <f t="shared" si="121"/>
        <v>-1575</v>
      </c>
      <c r="AY199" s="39">
        <f t="shared" si="121"/>
        <v>-1575</v>
      </c>
      <c r="AZ199" s="39">
        <f t="shared" si="121"/>
        <v>-1575</v>
      </c>
      <c r="BA199" s="39">
        <f t="shared" si="121"/>
        <v>-1575</v>
      </c>
      <c r="BB199" s="39">
        <f t="shared" si="121"/>
        <v>-1575</v>
      </c>
      <c r="BC199" s="39">
        <f t="shared" si="121"/>
        <v>-1575</v>
      </c>
      <c r="BD199" s="39">
        <f t="shared" si="121"/>
        <v>-1575</v>
      </c>
      <c r="BE199" s="39">
        <f t="shared" si="121"/>
        <v>-1575</v>
      </c>
      <c r="BF199" s="39">
        <f t="shared" si="121"/>
        <v>-1575</v>
      </c>
      <c r="BG199" s="39">
        <f t="shared" si="121"/>
        <v>-1575</v>
      </c>
      <c r="BH199" s="39">
        <f t="shared" si="121"/>
        <v>-1575</v>
      </c>
      <c r="BI199" s="39">
        <f t="shared" si="121"/>
        <v>-1575</v>
      </c>
      <c r="BJ199" s="39">
        <f t="shared" si="121"/>
        <v>-1575</v>
      </c>
      <c r="BK199" s="39">
        <f t="shared" si="121"/>
        <v>-1575</v>
      </c>
      <c r="BL199" s="39">
        <f t="shared" si="121"/>
        <v>-1575</v>
      </c>
      <c r="BM199" s="39">
        <f t="shared" si="121"/>
        <v>-1575</v>
      </c>
      <c r="BN199" s="39">
        <f t="shared" si="121"/>
        <v>-1575</v>
      </c>
      <c r="BO199" s="39">
        <f t="shared" si="121"/>
        <v>-1575</v>
      </c>
      <c r="BP199" s="39">
        <f t="shared" si="121"/>
        <v>-1575</v>
      </c>
      <c r="BQ199" s="39">
        <f t="shared" si="121"/>
        <v>-1575</v>
      </c>
      <c r="BR199" s="39">
        <f t="shared" si="121"/>
        <v>-1575</v>
      </c>
      <c r="BS199" s="39">
        <f t="shared" si="121"/>
        <v>0</v>
      </c>
      <c r="BT199" s="39">
        <f t="shared" si="121"/>
        <v>0</v>
      </c>
      <c r="BU199" s="39">
        <f t="shared" si="121"/>
        <v>0</v>
      </c>
      <c r="BV199" s="39">
        <f t="shared" ref="BV199:CK199" si="122">IF($G$187=1, (IF($G$190=1,BV124,BV155)), BV182)</f>
        <v>0</v>
      </c>
      <c r="BW199" s="39">
        <f t="shared" si="122"/>
        <v>0</v>
      </c>
      <c r="BX199" s="39">
        <f t="shared" si="122"/>
        <v>0</v>
      </c>
      <c r="BY199" s="39">
        <f t="shared" si="122"/>
        <v>0</v>
      </c>
      <c r="BZ199" s="39">
        <f t="shared" si="122"/>
        <v>0</v>
      </c>
      <c r="CA199" s="39">
        <f t="shared" si="122"/>
        <v>0</v>
      </c>
      <c r="CB199" s="39">
        <f t="shared" si="122"/>
        <v>0</v>
      </c>
      <c r="CC199" s="39">
        <f t="shared" si="122"/>
        <v>0</v>
      </c>
      <c r="CD199" s="39">
        <f t="shared" si="122"/>
        <v>0</v>
      </c>
      <c r="CE199" s="39">
        <f t="shared" si="122"/>
        <v>0</v>
      </c>
      <c r="CF199" s="39">
        <f t="shared" si="122"/>
        <v>0</v>
      </c>
      <c r="CG199" s="39">
        <f t="shared" si="122"/>
        <v>0</v>
      </c>
      <c r="CH199" s="39">
        <f t="shared" si="122"/>
        <v>0</v>
      </c>
      <c r="CI199" s="39">
        <f t="shared" si="122"/>
        <v>0</v>
      </c>
      <c r="CJ199" s="39">
        <f t="shared" si="122"/>
        <v>0</v>
      </c>
      <c r="CK199" s="39">
        <f t="shared" si="122"/>
        <v>0</v>
      </c>
    </row>
    <row r="200" spans="1:89" s="44" customFormat="1" ht="10.35" customHeight="1" outlineLevel="1">
      <c r="D200" s="44" t="s">
        <v>265</v>
      </c>
      <c r="E200" s="45"/>
      <c r="F200" s="46" t="s">
        <v>4</v>
      </c>
      <c r="G200" s="82">
        <f t="shared" si="104"/>
        <v>-23679317.969913695</v>
      </c>
      <c r="J200" s="38">
        <f t="shared" ref="J200:AO200" si="123">SUM(J193:J199)</f>
        <v>-3150</v>
      </c>
      <c r="K200" s="38">
        <f t="shared" si="123"/>
        <v>-3150</v>
      </c>
      <c r="L200" s="38">
        <f t="shared" si="123"/>
        <v>-3150</v>
      </c>
      <c r="M200" s="38">
        <f t="shared" si="123"/>
        <v>-32267.784892934487</v>
      </c>
      <c r="N200" s="38">
        <f t="shared" si="123"/>
        <v>-573870.02448059083</v>
      </c>
      <c r="O200" s="38">
        <f t="shared" si="123"/>
        <v>-573870.02448059083</v>
      </c>
      <c r="P200" s="38">
        <f t="shared" si="123"/>
        <v>-573870.02448059083</v>
      </c>
      <c r="Q200" s="38">
        <f t="shared" si="123"/>
        <v>-573870.02448059083</v>
      </c>
      <c r="R200" s="38">
        <f t="shared" si="123"/>
        <v>-573870.02448059083</v>
      </c>
      <c r="S200" s="38">
        <f t="shared" si="123"/>
        <v>-573870.02448059083</v>
      </c>
      <c r="T200" s="38">
        <f t="shared" si="123"/>
        <v>-573870.02448059083</v>
      </c>
      <c r="U200" s="38">
        <f t="shared" si="123"/>
        <v>-573870.02448059083</v>
      </c>
      <c r="V200" s="38">
        <f t="shared" si="123"/>
        <v>-573870.02448059083</v>
      </c>
      <c r="W200" s="38">
        <f t="shared" si="123"/>
        <v>-573870.02448059083</v>
      </c>
      <c r="X200" s="38">
        <f t="shared" si="123"/>
        <v>-557320.48201989545</v>
      </c>
      <c r="Y200" s="38">
        <f t="shared" si="123"/>
        <v>-533754.04712973977</v>
      </c>
      <c r="Z200" s="38">
        <f t="shared" si="123"/>
        <v>-513813.21760730026</v>
      </c>
      <c r="AA200" s="38">
        <f t="shared" si="123"/>
        <v>-496721.07801663788</v>
      </c>
      <c r="AB200" s="38">
        <f t="shared" si="123"/>
        <v>-481907.8903713972</v>
      </c>
      <c r="AC200" s="38">
        <f t="shared" si="123"/>
        <v>-468946.35118181154</v>
      </c>
      <c r="AD200" s="38">
        <f t="shared" si="123"/>
        <v>-457509.69895570661</v>
      </c>
      <c r="AE200" s="38">
        <f t="shared" si="123"/>
        <v>-447343.78586583544</v>
      </c>
      <c r="AF200" s="38">
        <f t="shared" si="123"/>
        <v>-438247.96889068763</v>
      </c>
      <c r="AG200" s="38">
        <f t="shared" si="123"/>
        <v>-430061.73361305456</v>
      </c>
      <c r="AH200" s="38">
        <f t="shared" si="123"/>
        <v>-422655.13979043416</v>
      </c>
      <c r="AI200" s="38">
        <f t="shared" si="123"/>
        <v>-415921.87267896114</v>
      </c>
      <c r="AJ200" s="38">
        <f t="shared" si="123"/>
        <v>-409774.10705544217</v>
      </c>
      <c r="AK200" s="38">
        <f t="shared" si="123"/>
        <v>-404138.65523388324</v>
      </c>
      <c r="AL200" s="38">
        <f t="shared" si="123"/>
        <v>-398954.03955804888</v>
      </c>
      <c r="AM200" s="38">
        <f t="shared" si="123"/>
        <v>-394168.24047266343</v>
      </c>
      <c r="AN200" s="38">
        <f t="shared" si="123"/>
        <v>-389736.94502323243</v>
      </c>
      <c r="AO200" s="38">
        <f t="shared" si="123"/>
        <v>-385622.17067733215</v>
      </c>
      <c r="AP200" s="38">
        <f t="shared" ref="AP200:BU200" si="124">SUM(AP193:AP199)</f>
        <v>-381791.17387252854</v>
      </c>
      <c r="AQ200" s="38">
        <f t="shared" si="124"/>
        <v>-378215.57685471186</v>
      </c>
      <c r="AR200" s="38">
        <f t="shared" si="124"/>
        <v>-374870.66351546394</v>
      </c>
      <c r="AS200" s="38">
        <f t="shared" si="124"/>
        <v>-371734.80725991901</v>
      </c>
      <c r="AT200" s="38">
        <f t="shared" si="124"/>
        <v>-368789.0028986496</v>
      </c>
      <c r="AU200" s="38">
        <f t="shared" si="124"/>
        <v>-366016.48114686657</v>
      </c>
      <c r="AV200" s="38">
        <f t="shared" si="124"/>
        <v>-363402.38920947118</v>
      </c>
      <c r="AW200" s="38">
        <f t="shared" si="124"/>
        <v>-360933.52460193099</v>
      </c>
      <c r="AX200" s="38">
        <f t="shared" si="124"/>
        <v>-358598.11213533895</v>
      </c>
      <c r="AY200" s="38">
        <f t="shared" si="124"/>
        <v>-356385.61611435708</v>
      </c>
      <c r="AZ200" s="38">
        <f t="shared" si="124"/>
        <v>-354286.58142778446</v>
      </c>
      <c r="BA200" s="38">
        <f t="shared" si="124"/>
        <v>-352292.49847554049</v>
      </c>
      <c r="BB200" s="38">
        <f t="shared" si="124"/>
        <v>-350395.68786243041</v>
      </c>
      <c r="BC200" s="38">
        <f t="shared" si="124"/>
        <v>-348589.20156423032</v>
      </c>
      <c r="BD200" s="38">
        <f t="shared" si="124"/>
        <v>-346866.73788455117</v>
      </c>
      <c r="BE200" s="38">
        <f t="shared" si="124"/>
        <v>-345222.56800849375</v>
      </c>
      <c r="BF200" s="38">
        <f t="shared" si="124"/>
        <v>-343651.47234914999</v>
      </c>
      <c r="BG200" s="38">
        <f t="shared" si="124"/>
        <v>-342148.68519673432</v>
      </c>
      <c r="BH200" s="38">
        <f t="shared" si="124"/>
        <v>-340709.84643378318</v>
      </c>
      <c r="BI200" s="38">
        <f t="shared" si="124"/>
        <v>-339330.95928595489</v>
      </c>
      <c r="BJ200" s="38">
        <f t="shared" si="124"/>
        <v>-338008.3532462013</v>
      </c>
      <c r="BK200" s="38">
        <f t="shared" si="124"/>
        <v>-336738.65144803777</v>
      </c>
      <c r="BL200" s="38">
        <f t="shared" si="124"/>
        <v>-335518.74187725317</v>
      </c>
      <c r="BM200" s="38">
        <f t="shared" si="124"/>
        <v>-334345.75190534501</v>
      </c>
      <c r="BN200" s="38">
        <f t="shared" si="124"/>
        <v>-333217.02570596174</v>
      </c>
      <c r="BO200" s="38">
        <f t="shared" si="124"/>
        <v>-332130.10418062977</v>
      </c>
      <c r="BP200" s="38">
        <f t="shared" si="124"/>
        <v>-331082.70707440062</v>
      </c>
      <c r="BQ200" s="38">
        <f t="shared" si="124"/>
        <v>-330072.71700767975</v>
      </c>
      <c r="BR200" s="38">
        <f t="shared" si="124"/>
        <v>-36956.877529390142</v>
      </c>
      <c r="BS200" s="38">
        <f t="shared" si="124"/>
        <v>0</v>
      </c>
      <c r="BT200" s="38">
        <f t="shared" si="124"/>
        <v>0</v>
      </c>
      <c r="BU200" s="38">
        <f t="shared" si="124"/>
        <v>0</v>
      </c>
      <c r="BV200" s="38">
        <f t="shared" ref="BV200" si="125">SUM(BV193:BV199)</f>
        <v>0</v>
      </c>
      <c r="BW200" s="38">
        <f t="shared" ref="BW200:CK200" si="126">SUM(BW193:BW199)</f>
        <v>0</v>
      </c>
      <c r="BX200" s="38">
        <f t="shared" si="126"/>
        <v>0</v>
      </c>
      <c r="BY200" s="38">
        <f t="shared" si="126"/>
        <v>0</v>
      </c>
      <c r="BZ200" s="38">
        <f t="shared" si="126"/>
        <v>0</v>
      </c>
      <c r="CA200" s="38">
        <f t="shared" si="126"/>
        <v>0</v>
      </c>
      <c r="CB200" s="38">
        <f t="shared" si="126"/>
        <v>0</v>
      </c>
      <c r="CC200" s="38">
        <f t="shared" si="126"/>
        <v>0</v>
      </c>
      <c r="CD200" s="38">
        <f t="shared" si="126"/>
        <v>0</v>
      </c>
      <c r="CE200" s="38">
        <f t="shared" si="126"/>
        <v>0</v>
      </c>
      <c r="CF200" s="38">
        <f t="shared" si="126"/>
        <v>0</v>
      </c>
      <c r="CG200" s="38">
        <f t="shared" si="126"/>
        <v>0</v>
      </c>
      <c r="CH200" s="38">
        <f t="shared" si="126"/>
        <v>0</v>
      </c>
      <c r="CI200" s="38">
        <f t="shared" si="126"/>
        <v>0</v>
      </c>
      <c r="CJ200" s="38">
        <f t="shared" si="126"/>
        <v>0</v>
      </c>
      <c r="CK200" s="38">
        <f t="shared" si="126"/>
        <v>0</v>
      </c>
    </row>
    <row r="201" spans="1:89" ht="10.35" customHeight="1" outlineLevel="1"/>
    <row r="202" spans="1:89" customFormat="1" ht="10.35" customHeight="1">
      <c r="F202" s="96"/>
      <c r="G202" s="96"/>
    </row>
    <row r="203" spans="1:89" s="27" customFormat="1" ht="10.35" customHeight="1">
      <c r="C203" s="27" t="s">
        <v>3</v>
      </c>
      <c r="E203" s="28"/>
      <c r="F203" s="29"/>
      <c r="G203" s="29"/>
    </row>
    <row r="205" spans="1:89" ht="10.35" hidden="1" customHeight="1">
      <c r="G205"/>
    </row>
  </sheetData>
  <mergeCells count="2">
    <mergeCell ref="D25:E26"/>
    <mergeCell ref="D187:E188"/>
  </mergeCells>
  <conditionalFormatting sqref="A4">
    <cfRule type="cellIs" dxfId="63" priority="1" operator="equal">
      <formula>0</formula>
    </cfRule>
    <cfRule type="cellIs" dxfId="62" priority="2" operator="greaterThan">
      <formula>0</formula>
    </cfRule>
  </conditionalFormatting>
  <pageMargins left="0.7" right="0.7" top="0.75" bottom="0.75" header="0.3" footer="0.3"/>
  <pageSetup paperSize="9" orientation="portrait" r:id="rId1"/>
  <headerFooter>
    <oddFooter>&amp;C&amp;7&amp;B&amp;"Arial"Document Classification: KPMG Confidential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2F582-1134-48ED-A3CE-4975584CE6B7}">
  <sheetPr codeName="Sheet7">
    <tabColor theme="4" tint="0.79998168889431442"/>
  </sheetPr>
  <dimension ref="A1:GE318"/>
  <sheetViews>
    <sheetView showGridLines="0" zoomScale="85" zoomScaleNormal="85" workbookViewId="0">
      <pane xSplit="9" ySplit="4" topLeftCell="BV5" activePane="bottomRight" state="frozen"/>
      <selection activeCell="D47" sqref="D47"/>
      <selection pane="topRight" activeCell="D47" sqref="D47"/>
      <selection pane="bottomLeft" activeCell="D47" sqref="D47"/>
      <selection pane="bottomRight" activeCell="A5" sqref="A5"/>
    </sheetView>
  </sheetViews>
  <sheetFormatPr defaultColWidth="0" defaultRowHeight="11.25" zeroHeight="1" outlineLevelRow="2"/>
  <cols>
    <col min="1" max="1" width="3.5703125" style="10" customWidth="1"/>
    <col min="2" max="2" width="4.5703125" style="10" customWidth="1"/>
    <col min="3" max="3" width="4.7109375" style="10" customWidth="1"/>
    <col min="4" max="4" width="40.7109375" style="10" customWidth="1"/>
    <col min="5" max="5" width="11.7109375" style="11" customWidth="1"/>
    <col min="6" max="6" width="11.7109375" style="12" customWidth="1"/>
    <col min="7" max="7" width="13.7109375" style="12" customWidth="1"/>
    <col min="8" max="9" width="5.5703125" style="10" customWidth="1"/>
    <col min="10" max="90" width="11.7109375" style="10" customWidth="1"/>
    <col min="91" max="16384" width="11.7109375" style="10" hidden="1"/>
  </cols>
  <sheetData>
    <row r="1" spans="1:187" s="3" customFormat="1" ht="10.15" customHeight="1">
      <c r="A1" s="2"/>
      <c r="E1" s="4"/>
      <c r="F1" s="5"/>
      <c r="G1" s="5"/>
    </row>
    <row r="2" spans="1:187" s="3" customFormat="1" ht="10.15" customHeight="1">
      <c r="A2" s="6" t="s">
        <v>16</v>
      </c>
      <c r="E2" s="4"/>
      <c r="F2" s="5"/>
      <c r="G2" s="5"/>
      <c r="I2" s="7" t="s">
        <v>5</v>
      </c>
      <c r="J2" s="30">
        <f>'Laika grafiks'!J16</f>
        <v>1</v>
      </c>
      <c r="K2" s="30">
        <f>'Laika grafiks'!K16</f>
        <v>2</v>
      </c>
      <c r="L2" s="30">
        <f>'Laika grafiks'!L16</f>
        <v>3</v>
      </c>
      <c r="M2" s="30">
        <f>'Laika grafiks'!M16</f>
        <v>4</v>
      </c>
      <c r="N2" s="30">
        <f>'Laika grafiks'!N16</f>
        <v>5</v>
      </c>
      <c r="O2" s="30">
        <f>'Laika grafiks'!O16</f>
        <v>6</v>
      </c>
      <c r="P2" s="30">
        <f>'Laika grafiks'!P16</f>
        <v>7</v>
      </c>
      <c r="Q2" s="30">
        <f>'Laika grafiks'!Q16</f>
        <v>8</v>
      </c>
      <c r="R2" s="30">
        <f>'Laika grafiks'!R16</f>
        <v>9</v>
      </c>
      <c r="S2" s="30">
        <f>'Laika grafiks'!S16</f>
        <v>10</v>
      </c>
      <c r="T2" s="30">
        <f>'Laika grafiks'!T16</f>
        <v>11</v>
      </c>
      <c r="U2" s="30">
        <f>'Laika grafiks'!U16</f>
        <v>12</v>
      </c>
      <c r="V2" s="30">
        <f>'Laika grafiks'!V16</f>
        <v>13</v>
      </c>
      <c r="W2" s="30">
        <f>'Laika grafiks'!W16</f>
        <v>14</v>
      </c>
      <c r="X2" s="30">
        <f>'Laika grafiks'!X16</f>
        <v>15</v>
      </c>
      <c r="Y2" s="30">
        <f>'Laika grafiks'!Y16</f>
        <v>16</v>
      </c>
      <c r="Z2" s="30">
        <f>'Laika grafiks'!Z16</f>
        <v>17</v>
      </c>
      <c r="AA2" s="30">
        <f>'Laika grafiks'!AA16</f>
        <v>18</v>
      </c>
      <c r="AB2" s="30">
        <f>'Laika grafiks'!AB16</f>
        <v>19</v>
      </c>
      <c r="AC2" s="30">
        <f>'Laika grafiks'!AC16</f>
        <v>20</v>
      </c>
      <c r="AD2" s="30">
        <f>'Laika grafiks'!AD16</f>
        <v>21</v>
      </c>
      <c r="AE2" s="30">
        <f>'Laika grafiks'!AE16</f>
        <v>22</v>
      </c>
      <c r="AF2" s="30">
        <f>'Laika grafiks'!AF16</f>
        <v>23</v>
      </c>
      <c r="AG2" s="30">
        <f>'Laika grafiks'!AG16</f>
        <v>24</v>
      </c>
      <c r="AH2" s="30">
        <f>'Laika grafiks'!AH16</f>
        <v>25</v>
      </c>
      <c r="AI2" s="30">
        <f>'Laika grafiks'!AI16</f>
        <v>26</v>
      </c>
      <c r="AJ2" s="30">
        <f>'Laika grafiks'!AJ16</f>
        <v>27</v>
      </c>
      <c r="AK2" s="30">
        <f>'Laika grafiks'!AK16</f>
        <v>28</v>
      </c>
      <c r="AL2" s="30">
        <f>'Laika grafiks'!AL16</f>
        <v>29</v>
      </c>
      <c r="AM2" s="30">
        <f>'Laika grafiks'!AM16</f>
        <v>30</v>
      </c>
      <c r="AN2" s="30">
        <f>'Laika grafiks'!AN16</f>
        <v>31</v>
      </c>
      <c r="AO2" s="30">
        <f>'Laika grafiks'!AO16</f>
        <v>32</v>
      </c>
      <c r="AP2" s="30">
        <f>'Laika grafiks'!AP16</f>
        <v>33</v>
      </c>
      <c r="AQ2" s="30">
        <f>'Laika grafiks'!AQ16</f>
        <v>34</v>
      </c>
      <c r="AR2" s="30">
        <f>'Laika grafiks'!AR16</f>
        <v>35</v>
      </c>
      <c r="AS2" s="30">
        <f>'Laika grafiks'!AS16</f>
        <v>36</v>
      </c>
      <c r="AT2" s="30">
        <f>'Laika grafiks'!AT16</f>
        <v>37</v>
      </c>
      <c r="AU2" s="30">
        <f>'Laika grafiks'!AU16</f>
        <v>38</v>
      </c>
      <c r="AV2" s="30">
        <f>'Laika grafiks'!AV16</f>
        <v>39</v>
      </c>
      <c r="AW2" s="30">
        <f>'Laika grafiks'!AW16</f>
        <v>40</v>
      </c>
      <c r="AX2" s="30">
        <f>'Laika grafiks'!AX16</f>
        <v>41</v>
      </c>
      <c r="AY2" s="30">
        <f>'Laika grafiks'!AY16</f>
        <v>42</v>
      </c>
      <c r="AZ2" s="30">
        <f>'Laika grafiks'!AZ16</f>
        <v>43</v>
      </c>
      <c r="BA2" s="30">
        <f>'Laika grafiks'!BA16</f>
        <v>44</v>
      </c>
      <c r="BB2" s="30">
        <f>'Laika grafiks'!BB16</f>
        <v>45</v>
      </c>
      <c r="BC2" s="30">
        <f>'Laika grafiks'!BC16</f>
        <v>46</v>
      </c>
      <c r="BD2" s="30">
        <f>'Laika grafiks'!BD16</f>
        <v>47</v>
      </c>
      <c r="BE2" s="30">
        <f>'Laika grafiks'!BE16</f>
        <v>48</v>
      </c>
      <c r="BF2" s="30">
        <f>'Laika grafiks'!BF16</f>
        <v>49</v>
      </c>
      <c r="BG2" s="30">
        <f>'Laika grafiks'!BG16</f>
        <v>50</v>
      </c>
      <c r="BH2" s="30">
        <f>'Laika grafiks'!BH16</f>
        <v>51</v>
      </c>
      <c r="BI2" s="30">
        <f>'Laika grafiks'!BI16</f>
        <v>52</v>
      </c>
      <c r="BJ2" s="30">
        <f>'Laika grafiks'!BJ16</f>
        <v>53</v>
      </c>
      <c r="BK2" s="30">
        <f>'Laika grafiks'!BK16</f>
        <v>54</v>
      </c>
      <c r="BL2" s="30">
        <f>'Laika grafiks'!BL16</f>
        <v>55</v>
      </c>
      <c r="BM2" s="30">
        <f>'Laika grafiks'!BM16</f>
        <v>56</v>
      </c>
      <c r="BN2" s="30">
        <f>'Laika grafiks'!BN16</f>
        <v>57</v>
      </c>
      <c r="BO2" s="30">
        <f>'Laika grafiks'!BO16</f>
        <v>58</v>
      </c>
      <c r="BP2" s="30">
        <f>'Laika grafiks'!BP16</f>
        <v>59</v>
      </c>
      <c r="BQ2" s="30">
        <f>'Laika grafiks'!BQ16</f>
        <v>60</v>
      </c>
      <c r="BR2" s="30">
        <f>'Laika grafiks'!BR16</f>
        <v>61</v>
      </c>
      <c r="BS2" s="30">
        <f>'Laika grafiks'!BS16</f>
        <v>62</v>
      </c>
      <c r="BT2" s="30">
        <f>'Laika grafiks'!BT16</f>
        <v>63</v>
      </c>
      <c r="BU2" s="30">
        <f>'Laika grafiks'!BU16</f>
        <v>64</v>
      </c>
      <c r="BV2" s="30">
        <f>'Laika grafiks'!BV16</f>
        <v>65</v>
      </c>
      <c r="BW2" s="30">
        <f>'Laika grafiks'!BW16</f>
        <v>66</v>
      </c>
      <c r="BX2" s="30">
        <f>'Laika grafiks'!BX16</f>
        <v>67</v>
      </c>
      <c r="BY2" s="30">
        <f>'Laika grafiks'!BY16</f>
        <v>68</v>
      </c>
      <c r="BZ2" s="30">
        <f>'Laika grafiks'!BZ16</f>
        <v>69</v>
      </c>
      <c r="CA2" s="30">
        <f>'Laika grafiks'!CA16</f>
        <v>70</v>
      </c>
      <c r="CB2" s="30">
        <f>'Laika grafiks'!CB16</f>
        <v>71</v>
      </c>
      <c r="CC2" s="30">
        <f>'Laika grafiks'!CC16</f>
        <v>72</v>
      </c>
      <c r="CD2" s="30">
        <f>'Laika grafiks'!CD16</f>
        <v>73</v>
      </c>
      <c r="CE2" s="30">
        <f>'Laika grafiks'!CE16</f>
        <v>74</v>
      </c>
      <c r="CF2" s="30">
        <f>'Laika grafiks'!CF16</f>
        <v>75</v>
      </c>
      <c r="CG2" s="30">
        <f>'Laika grafiks'!CG16</f>
        <v>76</v>
      </c>
      <c r="CH2" s="30">
        <f>'Laika grafiks'!CH16</f>
        <v>77</v>
      </c>
      <c r="CI2" s="30">
        <f>'Laika grafiks'!CI16</f>
        <v>78</v>
      </c>
      <c r="CJ2" s="30">
        <f>'Laika grafiks'!CJ16</f>
        <v>79</v>
      </c>
      <c r="CK2" s="30">
        <f>'Laika grafiks'!CK16</f>
        <v>80</v>
      </c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</row>
    <row r="3" spans="1:187" s="3" customFormat="1" ht="10.15" customHeight="1">
      <c r="A3" s="6" t="s">
        <v>354</v>
      </c>
      <c r="E3" s="4"/>
      <c r="F3" s="5"/>
      <c r="G3" s="5"/>
      <c r="I3" s="7" t="s">
        <v>6</v>
      </c>
      <c r="J3" s="6">
        <f>'Laika grafiks'!J17</f>
        <v>2000</v>
      </c>
      <c r="K3" s="6">
        <f>'Laika grafiks'!K17</f>
        <v>2001</v>
      </c>
      <c r="L3" s="6">
        <f>'Laika grafiks'!L17</f>
        <v>2002</v>
      </c>
      <c r="M3" s="6">
        <f>'Laika grafiks'!M17</f>
        <v>2003</v>
      </c>
      <c r="N3" s="6">
        <f>'Laika grafiks'!N17</f>
        <v>2004</v>
      </c>
      <c r="O3" s="6">
        <f>'Laika grafiks'!O17</f>
        <v>2005</v>
      </c>
      <c r="P3" s="6">
        <f>'Laika grafiks'!P17</f>
        <v>2006</v>
      </c>
      <c r="Q3" s="6">
        <f>'Laika grafiks'!Q17</f>
        <v>2007</v>
      </c>
      <c r="R3" s="6">
        <f>'Laika grafiks'!R17</f>
        <v>2008</v>
      </c>
      <c r="S3" s="6">
        <f>'Laika grafiks'!S17</f>
        <v>2009</v>
      </c>
      <c r="T3" s="6">
        <f>'Laika grafiks'!T17</f>
        <v>2010</v>
      </c>
      <c r="U3" s="6">
        <f>'Laika grafiks'!U17</f>
        <v>2011</v>
      </c>
      <c r="V3" s="6">
        <f>'Laika grafiks'!V17</f>
        <v>2012</v>
      </c>
      <c r="W3" s="6">
        <f>'Laika grafiks'!W17</f>
        <v>2013</v>
      </c>
      <c r="X3" s="6">
        <f>'Laika grafiks'!X17</f>
        <v>2014</v>
      </c>
      <c r="Y3" s="6">
        <f>'Laika grafiks'!Y17</f>
        <v>2015</v>
      </c>
      <c r="Z3" s="6">
        <f>'Laika grafiks'!Z17</f>
        <v>2016</v>
      </c>
      <c r="AA3" s="6">
        <f>'Laika grafiks'!AA17</f>
        <v>2017</v>
      </c>
      <c r="AB3" s="6">
        <f>'Laika grafiks'!AB17</f>
        <v>2018</v>
      </c>
      <c r="AC3" s="6">
        <f>'Laika grafiks'!AC17</f>
        <v>2019</v>
      </c>
      <c r="AD3" s="6">
        <f>'Laika grafiks'!AD17</f>
        <v>2020</v>
      </c>
      <c r="AE3" s="6">
        <f>'Laika grafiks'!AE17</f>
        <v>2021</v>
      </c>
      <c r="AF3" s="6">
        <f>'Laika grafiks'!AF17</f>
        <v>2022</v>
      </c>
      <c r="AG3" s="6">
        <f>'Laika grafiks'!AG17</f>
        <v>2023</v>
      </c>
      <c r="AH3" s="6">
        <f>'Laika grafiks'!AH17</f>
        <v>2024</v>
      </c>
      <c r="AI3" s="6">
        <f>'Laika grafiks'!AI17</f>
        <v>2025</v>
      </c>
      <c r="AJ3" s="6">
        <f>'Laika grafiks'!AJ17</f>
        <v>2026</v>
      </c>
      <c r="AK3" s="6">
        <f>'Laika grafiks'!AK17</f>
        <v>2027</v>
      </c>
      <c r="AL3" s="6">
        <f>'Laika grafiks'!AL17</f>
        <v>2028</v>
      </c>
      <c r="AM3" s="6">
        <f>'Laika grafiks'!AM17</f>
        <v>2029</v>
      </c>
      <c r="AN3" s="6">
        <f>'Laika grafiks'!AN17</f>
        <v>2030</v>
      </c>
      <c r="AO3" s="6">
        <f>'Laika grafiks'!AO17</f>
        <v>2031</v>
      </c>
      <c r="AP3" s="6">
        <f>'Laika grafiks'!AP17</f>
        <v>2032</v>
      </c>
      <c r="AQ3" s="6">
        <f>'Laika grafiks'!AQ17</f>
        <v>2033</v>
      </c>
      <c r="AR3" s="6">
        <f>'Laika grafiks'!AR17</f>
        <v>2034</v>
      </c>
      <c r="AS3" s="6">
        <f>'Laika grafiks'!AS17</f>
        <v>2035</v>
      </c>
      <c r="AT3" s="6">
        <f>'Laika grafiks'!AT17</f>
        <v>2036</v>
      </c>
      <c r="AU3" s="6">
        <f>'Laika grafiks'!AU17</f>
        <v>2037</v>
      </c>
      <c r="AV3" s="6">
        <f>'Laika grafiks'!AV17</f>
        <v>2038</v>
      </c>
      <c r="AW3" s="6">
        <f>'Laika grafiks'!AW17</f>
        <v>2039</v>
      </c>
      <c r="AX3" s="6">
        <f>'Laika grafiks'!AX17</f>
        <v>2040</v>
      </c>
      <c r="AY3" s="6">
        <f>'Laika grafiks'!AY17</f>
        <v>2041</v>
      </c>
      <c r="AZ3" s="6">
        <f>'Laika grafiks'!AZ17</f>
        <v>2042</v>
      </c>
      <c r="BA3" s="6">
        <f>'Laika grafiks'!BA17</f>
        <v>2043</v>
      </c>
      <c r="BB3" s="6">
        <f>'Laika grafiks'!BB17</f>
        <v>2044</v>
      </c>
      <c r="BC3" s="6">
        <f>'Laika grafiks'!BC17</f>
        <v>2045</v>
      </c>
      <c r="BD3" s="6">
        <f>'Laika grafiks'!BD17</f>
        <v>2046</v>
      </c>
      <c r="BE3" s="6">
        <f>'Laika grafiks'!BE17</f>
        <v>2047</v>
      </c>
      <c r="BF3" s="6">
        <f>'Laika grafiks'!BF17</f>
        <v>2048</v>
      </c>
      <c r="BG3" s="6">
        <f>'Laika grafiks'!BG17</f>
        <v>2049</v>
      </c>
      <c r="BH3" s="6">
        <f>'Laika grafiks'!BH17</f>
        <v>2050</v>
      </c>
      <c r="BI3" s="6">
        <f>'Laika grafiks'!BI17</f>
        <v>2051</v>
      </c>
      <c r="BJ3" s="6">
        <f>'Laika grafiks'!BJ17</f>
        <v>2052</v>
      </c>
      <c r="BK3" s="6">
        <f>'Laika grafiks'!BK17</f>
        <v>2053</v>
      </c>
      <c r="BL3" s="6">
        <f>'Laika grafiks'!BL17</f>
        <v>2054</v>
      </c>
      <c r="BM3" s="6">
        <f>'Laika grafiks'!BM17</f>
        <v>2055</v>
      </c>
      <c r="BN3" s="6">
        <f>'Laika grafiks'!BN17</f>
        <v>2056</v>
      </c>
      <c r="BO3" s="6">
        <f>'Laika grafiks'!BO17</f>
        <v>2057</v>
      </c>
      <c r="BP3" s="6">
        <f>'Laika grafiks'!BP17</f>
        <v>2058</v>
      </c>
      <c r="BQ3" s="6">
        <f>'Laika grafiks'!BQ17</f>
        <v>2059</v>
      </c>
      <c r="BR3" s="6">
        <f>'Laika grafiks'!BR17</f>
        <v>2060</v>
      </c>
      <c r="BS3" s="6">
        <f>'Laika grafiks'!BS17</f>
        <v>2061</v>
      </c>
      <c r="BT3" s="6">
        <f>'Laika grafiks'!BT17</f>
        <v>2062</v>
      </c>
      <c r="BU3" s="6">
        <f>'Laika grafiks'!BU17</f>
        <v>2063</v>
      </c>
      <c r="BV3" s="6">
        <f>'Laika grafiks'!BV17</f>
        <v>2064</v>
      </c>
      <c r="BW3" s="6">
        <f>'Laika grafiks'!BW17</f>
        <v>2065</v>
      </c>
      <c r="BX3" s="6">
        <f>'Laika grafiks'!BX17</f>
        <v>2066</v>
      </c>
      <c r="BY3" s="6">
        <f>'Laika grafiks'!BY17</f>
        <v>2067</v>
      </c>
      <c r="BZ3" s="6">
        <f>'Laika grafiks'!BZ17</f>
        <v>2068</v>
      </c>
      <c r="CA3" s="6">
        <f>'Laika grafiks'!CA17</f>
        <v>2069</v>
      </c>
      <c r="CB3" s="6">
        <f>'Laika grafiks'!CB17</f>
        <v>2070</v>
      </c>
      <c r="CC3" s="6">
        <f>'Laika grafiks'!CC17</f>
        <v>2071</v>
      </c>
      <c r="CD3" s="6">
        <f>'Laika grafiks'!CD17</f>
        <v>2072</v>
      </c>
      <c r="CE3" s="6">
        <f>'Laika grafiks'!CE17</f>
        <v>2073</v>
      </c>
      <c r="CF3" s="6">
        <f>'Laika grafiks'!CF17</f>
        <v>2074</v>
      </c>
      <c r="CG3" s="6">
        <f>'Laika grafiks'!CG17</f>
        <v>2075</v>
      </c>
      <c r="CH3" s="6">
        <f>'Laika grafiks'!CH17</f>
        <v>2076</v>
      </c>
      <c r="CI3" s="6">
        <f>'Laika grafiks'!CI17</f>
        <v>2077</v>
      </c>
      <c r="CJ3" s="6">
        <f>'Laika grafiks'!CJ17</f>
        <v>2078</v>
      </c>
      <c r="CK3" s="6">
        <f>'Laika grafiks'!CK17</f>
        <v>2079</v>
      </c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</row>
    <row r="4" spans="1:187" s="3" customFormat="1" ht="10.15" customHeight="1">
      <c r="A4" s="178">
        <f ca="1">SUM(A5:A315)</f>
        <v>0</v>
      </c>
      <c r="E4" s="4"/>
      <c r="F4" s="5"/>
      <c r="G4" s="5"/>
      <c r="I4" s="7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</row>
    <row r="5" spans="1:187" ht="10.15" customHeight="1"/>
    <row r="6" spans="1:187" s="13" customFormat="1" ht="10.15" customHeight="1">
      <c r="B6" s="15">
        <v>1</v>
      </c>
      <c r="C6" s="13" t="s">
        <v>1</v>
      </c>
      <c r="E6" s="14"/>
      <c r="F6" s="15"/>
      <c r="G6" s="15"/>
    </row>
    <row r="7" spans="1:187" ht="10.15" hidden="1" customHeight="1" outlineLevel="1"/>
    <row r="8" spans="1:187" s="16" customFormat="1" ht="10.15" hidden="1" customHeight="1" outlineLevel="1">
      <c r="B8" s="17"/>
      <c r="C8" s="207" t="s">
        <v>406</v>
      </c>
      <c r="D8" s="16" t="s">
        <v>125</v>
      </c>
      <c r="E8" s="18"/>
      <c r="F8" s="19"/>
      <c r="G8" s="20"/>
    </row>
    <row r="9" spans="1:187" ht="10.15" hidden="1" customHeight="1" outlineLevel="2">
      <c r="B9" s="21"/>
    </row>
    <row r="10" spans="1:187" ht="10.15" hidden="1" customHeight="1" outlineLevel="2">
      <c r="B10" s="23"/>
      <c r="D10" s="10" t="s">
        <v>14</v>
      </c>
      <c r="F10" s="12" t="s">
        <v>7</v>
      </c>
      <c r="G10" s="60">
        <f>SUM(J10:CK10)</f>
        <v>61</v>
      </c>
      <c r="J10" s="32">
        <f>'Laika grafiks'!J19</f>
        <v>1</v>
      </c>
      <c r="K10" s="32">
        <f>'Laika grafiks'!K19</f>
        <v>1</v>
      </c>
      <c r="L10" s="32">
        <f>'Laika grafiks'!L19</f>
        <v>1</v>
      </c>
      <c r="M10" s="32">
        <f>'Laika grafiks'!M19</f>
        <v>1</v>
      </c>
      <c r="N10" s="32">
        <f>'Laika grafiks'!N19</f>
        <v>1</v>
      </c>
      <c r="O10" s="32">
        <f>'Laika grafiks'!O19</f>
        <v>1</v>
      </c>
      <c r="P10" s="32">
        <f>'Laika grafiks'!P19</f>
        <v>1</v>
      </c>
      <c r="Q10" s="32">
        <f>'Laika grafiks'!Q19</f>
        <v>1</v>
      </c>
      <c r="R10" s="32">
        <f>'Laika grafiks'!R19</f>
        <v>1</v>
      </c>
      <c r="S10" s="32">
        <f>'Laika grafiks'!S19</f>
        <v>1</v>
      </c>
      <c r="T10" s="32">
        <f>'Laika grafiks'!T19</f>
        <v>1</v>
      </c>
      <c r="U10" s="32">
        <f>'Laika grafiks'!U19</f>
        <v>1</v>
      </c>
      <c r="V10" s="32">
        <f>'Laika grafiks'!V19</f>
        <v>1</v>
      </c>
      <c r="W10" s="32">
        <f>'Laika grafiks'!W19</f>
        <v>1</v>
      </c>
      <c r="X10" s="32">
        <f>'Laika grafiks'!X19</f>
        <v>1</v>
      </c>
      <c r="Y10" s="32">
        <f>'Laika grafiks'!Y19</f>
        <v>1</v>
      </c>
      <c r="Z10" s="32">
        <f>'Laika grafiks'!Z19</f>
        <v>1</v>
      </c>
      <c r="AA10" s="32">
        <f>'Laika grafiks'!AA19</f>
        <v>1</v>
      </c>
      <c r="AB10" s="32">
        <f>'Laika grafiks'!AB19</f>
        <v>1</v>
      </c>
      <c r="AC10" s="32">
        <f>'Laika grafiks'!AC19</f>
        <v>1</v>
      </c>
      <c r="AD10" s="32">
        <f>'Laika grafiks'!AD19</f>
        <v>1</v>
      </c>
      <c r="AE10" s="32">
        <f>'Laika grafiks'!AE19</f>
        <v>1</v>
      </c>
      <c r="AF10" s="32">
        <f>'Laika grafiks'!AF19</f>
        <v>1</v>
      </c>
      <c r="AG10" s="32">
        <f>'Laika grafiks'!AG19</f>
        <v>1</v>
      </c>
      <c r="AH10" s="32">
        <f>'Laika grafiks'!AH19</f>
        <v>1</v>
      </c>
      <c r="AI10" s="32">
        <f>'Laika grafiks'!AI19</f>
        <v>1</v>
      </c>
      <c r="AJ10" s="32">
        <f>'Laika grafiks'!AJ19</f>
        <v>1</v>
      </c>
      <c r="AK10" s="32">
        <f>'Laika grafiks'!AK19</f>
        <v>1</v>
      </c>
      <c r="AL10" s="32">
        <f>'Laika grafiks'!AL19</f>
        <v>1</v>
      </c>
      <c r="AM10" s="32">
        <f>'Laika grafiks'!AM19</f>
        <v>1</v>
      </c>
      <c r="AN10" s="32">
        <f>'Laika grafiks'!AN19</f>
        <v>1</v>
      </c>
      <c r="AO10" s="32">
        <f>'Laika grafiks'!AO19</f>
        <v>1</v>
      </c>
      <c r="AP10" s="32">
        <f>'Laika grafiks'!AP19</f>
        <v>1</v>
      </c>
      <c r="AQ10" s="32">
        <f>'Laika grafiks'!AQ19</f>
        <v>1</v>
      </c>
      <c r="AR10" s="32">
        <f>'Laika grafiks'!AR19</f>
        <v>1</v>
      </c>
      <c r="AS10" s="32">
        <f>'Laika grafiks'!AS19</f>
        <v>1</v>
      </c>
      <c r="AT10" s="32">
        <f>'Laika grafiks'!AT19</f>
        <v>1</v>
      </c>
      <c r="AU10" s="32">
        <f>'Laika grafiks'!AU19</f>
        <v>1</v>
      </c>
      <c r="AV10" s="32">
        <f>'Laika grafiks'!AV19</f>
        <v>1</v>
      </c>
      <c r="AW10" s="32">
        <f>'Laika grafiks'!AW19</f>
        <v>1</v>
      </c>
      <c r="AX10" s="32">
        <f>'Laika grafiks'!AX19</f>
        <v>1</v>
      </c>
      <c r="AY10" s="32">
        <f>'Laika grafiks'!AY19</f>
        <v>1</v>
      </c>
      <c r="AZ10" s="32">
        <f>'Laika grafiks'!AZ19</f>
        <v>1</v>
      </c>
      <c r="BA10" s="32">
        <f>'Laika grafiks'!BA19</f>
        <v>1</v>
      </c>
      <c r="BB10" s="32">
        <f>'Laika grafiks'!BB19</f>
        <v>1</v>
      </c>
      <c r="BC10" s="32">
        <f>'Laika grafiks'!BC19</f>
        <v>1</v>
      </c>
      <c r="BD10" s="32">
        <f>'Laika grafiks'!BD19</f>
        <v>1</v>
      </c>
      <c r="BE10" s="32">
        <f>'Laika grafiks'!BE19</f>
        <v>1</v>
      </c>
      <c r="BF10" s="32">
        <f>'Laika grafiks'!BF19</f>
        <v>1</v>
      </c>
      <c r="BG10" s="32">
        <f>'Laika grafiks'!BG19</f>
        <v>1</v>
      </c>
      <c r="BH10" s="32">
        <f>'Laika grafiks'!BH19</f>
        <v>1</v>
      </c>
      <c r="BI10" s="32">
        <f>'Laika grafiks'!BI19</f>
        <v>1</v>
      </c>
      <c r="BJ10" s="32">
        <f>'Laika grafiks'!BJ19</f>
        <v>1</v>
      </c>
      <c r="BK10" s="32">
        <f>'Laika grafiks'!BK19</f>
        <v>1</v>
      </c>
      <c r="BL10" s="32">
        <f>'Laika grafiks'!BL19</f>
        <v>1</v>
      </c>
      <c r="BM10" s="32">
        <f>'Laika grafiks'!BM19</f>
        <v>1</v>
      </c>
      <c r="BN10" s="32">
        <f>'Laika grafiks'!BN19</f>
        <v>1</v>
      </c>
      <c r="BO10" s="32">
        <f>'Laika grafiks'!BO19</f>
        <v>1</v>
      </c>
      <c r="BP10" s="32">
        <f>'Laika grafiks'!BP19</f>
        <v>1</v>
      </c>
      <c r="BQ10" s="32">
        <f>'Laika grafiks'!BQ19</f>
        <v>1</v>
      </c>
      <c r="BR10" s="32">
        <f>'Laika grafiks'!BR19</f>
        <v>1</v>
      </c>
      <c r="BS10" s="32">
        <f>'Laika grafiks'!BS19</f>
        <v>0</v>
      </c>
      <c r="BT10" s="32">
        <f>'Laika grafiks'!BT19</f>
        <v>0</v>
      </c>
      <c r="BU10" s="32">
        <f>'Laika grafiks'!BU19</f>
        <v>0</v>
      </c>
      <c r="BV10" s="32">
        <f>'Laika grafiks'!BV19</f>
        <v>0</v>
      </c>
      <c r="BW10" s="32">
        <f>'Laika grafiks'!BW19</f>
        <v>0</v>
      </c>
      <c r="BX10" s="32">
        <f>'Laika grafiks'!BX19</f>
        <v>0</v>
      </c>
      <c r="BY10" s="32">
        <f>'Laika grafiks'!BY19</f>
        <v>0</v>
      </c>
      <c r="BZ10" s="32">
        <f>'Laika grafiks'!BZ19</f>
        <v>0</v>
      </c>
      <c r="CA10" s="32">
        <f>'Laika grafiks'!CA19</f>
        <v>0</v>
      </c>
      <c r="CB10" s="32">
        <f>'Laika grafiks'!CB19</f>
        <v>0</v>
      </c>
      <c r="CC10" s="32">
        <f>'Laika grafiks'!CC19</f>
        <v>0</v>
      </c>
      <c r="CD10" s="32">
        <f>'Laika grafiks'!CD19</f>
        <v>0</v>
      </c>
      <c r="CE10" s="32">
        <f>'Laika grafiks'!CE19</f>
        <v>0</v>
      </c>
      <c r="CF10" s="32">
        <f>'Laika grafiks'!CF19</f>
        <v>0</v>
      </c>
      <c r="CG10" s="32">
        <f>'Laika grafiks'!CG19</f>
        <v>0</v>
      </c>
      <c r="CH10" s="32">
        <f>'Laika grafiks'!CH19</f>
        <v>0</v>
      </c>
      <c r="CI10" s="32">
        <f>'Laika grafiks'!CI19</f>
        <v>0</v>
      </c>
      <c r="CJ10" s="32">
        <f>'Laika grafiks'!CJ19</f>
        <v>0</v>
      </c>
      <c r="CK10" s="32">
        <f>'Laika grafiks'!CK19</f>
        <v>0</v>
      </c>
    </row>
    <row r="11" spans="1:187" ht="10.15" hidden="1" customHeight="1" outlineLevel="2">
      <c r="B11" s="23"/>
    </row>
    <row r="12" spans="1:187" ht="10.15" hidden="1" customHeight="1" outlineLevel="2">
      <c r="B12" s="23"/>
      <c r="D12" s="10" t="s">
        <v>123</v>
      </c>
      <c r="G12" s="22">
        <f>'Laika grafiks'!G25</f>
        <v>57</v>
      </c>
    </row>
    <row r="13" spans="1:187" ht="10.15" hidden="1" customHeight="1" outlineLevel="2">
      <c r="B13" s="23"/>
    </row>
    <row r="14" spans="1:187" ht="10.15" hidden="1" customHeight="1" outlineLevel="1" collapsed="1">
      <c r="B14" s="23"/>
    </row>
    <row r="15" spans="1:187" s="16" customFormat="1" ht="10.15" hidden="1" customHeight="1" outlineLevel="1">
      <c r="B15" s="17"/>
      <c r="C15" s="207" t="s">
        <v>407</v>
      </c>
      <c r="D15" s="16" t="s">
        <v>64</v>
      </c>
      <c r="E15" s="18"/>
      <c r="F15" s="19"/>
      <c r="G15" s="20"/>
    </row>
    <row r="16" spans="1:187" ht="10.15" hidden="1" customHeight="1" outlineLevel="2">
      <c r="B16" s="23"/>
    </row>
    <row r="17" spans="1:89" ht="10.15" hidden="1" customHeight="1" outlineLevel="2">
      <c r="B17" s="23"/>
      <c r="D17" s="10" t="s">
        <v>62</v>
      </c>
      <c r="F17" s="12" t="s">
        <v>63</v>
      </c>
      <c r="G17" s="67">
        <f>'Ievades dati'!G133</f>
        <v>150</v>
      </c>
    </row>
    <row r="18" spans="1:89" ht="10.15" hidden="1" customHeight="1" outlineLevel="2">
      <c r="B18" s="23"/>
    </row>
    <row r="19" spans="1:89" ht="10.15" hidden="1" customHeight="1" outlineLevel="1" collapsed="1">
      <c r="B19" s="23"/>
    </row>
    <row r="20" spans="1:89" s="16" customFormat="1" ht="10.15" hidden="1" customHeight="1" outlineLevel="1">
      <c r="B20" s="17"/>
      <c r="C20" s="207" t="s">
        <v>408</v>
      </c>
      <c r="D20" s="16" t="s">
        <v>605</v>
      </c>
      <c r="E20" s="18"/>
      <c r="F20" s="19"/>
      <c r="G20" s="20"/>
    </row>
    <row r="21" spans="1:89" ht="10.15" hidden="1" customHeight="1" outlineLevel="2">
      <c r="B21" s="23"/>
    </row>
    <row r="22" spans="1:89" ht="10.15" hidden="1" customHeight="1" outlineLevel="2">
      <c r="B22" s="140"/>
      <c r="C22" s="89"/>
      <c r="D22" s="10" t="s">
        <v>605</v>
      </c>
      <c r="F22" s="12" t="s">
        <v>4</v>
      </c>
      <c r="G22" s="22">
        <f>'CAPEX un PL'!G104</f>
        <v>1240623.3354650666</v>
      </c>
      <c r="J22" s="31">
        <f>'CAPEX un PL'!J104</f>
        <v>0</v>
      </c>
      <c r="K22" s="31">
        <f>'CAPEX un PL'!K104</f>
        <v>0</v>
      </c>
      <c r="L22" s="31">
        <f>'CAPEX un PL'!L104</f>
        <v>0</v>
      </c>
      <c r="M22" s="31">
        <f>'CAPEX un PL'!M104</f>
        <v>1240623.3354650666</v>
      </c>
      <c r="N22" s="31">
        <f>'CAPEX un PL'!N104</f>
        <v>0</v>
      </c>
      <c r="O22" s="31">
        <f>'CAPEX un PL'!O104</f>
        <v>0</v>
      </c>
      <c r="P22" s="31">
        <f>'CAPEX un PL'!P104</f>
        <v>0</v>
      </c>
      <c r="Q22" s="31">
        <f>'CAPEX un PL'!Q104</f>
        <v>0</v>
      </c>
      <c r="R22" s="31">
        <f>'CAPEX un PL'!R104</f>
        <v>0</v>
      </c>
      <c r="S22" s="31">
        <f>'CAPEX un PL'!S104</f>
        <v>0</v>
      </c>
      <c r="T22" s="31">
        <f>'CAPEX un PL'!T104</f>
        <v>0</v>
      </c>
      <c r="U22" s="31">
        <f>'CAPEX un PL'!U104</f>
        <v>0</v>
      </c>
      <c r="V22" s="31">
        <f>'CAPEX un PL'!V104</f>
        <v>0</v>
      </c>
      <c r="W22" s="31">
        <f>'CAPEX un PL'!W104</f>
        <v>0</v>
      </c>
      <c r="X22" s="31">
        <f>'CAPEX un PL'!X104</f>
        <v>0</v>
      </c>
      <c r="Y22" s="31">
        <f>'CAPEX un PL'!Y104</f>
        <v>0</v>
      </c>
      <c r="Z22" s="31">
        <f>'CAPEX un PL'!Z104</f>
        <v>0</v>
      </c>
      <c r="AA22" s="31">
        <f>'CAPEX un PL'!AA104</f>
        <v>0</v>
      </c>
      <c r="AB22" s="31">
        <f>'CAPEX un PL'!AB104</f>
        <v>0</v>
      </c>
      <c r="AC22" s="31">
        <f>'CAPEX un PL'!AC104</f>
        <v>0</v>
      </c>
      <c r="AD22" s="31">
        <f>'CAPEX un PL'!AD104</f>
        <v>0</v>
      </c>
      <c r="AE22" s="31">
        <f>'CAPEX un PL'!AE104</f>
        <v>0</v>
      </c>
      <c r="AF22" s="31">
        <f>'CAPEX un PL'!AF104</f>
        <v>0</v>
      </c>
      <c r="AG22" s="31">
        <f>'CAPEX un PL'!AG104</f>
        <v>0</v>
      </c>
      <c r="AH22" s="31">
        <f>'CAPEX un PL'!AH104</f>
        <v>0</v>
      </c>
      <c r="AI22" s="31">
        <f>'CAPEX un PL'!AI104</f>
        <v>0</v>
      </c>
      <c r="AJ22" s="31">
        <f>'CAPEX un PL'!AJ104</f>
        <v>0</v>
      </c>
      <c r="AK22" s="31">
        <f>'CAPEX un PL'!AK104</f>
        <v>0</v>
      </c>
      <c r="AL22" s="31">
        <f>'CAPEX un PL'!AL104</f>
        <v>0</v>
      </c>
      <c r="AM22" s="31">
        <f>'CAPEX un PL'!AM104</f>
        <v>0</v>
      </c>
      <c r="AN22" s="31">
        <f>'CAPEX un PL'!AN104</f>
        <v>0</v>
      </c>
      <c r="AO22" s="31">
        <f>'CAPEX un PL'!AO104</f>
        <v>0</v>
      </c>
      <c r="AP22" s="31">
        <f>'CAPEX un PL'!AP104</f>
        <v>0</v>
      </c>
      <c r="AQ22" s="31">
        <f>'CAPEX un PL'!AQ104</f>
        <v>0</v>
      </c>
      <c r="AR22" s="31">
        <f>'CAPEX un PL'!AR104</f>
        <v>0</v>
      </c>
      <c r="AS22" s="31">
        <f>'CAPEX un PL'!AS104</f>
        <v>0</v>
      </c>
      <c r="AT22" s="31">
        <f>'CAPEX un PL'!AT104</f>
        <v>0</v>
      </c>
      <c r="AU22" s="31">
        <f>'CAPEX un PL'!AU104</f>
        <v>0</v>
      </c>
      <c r="AV22" s="31">
        <f>'CAPEX un PL'!AV104</f>
        <v>0</v>
      </c>
      <c r="AW22" s="31">
        <f>'CAPEX un PL'!AW104</f>
        <v>0</v>
      </c>
      <c r="AX22" s="31">
        <f>'CAPEX un PL'!AX104</f>
        <v>0</v>
      </c>
      <c r="AY22" s="31">
        <f>'CAPEX un PL'!AY104</f>
        <v>0</v>
      </c>
      <c r="AZ22" s="31">
        <f>'CAPEX un PL'!AZ104</f>
        <v>0</v>
      </c>
      <c r="BA22" s="31">
        <f>'CAPEX un PL'!BA104</f>
        <v>0</v>
      </c>
      <c r="BB22" s="31">
        <f>'CAPEX un PL'!BB104</f>
        <v>0</v>
      </c>
      <c r="BC22" s="31">
        <f>'CAPEX un PL'!BC104</f>
        <v>0</v>
      </c>
      <c r="BD22" s="31">
        <f>'CAPEX un PL'!BD104</f>
        <v>0</v>
      </c>
      <c r="BE22" s="31">
        <f>'CAPEX un PL'!BE104</f>
        <v>0</v>
      </c>
      <c r="BF22" s="31">
        <f>'CAPEX un PL'!BF104</f>
        <v>0</v>
      </c>
      <c r="BG22" s="31">
        <f>'CAPEX un PL'!BG104</f>
        <v>0</v>
      </c>
      <c r="BH22" s="31">
        <f>'CAPEX un PL'!BH104</f>
        <v>0</v>
      </c>
      <c r="BI22" s="31">
        <f>'CAPEX un PL'!BI104</f>
        <v>0</v>
      </c>
      <c r="BJ22" s="31">
        <f>'CAPEX un PL'!BJ104</f>
        <v>0</v>
      </c>
      <c r="BK22" s="31">
        <f>'CAPEX un PL'!BK104</f>
        <v>0</v>
      </c>
      <c r="BL22" s="31">
        <f>'CAPEX un PL'!BL104</f>
        <v>0</v>
      </c>
      <c r="BM22" s="31">
        <f>'CAPEX un PL'!BM104</f>
        <v>0</v>
      </c>
      <c r="BN22" s="31">
        <f>'CAPEX un PL'!BN104</f>
        <v>0</v>
      </c>
      <c r="BO22" s="31">
        <f>'CAPEX un PL'!BO104</f>
        <v>0</v>
      </c>
      <c r="BP22" s="31">
        <f>'CAPEX un PL'!BP104</f>
        <v>0</v>
      </c>
      <c r="BQ22" s="31">
        <f>'CAPEX un PL'!BQ104</f>
        <v>0</v>
      </c>
      <c r="BR22" s="31">
        <f>'CAPEX un PL'!BR104</f>
        <v>0</v>
      </c>
      <c r="BS22" s="31">
        <f>'CAPEX un PL'!BS104</f>
        <v>0</v>
      </c>
      <c r="BT22" s="31">
        <f>'CAPEX un PL'!BT104</f>
        <v>0</v>
      </c>
      <c r="BU22" s="31">
        <f>'CAPEX un PL'!BU104</f>
        <v>0</v>
      </c>
      <c r="BV22" s="31">
        <f>'CAPEX un PL'!BV104</f>
        <v>0</v>
      </c>
      <c r="BW22" s="31">
        <f>'CAPEX un PL'!BW104</f>
        <v>0</v>
      </c>
      <c r="BX22" s="31">
        <f>'CAPEX un PL'!BX104</f>
        <v>0</v>
      </c>
      <c r="BY22" s="31">
        <f>'CAPEX un PL'!BY104</f>
        <v>0</v>
      </c>
      <c r="BZ22" s="31">
        <f>'CAPEX un PL'!BZ104</f>
        <v>0</v>
      </c>
      <c r="CA22" s="31">
        <f>'CAPEX un PL'!CA104</f>
        <v>0</v>
      </c>
      <c r="CB22" s="31">
        <f>'CAPEX un PL'!CB104</f>
        <v>0</v>
      </c>
      <c r="CC22" s="31">
        <f>'CAPEX un PL'!CC104</f>
        <v>0</v>
      </c>
      <c r="CD22" s="31">
        <f>'CAPEX un PL'!CD104</f>
        <v>0</v>
      </c>
      <c r="CE22" s="31">
        <f>'CAPEX un PL'!CE104</f>
        <v>0</v>
      </c>
      <c r="CF22" s="31">
        <f>'CAPEX un PL'!CF104</f>
        <v>0</v>
      </c>
      <c r="CG22" s="31">
        <f>'CAPEX un PL'!CG104</f>
        <v>0</v>
      </c>
      <c r="CH22" s="31">
        <f>'CAPEX un PL'!CH104</f>
        <v>0</v>
      </c>
      <c r="CI22" s="31">
        <f>'CAPEX un PL'!CI104</f>
        <v>0</v>
      </c>
      <c r="CJ22" s="31">
        <f>'CAPEX un PL'!CJ104</f>
        <v>0</v>
      </c>
      <c r="CK22" s="31">
        <f>'CAPEX un PL'!CK104</f>
        <v>0</v>
      </c>
    </row>
    <row r="23" spans="1:89" ht="10.15" hidden="1" customHeight="1" outlineLevel="2">
      <c r="B23" s="140"/>
      <c r="C23" s="89"/>
    </row>
    <row r="24" spans="1:89" ht="10.15" hidden="1" customHeight="1" outlineLevel="1" collapsed="1">
      <c r="B24" s="23"/>
    </row>
    <row r="25" spans="1:89" s="16" customFormat="1" ht="10.15" hidden="1" customHeight="1" outlineLevel="1">
      <c r="B25" s="17"/>
      <c r="C25" s="207" t="s">
        <v>409</v>
      </c>
      <c r="D25" s="16" t="s">
        <v>672</v>
      </c>
      <c r="E25" s="18"/>
      <c r="F25" s="19"/>
      <c r="G25" s="20"/>
    </row>
    <row r="26" spans="1:89" ht="10.15" hidden="1" customHeight="1" outlineLevel="2">
      <c r="B26" s="23"/>
    </row>
    <row r="27" spans="1:89" ht="10.15" hidden="1" customHeight="1" outlineLevel="2">
      <c r="B27" s="23"/>
      <c r="D27" s="10" t="s">
        <v>643</v>
      </c>
      <c r="F27" s="12" t="s">
        <v>8</v>
      </c>
      <c r="G27" s="22">
        <f>'Ievades dati'!G375</f>
        <v>2</v>
      </c>
    </row>
    <row r="28" spans="1:89" ht="10.15" hidden="1" customHeight="1" outlineLevel="2">
      <c r="B28" s="23"/>
      <c r="G28" s="10"/>
    </row>
    <row r="29" spans="1:89" ht="10.15" hidden="1" customHeight="1" outlineLevel="1" collapsed="1">
      <c r="B29" s="23"/>
      <c r="G29" s="10"/>
    </row>
    <row r="30" spans="1:89" s="16" customFormat="1" hidden="1" outlineLevel="1">
      <c r="A30" s="274"/>
      <c r="B30" s="17"/>
      <c r="C30" s="207" t="s">
        <v>417</v>
      </c>
      <c r="D30" s="16" t="s">
        <v>644</v>
      </c>
      <c r="E30" s="18"/>
      <c r="F30" s="19"/>
      <c r="G30" s="20"/>
      <c r="H30" s="19"/>
    </row>
    <row r="31" spans="1:89" ht="10.15" hidden="1" customHeight="1" outlineLevel="2">
      <c r="B31" s="23"/>
    </row>
    <row r="32" spans="1:89" ht="10.15" hidden="1" customHeight="1" outlineLevel="2">
      <c r="B32" s="23"/>
      <c r="D32" s="10" t="s">
        <v>646</v>
      </c>
    </row>
    <row r="33" spans="2:89" ht="10.15" hidden="1" customHeight="1" outlineLevel="2">
      <c r="B33" s="23"/>
      <c r="C33" s="10">
        <v>1</v>
      </c>
      <c r="D33" s="259" t="str">
        <f>'Ievades dati'!D391</f>
        <v>Aktīvs 1</v>
      </c>
      <c r="F33" s="12" t="s">
        <v>4</v>
      </c>
      <c r="G33" s="25">
        <f t="shared" ref="G33:G53" si="0">SUM(J33:CK33)</f>
        <v>0</v>
      </c>
      <c r="J33" s="31">
        <f>'Ievades dati'!J391</f>
        <v>0</v>
      </c>
      <c r="K33" s="31">
        <f>'Ievades dati'!K391</f>
        <v>0</v>
      </c>
      <c r="L33" s="31">
        <f>'Ievades dati'!L391</f>
        <v>0</v>
      </c>
      <c r="M33" s="31">
        <f>'Ievades dati'!M391</f>
        <v>0</v>
      </c>
      <c r="N33" s="31">
        <f>'Ievades dati'!N391</f>
        <v>0</v>
      </c>
      <c r="O33" s="31">
        <f>'Ievades dati'!O391</f>
        <v>0</v>
      </c>
      <c r="P33" s="31">
        <f>'Ievades dati'!P391</f>
        <v>0</v>
      </c>
      <c r="Q33" s="31">
        <f>'Ievades dati'!Q391</f>
        <v>0</v>
      </c>
      <c r="R33" s="31">
        <f>'Ievades dati'!R391</f>
        <v>0</v>
      </c>
      <c r="S33" s="31">
        <f>'Ievades dati'!S391</f>
        <v>0</v>
      </c>
      <c r="T33" s="31">
        <f>'Ievades dati'!T391</f>
        <v>0</v>
      </c>
      <c r="U33" s="31">
        <f>'Ievades dati'!U391</f>
        <v>0</v>
      </c>
      <c r="V33" s="31">
        <f>'Ievades dati'!V391</f>
        <v>0</v>
      </c>
      <c r="W33" s="31">
        <f>'Ievades dati'!W391</f>
        <v>0</v>
      </c>
      <c r="X33" s="31">
        <f>'Ievades dati'!X391</f>
        <v>0</v>
      </c>
      <c r="Y33" s="31">
        <f>'Ievades dati'!Y391</f>
        <v>0</v>
      </c>
      <c r="Z33" s="31">
        <f>'Ievades dati'!Z391</f>
        <v>0</v>
      </c>
      <c r="AA33" s="31">
        <f>'Ievades dati'!AA391</f>
        <v>0</v>
      </c>
      <c r="AB33" s="31">
        <f>'Ievades dati'!AB391</f>
        <v>0</v>
      </c>
      <c r="AC33" s="31">
        <f>'Ievades dati'!AC391</f>
        <v>0</v>
      </c>
      <c r="AD33" s="31">
        <f>'Ievades dati'!AD391</f>
        <v>0</v>
      </c>
      <c r="AE33" s="31">
        <f>'Ievades dati'!AE391</f>
        <v>0</v>
      </c>
      <c r="AF33" s="31">
        <f>'Ievades dati'!AF391</f>
        <v>0</v>
      </c>
      <c r="AG33" s="31">
        <f>'Ievades dati'!AG391</f>
        <v>0</v>
      </c>
      <c r="AH33" s="31">
        <f>'Ievades dati'!AH391</f>
        <v>0</v>
      </c>
      <c r="AI33" s="31">
        <f>'Ievades dati'!AI391</f>
        <v>0</v>
      </c>
      <c r="AJ33" s="31">
        <f>'Ievades dati'!AJ391</f>
        <v>0</v>
      </c>
      <c r="AK33" s="31">
        <f>'Ievades dati'!AK391</f>
        <v>0</v>
      </c>
      <c r="AL33" s="31">
        <f>'Ievades dati'!AL391</f>
        <v>0</v>
      </c>
      <c r="AM33" s="31">
        <f>'Ievades dati'!AM391</f>
        <v>0</v>
      </c>
      <c r="AN33" s="31">
        <f>'Ievades dati'!AN391</f>
        <v>0</v>
      </c>
      <c r="AO33" s="31">
        <f>'Ievades dati'!AO391</f>
        <v>0</v>
      </c>
      <c r="AP33" s="31">
        <f>'Ievades dati'!AP391</f>
        <v>0</v>
      </c>
      <c r="AQ33" s="31">
        <f>'Ievades dati'!AQ391</f>
        <v>0</v>
      </c>
      <c r="AR33" s="31">
        <f>'Ievades dati'!AR391</f>
        <v>0</v>
      </c>
      <c r="AS33" s="31">
        <f>'Ievades dati'!AS391</f>
        <v>0</v>
      </c>
      <c r="AT33" s="31">
        <f>'Ievades dati'!AT391</f>
        <v>0</v>
      </c>
      <c r="AU33" s="31">
        <f>'Ievades dati'!AU391</f>
        <v>0</v>
      </c>
      <c r="AV33" s="31">
        <f>'Ievades dati'!AV391</f>
        <v>0</v>
      </c>
      <c r="AW33" s="31">
        <f>'Ievades dati'!AW391</f>
        <v>0</v>
      </c>
      <c r="AX33" s="31">
        <f>'Ievades dati'!AX391</f>
        <v>0</v>
      </c>
      <c r="AY33" s="31">
        <f>'Ievades dati'!AY391</f>
        <v>0</v>
      </c>
      <c r="AZ33" s="31">
        <f>'Ievades dati'!AZ391</f>
        <v>0</v>
      </c>
      <c r="BA33" s="31">
        <f>'Ievades dati'!BA391</f>
        <v>0</v>
      </c>
      <c r="BB33" s="31">
        <f>'Ievades dati'!BB391</f>
        <v>0</v>
      </c>
      <c r="BC33" s="31">
        <f>'Ievades dati'!BC391</f>
        <v>0</v>
      </c>
      <c r="BD33" s="31">
        <f>'Ievades dati'!BD391</f>
        <v>0</v>
      </c>
      <c r="BE33" s="31">
        <f>'Ievades dati'!BE391</f>
        <v>0</v>
      </c>
      <c r="BF33" s="31">
        <f>'Ievades dati'!BF391</f>
        <v>0</v>
      </c>
      <c r="BG33" s="31">
        <f>'Ievades dati'!BG391</f>
        <v>0</v>
      </c>
      <c r="BH33" s="31">
        <f>'Ievades dati'!BH391</f>
        <v>0</v>
      </c>
      <c r="BI33" s="31">
        <f>'Ievades dati'!BI391</f>
        <v>0</v>
      </c>
      <c r="BJ33" s="31">
        <f>'Ievades dati'!BJ391</f>
        <v>0</v>
      </c>
      <c r="BK33" s="31">
        <f>'Ievades dati'!BK391</f>
        <v>0</v>
      </c>
      <c r="BL33" s="31">
        <f>'Ievades dati'!BL391</f>
        <v>0</v>
      </c>
      <c r="BM33" s="31">
        <f>'Ievades dati'!BM391</f>
        <v>0</v>
      </c>
      <c r="BN33" s="31">
        <f>'Ievades dati'!BN391</f>
        <v>0</v>
      </c>
      <c r="BO33" s="31">
        <f>'Ievades dati'!BO391</f>
        <v>0</v>
      </c>
      <c r="BP33" s="31">
        <f>'Ievades dati'!BP391</f>
        <v>0</v>
      </c>
      <c r="BQ33" s="31">
        <f>'Ievades dati'!BQ391</f>
        <v>0</v>
      </c>
      <c r="BR33" s="31">
        <f>'Ievades dati'!BR391</f>
        <v>0</v>
      </c>
      <c r="BS33" s="31">
        <f>'Ievades dati'!BS391</f>
        <v>0</v>
      </c>
      <c r="BT33" s="31">
        <f>'Ievades dati'!BT391</f>
        <v>0</v>
      </c>
      <c r="BU33" s="31">
        <f>'Ievades dati'!BU391</f>
        <v>0</v>
      </c>
      <c r="BV33" s="31">
        <f>'Ievades dati'!BV391</f>
        <v>0</v>
      </c>
      <c r="BW33" s="31">
        <f>'Ievades dati'!BW391</f>
        <v>0</v>
      </c>
      <c r="BX33" s="31">
        <f>'Ievades dati'!BX391</f>
        <v>0</v>
      </c>
      <c r="BY33" s="31">
        <f>'Ievades dati'!BY391</f>
        <v>0</v>
      </c>
      <c r="BZ33" s="31">
        <f>'Ievades dati'!BZ391</f>
        <v>0</v>
      </c>
      <c r="CA33" s="31">
        <f>'Ievades dati'!CA391</f>
        <v>0</v>
      </c>
      <c r="CB33" s="31">
        <f>'Ievades dati'!CB391</f>
        <v>0</v>
      </c>
      <c r="CC33" s="31">
        <f>'Ievades dati'!CC391</f>
        <v>0</v>
      </c>
      <c r="CD33" s="31">
        <f>'Ievades dati'!CD391</f>
        <v>0</v>
      </c>
      <c r="CE33" s="31">
        <f>'Ievades dati'!CE391</f>
        <v>0</v>
      </c>
      <c r="CF33" s="31">
        <f>'Ievades dati'!CF391</f>
        <v>0</v>
      </c>
      <c r="CG33" s="31">
        <f>'Ievades dati'!CG391</f>
        <v>0</v>
      </c>
      <c r="CH33" s="31">
        <f>'Ievades dati'!CH391</f>
        <v>0</v>
      </c>
      <c r="CI33" s="31">
        <f>'Ievades dati'!CI391</f>
        <v>0</v>
      </c>
      <c r="CJ33" s="31">
        <f>'Ievades dati'!CJ391</f>
        <v>0</v>
      </c>
      <c r="CK33" s="31">
        <f>'Ievades dati'!CK391</f>
        <v>0</v>
      </c>
    </row>
    <row r="34" spans="2:89" ht="10.15" hidden="1" customHeight="1" outlineLevel="2">
      <c r="B34" s="23"/>
      <c r="C34" s="10">
        <v>2</v>
      </c>
      <c r="D34" s="259" t="str">
        <f>'Ievades dati'!D392</f>
        <v>Aktīvs 2</v>
      </c>
      <c r="F34" s="12" t="s">
        <v>4</v>
      </c>
      <c r="G34" s="25">
        <f t="shared" si="0"/>
        <v>0</v>
      </c>
      <c r="J34" s="31">
        <f>'Ievades dati'!J392</f>
        <v>0</v>
      </c>
      <c r="K34" s="31">
        <f>'Ievades dati'!K392</f>
        <v>0</v>
      </c>
      <c r="L34" s="31">
        <f>'Ievades dati'!L392</f>
        <v>0</v>
      </c>
      <c r="M34" s="31">
        <f>'Ievades dati'!M392</f>
        <v>0</v>
      </c>
      <c r="N34" s="31">
        <f>'Ievades dati'!N392</f>
        <v>0</v>
      </c>
      <c r="O34" s="31">
        <f>'Ievades dati'!O392</f>
        <v>0</v>
      </c>
      <c r="P34" s="31">
        <f>'Ievades dati'!P392</f>
        <v>0</v>
      </c>
      <c r="Q34" s="31">
        <f>'Ievades dati'!Q392</f>
        <v>0</v>
      </c>
      <c r="R34" s="31">
        <f>'Ievades dati'!R392</f>
        <v>0</v>
      </c>
      <c r="S34" s="31">
        <f>'Ievades dati'!S392</f>
        <v>0</v>
      </c>
      <c r="T34" s="31">
        <f>'Ievades dati'!T392</f>
        <v>0</v>
      </c>
      <c r="U34" s="31">
        <f>'Ievades dati'!U392</f>
        <v>0</v>
      </c>
      <c r="V34" s="31">
        <f>'Ievades dati'!V392</f>
        <v>0</v>
      </c>
      <c r="W34" s="31">
        <f>'Ievades dati'!W392</f>
        <v>0</v>
      </c>
      <c r="X34" s="31">
        <f>'Ievades dati'!X392</f>
        <v>0</v>
      </c>
      <c r="Y34" s="31">
        <f>'Ievades dati'!Y392</f>
        <v>0</v>
      </c>
      <c r="Z34" s="31">
        <f>'Ievades dati'!Z392</f>
        <v>0</v>
      </c>
      <c r="AA34" s="31">
        <f>'Ievades dati'!AA392</f>
        <v>0</v>
      </c>
      <c r="AB34" s="31">
        <f>'Ievades dati'!AB392</f>
        <v>0</v>
      </c>
      <c r="AC34" s="31">
        <f>'Ievades dati'!AC392</f>
        <v>0</v>
      </c>
      <c r="AD34" s="31">
        <f>'Ievades dati'!AD392</f>
        <v>0</v>
      </c>
      <c r="AE34" s="31">
        <f>'Ievades dati'!AE392</f>
        <v>0</v>
      </c>
      <c r="AF34" s="31">
        <f>'Ievades dati'!AF392</f>
        <v>0</v>
      </c>
      <c r="AG34" s="31">
        <f>'Ievades dati'!AG392</f>
        <v>0</v>
      </c>
      <c r="AH34" s="31">
        <f>'Ievades dati'!AH392</f>
        <v>0</v>
      </c>
      <c r="AI34" s="31">
        <f>'Ievades dati'!AI392</f>
        <v>0</v>
      </c>
      <c r="AJ34" s="31">
        <f>'Ievades dati'!AJ392</f>
        <v>0</v>
      </c>
      <c r="AK34" s="31">
        <f>'Ievades dati'!AK392</f>
        <v>0</v>
      </c>
      <c r="AL34" s="31">
        <f>'Ievades dati'!AL392</f>
        <v>0</v>
      </c>
      <c r="AM34" s="31">
        <f>'Ievades dati'!AM392</f>
        <v>0</v>
      </c>
      <c r="AN34" s="31">
        <f>'Ievades dati'!AN392</f>
        <v>0</v>
      </c>
      <c r="AO34" s="31">
        <f>'Ievades dati'!AO392</f>
        <v>0</v>
      </c>
      <c r="AP34" s="31">
        <f>'Ievades dati'!AP392</f>
        <v>0</v>
      </c>
      <c r="AQ34" s="31">
        <f>'Ievades dati'!AQ392</f>
        <v>0</v>
      </c>
      <c r="AR34" s="31">
        <f>'Ievades dati'!AR392</f>
        <v>0</v>
      </c>
      <c r="AS34" s="31">
        <f>'Ievades dati'!AS392</f>
        <v>0</v>
      </c>
      <c r="AT34" s="31">
        <f>'Ievades dati'!AT392</f>
        <v>0</v>
      </c>
      <c r="AU34" s="31">
        <f>'Ievades dati'!AU392</f>
        <v>0</v>
      </c>
      <c r="AV34" s="31">
        <f>'Ievades dati'!AV392</f>
        <v>0</v>
      </c>
      <c r="AW34" s="31">
        <f>'Ievades dati'!AW392</f>
        <v>0</v>
      </c>
      <c r="AX34" s="31">
        <f>'Ievades dati'!AX392</f>
        <v>0</v>
      </c>
      <c r="AY34" s="31">
        <f>'Ievades dati'!AY392</f>
        <v>0</v>
      </c>
      <c r="AZ34" s="31">
        <f>'Ievades dati'!AZ392</f>
        <v>0</v>
      </c>
      <c r="BA34" s="31">
        <f>'Ievades dati'!BA392</f>
        <v>0</v>
      </c>
      <c r="BB34" s="31">
        <f>'Ievades dati'!BB392</f>
        <v>0</v>
      </c>
      <c r="BC34" s="31">
        <f>'Ievades dati'!BC392</f>
        <v>0</v>
      </c>
      <c r="BD34" s="31">
        <f>'Ievades dati'!BD392</f>
        <v>0</v>
      </c>
      <c r="BE34" s="31">
        <f>'Ievades dati'!BE392</f>
        <v>0</v>
      </c>
      <c r="BF34" s="31">
        <f>'Ievades dati'!BF392</f>
        <v>0</v>
      </c>
      <c r="BG34" s="31">
        <f>'Ievades dati'!BG392</f>
        <v>0</v>
      </c>
      <c r="BH34" s="31">
        <f>'Ievades dati'!BH392</f>
        <v>0</v>
      </c>
      <c r="BI34" s="31">
        <f>'Ievades dati'!BI392</f>
        <v>0</v>
      </c>
      <c r="BJ34" s="31">
        <f>'Ievades dati'!BJ392</f>
        <v>0</v>
      </c>
      <c r="BK34" s="31">
        <f>'Ievades dati'!BK392</f>
        <v>0</v>
      </c>
      <c r="BL34" s="31">
        <f>'Ievades dati'!BL392</f>
        <v>0</v>
      </c>
      <c r="BM34" s="31">
        <f>'Ievades dati'!BM392</f>
        <v>0</v>
      </c>
      <c r="BN34" s="31">
        <f>'Ievades dati'!BN392</f>
        <v>0</v>
      </c>
      <c r="BO34" s="31">
        <f>'Ievades dati'!BO392</f>
        <v>0</v>
      </c>
      <c r="BP34" s="31">
        <f>'Ievades dati'!BP392</f>
        <v>0</v>
      </c>
      <c r="BQ34" s="31">
        <f>'Ievades dati'!BQ392</f>
        <v>0</v>
      </c>
      <c r="BR34" s="31">
        <f>'Ievades dati'!BR392</f>
        <v>0</v>
      </c>
      <c r="BS34" s="31">
        <f>'Ievades dati'!BS392</f>
        <v>0</v>
      </c>
      <c r="BT34" s="31">
        <f>'Ievades dati'!BT392</f>
        <v>0</v>
      </c>
      <c r="BU34" s="31">
        <f>'Ievades dati'!BU392</f>
        <v>0</v>
      </c>
      <c r="BV34" s="31">
        <f>'Ievades dati'!BV392</f>
        <v>0</v>
      </c>
      <c r="BW34" s="31">
        <f>'Ievades dati'!BW392</f>
        <v>0</v>
      </c>
      <c r="BX34" s="31">
        <f>'Ievades dati'!BX392</f>
        <v>0</v>
      </c>
      <c r="BY34" s="31">
        <f>'Ievades dati'!BY392</f>
        <v>0</v>
      </c>
      <c r="BZ34" s="31">
        <f>'Ievades dati'!BZ392</f>
        <v>0</v>
      </c>
      <c r="CA34" s="31">
        <f>'Ievades dati'!CA392</f>
        <v>0</v>
      </c>
      <c r="CB34" s="31">
        <f>'Ievades dati'!CB392</f>
        <v>0</v>
      </c>
      <c r="CC34" s="31">
        <f>'Ievades dati'!CC392</f>
        <v>0</v>
      </c>
      <c r="CD34" s="31">
        <f>'Ievades dati'!CD392</f>
        <v>0</v>
      </c>
      <c r="CE34" s="31">
        <f>'Ievades dati'!CE392</f>
        <v>0</v>
      </c>
      <c r="CF34" s="31">
        <f>'Ievades dati'!CF392</f>
        <v>0</v>
      </c>
      <c r="CG34" s="31">
        <f>'Ievades dati'!CG392</f>
        <v>0</v>
      </c>
      <c r="CH34" s="31">
        <f>'Ievades dati'!CH392</f>
        <v>0</v>
      </c>
      <c r="CI34" s="31">
        <f>'Ievades dati'!CI392</f>
        <v>0</v>
      </c>
      <c r="CJ34" s="31">
        <f>'Ievades dati'!CJ392</f>
        <v>0</v>
      </c>
      <c r="CK34" s="31">
        <f>'Ievades dati'!CK392</f>
        <v>0</v>
      </c>
    </row>
    <row r="35" spans="2:89" ht="10.15" hidden="1" customHeight="1" outlineLevel="2">
      <c r="B35" s="23"/>
      <c r="C35" s="10">
        <v>3</v>
      </c>
      <c r="D35" s="259" t="str">
        <f>'Ievades dati'!D393</f>
        <v>Aktīvs 3</v>
      </c>
      <c r="F35" s="12" t="s">
        <v>4</v>
      </c>
      <c r="G35" s="25">
        <f t="shared" si="0"/>
        <v>0</v>
      </c>
      <c r="J35" s="31">
        <f>'Ievades dati'!J393</f>
        <v>0</v>
      </c>
      <c r="K35" s="31">
        <f>'Ievades dati'!K393</f>
        <v>0</v>
      </c>
      <c r="L35" s="31">
        <f>'Ievades dati'!L393</f>
        <v>0</v>
      </c>
      <c r="M35" s="31">
        <f>'Ievades dati'!M393</f>
        <v>0</v>
      </c>
      <c r="N35" s="31">
        <f>'Ievades dati'!N393</f>
        <v>0</v>
      </c>
      <c r="O35" s="31">
        <f>'Ievades dati'!O393</f>
        <v>0</v>
      </c>
      <c r="P35" s="31">
        <f>'Ievades dati'!P393</f>
        <v>0</v>
      </c>
      <c r="Q35" s="31">
        <f>'Ievades dati'!Q393</f>
        <v>0</v>
      </c>
      <c r="R35" s="31">
        <f>'Ievades dati'!R393</f>
        <v>0</v>
      </c>
      <c r="S35" s="31">
        <f>'Ievades dati'!S393</f>
        <v>0</v>
      </c>
      <c r="T35" s="31">
        <f>'Ievades dati'!T393</f>
        <v>0</v>
      </c>
      <c r="U35" s="31">
        <f>'Ievades dati'!U393</f>
        <v>0</v>
      </c>
      <c r="V35" s="31">
        <f>'Ievades dati'!V393</f>
        <v>0</v>
      </c>
      <c r="W35" s="31">
        <f>'Ievades dati'!W393</f>
        <v>0</v>
      </c>
      <c r="X35" s="31">
        <f>'Ievades dati'!X393</f>
        <v>0</v>
      </c>
      <c r="Y35" s="31">
        <f>'Ievades dati'!Y393</f>
        <v>0</v>
      </c>
      <c r="Z35" s="31">
        <f>'Ievades dati'!Z393</f>
        <v>0</v>
      </c>
      <c r="AA35" s="31">
        <f>'Ievades dati'!AA393</f>
        <v>0</v>
      </c>
      <c r="AB35" s="31">
        <f>'Ievades dati'!AB393</f>
        <v>0</v>
      </c>
      <c r="AC35" s="31">
        <f>'Ievades dati'!AC393</f>
        <v>0</v>
      </c>
      <c r="AD35" s="31">
        <f>'Ievades dati'!AD393</f>
        <v>0</v>
      </c>
      <c r="AE35" s="31">
        <f>'Ievades dati'!AE393</f>
        <v>0</v>
      </c>
      <c r="AF35" s="31">
        <f>'Ievades dati'!AF393</f>
        <v>0</v>
      </c>
      <c r="AG35" s="31">
        <f>'Ievades dati'!AG393</f>
        <v>0</v>
      </c>
      <c r="AH35" s="31">
        <f>'Ievades dati'!AH393</f>
        <v>0</v>
      </c>
      <c r="AI35" s="31">
        <f>'Ievades dati'!AI393</f>
        <v>0</v>
      </c>
      <c r="AJ35" s="31">
        <f>'Ievades dati'!AJ393</f>
        <v>0</v>
      </c>
      <c r="AK35" s="31">
        <f>'Ievades dati'!AK393</f>
        <v>0</v>
      </c>
      <c r="AL35" s="31">
        <f>'Ievades dati'!AL393</f>
        <v>0</v>
      </c>
      <c r="AM35" s="31">
        <f>'Ievades dati'!AM393</f>
        <v>0</v>
      </c>
      <c r="AN35" s="31">
        <f>'Ievades dati'!AN393</f>
        <v>0</v>
      </c>
      <c r="AO35" s="31">
        <f>'Ievades dati'!AO393</f>
        <v>0</v>
      </c>
      <c r="AP35" s="31">
        <f>'Ievades dati'!AP393</f>
        <v>0</v>
      </c>
      <c r="AQ35" s="31">
        <f>'Ievades dati'!AQ393</f>
        <v>0</v>
      </c>
      <c r="AR35" s="31">
        <f>'Ievades dati'!AR393</f>
        <v>0</v>
      </c>
      <c r="AS35" s="31">
        <f>'Ievades dati'!AS393</f>
        <v>0</v>
      </c>
      <c r="AT35" s="31">
        <f>'Ievades dati'!AT393</f>
        <v>0</v>
      </c>
      <c r="AU35" s="31">
        <f>'Ievades dati'!AU393</f>
        <v>0</v>
      </c>
      <c r="AV35" s="31">
        <f>'Ievades dati'!AV393</f>
        <v>0</v>
      </c>
      <c r="AW35" s="31">
        <f>'Ievades dati'!AW393</f>
        <v>0</v>
      </c>
      <c r="AX35" s="31">
        <f>'Ievades dati'!AX393</f>
        <v>0</v>
      </c>
      <c r="AY35" s="31">
        <f>'Ievades dati'!AY393</f>
        <v>0</v>
      </c>
      <c r="AZ35" s="31">
        <f>'Ievades dati'!AZ393</f>
        <v>0</v>
      </c>
      <c r="BA35" s="31">
        <f>'Ievades dati'!BA393</f>
        <v>0</v>
      </c>
      <c r="BB35" s="31">
        <f>'Ievades dati'!BB393</f>
        <v>0</v>
      </c>
      <c r="BC35" s="31">
        <f>'Ievades dati'!BC393</f>
        <v>0</v>
      </c>
      <c r="BD35" s="31">
        <f>'Ievades dati'!BD393</f>
        <v>0</v>
      </c>
      <c r="BE35" s="31">
        <f>'Ievades dati'!BE393</f>
        <v>0</v>
      </c>
      <c r="BF35" s="31">
        <f>'Ievades dati'!BF393</f>
        <v>0</v>
      </c>
      <c r="BG35" s="31">
        <f>'Ievades dati'!BG393</f>
        <v>0</v>
      </c>
      <c r="BH35" s="31">
        <f>'Ievades dati'!BH393</f>
        <v>0</v>
      </c>
      <c r="BI35" s="31">
        <f>'Ievades dati'!BI393</f>
        <v>0</v>
      </c>
      <c r="BJ35" s="31">
        <f>'Ievades dati'!BJ393</f>
        <v>0</v>
      </c>
      <c r="BK35" s="31">
        <f>'Ievades dati'!BK393</f>
        <v>0</v>
      </c>
      <c r="BL35" s="31">
        <f>'Ievades dati'!BL393</f>
        <v>0</v>
      </c>
      <c r="BM35" s="31">
        <f>'Ievades dati'!BM393</f>
        <v>0</v>
      </c>
      <c r="BN35" s="31">
        <f>'Ievades dati'!BN393</f>
        <v>0</v>
      </c>
      <c r="BO35" s="31">
        <f>'Ievades dati'!BO393</f>
        <v>0</v>
      </c>
      <c r="BP35" s="31">
        <f>'Ievades dati'!BP393</f>
        <v>0</v>
      </c>
      <c r="BQ35" s="31">
        <f>'Ievades dati'!BQ393</f>
        <v>0</v>
      </c>
      <c r="BR35" s="31">
        <f>'Ievades dati'!BR393</f>
        <v>0</v>
      </c>
      <c r="BS35" s="31">
        <f>'Ievades dati'!BS393</f>
        <v>0</v>
      </c>
      <c r="BT35" s="31">
        <f>'Ievades dati'!BT393</f>
        <v>0</v>
      </c>
      <c r="BU35" s="31">
        <f>'Ievades dati'!BU393</f>
        <v>0</v>
      </c>
      <c r="BV35" s="31">
        <f>'Ievades dati'!BV393</f>
        <v>0</v>
      </c>
      <c r="BW35" s="31">
        <f>'Ievades dati'!BW393</f>
        <v>0</v>
      </c>
      <c r="BX35" s="31">
        <f>'Ievades dati'!BX393</f>
        <v>0</v>
      </c>
      <c r="BY35" s="31">
        <f>'Ievades dati'!BY393</f>
        <v>0</v>
      </c>
      <c r="BZ35" s="31">
        <f>'Ievades dati'!BZ393</f>
        <v>0</v>
      </c>
      <c r="CA35" s="31">
        <f>'Ievades dati'!CA393</f>
        <v>0</v>
      </c>
      <c r="CB35" s="31">
        <f>'Ievades dati'!CB393</f>
        <v>0</v>
      </c>
      <c r="CC35" s="31">
        <f>'Ievades dati'!CC393</f>
        <v>0</v>
      </c>
      <c r="CD35" s="31">
        <f>'Ievades dati'!CD393</f>
        <v>0</v>
      </c>
      <c r="CE35" s="31">
        <f>'Ievades dati'!CE393</f>
        <v>0</v>
      </c>
      <c r="CF35" s="31">
        <f>'Ievades dati'!CF393</f>
        <v>0</v>
      </c>
      <c r="CG35" s="31">
        <f>'Ievades dati'!CG393</f>
        <v>0</v>
      </c>
      <c r="CH35" s="31">
        <f>'Ievades dati'!CH393</f>
        <v>0</v>
      </c>
      <c r="CI35" s="31">
        <f>'Ievades dati'!CI393</f>
        <v>0</v>
      </c>
      <c r="CJ35" s="31">
        <f>'Ievades dati'!CJ393</f>
        <v>0</v>
      </c>
      <c r="CK35" s="31">
        <f>'Ievades dati'!CK393</f>
        <v>0</v>
      </c>
    </row>
    <row r="36" spans="2:89" ht="10.15" hidden="1" customHeight="1" outlineLevel="2">
      <c r="B36" s="23"/>
      <c r="C36" s="10">
        <v>4</v>
      </c>
      <c r="D36" s="259" t="str">
        <f>'Ievades dati'!D394</f>
        <v>Aktīvs 4</v>
      </c>
      <c r="F36" s="12" t="s">
        <v>4</v>
      </c>
      <c r="G36" s="25">
        <f t="shared" si="0"/>
        <v>0</v>
      </c>
      <c r="J36" s="31">
        <f>'Ievades dati'!J394</f>
        <v>0</v>
      </c>
      <c r="K36" s="31">
        <f>'Ievades dati'!K394</f>
        <v>0</v>
      </c>
      <c r="L36" s="31">
        <f>'Ievades dati'!L394</f>
        <v>0</v>
      </c>
      <c r="M36" s="31">
        <f>'Ievades dati'!M394</f>
        <v>0</v>
      </c>
      <c r="N36" s="31">
        <f>'Ievades dati'!N394</f>
        <v>0</v>
      </c>
      <c r="O36" s="31">
        <f>'Ievades dati'!O394</f>
        <v>0</v>
      </c>
      <c r="P36" s="31">
        <f>'Ievades dati'!P394</f>
        <v>0</v>
      </c>
      <c r="Q36" s="31">
        <f>'Ievades dati'!Q394</f>
        <v>0</v>
      </c>
      <c r="R36" s="31">
        <f>'Ievades dati'!R394</f>
        <v>0</v>
      </c>
      <c r="S36" s="31">
        <f>'Ievades dati'!S394</f>
        <v>0</v>
      </c>
      <c r="T36" s="31">
        <f>'Ievades dati'!T394</f>
        <v>0</v>
      </c>
      <c r="U36" s="31">
        <f>'Ievades dati'!U394</f>
        <v>0</v>
      </c>
      <c r="V36" s="31">
        <f>'Ievades dati'!V394</f>
        <v>0</v>
      </c>
      <c r="W36" s="31">
        <f>'Ievades dati'!W394</f>
        <v>0</v>
      </c>
      <c r="X36" s="31">
        <f>'Ievades dati'!X394</f>
        <v>0</v>
      </c>
      <c r="Y36" s="31">
        <f>'Ievades dati'!Y394</f>
        <v>0</v>
      </c>
      <c r="Z36" s="31">
        <f>'Ievades dati'!Z394</f>
        <v>0</v>
      </c>
      <c r="AA36" s="31">
        <f>'Ievades dati'!AA394</f>
        <v>0</v>
      </c>
      <c r="AB36" s="31">
        <f>'Ievades dati'!AB394</f>
        <v>0</v>
      </c>
      <c r="AC36" s="31">
        <f>'Ievades dati'!AC394</f>
        <v>0</v>
      </c>
      <c r="AD36" s="31">
        <f>'Ievades dati'!AD394</f>
        <v>0</v>
      </c>
      <c r="AE36" s="31">
        <f>'Ievades dati'!AE394</f>
        <v>0</v>
      </c>
      <c r="AF36" s="31">
        <f>'Ievades dati'!AF394</f>
        <v>0</v>
      </c>
      <c r="AG36" s="31">
        <f>'Ievades dati'!AG394</f>
        <v>0</v>
      </c>
      <c r="AH36" s="31">
        <f>'Ievades dati'!AH394</f>
        <v>0</v>
      </c>
      <c r="AI36" s="31">
        <f>'Ievades dati'!AI394</f>
        <v>0</v>
      </c>
      <c r="AJ36" s="31">
        <f>'Ievades dati'!AJ394</f>
        <v>0</v>
      </c>
      <c r="AK36" s="31">
        <f>'Ievades dati'!AK394</f>
        <v>0</v>
      </c>
      <c r="AL36" s="31">
        <f>'Ievades dati'!AL394</f>
        <v>0</v>
      </c>
      <c r="AM36" s="31">
        <f>'Ievades dati'!AM394</f>
        <v>0</v>
      </c>
      <c r="AN36" s="31">
        <f>'Ievades dati'!AN394</f>
        <v>0</v>
      </c>
      <c r="AO36" s="31">
        <f>'Ievades dati'!AO394</f>
        <v>0</v>
      </c>
      <c r="AP36" s="31">
        <f>'Ievades dati'!AP394</f>
        <v>0</v>
      </c>
      <c r="AQ36" s="31">
        <f>'Ievades dati'!AQ394</f>
        <v>0</v>
      </c>
      <c r="AR36" s="31">
        <f>'Ievades dati'!AR394</f>
        <v>0</v>
      </c>
      <c r="AS36" s="31">
        <f>'Ievades dati'!AS394</f>
        <v>0</v>
      </c>
      <c r="AT36" s="31">
        <f>'Ievades dati'!AT394</f>
        <v>0</v>
      </c>
      <c r="AU36" s="31">
        <f>'Ievades dati'!AU394</f>
        <v>0</v>
      </c>
      <c r="AV36" s="31">
        <f>'Ievades dati'!AV394</f>
        <v>0</v>
      </c>
      <c r="AW36" s="31">
        <f>'Ievades dati'!AW394</f>
        <v>0</v>
      </c>
      <c r="AX36" s="31">
        <f>'Ievades dati'!AX394</f>
        <v>0</v>
      </c>
      <c r="AY36" s="31">
        <f>'Ievades dati'!AY394</f>
        <v>0</v>
      </c>
      <c r="AZ36" s="31">
        <f>'Ievades dati'!AZ394</f>
        <v>0</v>
      </c>
      <c r="BA36" s="31">
        <f>'Ievades dati'!BA394</f>
        <v>0</v>
      </c>
      <c r="BB36" s="31">
        <f>'Ievades dati'!BB394</f>
        <v>0</v>
      </c>
      <c r="BC36" s="31">
        <f>'Ievades dati'!BC394</f>
        <v>0</v>
      </c>
      <c r="BD36" s="31">
        <f>'Ievades dati'!BD394</f>
        <v>0</v>
      </c>
      <c r="BE36" s="31">
        <f>'Ievades dati'!BE394</f>
        <v>0</v>
      </c>
      <c r="BF36" s="31">
        <f>'Ievades dati'!BF394</f>
        <v>0</v>
      </c>
      <c r="BG36" s="31">
        <f>'Ievades dati'!BG394</f>
        <v>0</v>
      </c>
      <c r="BH36" s="31">
        <f>'Ievades dati'!BH394</f>
        <v>0</v>
      </c>
      <c r="BI36" s="31">
        <f>'Ievades dati'!BI394</f>
        <v>0</v>
      </c>
      <c r="BJ36" s="31">
        <f>'Ievades dati'!BJ394</f>
        <v>0</v>
      </c>
      <c r="BK36" s="31">
        <f>'Ievades dati'!BK394</f>
        <v>0</v>
      </c>
      <c r="BL36" s="31">
        <f>'Ievades dati'!BL394</f>
        <v>0</v>
      </c>
      <c r="BM36" s="31">
        <f>'Ievades dati'!BM394</f>
        <v>0</v>
      </c>
      <c r="BN36" s="31">
        <f>'Ievades dati'!BN394</f>
        <v>0</v>
      </c>
      <c r="BO36" s="31">
        <f>'Ievades dati'!BO394</f>
        <v>0</v>
      </c>
      <c r="BP36" s="31">
        <f>'Ievades dati'!BP394</f>
        <v>0</v>
      </c>
      <c r="BQ36" s="31">
        <f>'Ievades dati'!BQ394</f>
        <v>0</v>
      </c>
      <c r="BR36" s="31">
        <f>'Ievades dati'!BR394</f>
        <v>0</v>
      </c>
      <c r="BS36" s="31">
        <f>'Ievades dati'!BS394</f>
        <v>0</v>
      </c>
      <c r="BT36" s="31">
        <f>'Ievades dati'!BT394</f>
        <v>0</v>
      </c>
      <c r="BU36" s="31">
        <f>'Ievades dati'!BU394</f>
        <v>0</v>
      </c>
      <c r="BV36" s="31">
        <f>'Ievades dati'!BV394</f>
        <v>0</v>
      </c>
      <c r="BW36" s="31">
        <f>'Ievades dati'!BW394</f>
        <v>0</v>
      </c>
      <c r="BX36" s="31">
        <f>'Ievades dati'!BX394</f>
        <v>0</v>
      </c>
      <c r="BY36" s="31">
        <f>'Ievades dati'!BY394</f>
        <v>0</v>
      </c>
      <c r="BZ36" s="31">
        <f>'Ievades dati'!BZ394</f>
        <v>0</v>
      </c>
      <c r="CA36" s="31">
        <f>'Ievades dati'!CA394</f>
        <v>0</v>
      </c>
      <c r="CB36" s="31">
        <f>'Ievades dati'!CB394</f>
        <v>0</v>
      </c>
      <c r="CC36" s="31">
        <f>'Ievades dati'!CC394</f>
        <v>0</v>
      </c>
      <c r="CD36" s="31">
        <f>'Ievades dati'!CD394</f>
        <v>0</v>
      </c>
      <c r="CE36" s="31">
        <f>'Ievades dati'!CE394</f>
        <v>0</v>
      </c>
      <c r="CF36" s="31">
        <f>'Ievades dati'!CF394</f>
        <v>0</v>
      </c>
      <c r="CG36" s="31">
        <f>'Ievades dati'!CG394</f>
        <v>0</v>
      </c>
      <c r="CH36" s="31">
        <f>'Ievades dati'!CH394</f>
        <v>0</v>
      </c>
      <c r="CI36" s="31">
        <f>'Ievades dati'!CI394</f>
        <v>0</v>
      </c>
      <c r="CJ36" s="31">
        <f>'Ievades dati'!CJ394</f>
        <v>0</v>
      </c>
      <c r="CK36" s="31">
        <f>'Ievades dati'!CK394</f>
        <v>0</v>
      </c>
    </row>
    <row r="37" spans="2:89" ht="10.15" hidden="1" customHeight="1" outlineLevel="2">
      <c r="B37" s="23"/>
      <c r="C37" s="10">
        <v>5</v>
      </c>
      <c r="D37" s="259" t="str">
        <f>'Ievades dati'!D395</f>
        <v>Aktīvs 5</v>
      </c>
      <c r="F37" s="12" t="s">
        <v>4</v>
      </c>
      <c r="G37" s="25">
        <f t="shared" si="0"/>
        <v>0</v>
      </c>
      <c r="J37" s="31">
        <f>'Ievades dati'!J395</f>
        <v>0</v>
      </c>
      <c r="K37" s="31">
        <f>'Ievades dati'!K395</f>
        <v>0</v>
      </c>
      <c r="L37" s="31">
        <f>'Ievades dati'!L395</f>
        <v>0</v>
      </c>
      <c r="M37" s="31">
        <f>'Ievades dati'!M395</f>
        <v>0</v>
      </c>
      <c r="N37" s="31">
        <f>'Ievades dati'!N395</f>
        <v>0</v>
      </c>
      <c r="O37" s="31">
        <f>'Ievades dati'!O395</f>
        <v>0</v>
      </c>
      <c r="P37" s="31">
        <f>'Ievades dati'!P395</f>
        <v>0</v>
      </c>
      <c r="Q37" s="31">
        <f>'Ievades dati'!Q395</f>
        <v>0</v>
      </c>
      <c r="R37" s="31">
        <f>'Ievades dati'!R395</f>
        <v>0</v>
      </c>
      <c r="S37" s="31">
        <f>'Ievades dati'!S395</f>
        <v>0</v>
      </c>
      <c r="T37" s="31">
        <f>'Ievades dati'!T395</f>
        <v>0</v>
      </c>
      <c r="U37" s="31">
        <f>'Ievades dati'!U395</f>
        <v>0</v>
      </c>
      <c r="V37" s="31">
        <f>'Ievades dati'!V395</f>
        <v>0</v>
      </c>
      <c r="W37" s="31">
        <f>'Ievades dati'!W395</f>
        <v>0</v>
      </c>
      <c r="X37" s="31">
        <f>'Ievades dati'!X395</f>
        <v>0</v>
      </c>
      <c r="Y37" s="31">
        <f>'Ievades dati'!Y395</f>
        <v>0</v>
      </c>
      <c r="Z37" s="31">
        <f>'Ievades dati'!Z395</f>
        <v>0</v>
      </c>
      <c r="AA37" s="31">
        <f>'Ievades dati'!AA395</f>
        <v>0</v>
      </c>
      <c r="AB37" s="31">
        <f>'Ievades dati'!AB395</f>
        <v>0</v>
      </c>
      <c r="AC37" s="31">
        <f>'Ievades dati'!AC395</f>
        <v>0</v>
      </c>
      <c r="AD37" s="31">
        <f>'Ievades dati'!AD395</f>
        <v>0</v>
      </c>
      <c r="AE37" s="31">
        <f>'Ievades dati'!AE395</f>
        <v>0</v>
      </c>
      <c r="AF37" s="31">
        <f>'Ievades dati'!AF395</f>
        <v>0</v>
      </c>
      <c r="AG37" s="31">
        <f>'Ievades dati'!AG395</f>
        <v>0</v>
      </c>
      <c r="AH37" s="31">
        <f>'Ievades dati'!AH395</f>
        <v>0</v>
      </c>
      <c r="AI37" s="31">
        <f>'Ievades dati'!AI395</f>
        <v>0</v>
      </c>
      <c r="AJ37" s="31">
        <f>'Ievades dati'!AJ395</f>
        <v>0</v>
      </c>
      <c r="AK37" s="31">
        <f>'Ievades dati'!AK395</f>
        <v>0</v>
      </c>
      <c r="AL37" s="31">
        <f>'Ievades dati'!AL395</f>
        <v>0</v>
      </c>
      <c r="AM37" s="31">
        <f>'Ievades dati'!AM395</f>
        <v>0</v>
      </c>
      <c r="AN37" s="31">
        <f>'Ievades dati'!AN395</f>
        <v>0</v>
      </c>
      <c r="AO37" s="31">
        <f>'Ievades dati'!AO395</f>
        <v>0</v>
      </c>
      <c r="AP37" s="31">
        <f>'Ievades dati'!AP395</f>
        <v>0</v>
      </c>
      <c r="AQ37" s="31">
        <f>'Ievades dati'!AQ395</f>
        <v>0</v>
      </c>
      <c r="AR37" s="31">
        <f>'Ievades dati'!AR395</f>
        <v>0</v>
      </c>
      <c r="AS37" s="31">
        <f>'Ievades dati'!AS395</f>
        <v>0</v>
      </c>
      <c r="AT37" s="31">
        <f>'Ievades dati'!AT395</f>
        <v>0</v>
      </c>
      <c r="AU37" s="31">
        <f>'Ievades dati'!AU395</f>
        <v>0</v>
      </c>
      <c r="AV37" s="31">
        <f>'Ievades dati'!AV395</f>
        <v>0</v>
      </c>
      <c r="AW37" s="31">
        <f>'Ievades dati'!AW395</f>
        <v>0</v>
      </c>
      <c r="AX37" s="31">
        <f>'Ievades dati'!AX395</f>
        <v>0</v>
      </c>
      <c r="AY37" s="31">
        <f>'Ievades dati'!AY395</f>
        <v>0</v>
      </c>
      <c r="AZ37" s="31">
        <f>'Ievades dati'!AZ395</f>
        <v>0</v>
      </c>
      <c r="BA37" s="31">
        <f>'Ievades dati'!BA395</f>
        <v>0</v>
      </c>
      <c r="BB37" s="31">
        <f>'Ievades dati'!BB395</f>
        <v>0</v>
      </c>
      <c r="BC37" s="31">
        <f>'Ievades dati'!BC395</f>
        <v>0</v>
      </c>
      <c r="BD37" s="31">
        <f>'Ievades dati'!BD395</f>
        <v>0</v>
      </c>
      <c r="BE37" s="31">
        <f>'Ievades dati'!BE395</f>
        <v>0</v>
      </c>
      <c r="BF37" s="31">
        <f>'Ievades dati'!BF395</f>
        <v>0</v>
      </c>
      <c r="BG37" s="31">
        <f>'Ievades dati'!BG395</f>
        <v>0</v>
      </c>
      <c r="BH37" s="31">
        <f>'Ievades dati'!BH395</f>
        <v>0</v>
      </c>
      <c r="BI37" s="31">
        <f>'Ievades dati'!BI395</f>
        <v>0</v>
      </c>
      <c r="BJ37" s="31">
        <f>'Ievades dati'!BJ395</f>
        <v>0</v>
      </c>
      <c r="BK37" s="31">
        <f>'Ievades dati'!BK395</f>
        <v>0</v>
      </c>
      <c r="BL37" s="31">
        <f>'Ievades dati'!BL395</f>
        <v>0</v>
      </c>
      <c r="BM37" s="31">
        <f>'Ievades dati'!BM395</f>
        <v>0</v>
      </c>
      <c r="BN37" s="31">
        <f>'Ievades dati'!BN395</f>
        <v>0</v>
      </c>
      <c r="BO37" s="31">
        <f>'Ievades dati'!BO395</f>
        <v>0</v>
      </c>
      <c r="BP37" s="31">
        <f>'Ievades dati'!BP395</f>
        <v>0</v>
      </c>
      <c r="BQ37" s="31">
        <f>'Ievades dati'!BQ395</f>
        <v>0</v>
      </c>
      <c r="BR37" s="31">
        <f>'Ievades dati'!BR395</f>
        <v>0</v>
      </c>
      <c r="BS37" s="31">
        <f>'Ievades dati'!BS395</f>
        <v>0</v>
      </c>
      <c r="BT37" s="31">
        <f>'Ievades dati'!BT395</f>
        <v>0</v>
      </c>
      <c r="BU37" s="31">
        <f>'Ievades dati'!BU395</f>
        <v>0</v>
      </c>
      <c r="BV37" s="31">
        <f>'Ievades dati'!BV395</f>
        <v>0</v>
      </c>
      <c r="BW37" s="31">
        <f>'Ievades dati'!BW395</f>
        <v>0</v>
      </c>
      <c r="BX37" s="31">
        <f>'Ievades dati'!BX395</f>
        <v>0</v>
      </c>
      <c r="BY37" s="31">
        <f>'Ievades dati'!BY395</f>
        <v>0</v>
      </c>
      <c r="BZ37" s="31">
        <f>'Ievades dati'!BZ395</f>
        <v>0</v>
      </c>
      <c r="CA37" s="31">
        <f>'Ievades dati'!CA395</f>
        <v>0</v>
      </c>
      <c r="CB37" s="31">
        <f>'Ievades dati'!CB395</f>
        <v>0</v>
      </c>
      <c r="CC37" s="31">
        <f>'Ievades dati'!CC395</f>
        <v>0</v>
      </c>
      <c r="CD37" s="31">
        <f>'Ievades dati'!CD395</f>
        <v>0</v>
      </c>
      <c r="CE37" s="31">
        <f>'Ievades dati'!CE395</f>
        <v>0</v>
      </c>
      <c r="CF37" s="31">
        <f>'Ievades dati'!CF395</f>
        <v>0</v>
      </c>
      <c r="CG37" s="31">
        <f>'Ievades dati'!CG395</f>
        <v>0</v>
      </c>
      <c r="CH37" s="31">
        <f>'Ievades dati'!CH395</f>
        <v>0</v>
      </c>
      <c r="CI37" s="31">
        <f>'Ievades dati'!CI395</f>
        <v>0</v>
      </c>
      <c r="CJ37" s="31">
        <f>'Ievades dati'!CJ395</f>
        <v>0</v>
      </c>
      <c r="CK37" s="31">
        <f>'Ievades dati'!CK395</f>
        <v>0</v>
      </c>
    </row>
    <row r="38" spans="2:89" ht="10.15" hidden="1" customHeight="1" outlineLevel="2">
      <c r="B38" s="23"/>
      <c r="C38" s="10">
        <v>6</v>
      </c>
      <c r="D38" s="259" t="str">
        <f>'Ievades dati'!D396</f>
        <v>Aktīvs 6</v>
      </c>
      <c r="F38" s="12" t="s">
        <v>4</v>
      </c>
      <c r="G38" s="25">
        <f t="shared" si="0"/>
        <v>0</v>
      </c>
      <c r="J38" s="31">
        <f>'Ievades dati'!J396</f>
        <v>0</v>
      </c>
      <c r="K38" s="31">
        <f>'Ievades dati'!K396</f>
        <v>0</v>
      </c>
      <c r="L38" s="31">
        <f>'Ievades dati'!L396</f>
        <v>0</v>
      </c>
      <c r="M38" s="31">
        <f>'Ievades dati'!M396</f>
        <v>0</v>
      </c>
      <c r="N38" s="31">
        <f>'Ievades dati'!N396</f>
        <v>0</v>
      </c>
      <c r="O38" s="31">
        <f>'Ievades dati'!O396</f>
        <v>0</v>
      </c>
      <c r="P38" s="31">
        <f>'Ievades dati'!P396</f>
        <v>0</v>
      </c>
      <c r="Q38" s="31">
        <f>'Ievades dati'!Q396</f>
        <v>0</v>
      </c>
      <c r="R38" s="31">
        <f>'Ievades dati'!R396</f>
        <v>0</v>
      </c>
      <c r="S38" s="31">
        <f>'Ievades dati'!S396</f>
        <v>0</v>
      </c>
      <c r="T38" s="31">
        <f>'Ievades dati'!T396</f>
        <v>0</v>
      </c>
      <c r="U38" s="31">
        <f>'Ievades dati'!U396</f>
        <v>0</v>
      </c>
      <c r="V38" s="31">
        <f>'Ievades dati'!V396</f>
        <v>0</v>
      </c>
      <c r="W38" s="31">
        <f>'Ievades dati'!W396</f>
        <v>0</v>
      </c>
      <c r="X38" s="31">
        <f>'Ievades dati'!X396</f>
        <v>0</v>
      </c>
      <c r="Y38" s="31">
        <f>'Ievades dati'!Y396</f>
        <v>0</v>
      </c>
      <c r="Z38" s="31">
        <f>'Ievades dati'!Z396</f>
        <v>0</v>
      </c>
      <c r="AA38" s="31">
        <f>'Ievades dati'!AA396</f>
        <v>0</v>
      </c>
      <c r="AB38" s="31">
        <f>'Ievades dati'!AB396</f>
        <v>0</v>
      </c>
      <c r="AC38" s="31">
        <f>'Ievades dati'!AC396</f>
        <v>0</v>
      </c>
      <c r="AD38" s="31">
        <f>'Ievades dati'!AD396</f>
        <v>0</v>
      </c>
      <c r="AE38" s="31">
        <f>'Ievades dati'!AE396</f>
        <v>0</v>
      </c>
      <c r="AF38" s="31">
        <f>'Ievades dati'!AF396</f>
        <v>0</v>
      </c>
      <c r="AG38" s="31">
        <f>'Ievades dati'!AG396</f>
        <v>0</v>
      </c>
      <c r="AH38" s="31">
        <f>'Ievades dati'!AH396</f>
        <v>0</v>
      </c>
      <c r="AI38" s="31">
        <f>'Ievades dati'!AI396</f>
        <v>0</v>
      </c>
      <c r="AJ38" s="31">
        <f>'Ievades dati'!AJ396</f>
        <v>0</v>
      </c>
      <c r="AK38" s="31">
        <f>'Ievades dati'!AK396</f>
        <v>0</v>
      </c>
      <c r="AL38" s="31">
        <f>'Ievades dati'!AL396</f>
        <v>0</v>
      </c>
      <c r="AM38" s="31">
        <f>'Ievades dati'!AM396</f>
        <v>0</v>
      </c>
      <c r="AN38" s="31">
        <f>'Ievades dati'!AN396</f>
        <v>0</v>
      </c>
      <c r="AO38" s="31">
        <f>'Ievades dati'!AO396</f>
        <v>0</v>
      </c>
      <c r="AP38" s="31">
        <f>'Ievades dati'!AP396</f>
        <v>0</v>
      </c>
      <c r="AQ38" s="31">
        <f>'Ievades dati'!AQ396</f>
        <v>0</v>
      </c>
      <c r="AR38" s="31">
        <f>'Ievades dati'!AR396</f>
        <v>0</v>
      </c>
      <c r="AS38" s="31">
        <f>'Ievades dati'!AS396</f>
        <v>0</v>
      </c>
      <c r="AT38" s="31">
        <f>'Ievades dati'!AT396</f>
        <v>0</v>
      </c>
      <c r="AU38" s="31">
        <f>'Ievades dati'!AU396</f>
        <v>0</v>
      </c>
      <c r="AV38" s="31">
        <f>'Ievades dati'!AV396</f>
        <v>0</v>
      </c>
      <c r="AW38" s="31">
        <f>'Ievades dati'!AW396</f>
        <v>0</v>
      </c>
      <c r="AX38" s="31">
        <f>'Ievades dati'!AX396</f>
        <v>0</v>
      </c>
      <c r="AY38" s="31">
        <f>'Ievades dati'!AY396</f>
        <v>0</v>
      </c>
      <c r="AZ38" s="31">
        <f>'Ievades dati'!AZ396</f>
        <v>0</v>
      </c>
      <c r="BA38" s="31">
        <f>'Ievades dati'!BA396</f>
        <v>0</v>
      </c>
      <c r="BB38" s="31">
        <f>'Ievades dati'!BB396</f>
        <v>0</v>
      </c>
      <c r="BC38" s="31">
        <f>'Ievades dati'!BC396</f>
        <v>0</v>
      </c>
      <c r="BD38" s="31">
        <f>'Ievades dati'!BD396</f>
        <v>0</v>
      </c>
      <c r="BE38" s="31">
        <f>'Ievades dati'!BE396</f>
        <v>0</v>
      </c>
      <c r="BF38" s="31">
        <f>'Ievades dati'!BF396</f>
        <v>0</v>
      </c>
      <c r="BG38" s="31">
        <f>'Ievades dati'!BG396</f>
        <v>0</v>
      </c>
      <c r="BH38" s="31">
        <f>'Ievades dati'!BH396</f>
        <v>0</v>
      </c>
      <c r="BI38" s="31">
        <f>'Ievades dati'!BI396</f>
        <v>0</v>
      </c>
      <c r="BJ38" s="31">
        <f>'Ievades dati'!BJ396</f>
        <v>0</v>
      </c>
      <c r="BK38" s="31">
        <f>'Ievades dati'!BK396</f>
        <v>0</v>
      </c>
      <c r="BL38" s="31">
        <f>'Ievades dati'!BL396</f>
        <v>0</v>
      </c>
      <c r="BM38" s="31">
        <f>'Ievades dati'!BM396</f>
        <v>0</v>
      </c>
      <c r="BN38" s="31">
        <f>'Ievades dati'!BN396</f>
        <v>0</v>
      </c>
      <c r="BO38" s="31">
        <f>'Ievades dati'!BO396</f>
        <v>0</v>
      </c>
      <c r="BP38" s="31">
        <f>'Ievades dati'!BP396</f>
        <v>0</v>
      </c>
      <c r="BQ38" s="31">
        <f>'Ievades dati'!BQ396</f>
        <v>0</v>
      </c>
      <c r="BR38" s="31">
        <f>'Ievades dati'!BR396</f>
        <v>0</v>
      </c>
      <c r="BS38" s="31">
        <f>'Ievades dati'!BS396</f>
        <v>0</v>
      </c>
      <c r="BT38" s="31">
        <f>'Ievades dati'!BT396</f>
        <v>0</v>
      </c>
      <c r="BU38" s="31">
        <f>'Ievades dati'!BU396</f>
        <v>0</v>
      </c>
      <c r="BV38" s="31">
        <f>'Ievades dati'!BV396</f>
        <v>0</v>
      </c>
      <c r="BW38" s="31">
        <f>'Ievades dati'!BW396</f>
        <v>0</v>
      </c>
      <c r="BX38" s="31">
        <f>'Ievades dati'!BX396</f>
        <v>0</v>
      </c>
      <c r="BY38" s="31">
        <f>'Ievades dati'!BY396</f>
        <v>0</v>
      </c>
      <c r="BZ38" s="31">
        <f>'Ievades dati'!BZ396</f>
        <v>0</v>
      </c>
      <c r="CA38" s="31">
        <f>'Ievades dati'!CA396</f>
        <v>0</v>
      </c>
      <c r="CB38" s="31">
        <f>'Ievades dati'!CB396</f>
        <v>0</v>
      </c>
      <c r="CC38" s="31">
        <f>'Ievades dati'!CC396</f>
        <v>0</v>
      </c>
      <c r="CD38" s="31">
        <f>'Ievades dati'!CD396</f>
        <v>0</v>
      </c>
      <c r="CE38" s="31">
        <f>'Ievades dati'!CE396</f>
        <v>0</v>
      </c>
      <c r="CF38" s="31">
        <f>'Ievades dati'!CF396</f>
        <v>0</v>
      </c>
      <c r="CG38" s="31">
        <f>'Ievades dati'!CG396</f>
        <v>0</v>
      </c>
      <c r="CH38" s="31">
        <f>'Ievades dati'!CH396</f>
        <v>0</v>
      </c>
      <c r="CI38" s="31">
        <f>'Ievades dati'!CI396</f>
        <v>0</v>
      </c>
      <c r="CJ38" s="31">
        <f>'Ievades dati'!CJ396</f>
        <v>0</v>
      </c>
      <c r="CK38" s="31">
        <f>'Ievades dati'!CK396</f>
        <v>0</v>
      </c>
    </row>
    <row r="39" spans="2:89" ht="10.15" hidden="1" customHeight="1" outlineLevel="2">
      <c r="B39" s="23"/>
      <c r="C39" s="10">
        <v>7</v>
      </c>
      <c r="D39" s="259" t="str">
        <f>'Ievades dati'!D397</f>
        <v>Aktīvs 7</v>
      </c>
      <c r="F39" s="12" t="s">
        <v>4</v>
      </c>
      <c r="G39" s="25">
        <f t="shared" si="0"/>
        <v>0</v>
      </c>
      <c r="J39" s="31">
        <f>'Ievades dati'!J397</f>
        <v>0</v>
      </c>
      <c r="K39" s="31">
        <f>'Ievades dati'!K397</f>
        <v>0</v>
      </c>
      <c r="L39" s="31">
        <f>'Ievades dati'!L397</f>
        <v>0</v>
      </c>
      <c r="M39" s="31">
        <f>'Ievades dati'!M397</f>
        <v>0</v>
      </c>
      <c r="N39" s="31">
        <f>'Ievades dati'!N397</f>
        <v>0</v>
      </c>
      <c r="O39" s="31">
        <f>'Ievades dati'!O397</f>
        <v>0</v>
      </c>
      <c r="P39" s="31">
        <f>'Ievades dati'!P397</f>
        <v>0</v>
      </c>
      <c r="Q39" s="31">
        <f>'Ievades dati'!Q397</f>
        <v>0</v>
      </c>
      <c r="R39" s="31">
        <f>'Ievades dati'!R397</f>
        <v>0</v>
      </c>
      <c r="S39" s="31">
        <f>'Ievades dati'!S397</f>
        <v>0</v>
      </c>
      <c r="T39" s="31">
        <f>'Ievades dati'!T397</f>
        <v>0</v>
      </c>
      <c r="U39" s="31">
        <f>'Ievades dati'!U397</f>
        <v>0</v>
      </c>
      <c r="V39" s="31">
        <f>'Ievades dati'!V397</f>
        <v>0</v>
      </c>
      <c r="W39" s="31">
        <f>'Ievades dati'!W397</f>
        <v>0</v>
      </c>
      <c r="X39" s="31">
        <f>'Ievades dati'!X397</f>
        <v>0</v>
      </c>
      <c r="Y39" s="31">
        <f>'Ievades dati'!Y397</f>
        <v>0</v>
      </c>
      <c r="Z39" s="31">
        <f>'Ievades dati'!Z397</f>
        <v>0</v>
      </c>
      <c r="AA39" s="31">
        <f>'Ievades dati'!AA397</f>
        <v>0</v>
      </c>
      <c r="AB39" s="31">
        <f>'Ievades dati'!AB397</f>
        <v>0</v>
      </c>
      <c r="AC39" s="31">
        <f>'Ievades dati'!AC397</f>
        <v>0</v>
      </c>
      <c r="AD39" s="31">
        <f>'Ievades dati'!AD397</f>
        <v>0</v>
      </c>
      <c r="AE39" s="31">
        <f>'Ievades dati'!AE397</f>
        <v>0</v>
      </c>
      <c r="AF39" s="31">
        <f>'Ievades dati'!AF397</f>
        <v>0</v>
      </c>
      <c r="AG39" s="31">
        <f>'Ievades dati'!AG397</f>
        <v>0</v>
      </c>
      <c r="AH39" s="31">
        <f>'Ievades dati'!AH397</f>
        <v>0</v>
      </c>
      <c r="AI39" s="31">
        <f>'Ievades dati'!AI397</f>
        <v>0</v>
      </c>
      <c r="AJ39" s="31">
        <f>'Ievades dati'!AJ397</f>
        <v>0</v>
      </c>
      <c r="AK39" s="31">
        <f>'Ievades dati'!AK397</f>
        <v>0</v>
      </c>
      <c r="AL39" s="31">
        <f>'Ievades dati'!AL397</f>
        <v>0</v>
      </c>
      <c r="AM39" s="31">
        <f>'Ievades dati'!AM397</f>
        <v>0</v>
      </c>
      <c r="AN39" s="31">
        <f>'Ievades dati'!AN397</f>
        <v>0</v>
      </c>
      <c r="AO39" s="31">
        <f>'Ievades dati'!AO397</f>
        <v>0</v>
      </c>
      <c r="AP39" s="31">
        <f>'Ievades dati'!AP397</f>
        <v>0</v>
      </c>
      <c r="AQ39" s="31">
        <f>'Ievades dati'!AQ397</f>
        <v>0</v>
      </c>
      <c r="AR39" s="31">
        <f>'Ievades dati'!AR397</f>
        <v>0</v>
      </c>
      <c r="AS39" s="31">
        <f>'Ievades dati'!AS397</f>
        <v>0</v>
      </c>
      <c r="AT39" s="31">
        <f>'Ievades dati'!AT397</f>
        <v>0</v>
      </c>
      <c r="AU39" s="31">
        <f>'Ievades dati'!AU397</f>
        <v>0</v>
      </c>
      <c r="AV39" s="31">
        <f>'Ievades dati'!AV397</f>
        <v>0</v>
      </c>
      <c r="AW39" s="31">
        <f>'Ievades dati'!AW397</f>
        <v>0</v>
      </c>
      <c r="AX39" s="31">
        <f>'Ievades dati'!AX397</f>
        <v>0</v>
      </c>
      <c r="AY39" s="31">
        <f>'Ievades dati'!AY397</f>
        <v>0</v>
      </c>
      <c r="AZ39" s="31">
        <f>'Ievades dati'!AZ397</f>
        <v>0</v>
      </c>
      <c r="BA39" s="31">
        <f>'Ievades dati'!BA397</f>
        <v>0</v>
      </c>
      <c r="BB39" s="31">
        <f>'Ievades dati'!BB397</f>
        <v>0</v>
      </c>
      <c r="BC39" s="31">
        <f>'Ievades dati'!BC397</f>
        <v>0</v>
      </c>
      <c r="BD39" s="31">
        <f>'Ievades dati'!BD397</f>
        <v>0</v>
      </c>
      <c r="BE39" s="31">
        <f>'Ievades dati'!BE397</f>
        <v>0</v>
      </c>
      <c r="BF39" s="31">
        <f>'Ievades dati'!BF397</f>
        <v>0</v>
      </c>
      <c r="BG39" s="31">
        <f>'Ievades dati'!BG397</f>
        <v>0</v>
      </c>
      <c r="BH39" s="31">
        <f>'Ievades dati'!BH397</f>
        <v>0</v>
      </c>
      <c r="BI39" s="31">
        <f>'Ievades dati'!BI397</f>
        <v>0</v>
      </c>
      <c r="BJ39" s="31">
        <f>'Ievades dati'!BJ397</f>
        <v>0</v>
      </c>
      <c r="BK39" s="31">
        <f>'Ievades dati'!BK397</f>
        <v>0</v>
      </c>
      <c r="BL39" s="31">
        <f>'Ievades dati'!BL397</f>
        <v>0</v>
      </c>
      <c r="BM39" s="31">
        <f>'Ievades dati'!BM397</f>
        <v>0</v>
      </c>
      <c r="BN39" s="31">
        <f>'Ievades dati'!BN397</f>
        <v>0</v>
      </c>
      <c r="BO39" s="31">
        <f>'Ievades dati'!BO397</f>
        <v>0</v>
      </c>
      <c r="BP39" s="31">
        <f>'Ievades dati'!BP397</f>
        <v>0</v>
      </c>
      <c r="BQ39" s="31">
        <f>'Ievades dati'!BQ397</f>
        <v>0</v>
      </c>
      <c r="BR39" s="31">
        <f>'Ievades dati'!BR397</f>
        <v>0</v>
      </c>
      <c r="BS39" s="31">
        <f>'Ievades dati'!BS397</f>
        <v>0</v>
      </c>
      <c r="BT39" s="31">
        <f>'Ievades dati'!BT397</f>
        <v>0</v>
      </c>
      <c r="BU39" s="31">
        <f>'Ievades dati'!BU397</f>
        <v>0</v>
      </c>
      <c r="BV39" s="31">
        <f>'Ievades dati'!BV397</f>
        <v>0</v>
      </c>
      <c r="BW39" s="31">
        <f>'Ievades dati'!BW397</f>
        <v>0</v>
      </c>
      <c r="BX39" s="31">
        <f>'Ievades dati'!BX397</f>
        <v>0</v>
      </c>
      <c r="BY39" s="31">
        <f>'Ievades dati'!BY397</f>
        <v>0</v>
      </c>
      <c r="BZ39" s="31">
        <f>'Ievades dati'!BZ397</f>
        <v>0</v>
      </c>
      <c r="CA39" s="31">
        <f>'Ievades dati'!CA397</f>
        <v>0</v>
      </c>
      <c r="CB39" s="31">
        <f>'Ievades dati'!CB397</f>
        <v>0</v>
      </c>
      <c r="CC39" s="31">
        <f>'Ievades dati'!CC397</f>
        <v>0</v>
      </c>
      <c r="CD39" s="31">
        <f>'Ievades dati'!CD397</f>
        <v>0</v>
      </c>
      <c r="CE39" s="31">
        <f>'Ievades dati'!CE397</f>
        <v>0</v>
      </c>
      <c r="CF39" s="31">
        <f>'Ievades dati'!CF397</f>
        <v>0</v>
      </c>
      <c r="CG39" s="31">
        <f>'Ievades dati'!CG397</f>
        <v>0</v>
      </c>
      <c r="CH39" s="31">
        <f>'Ievades dati'!CH397</f>
        <v>0</v>
      </c>
      <c r="CI39" s="31">
        <f>'Ievades dati'!CI397</f>
        <v>0</v>
      </c>
      <c r="CJ39" s="31">
        <f>'Ievades dati'!CJ397</f>
        <v>0</v>
      </c>
      <c r="CK39" s="31">
        <f>'Ievades dati'!CK397</f>
        <v>0</v>
      </c>
    </row>
    <row r="40" spans="2:89" ht="10.15" hidden="1" customHeight="1" outlineLevel="2">
      <c r="B40" s="23"/>
      <c r="C40" s="10">
        <v>8</v>
      </c>
      <c r="D40" s="259" t="str">
        <f>'Ievades dati'!D398</f>
        <v>Aktīvs 8</v>
      </c>
      <c r="F40" s="12" t="s">
        <v>4</v>
      </c>
      <c r="G40" s="25">
        <f t="shared" si="0"/>
        <v>0</v>
      </c>
      <c r="J40" s="31">
        <f>'Ievades dati'!J398</f>
        <v>0</v>
      </c>
      <c r="K40" s="31">
        <f>'Ievades dati'!K398</f>
        <v>0</v>
      </c>
      <c r="L40" s="31">
        <f>'Ievades dati'!L398</f>
        <v>0</v>
      </c>
      <c r="M40" s="31">
        <f>'Ievades dati'!M398</f>
        <v>0</v>
      </c>
      <c r="N40" s="31">
        <f>'Ievades dati'!N398</f>
        <v>0</v>
      </c>
      <c r="O40" s="31">
        <f>'Ievades dati'!O398</f>
        <v>0</v>
      </c>
      <c r="P40" s="31">
        <f>'Ievades dati'!P398</f>
        <v>0</v>
      </c>
      <c r="Q40" s="31">
        <f>'Ievades dati'!Q398</f>
        <v>0</v>
      </c>
      <c r="R40" s="31">
        <f>'Ievades dati'!R398</f>
        <v>0</v>
      </c>
      <c r="S40" s="31">
        <f>'Ievades dati'!S398</f>
        <v>0</v>
      </c>
      <c r="T40" s="31">
        <f>'Ievades dati'!T398</f>
        <v>0</v>
      </c>
      <c r="U40" s="31">
        <f>'Ievades dati'!U398</f>
        <v>0</v>
      </c>
      <c r="V40" s="31">
        <f>'Ievades dati'!V398</f>
        <v>0</v>
      </c>
      <c r="W40" s="31">
        <f>'Ievades dati'!W398</f>
        <v>0</v>
      </c>
      <c r="X40" s="31">
        <f>'Ievades dati'!X398</f>
        <v>0</v>
      </c>
      <c r="Y40" s="31">
        <f>'Ievades dati'!Y398</f>
        <v>0</v>
      </c>
      <c r="Z40" s="31">
        <f>'Ievades dati'!Z398</f>
        <v>0</v>
      </c>
      <c r="AA40" s="31">
        <f>'Ievades dati'!AA398</f>
        <v>0</v>
      </c>
      <c r="AB40" s="31">
        <f>'Ievades dati'!AB398</f>
        <v>0</v>
      </c>
      <c r="AC40" s="31">
        <f>'Ievades dati'!AC398</f>
        <v>0</v>
      </c>
      <c r="AD40" s="31">
        <f>'Ievades dati'!AD398</f>
        <v>0</v>
      </c>
      <c r="AE40" s="31">
        <f>'Ievades dati'!AE398</f>
        <v>0</v>
      </c>
      <c r="AF40" s="31">
        <f>'Ievades dati'!AF398</f>
        <v>0</v>
      </c>
      <c r="AG40" s="31">
        <f>'Ievades dati'!AG398</f>
        <v>0</v>
      </c>
      <c r="AH40" s="31">
        <f>'Ievades dati'!AH398</f>
        <v>0</v>
      </c>
      <c r="AI40" s="31">
        <f>'Ievades dati'!AI398</f>
        <v>0</v>
      </c>
      <c r="AJ40" s="31">
        <f>'Ievades dati'!AJ398</f>
        <v>0</v>
      </c>
      <c r="AK40" s="31">
        <f>'Ievades dati'!AK398</f>
        <v>0</v>
      </c>
      <c r="AL40" s="31">
        <f>'Ievades dati'!AL398</f>
        <v>0</v>
      </c>
      <c r="AM40" s="31">
        <f>'Ievades dati'!AM398</f>
        <v>0</v>
      </c>
      <c r="AN40" s="31">
        <f>'Ievades dati'!AN398</f>
        <v>0</v>
      </c>
      <c r="AO40" s="31">
        <f>'Ievades dati'!AO398</f>
        <v>0</v>
      </c>
      <c r="AP40" s="31">
        <f>'Ievades dati'!AP398</f>
        <v>0</v>
      </c>
      <c r="AQ40" s="31">
        <f>'Ievades dati'!AQ398</f>
        <v>0</v>
      </c>
      <c r="AR40" s="31">
        <f>'Ievades dati'!AR398</f>
        <v>0</v>
      </c>
      <c r="AS40" s="31">
        <f>'Ievades dati'!AS398</f>
        <v>0</v>
      </c>
      <c r="AT40" s="31">
        <f>'Ievades dati'!AT398</f>
        <v>0</v>
      </c>
      <c r="AU40" s="31">
        <f>'Ievades dati'!AU398</f>
        <v>0</v>
      </c>
      <c r="AV40" s="31">
        <f>'Ievades dati'!AV398</f>
        <v>0</v>
      </c>
      <c r="AW40" s="31">
        <f>'Ievades dati'!AW398</f>
        <v>0</v>
      </c>
      <c r="AX40" s="31">
        <f>'Ievades dati'!AX398</f>
        <v>0</v>
      </c>
      <c r="AY40" s="31">
        <f>'Ievades dati'!AY398</f>
        <v>0</v>
      </c>
      <c r="AZ40" s="31">
        <f>'Ievades dati'!AZ398</f>
        <v>0</v>
      </c>
      <c r="BA40" s="31">
        <f>'Ievades dati'!BA398</f>
        <v>0</v>
      </c>
      <c r="BB40" s="31">
        <f>'Ievades dati'!BB398</f>
        <v>0</v>
      </c>
      <c r="BC40" s="31">
        <f>'Ievades dati'!BC398</f>
        <v>0</v>
      </c>
      <c r="BD40" s="31">
        <f>'Ievades dati'!BD398</f>
        <v>0</v>
      </c>
      <c r="BE40" s="31">
        <f>'Ievades dati'!BE398</f>
        <v>0</v>
      </c>
      <c r="BF40" s="31">
        <f>'Ievades dati'!BF398</f>
        <v>0</v>
      </c>
      <c r="BG40" s="31">
        <f>'Ievades dati'!BG398</f>
        <v>0</v>
      </c>
      <c r="BH40" s="31">
        <f>'Ievades dati'!BH398</f>
        <v>0</v>
      </c>
      <c r="BI40" s="31">
        <f>'Ievades dati'!BI398</f>
        <v>0</v>
      </c>
      <c r="BJ40" s="31">
        <f>'Ievades dati'!BJ398</f>
        <v>0</v>
      </c>
      <c r="BK40" s="31">
        <f>'Ievades dati'!BK398</f>
        <v>0</v>
      </c>
      <c r="BL40" s="31">
        <f>'Ievades dati'!BL398</f>
        <v>0</v>
      </c>
      <c r="BM40" s="31">
        <f>'Ievades dati'!BM398</f>
        <v>0</v>
      </c>
      <c r="BN40" s="31">
        <f>'Ievades dati'!BN398</f>
        <v>0</v>
      </c>
      <c r="BO40" s="31">
        <f>'Ievades dati'!BO398</f>
        <v>0</v>
      </c>
      <c r="BP40" s="31">
        <f>'Ievades dati'!BP398</f>
        <v>0</v>
      </c>
      <c r="BQ40" s="31">
        <f>'Ievades dati'!BQ398</f>
        <v>0</v>
      </c>
      <c r="BR40" s="31">
        <f>'Ievades dati'!BR398</f>
        <v>0</v>
      </c>
      <c r="BS40" s="31">
        <f>'Ievades dati'!BS398</f>
        <v>0</v>
      </c>
      <c r="BT40" s="31">
        <f>'Ievades dati'!BT398</f>
        <v>0</v>
      </c>
      <c r="BU40" s="31">
        <f>'Ievades dati'!BU398</f>
        <v>0</v>
      </c>
      <c r="BV40" s="31">
        <f>'Ievades dati'!BV398</f>
        <v>0</v>
      </c>
      <c r="BW40" s="31">
        <f>'Ievades dati'!BW398</f>
        <v>0</v>
      </c>
      <c r="BX40" s="31">
        <f>'Ievades dati'!BX398</f>
        <v>0</v>
      </c>
      <c r="BY40" s="31">
        <f>'Ievades dati'!BY398</f>
        <v>0</v>
      </c>
      <c r="BZ40" s="31">
        <f>'Ievades dati'!BZ398</f>
        <v>0</v>
      </c>
      <c r="CA40" s="31">
        <f>'Ievades dati'!CA398</f>
        <v>0</v>
      </c>
      <c r="CB40" s="31">
        <f>'Ievades dati'!CB398</f>
        <v>0</v>
      </c>
      <c r="CC40" s="31">
        <f>'Ievades dati'!CC398</f>
        <v>0</v>
      </c>
      <c r="CD40" s="31">
        <f>'Ievades dati'!CD398</f>
        <v>0</v>
      </c>
      <c r="CE40" s="31">
        <f>'Ievades dati'!CE398</f>
        <v>0</v>
      </c>
      <c r="CF40" s="31">
        <f>'Ievades dati'!CF398</f>
        <v>0</v>
      </c>
      <c r="CG40" s="31">
        <f>'Ievades dati'!CG398</f>
        <v>0</v>
      </c>
      <c r="CH40" s="31">
        <f>'Ievades dati'!CH398</f>
        <v>0</v>
      </c>
      <c r="CI40" s="31">
        <f>'Ievades dati'!CI398</f>
        <v>0</v>
      </c>
      <c r="CJ40" s="31">
        <f>'Ievades dati'!CJ398</f>
        <v>0</v>
      </c>
      <c r="CK40" s="31">
        <f>'Ievades dati'!CK398</f>
        <v>0</v>
      </c>
    </row>
    <row r="41" spans="2:89" ht="10.15" hidden="1" customHeight="1" outlineLevel="2">
      <c r="B41" s="23"/>
      <c r="C41" s="10">
        <v>9</v>
      </c>
      <c r="D41" s="259" t="str">
        <f>'Ievades dati'!D399</f>
        <v>Aktīvs 9</v>
      </c>
      <c r="F41" s="12" t="s">
        <v>4</v>
      </c>
      <c r="G41" s="25">
        <f t="shared" si="0"/>
        <v>0</v>
      </c>
      <c r="J41" s="31">
        <f>'Ievades dati'!J399</f>
        <v>0</v>
      </c>
      <c r="K41" s="31">
        <f>'Ievades dati'!K399</f>
        <v>0</v>
      </c>
      <c r="L41" s="31">
        <f>'Ievades dati'!L399</f>
        <v>0</v>
      </c>
      <c r="M41" s="31">
        <f>'Ievades dati'!M399</f>
        <v>0</v>
      </c>
      <c r="N41" s="31">
        <f>'Ievades dati'!N399</f>
        <v>0</v>
      </c>
      <c r="O41" s="31">
        <f>'Ievades dati'!O399</f>
        <v>0</v>
      </c>
      <c r="P41" s="31">
        <f>'Ievades dati'!P399</f>
        <v>0</v>
      </c>
      <c r="Q41" s="31">
        <f>'Ievades dati'!Q399</f>
        <v>0</v>
      </c>
      <c r="R41" s="31">
        <f>'Ievades dati'!R399</f>
        <v>0</v>
      </c>
      <c r="S41" s="31">
        <f>'Ievades dati'!S399</f>
        <v>0</v>
      </c>
      <c r="T41" s="31">
        <f>'Ievades dati'!T399</f>
        <v>0</v>
      </c>
      <c r="U41" s="31">
        <f>'Ievades dati'!U399</f>
        <v>0</v>
      </c>
      <c r="V41" s="31">
        <f>'Ievades dati'!V399</f>
        <v>0</v>
      </c>
      <c r="W41" s="31">
        <f>'Ievades dati'!W399</f>
        <v>0</v>
      </c>
      <c r="X41" s="31">
        <f>'Ievades dati'!X399</f>
        <v>0</v>
      </c>
      <c r="Y41" s="31">
        <f>'Ievades dati'!Y399</f>
        <v>0</v>
      </c>
      <c r="Z41" s="31">
        <f>'Ievades dati'!Z399</f>
        <v>0</v>
      </c>
      <c r="AA41" s="31">
        <f>'Ievades dati'!AA399</f>
        <v>0</v>
      </c>
      <c r="AB41" s="31">
        <f>'Ievades dati'!AB399</f>
        <v>0</v>
      </c>
      <c r="AC41" s="31">
        <f>'Ievades dati'!AC399</f>
        <v>0</v>
      </c>
      <c r="AD41" s="31">
        <f>'Ievades dati'!AD399</f>
        <v>0</v>
      </c>
      <c r="AE41" s="31">
        <f>'Ievades dati'!AE399</f>
        <v>0</v>
      </c>
      <c r="AF41" s="31">
        <f>'Ievades dati'!AF399</f>
        <v>0</v>
      </c>
      <c r="AG41" s="31">
        <f>'Ievades dati'!AG399</f>
        <v>0</v>
      </c>
      <c r="AH41" s="31">
        <f>'Ievades dati'!AH399</f>
        <v>0</v>
      </c>
      <c r="AI41" s="31">
        <f>'Ievades dati'!AI399</f>
        <v>0</v>
      </c>
      <c r="AJ41" s="31">
        <f>'Ievades dati'!AJ399</f>
        <v>0</v>
      </c>
      <c r="AK41" s="31">
        <f>'Ievades dati'!AK399</f>
        <v>0</v>
      </c>
      <c r="AL41" s="31">
        <f>'Ievades dati'!AL399</f>
        <v>0</v>
      </c>
      <c r="AM41" s="31">
        <f>'Ievades dati'!AM399</f>
        <v>0</v>
      </c>
      <c r="AN41" s="31">
        <f>'Ievades dati'!AN399</f>
        <v>0</v>
      </c>
      <c r="AO41" s="31">
        <f>'Ievades dati'!AO399</f>
        <v>0</v>
      </c>
      <c r="AP41" s="31">
        <f>'Ievades dati'!AP399</f>
        <v>0</v>
      </c>
      <c r="AQ41" s="31">
        <f>'Ievades dati'!AQ399</f>
        <v>0</v>
      </c>
      <c r="AR41" s="31">
        <f>'Ievades dati'!AR399</f>
        <v>0</v>
      </c>
      <c r="AS41" s="31">
        <f>'Ievades dati'!AS399</f>
        <v>0</v>
      </c>
      <c r="AT41" s="31">
        <f>'Ievades dati'!AT399</f>
        <v>0</v>
      </c>
      <c r="AU41" s="31">
        <f>'Ievades dati'!AU399</f>
        <v>0</v>
      </c>
      <c r="AV41" s="31">
        <f>'Ievades dati'!AV399</f>
        <v>0</v>
      </c>
      <c r="AW41" s="31">
        <f>'Ievades dati'!AW399</f>
        <v>0</v>
      </c>
      <c r="AX41" s="31">
        <f>'Ievades dati'!AX399</f>
        <v>0</v>
      </c>
      <c r="AY41" s="31">
        <f>'Ievades dati'!AY399</f>
        <v>0</v>
      </c>
      <c r="AZ41" s="31">
        <f>'Ievades dati'!AZ399</f>
        <v>0</v>
      </c>
      <c r="BA41" s="31">
        <f>'Ievades dati'!BA399</f>
        <v>0</v>
      </c>
      <c r="BB41" s="31">
        <f>'Ievades dati'!BB399</f>
        <v>0</v>
      </c>
      <c r="BC41" s="31">
        <f>'Ievades dati'!BC399</f>
        <v>0</v>
      </c>
      <c r="BD41" s="31">
        <f>'Ievades dati'!BD399</f>
        <v>0</v>
      </c>
      <c r="BE41" s="31">
        <f>'Ievades dati'!BE399</f>
        <v>0</v>
      </c>
      <c r="BF41" s="31">
        <f>'Ievades dati'!BF399</f>
        <v>0</v>
      </c>
      <c r="BG41" s="31">
        <f>'Ievades dati'!BG399</f>
        <v>0</v>
      </c>
      <c r="BH41" s="31">
        <f>'Ievades dati'!BH399</f>
        <v>0</v>
      </c>
      <c r="BI41" s="31">
        <f>'Ievades dati'!BI399</f>
        <v>0</v>
      </c>
      <c r="BJ41" s="31">
        <f>'Ievades dati'!BJ399</f>
        <v>0</v>
      </c>
      <c r="BK41" s="31">
        <f>'Ievades dati'!BK399</f>
        <v>0</v>
      </c>
      <c r="BL41" s="31">
        <f>'Ievades dati'!BL399</f>
        <v>0</v>
      </c>
      <c r="BM41" s="31">
        <f>'Ievades dati'!BM399</f>
        <v>0</v>
      </c>
      <c r="BN41" s="31">
        <f>'Ievades dati'!BN399</f>
        <v>0</v>
      </c>
      <c r="BO41" s="31">
        <f>'Ievades dati'!BO399</f>
        <v>0</v>
      </c>
      <c r="BP41" s="31">
        <f>'Ievades dati'!BP399</f>
        <v>0</v>
      </c>
      <c r="BQ41" s="31">
        <f>'Ievades dati'!BQ399</f>
        <v>0</v>
      </c>
      <c r="BR41" s="31">
        <f>'Ievades dati'!BR399</f>
        <v>0</v>
      </c>
      <c r="BS41" s="31">
        <f>'Ievades dati'!BS399</f>
        <v>0</v>
      </c>
      <c r="BT41" s="31">
        <f>'Ievades dati'!BT399</f>
        <v>0</v>
      </c>
      <c r="BU41" s="31">
        <f>'Ievades dati'!BU399</f>
        <v>0</v>
      </c>
      <c r="BV41" s="31">
        <f>'Ievades dati'!BV399</f>
        <v>0</v>
      </c>
      <c r="BW41" s="31">
        <f>'Ievades dati'!BW399</f>
        <v>0</v>
      </c>
      <c r="BX41" s="31">
        <f>'Ievades dati'!BX399</f>
        <v>0</v>
      </c>
      <c r="BY41" s="31">
        <f>'Ievades dati'!BY399</f>
        <v>0</v>
      </c>
      <c r="BZ41" s="31">
        <f>'Ievades dati'!BZ399</f>
        <v>0</v>
      </c>
      <c r="CA41" s="31">
        <f>'Ievades dati'!CA399</f>
        <v>0</v>
      </c>
      <c r="CB41" s="31">
        <f>'Ievades dati'!CB399</f>
        <v>0</v>
      </c>
      <c r="CC41" s="31">
        <f>'Ievades dati'!CC399</f>
        <v>0</v>
      </c>
      <c r="CD41" s="31">
        <f>'Ievades dati'!CD399</f>
        <v>0</v>
      </c>
      <c r="CE41" s="31">
        <f>'Ievades dati'!CE399</f>
        <v>0</v>
      </c>
      <c r="CF41" s="31">
        <f>'Ievades dati'!CF399</f>
        <v>0</v>
      </c>
      <c r="CG41" s="31">
        <f>'Ievades dati'!CG399</f>
        <v>0</v>
      </c>
      <c r="CH41" s="31">
        <f>'Ievades dati'!CH399</f>
        <v>0</v>
      </c>
      <c r="CI41" s="31">
        <f>'Ievades dati'!CI399</f>
        <v>0</v>
      </c>
      <c r="CJ41" s="31">
        <f>'Ievades dati'!CJ399</f>
        <v>0</v>
      </c>
      <c r="CK41" s="31">
        <f>'Ievades dati'!CK399</f>
        <v>0</v>
      </c>
    </row>
    <row r="42" spans="2:89" ht="10.15" hidden="1" customHeight="1" outlineLevel="2">
      <c r="B42" s="23"/>
      <c r="C42" s="10">
        <v>10</v>
      </c>
      <c r="D42" s="259" t="str">
        <f>'Ievades dati'!D400</f>
        <v>Aktīvs 10</v>
      </c>
      <c r="F42" s="12" t="s">
        <v>4</v>
      </c>
      <c r="G42" s="25">
        <f t="shared" si="0"/>
        <v>0</v>
      </c>
      <c r="J42" s="31">
        <f>'Ievades dati'!J400</f>
        <v>0</v>
      </c>
      <c r="K42" s="31">
        <f>'Ievades dati'!K400</f>
        <v>0</v>
      </c>
      <c r="L42" s="31">
        <f>'Ievades dati'!L400</f>
        <v>0</v>
      </c>
      <c r="M42" s="31">
        <f>'Ievades dati'!M400</f>
        <v>0</v>
      </c>
      <c r="N42" s="31">
        <f>'Ievades dati'!N400</f>
        <v>0</v>
      </c>
      <c r="O42" s="31">
        <f>'Ievades dati'!O400</f>
        <v>0</v>
      </c>
      <c r="P42" s="31">
        <f>'Ievades dati'!P400</f>
        <v>0</v>
      </c>
      <c r="Q42" s="31">
        <f>'Ievades dati'!Q400</f>
        <v>0</v>
      </c>
      <c r="R42" s="31">
        <f>'Ievades dati'!R400</f>
        <v>0</v>
      </c>
      <c r="S42" s="31">
        <f>'Ievades dati'!S400</f>
        <v>0</v>
      </c>
      <c r="T42" s="31">
        <f>'Ievades dati'!T400</f>
        <v>0</v>
      </c>
      <c r="U42" s="31">
        <f>'Ievades dati'!U400</f>
        <v>0</v>
      </c>
      <c r="V42" s="31">
        <f>'Ievades dati'!V400</f>
        <v>0</v>
      </c>
      <c r="W42" s="31">
        <f>'Ievades dati'!W400</f>
        <v>0</v>
      </c>
      <c r="X42" s="31">
        <f>'Ievades dati'!X400</f>
        <v>0</v>
      </c>
      <c r="Y42" s="31">
        <f>'Ievades dati'!Y400</f>
        <v>0</v>
      </c>
      <c r="Z42" s="31">
        <f>'Ievades dati'!Z400</f>
        <v>0</v>
      </c>
      <c r="AA42" s="31">
        <f>'Ievades dati'!AA400</f>
        <v>0</v>
      </c>
      <c r="AB42" s="31">
        <f>'Ievades dati'!AB400</f>
        <v>0</v>
      </c>
      <c r="AC42" s="31">
        <f>'Ievades dati'!AC400</f>
        <v>0</v>
      </c>
      <c r="AD42" s="31">
        <f>'Ievades dati'!AD400</f>
        <v>0</v>
      </c>
      <c r="AE42" s="31">
        <f>'Ievades dati'!AE400</f>
        <v>0</v>
      </c>
      <c r="AF42" s="31">
        <f>'Ievades dati'!AF400</f>
        <v>0</v>
      </c>
      <c r="AG42" s="31">
        <f>'Ievades dati'!AG400</f>
        <v>0</v>
      </c>
      <c r="AH42" s="31">
        <f>'Ievades dati'!AH400</f>
        <v>0</v>
      </c>
      <c r="AI42" s="31">
        <f>'Ievades dati'!AI400</f>
        <v>0</v>
      </c>
      <c r="AJ42" s="31">
        <f>'Ievades dati'!AJ400</f>
        <v>0</v>
      </c>
      <c r="AK42" s="31">
        <f>'Ievades dati'!AK400</f>
        <v>0</v>
      </c>
      <c r="AL42" s="31">
        <f>'Ievades dati'!AL400</f>
        <v>0</v>
      </c>
      <c r="AM42" s="31">
        <f>'Ievades dati'!AM400</f>
        <v>0</v>
      </c>
      <c r="AN42" s="31">
        <f>'Ievades dati'!AN400</f>
        <v>0</v>
      </c>
      <c r="AO42" s="31">
        <f>'Ievades dati'!AO400</f>
        <v>0</v>
      </c>
      <c r="AP42" s="31">
        <f>'Ievades dati'!AP400</f>
        <v>0</v>
      </c>
      <c r="AQ42" s="31">
        <f>'Ievades dati'!AQ400</f>
        <v>0</v>
      </c>
      <c r="AR42" s="31">
        <f>'Ievades dati'!AR400</f>
        <v>0</v>
      </c>
      <c r="AS42" s="31">
        <f>'Ievades dati'!AS400</f>
        <v>0</v>
      </c>
      <c r="AT42" s="31">
        <f>'Ievades dati'!AT400</f>
        <v>0</v>
      </c>
      <c r="AU42" s="31">
        <f>'Ievades dati'!AU400</f>
        <v>0</v>
      </c>
      <c r="AV42" s="31">
        <f>'Ievades dati'!AV400</f>
        <v>0</v>
      </c>
      <c r="AW42" s="31">
        <f>'Ievades dati'!AW400</f>
        <v>0</v>
      </c>
      <c r="AX42" s="31">
        <f>'Ievades dati'!AX400</f>
        <v>0</v>
      </c>
      <c r="AY42" s="31">
        <f>'Ievades dati'!AY400</f>
        <v>0</v>
      </c>
      <c r="AZ42" s="31">
        <f>'Ievades dati'!AZ400</f>
        <v>0</v>
      </c>
      <c r="BA42" s="31">
        <f>'Ievades dati'!BA400</f>
        <v>0</v>
      </c>
      <c r="BB42" s="31">
        <f>'Ievades dati'!BB400</f>
        <v>0</v>
      </c>
      <c r="BC42" s="31">
        <f>'Ievades dati'!BC400</f>
        <v>0</v>
      </c>
      <c r="BD42" s="31">
        <f>'Ievades dati'!BD400</f>
        <v>0</v>
      </c>
      <c r="BE42" s="31">
        <f>'Ievades dati'!BE400</f>
        <v>0</v>
      </c>
      <c r="BF42" s="31">
        <f>'Ievades dati'!BF400</f>
        <v>0</v>
      </c>
      <c r="BG42" s="31">
        <f>'Ievades dati'!BG400</f>
        <v>0</v>
      </c>
      <c r="BH42" s="31">
        <f>'Ievades dati'!BH400</f>
        <v>0</v>
      </c>
      <c r="BI42" s="31">
        <f>'Ievades dati'!BI400</f>
        <v>0</v>
      </c>
      <c r="BJ42" s="31">
        <f>'Ievades dati'!BJ400</f>
        <v>0</v>
      </c>
      <c r="BK42" s="31">
        <f>'Ievades dati'!BK400</f>
        <v>0</v>
      </c>
      <c r="BL42" s="31">
        <f>'Ievades dati'!BL400</f>
        <v>0</v>
      </c>
      <c r="BM42" s="31">
        <f>'Ievades dati'!BM400</f>
        <v>0</v>
      </c>
      <c r="BN42" s="31">
        <f>'Ievades dati'!BN400</f>
        <v>0</v>
      </c>
      <c r="BO42" s="31">
        <f>'Ievades dati'!BO400</f>
        <v>0</v>
      </c>
      <c r="BP42" s="31">
        <f>'Ievades dati'!BP400</f>
        <v>0</v>
      </c>
      <c r="BQ42" s="31">
        <f>'Ievades dati'!BQ400</f>
        <v>0</v>
      </c>
      <c r="BR42" s="31">
        <f>'Ievades dati'!BR400</f>
        <v>0</v>
      </c>
      <c r="BS42" s="31">
        <f>'Ievades dati'!BS400</f>
        <v>0</v>
      </c>
      <c r="BT42" s="31">
        <f>'Ievades dati'!BT400</f>
        <v>0</v>
      </c>
      <c r="BU42" s="31">
        <f>'Ievades dati'!BU400</f>
        <v>0</v>
      </c>
      <c r="BV42" s="31">
        <f>'Ievades dati'!BV400</f>
        <v>0</v>
      </c>
      <c r="BW42" s="31">
        <f>'Ievades dati'!BW400</f>
        <v>0</v>
      </c>
      <c r="BX42" s="31">
        <f>'Ievades dati'!BX400</f>
        <v>0</v>
      </c>
      <c r="BY42" s="31">
        <f>'Ievades dati'!BY400</f>
        <v>0</v>
      </c>
      <c r="BZ42" s="31">
        <f>'Ievades dati'!BZ400</f>
        <v>0</v>
      </c>
      <c r="CA42" s="31">
        <f>'Ievades dati'!CA400</f>
        <v>0</v>
      </c>
      <c r="CB42" s="31">
        <f>'Ievades dati'!CB400</f>
        <v>0</v>
      </c>
      <c r="CC42" s="31">
        <f>'Ievades dati'!CC400</f>
        <v>0</v>
      </c>
      <c r="CD42" s="31">
        <f>'Ievades dati'!CD400</f>
        <v>0</v>
      </c>
      <c r="CE42" s="31">
        <f>'Ievades dati'!CE400</f>
        <v>0</v>
      </c>
      <c r="CF42" s="31">
        <f>'Ievades dati'!CF400</f>
        <v>0</v>
      </c>
      <c r="CG42" s="31">
        <f>'Ievades dati'!CG400</f>
        <v>0</v>
      </c>
      <c r="CH42" s="31">
        <f>'Ievades dati'!CH400</f>
        <v>0</v>
      </c>
      <c r="CI42" s="31">
        <f>'Ievades dati'!CI400</f>
        <v>0</v>
      </c>
      <c r="CJ42" s="31">
        <f>'Ievades dati'!CJ400</f>
        <v>0</v>
      </c>
      <c r="CK42" s="31">
        <f>'Ievades dati'!CK400</f>
        <v>0</v>
      </c>
    </row>
    <row r="43" spans="2:89" ht="10.15" hidden="1" customHeight="1" outlineLevel="2">
      <c r="B43" s="23"/>
      <c r="C43" s="10">
        <v>11</v>
      </c>
      <c r="D43" s="259">
        <f>'Ievades dati'!D401</f>
        <v>0</v>
      </c>
      <c r="F43" s="12" t="s">
        <v>4</v>
      </c>
      <c r="G43" s="25">
        <f t="shared" si="0"/>
        <v>0</v>
      </c>
      <c r="J43" s="31">
        <f>'Ievades dati'!J401</f>
        <v>0</v>
      </c>
      <c r="K43" s="31">
        <f>'Ievades dati'!K401</f>
        <v>0</v>
      </c>
      <c r="L43" s="31">
        <f>'Ievades dati'!L401</f>
        <v>0</v>
      </c>
      <c r="M43" s="31">
        <f>'Ievades dati'!M401</f>
        <v>0</v>
      </c>
      <c r="N43" s="31">
        <f>'Ievades dati'!N401</f>
        <v>0</v>
      </c>
      <c r="O43" s="31">
        <f>'Ievades dati'!O401</f>
        <v>0</v>
      </c>
      <c r="P43" s="31">
        <f>'Ievades dati'!P401</f>
        <v>0</v>
      </c>
      <c r="Q43" s="31">
        <f>'Ievades dati'!Q401</f>
        <v>0</v>
      </c>
      <c r="R43" s="31">
        <f>'Ievades dati'!R401</f>
        <v>0</v>
      </c>
      <c r="S43" s="31">
        <f>'Ievades dati'!S401</f>
        <v>0</v>
      </c>
      <c r="T43" s="31">
        <f>'Ievades dati'!T401</f>
        <v>0</v>
      </c>
      <c r="U43" s="31">
        <f>'Ievades dati'!U401</f>
        <v>0</v>
      </c>
      <c r="V43" s="31">
        <f>'Ievades dati'!V401</f>
        <v>0</v>
      </c>
      <c r="W43" s="31">
        <f>'Ievades dati'!W401</f>
        <v>0</v>
      </c>
      <c r="X43" s="31">
        <f>'Ievades dati'!X401</f>
        <v>0</v>
      </c>
      <c r="Y43" s="31">
        <f>'Ievades dati'!Y401</f>
        <v>0</v>
      </c>
      <c r="Z43" s="31">
        <f>'Ievades dati'!Z401</f>
        <v>0</v>
      </c>
      <c r="AA43" s="31">
        <f>'Ievades dati'!AA401</f>
        <v>0</v>
      </c>
      <c r="AB43" s="31">
        <f>'Ievades dati'!AB401</f>
        <v>0</v>
      </c>
      <c r="AC43" s="31">
        <f>'Ievades dati'!AC401</f>
        <v>0</v>
      </c>
      <c r="AD43" s="31">
        <f>'Ievades dati'!AD401</f>
        <v>0</v>
      </c>
      <c r="AE43" s="31">
        <f>'Ievades dati'!AE401</f>
        <v>0</v>
      </c>
      <c r="AF43" s="31">
        <f>'Ievades dati'!AF401</f>
        <v>0</v>
      </c>
      <c r="AG43" s="31">
        <f>'Ievades dati'!AG401</f>
        <v>0</v>
      </c>
      <c r="AH43" s="31">
        <f>'Ievades dati'!AH401</f>
        <v>0</v>
      </c>
      <c r="AI43" s="31">
        <f>'Ievades dati'!AI401</f>
        <v>0</v>
      </c>
      <c r="AJ43" s="31">
        <f>'Ievades dati'!AJ401</f>
        <v>0</v>
      </c>
      <c r="AK43" s="31">
        <f>'Ievades dati'!AK401</f>
        <v>0</v>
      </c>
      <c r="AL43" s="31">
        <f>'Ievades dati'!AL401</f>
        <v>0</v>
      </c>
      <c r="AM43" s="31">
        <f>'Ievades dati'!AM401</f>
        <v>0</v>
      </c>
      <c r="AN43" s="31">
        <f>'Ievades dati'!AN401</f>
        <v>0</v>
      </c>
      <c r="AO43" s="31">
        <f>'Ievades dati'!AO401</f>
        <v>0</v>
      </c>
      <c r="AP43" s="31">
        <f>'Ievades dati'!AP401</f>
        <v>0</v>
      </c>
      <c r="AQ43" s="31">
        <f>'Ievades dati'!AQ401</f>
        <v>0</v>
      </c>
      <c r="AR43" s="31">
        <f>'Ievades dati'!AR401</f>
        <v>0</v>
      </c>
      <c r="AS43" s="31">
        <f>'Ievades dati'!AS401</f>
        <v>0</v>
      </c>
      <c r="AT43" s="31">
        <f>'Ievades dati'!AT401</f>
        <v>0</v>
      </c>
      <c r="AU43" s="31">
        <f>'Ievades dati'!AU401</f>
        <v>0</v>
      </c>
      <c r="AV43" s="31">
        <f>'Ievades dati'!AV401</f>
        <v>0</v>
      </c>
      <c r="AW43" s="31">
        <f>'Ievades dati'!AW401</f>
        <v>0</v>
      </c>
      <c r="AX43" s="31">
        <f>'Ievades dati'!AX401</f>
        <v>0</v>
      </c>
      <c r="AY43" s="31">
        <f>'Ievades dati'!AY401</f>
        <v>0</v>
      </c>
      <c r="AZ43" s="31">
        <f>'Ievades dati'!AZ401</f>
        <v>0</v>
      </c>
      <c r="BA43" s="31">
        <f>'Ievades dati'!BA401</f>
        <v>0</v>
      </c>
      <c r="BB43" s="31">
        <f>'Ievades dati'!BB401</f>
        <v>0</v>
      </c>
      <c r="BC43" s="31">
        <f>'Ievades dati'!BC401</f>
        <v>0</v>
      </c>
      <c r="BD43" s="31">
        <f>'Ievades dati'!BD401</f>
        <v>0</v>
      </c>
      <c r="BE43" s="31">
        <f>'Ievades dati'!BE401</f>
        <v>0</v>
      </c>
      <c r="BF43" s="31">
        <f>'Ievades dati'!BF401</f>
        <v>0</v>
      </c>
      <c r="BG43" s="31">
        <f>'Ievades dati'!BG401</f>
        <v>0</v>
      </c>
      <c r="BH43" s="31">
        <f>'Ievades dati'!BH401</f>
        <v>0</v>
      </c>
      <c r="BI43" s="31">
        <f>'Ievades dati'!BI401</f>
        <v>0</v>
      </c>
      <c r="BJ43" s="31">
        <f>'Ievades dati'!BJ401</f>
        <v>0</v>
      </c>
      <c r="BK43" s="31">
        <f>'Ievades dati'!BK401</f>
        <v>0</v>
      </c>
      <c r="BL43" s="31">
        <f>'Ievades dati'!BL401</f>
        <v>0</v>
      </c>
      <c r="BM43" s="31">
        <f>'Ievades dati'!BM401</f>
        <v>0</v>
      </c>
      <c r="BN43" s="31">
        <f>'Ievades dati'!BN401</f>
        <v>0</v>
      </c>
      <c r="BO43" s="31">
        <f>'Ievades dati'!BO401</f>
        <v>0</v>
      </c>
      <c r="BP43" s="31">
        <f>'Ievades dati'!BP401</f>
        <v>0</v>
      </c>
      <c r="BQ43" s="31">
        <f>'Ievades dati'!BQ401</f>
        <v>0</v>
      </c>
      <c r="BR43" s="31">
        <f>'Ievades dati'!BR401</f>
        <v>0</v>
      </c>
      <c r="BS43" s="31">
        <f>'Ievades dati'!BS401</f>
        <v>0</v>
      </c>
      <c r="BT43" s="31">
        <f>'Ievades dati'!BT401</f>
        <v>0</v>
      </c>
      <c r="BU43" s="31">
        <f>'Ievades dati'!BU401</f>
        <v>0</v>
      </c>
      <c r="BV43" s="31">
        <f>'Ievades dati'!BV401</f>
        <v>0</v>
      </c>
      <c r="BW43" s="31">
        <f>'Ievades dati'!BW401</f>
        <v>0</v>
      </c>
      <c r="BX43" s="31">
        <f>'Ievades dati'!BX401</f>
        <v>0</v>
      </c>
      <c r="BY43" s="31">
        <f>'Ievades dati'!BY401</f>
        <v>0</v>
      </c>
      <c r="BZ43" s="31">
        <f>'Ievades dati'!BZ401</f>
        <v>0</v>
      </c>
      <c r="CA43" s="31">
        <f>'Ievades dati'!CA401</f>
        <v>0</v>
      </c>
      <c r="CB43" s="31">
        <f>'Ievades dati'!CB401</f>
        <v>0</v>
      </c>
      <c r="CC43" s="31">
        <f>'Ievades dati'!CC401</f>
        <v>0</v>
      </c>
      <c r="CD43" s="31">
        <f>'Ievades dati'!CD401</f>
        <v>0</v>
      </c>
      <c r="CE43" s="31">
        <f>'Ievades dati'!CE401</f>
        <v>0</v>
      </c>
      <c r="CF43" s="31">
        <f>'Ievades dati'!CF401</f>
        <v>0</v>
      </c>
      <c r="CG43" s="31">
        <f>'Ievades dati'!CG401</f>
        <v>0</v>
      </c>
      <c r="CH43" s="31">
        <f>'Ievades dati'!CH401</f>
        <v>0</v>
      </c>
      <c r="CI43" s="31">
        <f>'Ievades dati'!CI401</f>
        <v>0</v>
      </c>
      <c r="CJ43" s="31">
        <f>'Ievades dati'!CJ401</f>
        <v>0</v>
      </c>
      <c r="CK43" s="31">
        <f>'Ievades dati'!CK401</f>
        <v>0</v>
      </c>
    </row>
    <row r="44" spans="2:89" ht="10.15" hidden="1" customHeight="1" outlineLevel="2">
      <c r="B44" s="23"/>
      <c r="C44" s="10">
        <v>12</v>
      </c>
      <c r="D44" s="259">
        <f>'Ievades dati'!D402</f>
        <v>0</v>
      </c>
      <c r="F44" s="12" t="s">
        <v>4</v>
      </c>
      <c r="G44" s="25">
        <f t="shared" si="0"/>
        <v>0</v>
      </c>
      <c r="J44" s="31">
        <f>'Ievades dati'!J402</f>
        <v>0</v>
      </c>
      <c r="K44" s="31">
        <f>'Ievades dati'!K402</f>
        <v>0</v>
      </c>
      <c r="L44" s="31">
        <f>'Ievades dati'!L402</f>
        <v>0</v>
      </c>
      <c r="M44" s="31">
        <f>'Ievades dati'!M402</f>
        <v>0</v>
      </c>
      <c r="N44" s="31">
        <f>'Ievades dati'!N402</f>
        <v>0</v>
      </c>
      <c r="O44" s="31">
        <f>'Ievades dati'!O402</f>
        <v>0</v>
      </c>
      <c r="P44" s="31">
        <f>'Ievades dati'!P402</f>
        <v>0</v>
      </c>
      <c r="Q44" s="31">
        <f>'Ievades dati'!Q402</f>
        <v>0</v>
      </c>
      <c r="R44" s="31">
        <f>'Ievades dati'!R402</f>
        <v>0</v>
      </c>
      <c r="S44" s="31">
        <f>'Ievades dati'!S402</f>
        <v>0</v>
      </c>
      <c r="T44" s="31">
        <f>'Ievades dati'!T402</f>
        <v>0</v>
      </c>
      <c r="U44" s="31">
        <f>'Ievades dati'!U402</f>
        <v>0</v>
      </c>
      <c r="V44" s="31">
        <f>'Ievades dati'!V402</f>
        <v>0</v>
      </c>
      <c r="W44" s="31">
        <f>'Ievades dati'!W402</f>
        <v>0</v>
      </c>
      <c r="X44" s="31">
        <f>'Ievades dati'!X402</f>
        <v>0</v>
      </c>
      <c r="Y44" s="31">
        <f>'Ievades dati'!Y402</f>
        <v>0</v>
      </c>
      <c r="Z44" s="31">
        <f>'Ievades dati'!Z402</f>
        <v>0</v>
      </c>
      <c r="AA44" s="31">
        <f>'Ievades dati'!AA402</f>
        <v>0</v>
      </c>
      <c r="AB44" s="31">
        <f>'Ievades dati'!AB402</f>
        <v>0</v>
      </c>
      <c r="AC44" s="31">
        <f>'Ievades dati'!AC402</f>
        <v>0</v>
      </c>
      <c r="AD44" s="31">
        <f>'Ievades dati'!AD402</f>
        <v>0</v>
      </c>
      <c r="AE44" s="31">
        <f>'Ievades dati'!AE402</f>
        <v>0</v>
      </c>
      <c r="AF44" s="31">
        <f>'Ievades dati'!AF402</f>
        <v>0</v>
      </c>
      <c r="AG44" s="31">
        <f>'Ievades dati'!AG402</f>
        <v>0</v>
      </c>
      <c r="AH44" s="31">
        <f>'Ievades dati'!AH402</f>
        <v>0</v>
      </c>
      <c r="AI44" s="31">
        <f>'Ievades dati'!AI402</f>
        <v>0</v>
      </c>
      <c r="AJ44" s="31">
        <f>'Ievades dati'!AJ402</f>
        <v>0</v>
      </c>
      <c r="AK44" s="31">
        <f>'Ievades dati'!AK402</f>
        <v>0</v>
      </c>
      <c r="AL44" s="31">
        <f>'Ievades dati'!AL402</f>
        <v>0</v>
      </c>
      <c r="AM44" s="31">
        <f>'Ievades dati'!AM402</f>
        <v>0</v>
      </c>
      <c r="AN44" s="31">
        <f>'Ievades dati'!AN402</f>
        <v>0</v>
      </c>
      <c r="AO44" s="31">
        <f>'Ievades dati'!AO402</f>
        <v>0</v>
      </c>
      <c r="AP44" s="31">
        <f>'Ievades dati'!AP402</f>
        <v>0</v>
      </c>
      <c r="AQ44" s="31">
        <f>'Ievades dati'!AQ402</f>
        <v>0</v>
      </c>
      <c r="AR44" s="31">
        <f>'Ievades dati'!AR402</f>
        <v>0</v>
      </c>
      <c r="AS44" s="31">
        <f>'Ievades dati'!AS402</f>
        <v>0</v>
      </c>
      <c r="AT44" s="31">
        <f>'Ievades dati'!AT402</f>
        <v>0</v>
      </c>
      <c r="AU44" s="31">
        <f>'Ievades dati'!AU402</f>
        <v>0</v>
      </c>
      <c r="AV44" s="31">
        <f>'Ievades dati'!AV402</f>
        <v>0</v>
      </c>
      <c r="AW44" s="31">
        <f>'Ievades dati'!AW402</f>
        <v>0</v>
      </c>
      <c r="AX44" s="31">
        <f>'Ievades dati'!AX402</f>
        <v>0</v>
      </c>
      <c r="AY44" s="31">
        <f>'Ievades dati'!AY402</f>
        <v>0</v>
      </c>
      <c r="AZ44" s="31">
        <f>'Ievades dati'!AZ402</f>
        <v>0</v>
      </c>
      <c r="BA44" s="31">
        <f>'Ievades dati'!BA402</f>
        <v>0</v>
      </c>
      <c r="BB44" s="31">
        <f>'Ievades dati'!BB402</f>
        <v>0</v>
      </c>
      <c r="BC44" s="31">
        <f>'Ievades dati'!BC402</f>
        <v>0</v>
      </c>
      <c r="BD44" s="31">
        <f>'Ievades dati'!BD402</f>
        <v>0</v>
      </c>
      <c r="BE44" s="31">
        <f>'Ievades dati'!BE402</f>
        <v>0</v>
      </c>
      <c r="BF44" s="31">
        <f>'Ievades dati'!BF402</f>
        <v>0</v>
      </c>
      <c r="BG44" s="31">
        <f>'Ievades dati'!BG402</f>
        <v>0</v>
      </c>
      <c r="BH44" s="31">
        <f>'Ievades dati'!BH402</f>
        <v>0</v>
      </c>
      <c r="BI44" s="31">
        <f>'Ievades dati'!BI402</f>
        <v>0</v>
      </c>
      <c r="BJ44" s="31">
        <f>'Ievades dati'!BJ402</f>
        <v>0</v>
      </c>
      <c r="BK44" s="31">
        <f>'Ievades dati'!BK402</f>
        <v>0</v>
      </c>
      <c r="BL44" s="31">
        <f>'Ievades dati'!BL402</f>
        <v>0</v>
      </c>
      <c r="BM44" s="31">
        <f>'Ievades dati'!BM402</f>
        <v>0</v>
      </c>
      <c r="BN44" s="31">
        <f>'Ievades dati'!BN402</f>
        <v>0</v>
      </c>
      <c r="BO44" s="31">
        <f>'Ievades dati'!BO402</f>
        <v>0</v>
      </c>
      <c r="BP44" s="31">
        <f>'Ievades dati'!BP402</f>
        <v>0</v>
      </c>
      <c r="BQ44" s="31">
        <f>'Ievades dati'!BQ402</f>
        <v>0</v>
      </c>
      <c r="BR44" s="31">
        <f>'Ievades dati'!BR402</f>
        <v>0</v>
      </c>
      <c r="BS44" s="31">
        <f>'Ievades dati'!BS402</f>
        <v>0</v>
      </c>
      <c r="BT44" s="31">
        <f>'Ievades dati'!BT402</f>
        <v>0</v>
      </c>
      <c r="BU44" s="31">
        <f>'Ievades dati'!BU402</f>
        <v>0</v>
      </c>
      <c r="BV44" s="31">
        <f>'Ievades dati'!BV402</f>
        <v>0</v>
      </c>
      <c r="BW44" s="31">
        <f>'Ievades dati'!BW402</f>
        <v>0</v>
      </c>
      <c r="BX44" s="31">
        <f>'Ievades dati'!BX402</f>
        <v>0</v>
      </c>
      <c r="BY44" s="31">
        <f>'Ievades dati'!BY402</f>
        <v>0</v>
      </c>
      <c r="BZ44" s="31">
        <f>'Ievades dati'!BZ402</f>
        <v>0</v>
      </c>
      <c r="CA44" s="31">
        <f>'Ievades dati'!CA402</f>
        <v>0</v>
      </c>
      <c r="CB44" s="31">
        <f>'Ievades dati'!CB402</f>
        <v>0</v>
      </c>
      <c r="CC44" s="31">
        <f>'Ievades dati'!CC402</f>
        <v>0</v>
      </c>
      <c r="CD44" s="31">
        <f>'Ievades dati'!CD402</f>
        <v>0</v>
      </c>
      <c r="CE44" s="31">
        <f>'Ievades dati'!CE402</f>
        <v>0</v>
      </c>
      <c r="CF44" s="31">
        <f>'Ievades dati'!CF402</f>
        <v>0</v>
      </c>
      <c r="CG44" s="31">
        <f>'Ievades dati'!CG402</f>
        <v>0</v>
      </c>
      <c r="CH44" s="31">
        <f>'Ievades dati'!CH402</f>
        <v>0</v>
      </c>
      <c r="CI44" s="31">
        <f>'Ievades dati'!CI402</f>
        <v>0</v>
      </c>
      <c r="CJ44" s="31">
        <f>'Ievades dati'!CJ402</f>
        <v>0</v>
      </c>
      <c r="CK44" s="31">
        <f>'Ievades dati'!CK402</f>
        <v>0</v>
      </c>
    </row>
    <row r="45" spans="2:89" ht="10.15" hidden="1" customHeight="1" outlineLevel="2">
      <c r="B45" s="23"/>
      <c r="C45" s="10">
        <v>13</v>
      </c>
      <c r="D45" s="259">
        <f>'Ievades dati'!D403</f>
        <v>0</v>
      </c>
      <c r="F45" s="12" t="s">
        <v>4</v>
      </c>
      <c r="G45" s="25">
        <f t="shared" si="0"/>
        <v>0</v>
      </c>
      <c r="J45" s="31">
        <f>'Ievades dati'!J403</f>
        <v>0</v>
      </c>
      <c r="K45" s="31">
        <f>'Ievades dati'!K403</f>
        <v>0</v>
      </c>
      <c r="L45" s="31">
        <f>'Ievades dati'!L403</f>
        <v>0</v>
      </c>
      <c r="M45" s="31">
        <f>'Ievades dati'!M403</f>
        <v>0</v>
      </c>
      <c r="N45" s="31">
        <f>'Ievades dati'!N403</f>
        <v>0</v>
      </c>
      <c r="O45" s="31">
        <f>'Ievades dati'!O403</f>
        <v>0</v>
      </c>
      <c r="P45" s="31">
        <f>'Ievades dati'!P403</f>
        <v>0</v>
      </c>
      <c r="Q45" s="31">
        <f>'Ievades dati'!Q403</f>
        <v>0</v>
      </c>
      <c r="R45" s="31">
        <f>'Ievades dati'!R403</f>
        <v>0</v>
      </c>
      <c r="S45" s="31">
        <f>'Ievades dati'!S403</f>
        <v>0</v>
      </c>
      <c r="T45" s="31">
        <f>'Ievades dati'!T403</f>
        <v>0</v>
      </c>
      <c r="U45" s="31">
        <f>'Ievades dati'!U403</f>
        <v>0</v>
      </c>
      <c r="V45" s="31">
        <f>'Ievades dati'!V403</f>
        <v>0</v>
      </c>
      <c r="W45" s="31">
        <f>'Ievades dati'!W403</f>
        <v>0</v>
      </c>
      <c r="X45" s="31">
        <f>'Ievades dati'!X403</f>
        <v>0</v>
      </c>
      <c r="Y45" s="31">
        <f>'Ievades dati'!Y403</f>
        <v>0</v>
      </c>
      <c r="Z45" s="31">
        <f>'Ievades dati'!Z403</f>
        <v>0</v>
      </c>
      <c r="AA45" s="31">
        <f>'Ievades dati'!AA403</f>
        <v>0</v>
      </c>
      <c r="AB45" s="31">
        <f>'Ievades dati'!AB403</f>
        <v>0</v>
      </c>
      <c r="AC45" s="31">
        <f>'Ievades dati'!AC403</f>
        <v>0</v>
      </c>
      <c r="AD45" s="31">
        <f>'Ievades dati'!AD403</f>
        <v>0</v>
      </c>
      <c r="AE45" s="31">
        <f>'Ievades dati'!AE403</f>
        <v>0</v>
      </c>
      <c r="AF45" s="31">
        <f>'Ievades dati'!AF403</f>
        <v>0</v>
      </c>
      <c r="AG45" s="31">
        <f>'Ievades dati'!AG403</f>
        <v>0</v>
      </c>
      <c r="AH45" s="31">
        <f>'Ievades dati'!AH403</f>
        <v>0</v>
      </c>
      <c r="AI45" s="31">
        <f>'Ievades dati'!AI403</f>
        <v>0</v>
      </c>
      <c r="AJ45" s="31">
        <f>'Ievades dati'!AJ403</f>
        <v>0</v>
      </c>
      <c r="AK45" s="31">
        <f>'Ievades dati'!AK403</f>
        <v>0</v>
      </c>
      <c r="AL45" s="31">
        <f>'Ievades dati'!AL403</f>
        <v>0</v>
      </c>
      <c r="AM45" s="31">
        <f>'Ievades dati'!AM403</f>
        <v>0</v>
      </c>
      <c r="AN45" s="31">
        <f>'Ievades dati'!AN403</f>
        <v>0</v>
      </c>
      <c r="AO45" s="31">
        <f>'Ievades dati'!AO403</f>
        <v>0</v>
      </c>
      <c r="AP45" s="31">
        <f>'Ievades dati'!AP403</f>
        <v>0</v>
      </c>
      <c r="AQ45" s="31">
        <f>'Ievades dati'!AQ403</f>
        <v>0</v>
      </c>
      <c r="AR45" s="31">
        <f>'Ievades dati'!AR403</f>
        <v>0</v>
      </c>
      <c r="AS45" s="31">
        <f>'Ievades dati'!AS403</f>
        <v>0</v>
      </c>
      <c r="AT45" s="31">
        <f>'Ievades dati'!AT403</f>
        <v>0</v>
      </c>
      <c r="AU45" s="31">
        <f>'Ievades dati'!AU403</f>
        <v>0</v>
      </c>
      <c r="AV45" s="31">
        <f>'Ievades dati'!AV403</f>
        <v>0</v>
      </c>
      <c r="AW45" s="31">
        <f>'Ievades dati'!AW403</f>
        <v>0</v>
      </c>
      <c r="AX45" s="31">
        <f>'Ievades dati'!AX403</f>
        <v>0</v>
      </c>
      <c r="AY45" s="31">
        <f>'Ievades dati'!AY403</f>
        <v>0</v>
      </c>
      <c r="AZ45" s="31">
        <f>'Ievades dati'!AZ403</f>
        <v>0</v>
      </c>
      <c r="BA45" s="31">
        <f>'Ievades dati'!BA403</f>
        <v>0</v>
      </c>
      <c r="BB45" s="31">
        <f>'Ievades dati'!BB403</f>
        <v>0</v>
      </c>
      <c r="BC45" s="31">
        <f>'Ievades dati'!BC403</f>
        <v>0</v>
      </c>
      <c r="BD45" s="31">
        <f>'Ievades dati'!BD403</f>
        <v>0</v>
      </c>
      <c r="BE45" s="31">
        <f>'Ievades dati'!BE403</f>
        <v>0</v>
      </c>
      <c r="BF45" s="31">
        <f>'Ievades dati'!BF403</f>
        <v>0</v>
      </c>
      <c r="BG45" s="31">
        <f>'Ievades dati'!BG403</f>
        <v>0</v>
      </c>
      <c r="BH45" s="31">
        <f>'Ievades dati'!BH403</f>
        <v>0</v>
      </c>
      <c r="BI45" s="31">
        <f>'Ievades dati'!BI403</f>
        <v>0</v>
      </c>
      <c r="BJ45" s="31">
        <f>'Ievades dati'!BJ403</f>
        <v>0</v>
      </c>
      <c r="BK45" s="31">
        <f>'Ievades dati'!BK403</f>
        <v>0</v>
      </c>
      <c r="BL45" s="31">
        <f>'Ievades dati'!BL403</f>
        <v>0</v>
      </c>
      <c r="BM45" s="31">
        <f>'Ievades dati'!BM403</f>
        <v>0</v>
      </c>
      <c r="BN45" s="31">
        <f>'Ievades dati'!BN403</f>
        <v>0</v>
      </c>
      <c r="BO45" s="31">
        <f>'Ievades dati'!BO403</f>
        <v>0</v>
      </c>
      <c r="BP45" s="31">
        <f>'Ievades dati'!BP403</f>
        <v>0</v>
      </c>
      <c r="BQ45" s="31">
        <f>'Ievades dati'!BQ403</f>
        <v>0</v>
      </c>
      <c r="BR45" s="31">
        <f>'Ievades dati'!BR403</f>
        <v>0</v>
      </c>
      <c r="BS45" s="31">
        <f>'Ievades dati'!BS403</f>
        <v>0</v>
      </c>
      <c r="BT45" s="31">
        <f>'Ievades dati'!BT403</f>
        <v>0</v>
      </c>
      <c r="BU45" s="31">
        <f>'Ievades dati'!BU403</f>
        <v>0</v>
      </c>
      <c r="BV45" s="31">
        <f>'Ievades dati'!BV403</f>
        <v>0</v>
      </c>
      <c r="BW45" s="31">
        <f>'Ievades dati'!BW403</f>
        <v>0</v>
      </c>
      <c r="BX45" s="31">
        <f>'Ievades dati'!BX403</f>
        <v>0</v>
      </c>
      <c r="BY45" s="31">
        <f>'Ievades dati'!BY403</f>
        <v>0</v>
      </c>
      <c r="BZ45" s="31">
        <f>'Ievades dati'!BZ403</f>
        <v>0</v>
      </c>
      <c r="CA45" s="31">
        <f>'Ievades dati'!CA403</f>
        <v>0</v>
      </c>
      <c r="CB45" s="31">
        <f>'Ievades dati'!CB403</f>
        <v>0</v>
      </c>
      <c r="CC45" s="31">
        <f>'Ievades dati'!CC403</f>
        <v>0</v>
      </c>
      <c r="CD45" s="31">
        <f>'Ievades dati'!CD403</f>
        <v>0</v>
      </c>
      <c r="CE45" s="31">
        <f>'Ievades dati'!CE403</f>
        <v>0</v>
      </c>
      <c r="CF45" s="31">
        <f>'Ievades dati'!CF403</f>
        <v>0</v>
      </c>
      <c r="CG45" s="31">
        <f>'Ievades dati'!CG403</f>
        <v>0</v>
      </c>
      <c r="CH45" s="31">
        <f>'Ievades dati'!CH403</f>
        <v>0</v>
      </c>
      <c r="CI45" s="31">
        <f>'Ievades dati'!CI403</f>
        <v>0</v>
      </c>
      <c r="CJ45" s="31">
        <f>'Ievades dati'!CJ403</f>
        <v>0</v>
      </c>
      <c r="CK45" s="31">
        <f>'Ievades dati'!CK403</f>
        <v>0</v>
      </c>
    </row>
    <row r="46" spans="2:89" ht="10.15" hidden="1" customHeight="1" outlineLevel="2">
      <c r="B46" s="23"/>
      <c r="C46" s="10">
        <v>14</v>
      </c>
      <c r="D46" s="259">
        <f>'Ievades dati'!D404</f>
        <v>0</v>
      </c>
      <c r="F46" s="12" t="s">
        <v>4</v>
      </c>
      <c r="G46" s="25">
        <f t="shared" si="0"/>
        <v>0</v>
      </c>
      <c r="J46" s="31">
        <f>'Ievades dati'!J404</f>
        <v>0</v>
      </c>
      <c r="K46" s="31">
        <f>'Ievades dati'!K404</f>
        <v>0</v>
      </c>
      <c r="L46" s="31">
        <f>'Ievades dati'!L404</f>
        <v>0</v>
      </c>
      <c r="M46" s="31">
        <f>'Ievades dati'!M404</f>
        <v>0</v>
      </c>
      <c r="N46" s="31">
        <f>'Ievades dati'!N404</f>
        <v>0</v>
      </c>
      <c r="O46" s="31">
        <f>'Ievades dati'!O404</f>
        <v>0</v>
      </c>
      <c r="P46" s="31">
        <f>'Ievades dati'!P404</f>
        <v>0</v>
      </c>
      <c r="Q46" s="31">
        <f>'Ievades dati'!Q404</f>
        <v>0</v>
      </c>
      <c r="R46" s="31">
        <f>'Ievades dati'!R404</f>
        <v>0</v>
      </c>
      <c r="S46" s="31">
        <f>'Ievades dati'!S404</f>
        <v>0</v>
      </c>
      <c r="T46" s="31">
        <f>'Ievades dati'!T404</f>
        <v>0</v>
      </c>
      <c r="U46" s="31">
        <f>'Ievades dati'!U404</f>
        <v>0</v>
      </c>
      <c r="V46" s="31">
        <f>'Ievades dati'!V404</f>
        <v>0</v>
      </c>
      <c r="W46" s="31">
        <f>'Ievades dati'!W404</f>
        <v>0</v>
      </c>
      <c r="X46" s="31">
        <f>'Ievades dati'!X404</f>
        <v>0</v>
      </c>
      <c r="Y46" s="31">
        <f>'Ievades dati'!Y404</f>
        <v>0</v>
      </c>
      <c r="Z46" s="31">
        <f>'Ievades dati'!Z404</f>
        <v>0</v>
      </c>
      <c r="AA46" s="31">
        <f>'Ievades dati'!AA404</f>
        <v>0</v>
      </c>
      <c r="AB46" s="31">
        <f>'Ievades dati'!AB404</f>
        <v>0</v>
      </c>
      <c r="AC46" s="31">
        <f>'Ievades dati'!AC404</f>
        <v>0</v>
      </c>
      <c r="AD46" s="31">
        <f>'Ievades dati'!AD404</f>
        <v>0</v>
      </c>
      <c r="AE46" s="31">
        <f>'Ievades dati'!AE404</f>
        <v>0</v>
      </c>
      <c r="AF46" s="31">
        <f>'Ievades dati'!AF404</f>
        <v>0</v>
      </c>
      <c r="AG46" s="31">
        <f>'Ievades dati'!AG404</f>
        <v>0</v>
      </c>
      <c r="AH46" s="31">
        <f>'Ievades dati'!AH404</f>
        <v>0</v>
      </c>
      <c r="AI46" s="31">
        <f>'Ievades dati'!AI404</f>
        <v>0</v>
      </c>
      <c r="AJ46" s="31">
        <f>'Ievades dati'!AJ404</f>
        <v>0</v>
      </c>
      <c r="AK46" s="31">
        <f>'Ievades dati'!AK404</f>
        <v>0</v>
      </c>
      <c r="AL46" s="31">
        <f>'Ievades dati'!AL404</f>
        <v>0</v>
      </c>
      <c r="AM46" s="31">
        <f>'Ievades dati'!AM404</f>
        <v>0</v>
      </c>
      <c r="AN46" s="31">
        <f>'Ievades dati'!AN404</f>
        <v>0</v>
      </c>
      <c r="AO46" s="31">
        <f>'Ievades dati'!AO404</f>
        <v>0</v>
      </c>
      <c r="AP46" s="31">
        <f>'Ievades dati'!AP404</f>
        <v>0</v>
      </c>
      <c r="AQ46" s="31">
        <f>'Ievades dati'!AQ404</f>
        <v>0</v>
      </c>
      <c r="AR46" s="31">
        <f>'Ievades dati'!AR404</f>
        <v>0</v>
      </c>
      <c r="AS46" s="31">
        <f>'Ievades dati'!AS404</f>
        <v>0</v>
      </c>
      <c r="AT46" s="31">
        <f>'Ievades dati'!AT404</f>
        <v>0</v>
      </c>
      <c r="AU46" s="31">
        <f>'Ievades dati'!AU404</f>
        <v>0</v>
      </c>
      <c r="AV46" s="31">
        <f>'Ievades dati'!AV404</f>
        <v>0</v>
      </c>
      <c r="AW46" s="31">
        <f>'Ievades dati'!AW404</f>
        <v>0</v>
      </c>
      <c r="AX46" s="31">
        <f>'Ievades dati'!AX404</f>
        <v>0</v>
      </c>
      <c r="AY46" s="31">
        <f>'Ievades dati'!AY404</f>
        <v>0</v>
      </c>
      <c r="AZ46" s="31">
        <f>'Ievades dati'!AZ404</f>
        <v>0</v>
      </c>
      <c r="BA46" s="31">
        <f>'Ievades dati'!BA404</f>
        <v>0</v>
      </c>
      <c r="BB46" s="31">
        <f>'Ievades dati'!BB404</f>
        <v>0</v>
      </c>
      <c r="BC46" s="31">
        <f>'Ievades dati'!BC404</f>
        <v>0</v>
      </c>
      <c r="BD46" s="31">
        <f>'Ievades dati'!BD404</f>
        <v>0</v>
      </c>
      <c r="BE46" s="31">
        <f>'Ievades dati'!BE404</f>
        <v>0</v>
      </c>
      <c r="BF46" s="31">
        <f>'Ievades dati'!BF404</f>
        <v>0</v>
      </c>
      <c r="BG46" s="31">
        <f>'Ievades dati'!BG404</f>
        <v>0</v>
      </c>
      <c r="BH46" s="31">
        <f>'Ievades dati'!BH404</f>
        <v>0</v>
      </c>
      <c r="BI46" s="31">
        <f>'Ievades dati'!BI404</f>
        <v>0</v>
      </c>
      <c r="BJ46" s="31">
        <f>'Ievades dati'!BJ404</f>
        <v>0</v>
      </c>
      <c r="BK46" s="31">
        <f>'Ievades dati'!BK404</f>
        <v>0</v>
      </c>
      <c r="BL46" s="31">
        <f>'Ievades dati'!BL404</f>
        <v>0</v>
      </c>
      <c r="BM46" s="31">
        <f>'Ievades dati'!BM404</f>
        <v>0</v>
      </c>
      <c r="BN46" s="31">
        <f>'Ievades dati'!BN404</f>
        <v>0</v>
      </c>
      <c r="BO46" s="31">
        <f>'Ievades dati'!BO404</f>
        <v>0</v>
      </c>
      <c r="BP46" s="31">
        <f>'Ievades dati'!BP404</f>
        <v>0</v>
      </c>
      <c r="BQ46" s="31">
        <f>'Ievades dati'!BQ404</f>
        <v>0</v>
      </c>
      <c r="BR46" s="31">
        <f>'Ievades dati'!BR404</f>
        <v>0</v>
      </c>
      <c r="BS46" s="31">
        <f>'Ievades dati'!BS404</f>
        <v>0</v>
      </c>
      <c r="BT46" s="31">
        <f>'Ievades dati'!BT404</f>
        <v>0</v>
      </c>
      <c r="BU46" s="31">
        <f>'Ievades dati'!BU404</f>
        <v>0</v>
      </c>
      <c r="BV46" s="31">
        <f>'Ievades dati'!BV404</f>
        <v>0</v>
      </c>
      <c r="BW46" s="31">
        <f>'Ievades dati'!BW404</f>
        <v>0</v>
      </c>
      <c r="BX46" s="31">
        <f>'Ievades dati'!BX404</f>
        <v>0</v>
      </c>
      <c r="BY46" s="31">
        <f>'Ievades dati'!BY404</f>
        <v>0</v>
      </c>
      <c r="BZ46" s="31">
        <f>'Ievades dati'!BZ404</f>
        <v>0</v>
      </c>
      <c r="CA46" s="31">
        <f>'Ievades dati'!CA404</f>
        <v>0</v>
      </c>
      <c r="CB46" s="31">
        <f>'Ievades dati'!CB404</f>
        <v>0</v>
      </c>
      <c r="CC46" s="31">
        <f>'Ievades dati'!CC404</f>
        <v>0</v>
      </c>
      <c r="CD46" s="31">
        <f>'Ievades dati'!CD404</f>
        <v>0</v>
      </c>
      <c r="CE46" s="31">
        <f>'Ievades dati'!CE404</f>
        <v>0</v>
      </c>
      <c r="CF46" s="31">
        <f>'Ievades dati'!CF404</f>
        <v>0</v>
      </c>
      <c r="CG46" s="31">
        <f>'Ievades dati'!CG404</f>
        <v>0</v>
      </c>
      <c r="CH46" s="31">
        <f>'Ievades dati'!CH404</f>
        <v>0</v>
      </c>
      <c r="CI46" s="31">
        <f>'Ievades dati'!CI404</f>
        <v>0</v>
      </c>
      <c r="CJ46" s="31">
        <f>'Ievades dati'!CJ404</f>
        <v>0</v>
      </c>
      <c r="CK46" s="31">
        <f>'Ievades dati'!CK404</f>
        <v>0</v>
      </c>
    </row>
    <row r="47" spans="2:89" ht="10.15" hidden="1" customHeight="1" outlineLevel="2">
      <c r="B47" s="23"/>
      <c r="C47" s="10">
        <v>15</v>
      </c>
      <c r="D47" s="259">
        <f>'Ievades dati'!D405</f>
        <v>0</v>
      </c>
      <c r="F47" s="12" t="s">
        <v>4</v>
      </c>
      <c r="G47" s="25">
        <f t="shared" si="0"/>
        <v>0</v>
      </c>
      <c r="J47" s="31">
        <f>'Ievades dati'!J405</f>
        <v>0</v>
      </c>
      <c r="K47" s="31">
        <f>'Ievades dati'!K405</f>
        <v>0</v>
      </c>
      <c r="L47" s="31">
        <f>'Ievades dati'!L405</f>
        <v>0</v>
      </c>
      <c r="M47" s="31">
        <f>'Ievades dati'!M405</f>
        <v>0</v>
      </c>
      <c r="N47" s="31">
        <f>'Ievades dati'!N405</f>
        <v>0</v>
      </c>
      <c r="O47" s="31">
        <f>'Ievades dati'!O405</f>
        <v>0</v>
      </c>
      <c r="P47" s="31">
        <f>'Ievades dati'!P405</f>
        <v>0</v>
      </c>
      <c r="Q47" s="31">
        <f>'Ievades dati'!Q405</f>
        <v>0</v>
      </c>
      <c r="R47" s="31">
        <f>'Ievades dati'!R405</f>
        <v>0</v>
      </c>
      <c r="S47" s="31">
        <f>'Ievades dati'!S405</f>
        <v>0</v>
      </c>
      <c r="T47" s="31">
        <f>'Ievades dati'!T405</f>
        <v>0</v>
      </c>
      <c r="U47" s="31">
        <f>'Ievades dati'!U405</f>
        <v>0</v>
      </c>
      <c r="V47" s="31">
        <f>'Ievades dati'!V405</f>
        <v>0</v>
      </c>
      <c r="W47" s="31">
        <f>'Ievades dati'!W405</f>
        <v>0</v>
      </c>
      <c r="X47" s="31">
        <f>'Ievades dati'!X405</f>
        <v>0</v>
      </c>
      <c r="Y47" s="31">
        <f>'Ievades dati'!Y405</f>
        <v>0</v>
      </c>
      <c r="Z47" s="31">
        <f>'Ievades dati'!Z405</f>
        <v>0</v>
      </c>
      <c r="AA47" s="31">
        <f>'Ievades dati'!AA405</f>
        <v>0</v>
      </c>
      <c r="AB47" s="31">
        <f>'Ievades dati'!AB405</f>
        <v>0</v>
      </c>
      <c r="AC47" s="31">
        <f>'Ievades dati'!AC405</f>
        <v>0</v>
      </c>
      <c r="AD47" s="31">
        <f>'Ievades dati'!AD405</f>
        <v>0</v>
      </c>
      <c r="AE47" s="31">
        <f>'Ievades dati'!AE405</f>
        <v>0</v>
      </c>
      <c r="AF47" s="31">
        <f>'Ievades dati'!AF405</f>
        <v>0</v>
      </c>
      <c r="AG47" s="31">
        <f>'Ievades dati'!AG405</f>
        <v>0</v>
      </c>
      <c r="AH47" s="31">
        <f>'Ievades dati'!AH405</f>
        <v>0</v>
      </c>
      <c r="AI47" s="31">
        <f>'Ievades dati'!AI405</f>
        <v>0</v>
      </c>
      <c r="AJ47" s="31">
        <f>'Ievades dati'!AJ405</f>
        <v>0</v>
      </c>
      <c r="AK47" s="31">
        <f>'Ievades dati'!AK405</f>
        <v>0</v>
      </c>
      <c r="AL47" s="31">
        <f>'Ievades dati'!AL405</f>
        <v>0</v>
      </c>
      <c r="AM47" s="31">
        <f>'Ievades dati'!AM405</f>
        <v>0</v>
      </c>
      <c r="AN47" s="31">
        <f>'Ievades dati'!AN405</f>
        <v>0</v>
      </c>
      <c r="AO47" s="31">
        <f>'Ievades dati'!AO405</f>
        <v>0</v>
      </c>
      <c r="AP47" s="31">
        <f>'Ievades dati'!AP405</f>
        <v>0</v>
      </c>
      <c r="AQ47" s="31">
        <f>'Ievades dati'!AQ405</f>
        <v>0</v>
      </c>
      <c r="AR47" s="31">
        <f>'Ievades dati'!AR405</f>
        <v>0</v>
      </c>
      <c r="AS47" s="31">
        <f>'Ievades dati'!AS405</f>
        <v>0</v>
      </c>
      <c r="AT47" s="31">
        <f>'Ievades dati'!AT405</f>
        <v>0</v>
      </c>
      <c r="AU47" s="31">
        <f>'Ievades dati'!AU405</f>
        <v>0</v>
      </c>
      <c r="AV47" s="31">
        <f>'Ievades dati'!AV405</f>
        <v>0</v>
      </c>
      <c r="AW47" s="31">
        <f>'Ievades dati'!AW405</f>
        <v>0</v>
      </c>
      <c r="AX47" s="31">
        <f>'Ievades dati'!AX405</f>
        <v>0</v>
      </c>
      <c r="AY47" s="31">
        <f>'Ievades dati'!AY405</f>
        <v>0</v>
      </c>
      <c r="AZ47" s="31">
        <f>'Ievades dati'!AZ405</f>
        <v>0</v>
      </c>
      <c r="BA47" s="31">
        <f>'Ievades dati'!BA405</f>
        <v>0</v>
      </c>
      <c r="BB47" s="31">
        <f>'Ievades dati'!BB405</f>
        <v>0</v>
      </c>
      <c r="BC47" s="31">
        <f>'Ievades dati'!BC405</f>
        <v>0</v>
      </c>
      <c r="BD47" s="31">
        <f>'Ievades dati'!BD405</f>
        <v>0</v>
      </c>
      <c r="BE47" s="31">
        <f>'Ievades dati'!BE405</f>
        <v>0</v>
      </c>
      <c r="BF47" s="31">
        <f>'Ievades dati'!BF405</f>
        <v>0</v>
      </c>
      <c r="BG47" s="31">
        <f>'Ievades dati'!BG405</f>
        <v>0</v>
      </c>
      <c r="BH47" s="31">
        <f>'Ievades dati'!BH405</f>
        <v>0</v>
      </c>
      <c r="BI47" s="31">
        <f>'Ievades dati'!BI405</f>
        <v>0</v>
      </c>
      <c r="BJ47" s="31">
        <f>'Ievades dati'!BJ405</f>
        <v>0</v>
      </c>
      <c r="BK47" s="31">
        <f>'Ievades dati'!BK405</f>
        <v>0</v>
      </c>
      <c r="BL47" s="31">
        <f>'Ievades dati'!BL405</f>
        <v>0</v>
      </c>
      <c r="BM47" s="31">
        <f>'Ievades dati'!BM405</f>
        <v>0</v>
      </c>
      <c r="BN47" s="31">
        <f>'Ievades dati'!BN405</f>
        <v>0</v>
      </c>
      <c r="BO47" s="31">
        <f>'Ievades dati'!BO405</f>
        <v>0</v>
      </c>
      <c r="BP47" s="31">
        <f>'Ievades dati'!BP405</f>
        <v>0</v>
      </c>
      <c r="BQ47" s="31">
        <f>'Ievades dati'!BQ405</f>
        <v>0</v>
      </c>
      <c r="BR47" s="31">
        <f>'Ievades dati'!BR405</f>
        <v>0</v>
      </c>
      <c r="BS47" s="31">
        <f>'Ievades dati'!BS405</f>
        <v>0</v>
      </c>
      <c r="BT47" s="31">
        <f>'Ievades dati'!BT405</f>
        <v>0</v>
      </c>
      <c r="BU47" s="31">
        <f>'Ievades dati'!BU405</f>
        <v>0</v>
      </c>
      <c r="BV47" s="31">
        <f>'Ievades dati'!BV405</f>
        <v>0</v>
      </c>
      <c r="BW47" s="31">
        <f>'Ievades dati'!BW405</f>
        <v>0</v>
      </c>
      <c r="BX47" s="31">
        <f>'Ievades dati'!BX405</f>
        <v>0</v>
      </c>
      <c r="BY47" s="31">
        <f>'Ievades dati'!BY405</f>
        <v>0</v>
      </c>
      <c r="BZ47" s="31">
        <f>'Ievades dati'!BZ405</f>
        <v>0</v>
      </c>
      <c r="CA47" s="31">
        <f>'Ievades dati'!CA405</f>
        <v>0</v>
      </c>
      <c r="CB47" s="31">
        <f>'Ievades dati'!CB405</f>
        <v>0</v>
      </c>
      <c r="CC47" s="31">
        <f>'Ievades dati'!CC405</f>
        <v>0</v>
      </c>
      <c r="CD47" s="31">
        <f>'Ievades dati'!CD405</f>
        <v>0</v>
      </c>
      <c r="CE47" s="31">
        <f>'Ievades dati'!CE405</f>
        <v>0</v>
      </c>
      <c r="CF47" s="31">
        <f>'Ievades dati'!CF405</f>
        <v>0</v>
      </c>
      <c r="CG47" s="31">
        <f>'Ievades dati'!CG405</f>
        <v>0</v>
      </c>
      <c r="CH47" s="31">
        <f>'Ievades dati'!CH405</f>
        <v>0</v>
      </c>
      <c r="CI47" s="31">
        <f>'Ievades dati'!CI405</f>
        <v>0</v>
      </c>
      <c r="CJ47" s="31">
        <f>'Ievades dati'!CJ405</f>
        <v>0</v>
      </c>
      <c r="CK47" s="31">
        <f>'Ievades dati'!CK405</f>
        <v>0</v>
      </c>
    </row>
    <row r="48" spans="2:89" ht="10.15" hidden="1" customHeight="1" outlineLevel="2">
      <c r="B48" s="23"/>
      <c r="C48" s="10">
        <v>16</v>
      </c>
      <c r="D48" s="259">
        <f>'Ievades dati'!D406</f>
        <v>0</v>
      </c>
      <c r="F48" s="12" t="s">
        <v>4</v>
      </c>
      <c r="G48" s="25">
        <f t="shared" si="0"/>
        <v>0</v>
      </c>
      <c r="J48" s="31">
        <f>'Ievades dati'!J406</f>
        <v>0</v>
      </c>
      <c r="K48" s="31">
        <f>'Ievades dati'!K406</f>
        <v>0</v>
      </c>
      <c r="L48" s="31">
        <f>'Ievades dati'!L406</f>
        <v>0</v>
      </c>
      <c r="M48" s="31">
        <f>'Ievades dati'!M406</f>
        <v>0</v>
      </c>
      <c r="N48" s="31">
        <f>'Ievades dati'!N406</f>
        <v>0</v>
      </c>
      <c r="O48" s="31">
        <f>'Ievades dati'!O406</f>
        <v>0</v>
      </c>
      <c r="P48" s="31">
        <f>'Ievades dati'!P406</f>
        <v>0</v>
      </c>
      <c r="Q48" s="31">
        <f>'Ievades dati'!Q406</f>
        <v>0</v>
      </c>
      <c r="R48" s="31">
        <f>'Ievades dati'!R406</f>
        <v>0</v>
      </c>
      <c r="S48" s="31">
        <f>'Ievades dati'!S406</f>
        <v>0</v>
      </c>
      <c r="T48" s="31">
        <f>'Ievades dati'!T406</f>
        <v>0</v>
      </c>
      <c r="U48" s="31">
        <f>'Ievades dati'!U406</f>
        <v>0</v>
      </c>
      <c r="V48" s="31">
        <f>'Ievades dati'!V406</f>
        <v>0</v>
      </c>
      <c r="W48" s="31">
        <f>'Ievades dati'!W406</f>
        <v>0</v>
      </c>
      <c r="X48" s="31">
        <f>'Ievades dati'!X406</f>
        <v>0</v>
      </c>
      <c r="Y48" s="31">
        <f>'Ievades dati'!Y406</f>
        <v>0</v>
      </c>
      <c r="Z48" s="31">
        <f>'Ievades dati'!Z406</f>
        <v>0</v>
      </c>
      <c r="AA48" s="31">
        <f>'Ievades dati'!AA406</f>
        <v>0</v>
      </c>
      <c r="AB48" s="31">
        <f>'Ievades dati'!AB406</f>
        <v>0</v>
      </c>
      <c r="AC48" s="31">
        <f>'Ievades dati'!AC406</f>
        <v>0</v>
      </c>
      <c r="AD48" s="31">
        <f>'Ievades dati'!AD406</f>
        <v>0</v>
      </c>
      <c r="AE48" s="31">
        <f>'Ievades dati'!AE406</f>
        <v>0</v>
      </c>
      <c r="AF48" s="31">
        <f>'Ievades dati'!AF406</f>
        <v>0</v>
      </c>
      <c r="AG48" s="31">
        <f>'Ievades dati'!AG406</f>
        <v>0</v>
      </c>
      <c r="AH48" s="31">
        <f>'Ievades dati'!AH406</f>
        <v>0</v>
      </c>
      <c r="AI48" s="31">
        <f>'Ievades dati'!AI406</f>
        <v>0</v>
      </c>
      <c r="AJ48" s="31">
        <f>'Ievades dati'!AJ406</f>
        <v>0</v>
      </c>
      <c r="AK48" s="31">
        <f>'Ievades dati'!AK406</f>
        <v>0</v>
      </c>
      <c r="AL48" s="31">
        <f>'Ievades dati'!AL406</f>
        <v>0</v>
      </c>
      <c r="AM48" s="31">
        <f>'Ievades dati'!AM406</f>
        <v>0</v>
      </c>
      <c r="AN48" s="31">
        <f>'Ievades dati'!AN406</f>
        <v>0</v>
      </c>
      <c r="AO48" s="31">
        <f>'Ievades dati'!AO406</f>
        <v>0</v>
      </c>
      <c r="AP48" s="31">
        <f>'Ievades dati'!AP406</f>
        <v>0</v>
      </c>
      <c r="AQ48" s="31">
        <f>'Ievades dati'!AQ406</f>
        <v>0</v>
      </c>
      <c r="AR48" s="31">
        <f>'Ievades dati'!AR406</f>
        <v>0</v>
      </c>
      <c r="AS48" s="31">
        <f>'Ievades dati'!AS406</f>
        <v>0</v>
      </c>
      <c r="AT48" s="31">
        <f>'Ievades dati'!AT406</f>
        <v>0</v>
      </c>
      <c r="AU48" s="31">
        <f>'Ievades dati'!AU406</f>
        <v>0</v>
      </c>
      <c r="AV48" s="31">
        <f>'Ievades dati'!AV406</f>
        <v>0</v>
      </c>
      <c r="AW48" s="31">
        <f>'Ievades dati'!AW406</f>
        <v>0</v>
      </c>
      <c r="AX48" s="31">
        <f>'Ievades dati'!AX406</f>
        <v>0</v>
      </c>
      <c r="AY48" s="31">
        <f>'Ievades dati'!AY406</f>
        <v>0</v>
      </c>
      <c r="AZ48" s="31">
        <f>'Ievades dati'!AZ406</f>
        <v>0</v>
      </c>
      <c r="BA48" s="31">
        <f>'Ievades dati'!BA406</f>
        <v>0</v>
      </c>
      <c r="BB48" s="31">
        <f>'Ievades dati'!BB406</f>
        <v>0</v>
      </c>
      <c r="BC48" s="31">
        <f>'Ievades dati'!BC406</f>
        <v>0</v>
      </c>
      <c r="BD48" s="31">
        <f>'Ievades dati'!BD406</f>
        <v>0</v>
      </c>
      <c r="BE48" s="31">
        <f>'Ievades dati'!BE406</f>
        <v>0</v>
      </c>
      <c r="BF48" s="31">
        <f>'Ievades dati'!BF406</f>
        <v>0</v>
      </c>
      <c r="BG48" s="31">
        <f>'Ievades dati'!BG406</f>
        <v>0</v>
      </c>
      <c r="BH48" s="31">
        <f>'Ievades dati'!BH406</f>
        <v>0</v>
      </c>
      <c r="BI48" s="31">
        <f>'Ievades dati'!BI406</f>
        <v>0</v>
      </c>
      <c r="BJ48" s="31">
        <f>'Ievades dati'!BJ406</f>
        <v>0</v>
      </c>
      <c r="BK48" s="31">
        <f>'Ievades dati'!BK406</f>
        <v>0</v>
      </c>
      <c r="BL48" s="31">
        <f>'Ievades dati'!BL406</f>
        <v>0</v>
      </c>
      <c r="BM48" s="31">
        <f>'Ievades dati'!BM406</f>
        <v>0</v>
      </c>
      <c r="BN48" s="31">
        <f>'Ievades dati'!BN406</f>
        <v>0</v>
      </c>
      <c r="BO48" s="31">
        <f>'Ievades dati'!BO406</f>
        <v>0</v>
      </c>
      <c r="BP48" s="31">
        <f>'Ievades dati'!BP406</f>
        <v>0</v>
      </c>
      <c r="BQ48" s="31">
        <f>'Ievades dati'!BQ406</f>
        <v>0</v>
      </c>
      <c r="BR48" s="31">
        <f>'Ievades dati'!BR406</f>
        <v>0</v>
      </c>
      <c r="BS48" s="31">
        <f>'Ievades dati'!BS406</f>
        <v>0</v>
      </c>
      <c r="BT48" s="31">
        <f>'Ievades dati'!BT406</f>
        <v>0</v>
      </c>
      <c r="BU48" s="31">
        <f>'Ievades dati'!BU406</f>
        <v>0</v>
      </c>
      <c r="BV48" s="31">
        <f>'Ievades dati'!BV406</f>
        <v>0</v>
      </c>
      <c r="BW48" s="31">
        <f>'Ievades dati'!BW406</f>
        <v>0</v>
      </c>
      <c r="BX48" s="31">
        <f>'Ievades dati'!BX406</f>
        <v>0</v>
      </c>
      <c r="BY48" s="31">
        <f>'Ievades dati'!BY406</f>
        <v>0</v>
      </c>
      <c r="BZ48" s="31">
        <f>'Ievades dati'!BZ406</f>
        <v>0</v>
      </c>
      <c r="CA48" s="31">
        <f>'Ievades dati'!CA406</f>
        <v>0</v>
      </c>
      <c r="CB48" s="31">
        <f>'Ievades dati'!CB406</f>
        <v>0</v>
      </c>
      <c r="CC48" s="31">
        <f>'Ievades dati'!CC406</f>
        <v>0</v>
      </c>
      <c r="CD48" s="31">
        <f>'Ievades dati'!CD406</f>
        <v>0</v>
      </c>
      <c r="CE48" s="31">
        <f>'Ievades dati'!CE406</f>
        <v>0</v>
      </c>
      <c r="CF48" s="31">
        <f>'Ievades dati'!CF406</f>
        <v>0</v>
      </c>
      <c r="CG48" s="31">
        <f>'Ievades dati'!CG406</f>
        <v>0</v>
      </c>
      <c r="CH48" s="31">
        <f>'Ievades dati'!CH406</f>
        <v>0</v>
      </c>
      <c r="CI48" s="31">
        <f>'Ievades dati'!CI406</f>
        <v>0</v>
      </c>
      <c r="CJ48" s="31">
        <f>'Ievades dati'!CJ406</f>
        <v>0</v>
      </c>
      <c r="CK48" s="31">
        <f>'Ievades dati'!CK406</f>
        <v>0</v>
      </c>
    </row>
    <row r="49" spans="1:89" ht="10.15" hidden="1" customHeight="1" outlineLevel="2">
      <c r="B49" s="23"/>
      <c r="C49" s="10">
        <v>17</v>
      </c>
      <c r="D49" s="259">
        <f>'Ievades dati'!D407</f>
        <v>0</v>
      </c>
      <c r="F49" s="12" t="s">
        <v>4</v>
      </c>
      <c r="G49" s="25">
        <f t="shared" si="0"/>
        <v>0</v>
      </c>
      <c r="J49" s="31">
        <f>'Ievades dati'!J407</f>
        <v>0</v>
      </c>
      <c r="K49" s="31">
        <f>'Ievades dati'!K407</f>
        <v>0</v>
      </c>
      <c r="L49" s="31">
        <f>'Ievades dati'!L407</f>
        <v>0</v>
      </c>
      <c r="M49" s="31">
        <f>'Ievades dati'!M407</f>
        <v>0</v>
      </c>
      <c r="N49" s="31">
        <f>'Ievades dati'!N407</f>
        <v>0</v>
      </c>
      <c r="O49" s="31">
        <f>'Ievades dati'!O407</f>
        <v>0</v>
      </c>
      <c r="P49" s="31">
        <f>'Ievades dati'!P407</f>
        <v>0</v>
      </c>
      <c r="Q49" s="31">
        <f>'Ievades dati'!Q407</f>
        <v>0</v>
      </c>
      <c r="R49" s="31">
        <f>'Ievades dati'!R407</f>
        <v>0</v>
      </c>
      <c r="S49" s="31">
        <f>'Ievades dati'!S407</f>
        <v>0</v>
      </c>
      <c r="T49" s="31">
        <f>'Ievades dati'!T407</f>
        <v>0</v>
      </c>
      <c r="U49" s="31">
        <f>'Ievades dati'!U407</f>
        <v>0</v>
      </c>
      <c r="V49" s="31">
        <f>'Ievades dati'!V407</f>
        <v>0</v>
      </c>
      <c r="W49" s="31">
        <f>'Ievades dati'!W407</f>
        <v>0</v>
      </c>
      <c r="X49" s="31">
        <f>'Ievades dati'!X407</f>
        <v>0</v>
      </c>
      <c r="Y49" s="31">
        <f>'Ievades dati'!Y407</f>
        <v>0</v>
      </c>
      <c r="Z49" s="31">
        <f>'Ievades dati'!Z407</f>
        <v>0</v>
      </c>
      <c r="AA49" s="31">
        <f>'Ievades dati'!AA407</f>
        <v>0</v>
      </c>
      <c r="AB49" s="31">
        <f>'Ievades dati'!AB407</f>
        <v>0</v>
      </c>
      <c r="AC49" s="31">
        <f>'Ievades dati'!AC407</f>
        <v>0</v>
      </c>
      <c r="AD49" s="31">
        <f>'Ievades dati'!AD407</f>
        <v>0</v>
      </c>
      <c r="AE49" s="31">
        <f>'Ievades dati'!AE407</f>
        <v>0</v>
      </c>
      <c r="AF49" s="31">
        <f>'Ievades dati'!AF407</f>
        <v>0</v>
      </c>
      <c r="AG49" s="31">
        <f>'Ievades dati'!AG407</f>
        <v>0</v>
      </c>
      <c r="AH49" s="31">
        <f>'Ievades dati'!AH407</f>
        <v>0</v>
      </c>
      <c r="AI49" s="31">
        <f>'Ievades dati'!AI407</f>
        <v>0</v>
      </c>
      <c r="AJ49" s="31">
        <f>'Ievades dati'!AJ407</f>
        <v>0</v>
      </c>
      <c r="AK49" s="31">
        <f>'Ievades dati'!AK407</f>
        <v>0</v>
      </c>
      <c r="AL49" s="31">
        <f>'Ievades dati'!AL407</f>
        <v>0</v>
      </c>
      <c r="AM49" s="31">
        <f>'Ievades dati'!AM407</f>
        <v>0</v>
      </c>
      <c r="AN49" s="31">
        <f>'Ievades dati'!AN407</f>
        <v>0</v>
      </c>
      <c r="AO49" s="31">
        <f>'Ievades dati'!AO407</f>
        <v>0</v>
      </c>
      <c r="AP49" s="31">
        <f>'Ievades dati'!AP407</f>
        <v>0</v>
      </c>
      <c r="AQ49" s="31">
        <f>'Ievades dati'!AQ407</f>
        <v>0</v>
      </c>
      <c r="AR49" s="31">
        <f>'Ievades dati'!AR407</f>
        <v>0</v>
      </c>
      <c r="AS49" s="31">
        <f>'Ievades dati'!AS407</f>
        <v>0</v>
      </c>
      <c r="AT49" s="31">
        <f>'Ievades dati'!AT407</f>
        <v>0</v>
      </c>
      <c r="AU49" s="31">
        <f>'Ievades dati'!AU407</f>
        <v>0</v>
      </c>
      <c r="AV49" s="31">
        <f>'Ievades dati'!AV407</f>
        <v>0</v>
      </c>
      <c r="AW49" s="31">
        <f>'Ievades dati'!AW407</f>
        <v>0</v>
      </c>
      <c r="AX49" s="31">
        <f>'Ievades dati'!AX407</f>
        <v>0</v>
      </c>
      <c r="AY49" s="31">
        <f>'Ievades dati'!AY407</f>
        <v>0</v>
      </c>
      <c r="AZ49" s="31">
        <f>'Ievades dati'!AZ407</f>
        <v>0</v>
      </c>
      <c r="BA49" s="31">
        <f>'Ievades dati'!BA407</f>
        <v>0</v>
      </c>
      <c r="BB49" s="31">
        <f>'Ievades dati'!BB407</f>
        <v>0</v>
      </c>
      <c r="BC49" s="31">
        <f>'Ievades dati'!BC407</f>
        <v>0</v>
      </c>
      <c r="BD49" s="31">
        <f>'Ievades dati'!BD407</f>
        <v>0</v>
      </c>
      <c r="BE49" s="31">
        <f>'Ievades dati'!BE407</f>
        <v>0</v>
      </c>
      <c r="BF49" s="31">
        <f>'Ievades dati'!BF407</f>
        <v>0</v>
      </c>
      <c r="BG49" s="31">
        <f>'Ievades dati'!BG407</f>
        <v>0</v>
      </c>
      <c r="BH49" s="31">
        <f>'Ievades dati'!BH407</f>
        <v>0</v>
      </c>
      <c r="BI49" s="31">
        <f>'Ievades dati'!BI407</f>
        <v>0</v>
      </c>
      <c r="BJ49" s="31">
        <f>'Ievades dati'!BJ407</f>
        <v>0</v>
      </c>
      <c r="BK49" s="31">
        <f>'Ievades dati'!BK407</f>
        <v>0</v>
      </c>
      <c r="BL49" s="31">
        <f>'Ievades dati'!BL407</f>
        <v>0</v>
      </c>
      <c r="BM49" s="31">
        <f>'Ievades dati'!BM407</f>
        <v>0</v>
      </c>
      <c r="BN49" s="31">
        <f>'Ievades dati'!BN407</f>
        <v>0</v>
      </c>
      <c r="BO49" s="31">
        <f>'Ievades dati'!BO407</f>
        <v>0</v>
      </c>
      <c r="BP49" s="31">
        <f>'Ievades dati'!BP407</f>
        <v>0</v>
      </c>
      <c r="BQ49" s="31">
        <f>'Ievades dati'!BQ407</f>
        <v>0</v>
      </c>
      <c r="BR49" s="31">
        <f>'Ievades dati'!BR407</f>
        <v>0</v>
      </c>
      <c r="BS49" s="31">
        <f>'Ievades dati'!BS407</f>
        <v>0</v>
      </c>
      <c r="BT49" s="31">
        <f>'Ievades dati'!BT407</f>
        <v>0</v>
      </c>
      <c r="BU49" s="31">
        <f>'Ievades dati'!BU407</f>
        <v>0</v>
      </c>
      <c r="BV49" s="31">
        <f>'Ievades dati'!BV407</f>
        <v>0</v>
      </c>
      <c r="BW49" s="31">
        <f>'Ievades dati'!BW407</f>
        <v>0</v>
      </c>
      <c r="BX49" s="31">
        <f>'Ievades dati'!BX407</f>
        <v>0</v>
      </c>
      <c r="BY49" s="31">
        <f>'Ievades dati'!BY407</f>
        <v>0</v>
      </c>
      <c r="BZ49" s="31">
        <f>'Ievades dati'!BZ407</f>
        <v>0</v>
      </c>
      <c r="CA49" s="31">
        <f>'Ievades dati'!CA407</f>
        <v>0</v>
      </c>
      <c r="CB49" s="31">
        <f>'Ievades dati'!CB407</f>
        <v>0</v>
      </c>
      <c r="CC49" s="31">
        <f>'Ievades dati'!CC407</f>
        <v>0</v>
      </c>
      <c r="CD49" s="31">
        <f>'Ievades dati'!CD407</f>
        <v>0</v>
      </c>
      <c r="CE49" s="31">
        <f>'Ievades dati'!CE407</f>
        <v>0</v>
      </c>
      <c r="CF49" s="31">
        <f>'Ievades dati'!CF407</f>
        <v>0</v>
      </c>
      <c r="CG49" s="31">
        <f>'Ievades dati'!CG407</f>
        <v>0</v>
      </c>
      <c r="CH49" s="31">
        <f>'Ievades dati'!CH407</f>
        <v>0</v>
      </c>
      <c r="CI49" s="31">
        <f>'Ievades dati'!CI407</f>
        <v>0</v>
      </c>
      <c r="CJ49" s="31">
        <f>'Ievades dati'!CJ407</f>
        <v>0</v>
      </c>
      <c r="CK49" s="31">
        <f>'Ievades dati'!CK407</f>
        <v>0</v>
      </c>
    </row>
    <row r="50" spans="1:89" ht="10.15" hidden="1" customHeight="1" outlineLevel="2">
      <c r="B50" s="23"/>
      <c r="C50" s="10">
        <v>18</v>
      </c>
      <c r="D50" s="259">
        <f>'Ievades dati'!D408</f>
        <v>0</v>
      </c>
      <c r="F50" s="12" t="s">
        <v>4</v>
      </c>
      <c r="G50" s="25">
        <f t="shared" si="0"/>
        <v>0</v>
      </c>
      <c r="J50" s="31">
        <f>'Ievades dati'!J408</f>
        <v>0</v>
      </c>
      <c r="K50" s="31">
        <f>'Ievades dati'!K408</f>
        <v>0</v>
      </c>
      <c r="L50" s="31">
        <f>'Ievades dati'!L408</f>
        <v>0</v>
      </c>
      <c r="M50" s="31">
        <f>'Ievades dati'!M408</f>
        <v>0</v>
      </c>
      <c r="N50" s="31">
        <f>'Ievades dati'!N408</f>
        <v>0</v>
      </c>
      <c r="O50" s="31">
        <f>'Ievades dati'!O408</f>
        <v>0</v>
      </c>
      <c r="P50" s="31">
        <f>'Ievades dati'!P408</f>
        <v>0</v>
      </c>
      <c r="Q50" s="31">
        <f>'Ievades dati'!Q408</f>
        <v>0</v>
      </c>
      <c r="R50" s="31">
        <f>'Ievades dati'!R408</f>
        <v>0</v>
      </c>
      <c r="S50" s="31">
        <f>'Ievades dati'!S408</f>
        <v>0</v>
      </c>
      <c r="T50" s="31">
        <f>'Ievades dati'!T408</f>
        <v>0</v>
      </c>
      <c r="U50" s="31">
        <f>'Ievades dati'!U408</f>
        <v>0</v>
      </c>
      <c r="V50" s="31">
        <f>'Ievades dati'!V408</f>
        <v>0</v>
      </c>
      <c r="W50" s="31">
        <f>'Ievades dati'!W408</f>
        <v>0</v>
      </c>
      <c r="X50" s="31">
        <f>'Ievades dati'!X408</f>
        <v>0</v>
      </c>
      <c r="Y50" s="31">
        <f>'Ievades dati'!Y408</f>
        <v>0</v>
      </c>
      <c r="Z50" s="31">
        <f>'Ievades dati'!Z408</f>
        <v>0</v>
      </c>
      <c r="AA50" s="31">
        <f>'Ievades dati'!AA408</f>
        <v>0</v>
      </c>
      <c r="AB50" s="31">
        <f>'Ievades dati'!AB408</f>
        <v>0</v>
      </c>
      <c r="AC50" s="31">
        <f>'Ievades dati'!AC408</f>
        <v>0</v>
      </c>
      <c r="AD50" s="31">
        <f>'Ievades dati'!AD408</f>
        <v>0</v>
      </c>
      <c r="AE50" s="31">
        <f>'Ievades dati'!AE408</f>
        <v>0</v>
      </c>
      <c r="AF50" s="31">
        <f>'Ievades dati'!AF408</f>
        <v>0</v>
      </c>
      <c r="AG50" s="31">
        <f>'Ievades dati'!AG408</f>
        <v>0</v>
      </c>
      <c r="AH50" s="31">
        <f>'Ievades dati'!AH408</f>
        <v>0</v>
      </c>
      <c r="AI50" s="31">
        <f>'Ievades dati'!AI408</f>
        <v>0</v>
      </c>
      <c r="AJ50" s="31">
        <f>'Ievades dati'!AJ408</f>
        <v>0</v>
      </c>
      <c r="AK50" s="31">
        <f>'Ievades dati'!AK408</f>
        <v>0</v>
      </c>
      <c r="AL50" s="31">
        <f>'Ievades dati'!AL408</f>
        <v>0</v>
      </c>
      <c r="AM50" s="31">
        <f>'Ievades dati'!AM408</f>
        <v>0</v>
      </c>
      <c r="AN50" s="31">
        <f>'Ievades dati'!AN408</f>
        <v>0</v>
      </c>
      <c r="AO50" s="31">
        <f>'Ievades dati'!AO408</f>
        <v>0</v>
      </c>
      <c r="AP50" s="31">
        <f>'Ievades dati'!AP408</f>
        <v>0</v>
      </c>
      <c r="AQ50" s="31">
        <f>'Ievades dati'!AQ408</f>
        <v>0</v>
      </c>
      <c r="AR50" s="31">
        <f>'Ievades dati'!AR408</f>
        <v>0</v>
      </c>
      <c r="AS50" s="31">
        <f>'Ievades dati'!AS408</f>
        <v>0</v>
      </c>
      <c r="AT50" s="31">
        <f>'Ievades dati'!AT408</f>
        <v>0</v>
      </c>
      <c r="AU50" s="31">
        <f>'Ievades dati'!AU408</f>
        <v>0</v>
      </c>
      <c r="AV50" s="31">
        <f>'Ievades dati'!AV408</f>
        <v>0</v>
      </c>
      <c r="AW50" s="31">
        <f>'Ievades dati'!AW408</f>
        <v>0</v>
      </c>
      <c r="AX50" s="31">
        <f>'Ievades dati'!AX408</f>
        <v>0</v>
      </c>
      <c r="AY50" s="31">
        <f>'Ievades dati'!AY408</f>
        <v>0</v>
      </c>
      <c r="AZ50" s="31">
        <f>'Ievades dati'!AZ408</f>
        <v>0</v>
      </c>
      <c r="BA50" s="31">
        <f>'Ievades dati'!BA408</f>
        <v>0</v>
      </c>
      <c r="BB50" s="31">
        <f>'Ievades dati'!BB408</f>
        <v>0</v>
      </c>
      <c r="BC50" s="31">
        <f>'Ievades dati'!BC408</f>
        <v>0</v>
      </c>
      <c r="BD50" s="31">
        <f>'Ievades dati'!BD408</f>
        <v>0</v>
      </c>
      <c r="BE50" s="31">
        <f>'Ievades dati'!BE408</f>
        <v>0</v>
      </c>
      <c r="BF50" s="31">
        <f>'Ievades dati'!BF408</f>
        <v>0</v>
      </c>
      <c r="BG50" s="31">
        <f>'Ievades dati'!BG408</f>
        <v>0</v>
      </c>
      <c r="BH50" s="31">
        <f>'Ievades dati'!BH408</f>
        <v>0</v>
      </c>
      <c r="BI50" s="31">
        <f>'Ievades dati'!BI408</f>
        <v>0</v>
      </c>
      <c r="BJ50" s="31">
        <f>'Ievades dati'!BJ408</f>
        <v>0</v>
      </c>
      <c r="BK50" s="31">
        <f>'Ievades dati'!BK408</f>
        <v>0</v>
      </c>
      <c r="BL50" s="31">
        <f>'Ievades dati'!BL408</f>
        <v>0</v>
      </c>
      <c r="BM50" s="31">
        <f>'Ievades dati'!BM408</f>
        <v>0</v>
      </c>
      <c r="BN50" s="31">
        <f>'Ievades dati'!BN408</f>
        <v>0</v>
      </c>
      <c r="BO50" s="31">
        <f>'Ievades dati'!BO408</f>
        <v>0</v>
      </c>
      <c r="BP50" s="31">
        <f>'Ievades dati'!BP408</f>
        <v>0</v>
      </c>
      <c r="BQ50" s="31">
        <f>'Ievades dati'!BQ408</f>
        <v>0</v>
      </c>
      <c r="BR50" s="31">
        <f>'Ievades dati'!BR408</f>
        <v>0</v>
      </c>
      <c r="BS50" s="31">
        <f>'Ievades dati'!BS408</f>
        <v>0</v>
      </c>
      <c r="BT50" s="31">
        <f>'Ievades dati'!BT408</f>
        <v>0</v>
      </c>
      <c r="BU50" s="31">
        <f>'Ievades dati'!BU408</f>
        <v>0</v>
      </c>
      <c r="BV50" s="31">
        <f>'Ievades dati'!BV408</f>
        <v>0</v>
      </c>
      <c r="BW50" s="31">
        <f>'Ievades dati'!BW408</f>
        <v>0</v>
      </c>
      <c r="BX50" s="31">
        <f>'Ievades dati'!BX408</f>
        <v>0</v>
      </c>
      <c r="BY50" s="31">
        <f>'Ievades dati'!BY408</f>
        <v>0</v>
      </c>
      <c r="BZ50" s="31">
        <f>'Ievades dati'!BZ408</f>
        <v>0</v>
      </c>
      <c r="CA50" s="31">
        <f>'Ievades dati'!CA408</f>
        <v>0</v>
      </c>
      <c r="CB50" s="31">
        <f>'Ievades dati'!CB408</f>
        <v>0</v>
      </c>
      <c r="CC50" s="31">
        <f>'Ievades dati'!CC408</f>
        <v>0</v>
      </c>
      <c r="CD50" s="31">
        <f>'Ievades dati'!CD408</f>
        <v>0</v>
      </c>
      <c r="CE50" s="31">
        <f>'Ievades dati'!CE408</f>
        <v>0</v>
      </c>
      <c r="CF50" s="31">
        <f>'Ievades dati'!CF408</f>
        <v>0</v>
      </c>
      <c r="CG50" s="31">
        <f>'Ievades dati'!CG408</f>
        <v>0</v>
      </c>
      <c r="CH50" s="31">
        <f>'Ievades dati'!CH408</f>
        <v>0</v>
      </c>
      <c r="CI50" s="31">
        <f>'Ievades dati'!CI408</f>
        <v>0</v>
      </c>
      <c r="CJ50" s="31">
        <f>'Ievades dati'!CJ408</f>
        <v>0</v>
      </c>
      <c r="CK50" s="31">
        <f>'Ievades dati'!CK408</f>
        <v>0</v>
      </c>
    </row>
    <row r="51" spans="1:89" ht="10.15" hidden="1" customHeight="1" outlineLevel="2">
      <c r="B51" s="23"/>
      <c r="C51" s="10">
        <v>19</v>
      </c>
      <c r="D51" s="259">
        <f>'Ievades dati'!D409</f>
        <v>0</v>
      </c>
      <c r="F51" s="12" t="s">
        <v>4</v>
      </c>
      <c r="G51" s="25">
        <f t="shared" si="0"/>
        <v>0</v>
      </c>
      <c r="J51" s="31">
        <f>'Ievades dati'!J409</f>
        <v>0</v>
      </c>
      <c r="K51" s="31">
        <f>'Ievades dati'!K409</f>
        <v>0</v>
      </c>
      <c r="L51" s="31">
        <f>'Ievades dati'!L409</f>
        <v>0</v>
      </c>
      <c r="M51" s="31">
        <f>'Ievades dati'!M409</f>
        <v>0</v>
      </c>
      <c r="N51" s="31">
        <f>'Ievades dati'!N409</f>
        <v>0</v>
      </c>
      <c r="O51" s="31">
        <f>'Ievades dati'!O409</f>
        <v>0</v>
      </c>
      <c r="P51" s="31">
        <f>'Ievades dati'!P409</f>
        <v>0</v>
      </c>
      <c r="Q51" s="31">
        <f>'Ievades dati'!Q409</f>
        <v>0</v>
      </c>
      <c r="R51" s="31">
        <f>'Ievades dati'!R409</f>
        <v>0</v>
      </c>
      <c r="S51" s="31">
        <f>'Ievades dati'!S409</f>
        <v>0</v>
      </c>
      <c r="T51" s="31">
        <f>'Ievades dati'!T409</f>
        <v>0</v>
      </c>
      <c r="U51" s="31">
        <f>'Ievades dati'!U409</f>
        <v>0</v>
      </c>
      <c r="V51" s="31">
        <f>'Ievades dati'!V409</f>
        <v>0</v>
      </c>
      <c r="W51" s="31">
        <f>'Ievades dati'!W409</f>
        <v>0</v>
      </c>
      <c r="X51" s="31">
        <f>'Ievades dati'!X409</f>
        <v>0</v>
      </c>
      <c r="Y51" s="31">
        <f>'Ievades dati'!Y409</f>
        <v>0</v>
      </c>
      <c r="Z51" s="31">
        <f>'Ievades dati'!Z409</f>
        <v>0</v>
      </c>
      <c r="AA51" s="31">
        <f>'Ievades dati'!AA409</f>
        <v>0</v>
      </c>
      <c r="AB51" s="31">
        <f>'Ievades dati'!AB409</f>
        <v>0</v>
      </c>
      <c r="AC51" s="31">
        <f>'Ievades dati'!AC409</f>
        <v>0</v>
      </c>
      <c r="AD51" s="31">
        <f>'Ievades dati'!AD409</f>
        <v>0</v>
      </c>
      <c r="AE51" s="31">
        <f>'Ievades dati'!AE409</f>
        <v>0</v>
      </c>
      <c r="AF51" s="31">
        <f>'Ievades dati'!AF409</f>
        <v>0</v>
      </c>
      <c r="AG51" s="31">
        <f>'Ievades dati'!AG409</f>
        <v>0</v>
      </c>
      <c r="AH51" s="31">
        <f>'Ievades dati'!AH409</f>
        <v>0</v>
      </c>
      <c r="AI51" s="31">
        <f>'Ievades dati'!AI409</f>
        <v>0</v>
      </c>
      <c r="AJ51" s="31">
        <f>'Ievades dati'!AJ409</f>
        <v>0</v>
      </c>
      <c r="AK51" s="31">
        <f>'Ievades dati'!AK409</f>
        <v>0</v>
      </c>
      <c r="AL51" s="31">
        <f>'Ievades dati'!AL409</f>
        <v>0</v>
      </c>
      <c r="AM51" s="31">
        <f>'Ievades dati'!AM409</f>
        <v>0</v>
      </c>
      <c r="AN51" s="31">
        <f>'Ievades dati'!AN409</f>
        <v>0</v>
      </c>
      <c r="AO51" s="31">
        <f>'Ievades dati'!AO409</f>
        <v>0</v>
      </c>
      <c r="AP51" s="31">
        <f>'Ievades dati'!AP409</f>
        <v>0</v>
      </c>
      <c r="AQ51" s="31">
        <f>'Ievades dati'!AQ409</f>
        <v>0</v>
      </c>
      <c r="AR51" s="31">
        <f>'Ievades dati'!AR409</f>
        <v>0</v>
      </c>
      <c r="AS51" s="31">
        <f>'Ievades dati'!AS409</f>
        <v>0</v>
      </c>
      <c r="AT51" s="31">
        <f>'Ievades dati'!AT409</f>
        <v>0</v>
      </c>
      <c r="AU51" s="31">
        <f>'Ievades dati'!AU409</f>
        <v>0</v>
      </c>
      <c r="AV51" s="31">
        <f>'Ievades dati'!AV409</f>
        <v>0</v>
      </c>
      <c r="AW51" s="31">
        <f>'Ievades dati'!AW409</f>
        <v>0</v>
      </c>
      <c r="AX51" s="31">
        <f>'Ievades dati'!AX409</f>
        <v>0</v>
      </c>
      <c r="AY51" s="31">
        <f>'Ievades dati'!AY409</f>
        <v>0</v>
      </c>
      <c r="AZ51" s="31">
        <f>'Ievades dati'!AZ409</f>
        <v>0</v>
      </c>
      <c r="BA51" s="31">
        <f>'Ievades dati'!BA409</f>
        <v>0</v>
      </c>
      <c r="BB51" s="31">
        <f>'Ievades dati'!BB409</f>
        <v>0</v>
      </c>
      <c r="BC51" s="31">
        <f>'Ievades dati'!BC409</f>
        <v>0</v>
      </c>
      <c r="BD51" s="31">
        <f>'Ievades dati'!BD409</f>
        <v>0</v>
      </c>
      <c r="BE51" s="31">
        <f>'Ievades dati'!BE409</f>
        <v>0</v>
      </c>
      <c r="BF51" s="31">
        <f>'Ievades dati'!BF409</f>
        <v>0</v>
      </c>
      <c r="BG51" s="31">
        <f>'Ievades dati'!BG409</f>
        <v>0</v>
      </c>
      <c r="BH51" s="31">
        <f>'Ievades dati'!BH409</f>
        <v>0</v>
      </c>
      <c r="BI51" s="31">
        <f>'Ievades dati'!BI409</f>
        <v>0</v>
      </c>
      <c r="BJ51" s="31">
        <f>'Ievades dati'!BJ409</f>
        <v>0</v>
      </c>
      <c r="BK51" s="31">
        <f>'Ievades dati'!BK409</f>
        <v>0</v>
      </c>
      <c r="BL51" s="31">
        <f>'Ievades dati'!BL409</f>
        <v>0</v>
      </c>
      <c r="BM51" s="31">
        <f>'Ievades dati'!BM409</f>
        <v>0</v>
      </c>
      <c r="BN51" s="31">
        <f>'Ievades dati'!BN409</f>
        <v>0</v>
      </c>
      <c r="BO51" s="31">
        <f>'Ievades dati'!BO409</f>
        <v>0</v>
      </c>
      <c r="BP51" s="31">
        <f>'Ievades dati'!BP409</f>
        <v>0</v>
      </c>
      <c r="BQ51" s="31">
        <f>'Ievades dati'!BQ409</f>
        <v>0</v>
      </c>
      <c r="BR51" s="31">
        <f>'Ievades dati'!BR409</f>
        <v>0</v>
      </c>
      <c r="BS51" s="31">
        <f>'Ievades dati'!BS409</f>
        <v>0</v>
      </c>
      <c r="BT51" s="31">
        <f>'Ievades dati'!BT409</f>
        <v>0</v>
      </c>
      <c r="BU51" s="31">
        <f>'Ievades dati'!BU409</f>
        <v>0</v>
      </c>
      <c r="BV51" s="31">
        <f>'Ievades dati'!BV409</f>
        <v>0</v>
      </c>
      <c r="BW51" s="31">
        <f>'Ievades dati'!BW409</f>
        <v>0</v>
      </c>
      <c r="BX51" s="31">
        <f>'Ievades dati'!BX409</f>
        <v>0</v>
      </c>
      <c r="BY51" s="31">
        <f>'Ievades dati'!BY409</f>
        <v>0</v>
      </c>
      <c r="BZ51" s="31">
        <f>'Ievades dati'!BZ409</f>
        <v>0</v>
      </c>
      <c r="CA51" s="31">
        <f>'Ievades dati'!CA409</f>
        <v>0</v>
      </c>
      <c r="CB51" s="31">
        <f>'Ievades dati'!CB409</f>
        <v>0</v>
      </c>
      <c r="CC51" s="31">
        <f>'Ievades dati'!CC409</f>
        <v>0</v>
      </c>
      <c r="CD51" s="31">
        <f>'Ievades dati'!CD409</f>
        <v>0</v>
      </c>
      <c r="CE51" s="31">
        <f>'Ievades dati'!CE409</f>
        <v>0</v>
      </c>
      <c r="CF51" s="31">
        <f>'Ievades dati'!CF409</f>
        <v>0</v>
      </c>
      <c r="CG51" s="31">
        <f>'Ievades dati'!CG409</f>
        <v>0</v>
      </c>
      <c r="CH51" s="31">
        <f>'Ievades dati'!CH409</f>
        <v>0</v>
      </c>
      <c r="CI51" s="31">
        <f>'Ievades dati'!CI409</f>
        <v>0</v>
      </c>
      <c r="CJ51" s="31">
        <f>'Ievades dati'!CJ409</f>
        <v>0</v>
      </c>
      <c r="CK51" s="31">
        <f>'Ievades dati'!CK409</f>
        <v>0</v>
      </c>
    </row>
    <row r="52" spans="1:89" ht="10.15" hidden="1" customHeight="1" outlineLevel="2" thickBot="1">
      <c r="B52" s="23"/>
      <c r="C52" s="10">
        <v>20</v>
      </c>
      <c r="D52" s="283">
        <f>'Ievades dati'!D410</f>
        <v>0</v>
      </c>
      <c r="F52" s="12" t="s">
        <v>4</v>
      </c>
      <c r="G52" s="128">
        <f t="shared" si="0"/>
        <v>0</v>
      </c>
      <c r="J52" s="31">
        <f>'Ievades dati'!J410</f>
        <v>0</v>
      </c>
      <c r="K52" s="31">
        <f>'Ievades dati'!K410</f>
        <v>0</v>
      </c>
      <c r="L52" s="31">
        <f>'Ievades dati'!L410</f>
        <v>0</v>
      </c>
      <c r="M52" s="31">
        <f>'Ievades dati'!M410</f>
        <v>0</v>
      </c>
      <c r="N52" s="31">
        <f>'Ievades dati'!N410</f>
        <v>0</v>
      </c>
      <c r="O52" s="31">
        <f>'Ievades dati'!O410</f>
        <v>0</v>
      </c>
      <c r="P52" s="31">
        <f>'Ievades dati'!P410</f>
        <v>0</v>
      </c>
      <c r="Q52" s="31">
        <f>'Ievades dati'!Q410</f>
        <v>0</v>
      </c>
      <c r="R52" s="31">
        <f>'Ievades dati'!R410</f>
        <v>0</v>
      </c>
      <c r="S52" s="31">
        <f>'Ievades dati'!S410</f>
        <v>0</v>
      </c>
      <c r="T52" s="31">
        <f>'Ievades dati'!T410</f>
        <v>0</v>
      </c>
      <c r="U52" s="31">
        <f>'Ievades dati'!U410</f>
        <v>0</v>
      </c>
      <c r="V52" s="31">
        <f>'Ievades dati'!V410</f>
        <v>0</v>
      </c>
      <c r="W52" s="31">
        <f>'Ievades dati'!W410</f>
        <v>0</v>
      </c>
      <c r="X52" s="31">
        <f>'Ievades dati'!X410</f>
        <v>0</v>
      </c>
      <c r="Y52" s="31">
        <f>'Ievades dati'!Y410</f>
        <v>0</v>
      </c>
      <c r="Z52" s="31">
        <f>'Ievades dati'!Z410</f>
        <v>0</v>
      </c>
      <c r="AA52" s="31">
        <f>'Ievades dati'!AA410</f>
        <v>0</v>
      </c>
      <c r="AB52" s="31">
        <f>'Ievades dati'!AB410</f>
        <v>0</v>
      </c>
      <c r="AC52" s="31">
        <f>'Ievades dati'!AC410</f>
        <v>0</v>
      </c>
      <c r="AD52" s="31">
        <f>'Ievades dati'!AD410</f>
        <v>0</v>
      </c>
      <c r="AE52" s="31">
        <f>'Ievades dati'!AE410</f>
        <v>0</v>
      </c>
      <c r="AF52" s="31">
        <f>'Ievades dati'!AF410</f>
        <v>0</v>
      </c>
      <c r="AG52" s="31">
        <f>'Ievades dati'!AG410</f>
        <v>0</v>
      </c>
      <c r="AH52" s="31">
        <f>'Ievades dati'!AH410</f>
        <v>0</v>
      </c>
      <c r="AI52" s="31">
        <f>'Ievades dati'!AI410</f>
        <v>0</v>
      </c>
      <c r="AJ52" s="31">
        <f>'Ievades dati'!AJ410</f>
        <v>0</v>
      </c>
      <c r="AK52" s="31">
        <f>'Ievades dati'!AK410</f>
        <v>0</v>
      </c>
      <c r="AL52" s="31">
        <f>'Ievades dati'!AL410</f>
        <v>0</v>
      </c>
      <c r="AM52" s="31">
        <f>'Ievades dati'!AM410</f>
        <v>0</v>
      </c>
      <c r="AN52" s="31">
        <f>'Ievades dati'!AN410</f>
        <v>0</v>
      </c>
      <c r="AO52" s="31">
        <f>'Ievades dati'!AO410</f>
        <v>0</v>
      </c>
      <c r="AP52" s="31">
        <f>'Ievades dati'!AP410</f>
        <v>0</v>
      </c>
      <c r="AQ52" s="31">
        <f>'Ievades dati'!AQ410</f>
        <v>0</v>
      </c>
      <c r="AR52" s="31">
        <f>'Ievades dati'!AR410</f>
        <v>0</v>
      </c>
      <c r="AS52" s="31">
        <f>'Ievades dati'!AS410</f>
        <v>0</v>
      </c>
      <c r="AT52" s="31">
        <f>'Ievades dati'!AT410</f>
        <v>0</v>
      </c>
      <c r="AU52" s="31">
        <f>'Ievades dati'!AU410</f>
        <v>0</v>
      </c>
      <c r="AV52" s="31">
        <f>'Ievades dati'!AV410</f>
        <v>0</v>
      </c>
      <c r="AW52" s="31">
        <f>'Ievades dati'!AW410</f>
        <v>0</v>
      </c>
      <c r="AX52" s="31">
        <f>'Ievades dati'!AX410</f>
        <v>0</v>
      </c>
      <c r="AY52" s="31">
        <f>'Ievades dati'!AY410</f>
        <v>0</v>
      </c>
      <c r="AZ52" s="31">
        <f>'Ievades dati'!AZ410</f>
        <v>0</v>
      </c>
      <c r="BA52" s="31">
        <f>'Ievades dati'!BA410</f>
        <v>0</v>
      </c>
      <c r="BB52" s="31">
        <f>'Ievades dati'!BB410</f>
        <v>0</v>
      </c>
      <c r="BC52" s="31">
        <f>'Ievades dati'!BC410</f>
        <v>0</v>
      </c>
      <c r="BD52" s="31">
        <f>'Ievades dati'!BD410</f>
        <v>0</v>
      </c>
      <c r="BE52" s="31">
        <f>'Ievades dati'!BE410</f>
        <v>0</v>
      </c>
      <c r="BF52" s="31">
        <f>'Ievades dati'!BF410</f>
        <v>0</v>
      </c>
      <c r="BG52" s="31">
        <f>'Ievades dati'!BG410</f>
        <v>0</v>
      </c>
      <c r="BH52" s="31">
        <f>'Ievades dati'!BH410</f>
        <v>0</v>
      </c>
      <c r="BI52" s="31">
        <f>'Ievades dati'!BI410</f>
        <v>0</v>
      </c>
      <c r="BJ52" s="31">
        <f>'Ievades dati'!BJ410</f>
        <v>0</v>
      </c>
      <c r="BK52" s="31">
        <f>'Ievades dati'!BK410</f>
        <v>0</v>
      </c>
      <c r="BL52" s="31">
        <f>'Ievades dati'!BL410</f>
        <v>0</v>
      </c>
      <c r="BM52" s="31">
        <f>'Ievades dati'!BM410</f>
        <v>0</v>
      </c>
      <c r="BN52" s="31">
        <f>'Ievades dati'!BN410</f>
        <v>0</v>
      </c>
      <c r="BO52" s="31">
        <f>'Ievades dati'!BO410</f>
        <v>0</v>
      </c>
      <c r="BP52" s="31">
        <f>'Ievades dati'!BP410</f>
        <v>0</v>
      </c>
      <c r="BQ52" s="31">
        <f>'Ievades dati'!BQ410</f>
        <v>0</v>
      </c>
      <c r="BR52" s="31">
        <f>'Ievades dati'!BR410</f>
        <v>0</v>
      </c>
      <c r="BS52" s="31">
        <f>'Ievades dati'!BS410</f>
        <v>0</v>
      </c>
      <c r="BT52" s="31">
        <f>'Ievades dati'!BT410</f>
        <v>0</v>
      </c>
      <c r="BU52" s="31">
        <f>'Ievades dati'!BU410</f>
        <v>0</v>
      </c>
      <c r="BV52" s="31">
        <f>'Ievades dati'!BV410</f>
        <v>0</v>
      </c>
      <c r="BW52" s="31">
        <f>'Ievades dati'!BW410</f>
        <v>0</v>
      </c>
      <c r="BX52" s="31">
        <f>'Ievades dati'!BX410</f>
        <v>0</v>
      </c>
      <c r="BY52" s="31">
        <f>'Ievades dati'!BY410</f>
        <v>0</v>
      </c>
      <c r="BZ52" s="31">
        <f>'Ievades dati'!BZ410</f>
        <v>0</v>
      </c>
      <c r="CA52" s="31">
        <f>'Ievades dati'!CA410</f>
        <v>0</v>
      </c>
      <c r="CB52" s="31">
        <f>'Ievades dati'!CB410</f>
        <v>0</v>
      </c>
      <c r="CC52" s="31">
        <f>'Ievades dati'!CC410</f>
        <v>0</v>
      </c>
      <c r="CD52" s="31">
        <f>'Ievades dati'!CD410</f>
        <v>0</v>
      </c>
      <c r="CE52" s="31">
        <f>'Ievades dati'!CE410</f>
        <v>0</v>
      </c>
      <c r="CF52" s="31">
        <f>'Ievades dati'!CF410</f>
        <v>0</v>
      </c>
      <c r="CG52" s="31">
        <f>'Ievades dati'!CG410</f>
        <v>0</v>
      </c>
      <c r="CH52" s="31">
        <f>'Ievades dati'!CH410</f>
        <v>0</v>
      </c>
      <c r="CI52" s="31">
        <f>'Ievades dati'!CI410</f>
        <v>0</v>
      </c>
      <c r="CJ52" s="31">
        <f>'Ievades dati'!CJ410</f>
        <v>0</v>
      </c>
      <c r="CK52" s="31">
        <f>'Ievades dati'!CK410</f>
        <v>0</v>
      </c>
    </row>
    <row r="53" spans="1:89" ht="10.15" hidden="1" customHeight="1" outlineLevel="2">
      <c r="B53" s="23"/>
      <c r="D53" s="284" t="s">
        <v>652</v>
      </c>
      <c r="E53" s="285"/>
      <c r="F53" s="286" t="s">
        <v>4</v>
      </c>
      <c r="G53" s="265">
        <f t="shared" si="0"/>
        <v>0</v>
      </c>
      <c r="H53" s="284"/>
      <c r="I53" s="287"/>
      <c r="J53" s="265">
        <f>SUM(J33:J52)</f>
        <v>0</v>
      </c>
      <c r="K53" s="265">
        <f t="shared" ref="K53:BV53" si="1">SUM(K33:K52)</f>
        <v>0</v>
      </c>
      <c r="L53" s="265">
        <f t="shared" si="1"/>
        <v>0</v>
      </c>
      <c r="M53" s="265">
        <f t="shared" si="1"/>
        <v>0</v>
      </c>
      <c r="N53" s="265">
        <f t="shared" si="1"/>
        <v>0</v>
      </c>
      <c r="O53" s="265">
        <f t="shared" si="1"/>
        <v>0</v>
      </c>
      <c r="P53" s="265">
        <f t="shared" si="1"/>
        <v>0</v>
      </c>
      <c r="Q53" s="265">
        <f t="shared" si="1"/>
        <v>0</v>
      </c>
      <c r="R53" s="265">
        <f t="shared" si="1"/>
        <v>0</v>
      </c>
      <c r="S53" s="265">
        <f t="shared" si="1"/>
        <v>0</v>
      </c>
      <c r="T53" s="265">
        <f t="shared" si="1"/>
        <v>0</v>
      </c>
      <c r="U53" s="265">
        <f t="shared" si="1"/>
        <v>0</v>
      </c>
      <c r="V53" s="265">
        <f t="shared" si="1"/>
        <v>0</v>
      </c>
      <c r="W53" s="265">
        <f t="shared" si="1"/>
        <v>0</v>
      </c>
      <c r="X53" s="265">
        <f t="shared" si="1"/>
        <v>0</v>
      </c>
      <c r="Y53" s="265">
        <f t="shared" si="1"/>
        <v>0</v>
      </c>
      <c r="Z53" s="265">
        <f t="shared" si="1"/>
        <v>0</v>
      </c>
      <c r="AA53" s="265">
        <f t="shared" si="1"/>
        <v>0</v>
      </c>
      <c r="AB53" s="265">
        <f t="shared" si="1"/>
        <v>0</v>
      </c>
      <c r="AC53" s="265">
        <f t="shared" si="1"/>
        <v>0</v>
      </c>
      <c r="AD53" s="265">
        <f t="shared" si="1"/>
        <v>0</v>
      </c>
      <c r="AE53" s="265">
        <f t="shared" si="1"/>
        <v>0</v>
      </c>
      <c r="AF53" s="265">
        <f t="shared" si="1"/>
        <v>0</v>
      </c>
      <c r="AG53" s="265">
        <f t="shared" si="1"/>
        <v>0</v>
      </c>
      <c r="AH53" s="265">
        <f t="shared" si="1"/>
        <v>0</v>
      </c>
      <c r="AI53" s="265">
        <f t="shared" si="1"/>
        <v>0</v>
      </c>
      <c r="AJ53" s="265">
        <f t="shared" si="1"/>
        <v>0</v>
      </c>
      <c r="AK53" s="265">
        <f t="shared" si="1"/>
        <v>0</v>
      </c>
      <c r="AL53" s="265">
        <f t="shared" si="1"/>
        <v>0</v>
      </c>
      <c r="AM53" s="265">
        <f t="shared" si="1"/>
        <v>0</v>
      </c>
      <c r="AN53" s="265">
        <f t="shared" si="1"/>
        <v>0</v>
      </c>
      <c r="AO53" s="265">
        <f t="shared" si="1"/>
        <v>0</v>
      </c>
      <c r="AP53" s="265">
        <f t="shared" si="1"/>
        <v>0</v>
      </c>
      <c r="AQ53" s="265">
        <f t="shared" si="1"/>
        <v>0</v>
      </c>
      <c r="AR53" s="265">
        <f t="shared" si="1"/>
        <v>0</v>
      </c>
      <c r="AS53" s="265">
        <f t="shared" si="1"/>
        <v>0</v>
      </c>
      <c r="AT53" s="265">
        <f t="shared" si="1"/>
        <v>0</v>
      </c>
      <c r="AU53" s="265">
        <f t="shared" si="1"/>
        <v>0</v>
      </c>
      <c r="AV53" s="265">
        <f t="shared" si="1"/>
        <v>0</v>
      </c>
      <c r="AW53" s="265">
        <f t="shared" si="1"/>
        <v>0</v>
      </c>
      <c r="AX53" s="265">
        <f t="shared" si="1"/>
        <v>0</v>
      </c>
      <c r="AY53" s="265">
        <f t="shared" si="1"/>
        <v>0</v>
      </c>
      <c r="AZ53" s="265">
        <f t="shared" si="1"/>
        <v>0</v>
      </c>
      <c r="BA53" s="265">
        <f t="shared" si="1"/>
        <v>0</v>
      </c>
      <c r="BB53" s="265">
        <f t="shared" si="1"/>
        <v>0</v>
      </c>
      <c r="BC53" s="265">
        <f t="shared" si="1"/>
        <v>0</v>
      </c>
      <c r="BD53" s="265">
        <f t="shared" si="1"/>
        <v>0</v>
      </c>
      <c r="BE53" s="265">
        <f t="shared" si="1"/>
        <v>0</v>
      </c>
      <c r="BF53" s="265">
        <f t="shared" si="1"/>
        <v>0</v>
      </c>
      <c r="BG53" s="265">
        <f t="shared" si="1"/>
        <v>0</v>
      </c>
      <c r="BH53" s="265">
        <f t="shared" si="1"/>
        <v>0</v>
      </c>
      <c r="BI53" s="265">
        <f t="shared" si="1"/>
        <v>0</v>
      </c>
      <c r="BJ53" s="265">
        <f t="shared" si="1"/>
        <v>0</v>
      </c>
      <c r="BK53" s="265">
        <f t="shared" si="1"/>
        <v>0</v>
      </c>
      <c r="BL53" s="265">
        <f t="shared" si="1"/>
        <v>0</v>
      </c>
      <c r="BM53" s="265">
        <f t="shared" si="1"/>
        <v>0</v>
      </c>
      <c r="BN53" s="265">
        <f t="shared" si="1"/>
        <v>0</v>
      </c>
      <c r="BO53" s="265">
        <f t="shared" si="1"/>
        <v>0</v>
      </c>
      <c r="BP53" s="265">
        <f t="shared" si="1"/>
        <v>0</v>
      </c>
      <c r="BQ53" s="265">
        <f t="shared" si="1"/>
        <v>0</v>
      </c>
      <c r="BR53" s="265">
        <f t="shared" si="1"/>
        <v>0</v>
      </c>
      <c r="BS53" s="265">
        <f t="shared" si="1"/>
        <v>0</v>
      </c>
      <c r="BT53" s="265">
        <f t="shared" si="1"/>
        <v>0</v>
      </c>
      <c r="BU53" s="265">
        <f t="shared" si="1"/>
        <v>0</v>
      </c>
      <c r="BV53" s="265">
        <f t="shared" si="1"/>
        <v>0</v>
      </c>
      <c r="BW53" s="265">
        <f t="shared" ref="BW53:CK53" si="2">SUM(BW33:BW52)</f>
        <v>0</v>
      </c>
      <c r="BX53" s="265">
        <f t="shared" si="2"/>
        <v>0</v>
      </c>
      <c r="BY53" s="265">
        <f t="shared" si="2"/>
        <v>0</v>
      </c>
      <c r="BZ53" s="265">
        <f t="shared" si="2"/>
        <v>0</v>
      </c>
      <c r="CA53" s="265">
        <f t="shared" si="2"/>
        <v>0</v>
      </c>
      <c r="CB53" s="265">
        <f t="shared" si="2"/>
        <v>0</v>
      </c>
      <c r="CC53" s="265">
        <f t="shared" si="2"/>
        <v>0</v>
      </c>
      <c r="CD53" s="265">
        <f t="shared" si="2"/>
        <v>0</v>
      </c>
      <c r="CE53" s="265">
        <f t="shared" si="2"/>
        <v>0</v>
      </c>
      <c r="CF53" s="265">
        <f t="shared" si="2"/>
        <v>0</v>
      </c>
      <c r="CG53" s="265">
        <f t="shared" si="2"/>
        <v>0</v>
      </c>
      <c r="CH53" s="265">
        <f t="shared" si="2"/>
        <v>0</v>
      </c>
      <c r="CI53" s="265">
        <f t="shared" si="2"/>
        <v>0</v>
      </c>
      <c r="CJ53" s="265">
        <f t="shared" si="2"/>
        <v>0</v>
      </c>
      <c r="CK53" s="265">
        <f t="shared" si="2"/>
        <v>0</v>
      </c>
    </row>
    <row r="54" spans="1:89" ht="10.15" hidden="1" customHeight="1" outlineLevel="2">
      <c r="B54" s="23"/>
    </row>
    <row r="55" spans="1:89" ht="10.15" hidden="1" customHeight="1" outlineLevel="1" collapsed="1">
      <c r="B55" s="23"/>
    </row>
    <row r="56" spans="1:89" s="16" customFormat="1" hidden="1" outlineLevel="1">
      <c r="A56" s="274"/>
      <c r="B56" s="17"/>
      <c r="C56" s="207" t="s">
        <v>418</v>
      </c>
      <c r="D56" s="16" t="s">
        <v>645</v>
      </c>
      <c r="E56" s="18"/>
      <c r="F56" s="19"/>
      <c r="G56" s="20"/>
      <c r="H56" s="19"/>
    </row>
    <row r="57" spans="1:89" ht="10.15" hidden="1" customHeight="1" outlineLevel="2">
      <c r="B57" s="23"/>
    </row>
    <row r="58" spans="1:89" ht="10.15" hidden="1" customHeight="1" outlineLevel="2">
      <c r="B58" s="23"/>
      <c r="D58" s="10" t="s">
        <v>645</v>
      </c>
      <c r="E58" s="267"/>
      <c r="F58" s="268" t="s">
        <v>4</v>
      </c>
      <c r="G58" s="25">
        <f ca="1">SUM(J58:CK58)</f>
        <v>1568066.416655967</v>
      </c>
      <c r="J58" s="31">
        <f ca="1">'CAPEX un PL'!J130</f>
        <v>0</v>
      </c>
      <c r="K58" s="31">
        <f ca="1">'CAPEX un PL'!K130</f>
        <v>0</v>
      </c>
      <c r="L58" s="31">
        <f ca="1">'CAPEX un PL'!L130</f>
        <v>0</v>
      </c>
      <c r="M58" s="31">
        <f ca="1">'CAPEX un PL'!M130</f>
        <v>0</v>
      </c>
      <c r="N58" s="31">
        <f ca="1">'CAPEX un PL'!N130</f>
        <v>407006.56120260939</v>
      </c>
      <c r="O58" s="31">
        <f ca="1">'CAPEX un PL'!O130</f>
        <v>0</v>
      </c>
      <c r="P58" s="31">
        <f ca="1">'CAPEX un PL'!P130</f>
        <v>0</v>
      </c>
      <c r="Q58" s="31">
        <f ca="1">'CAPEX un PL'!Q130</f>
        <v>0</v>
      </c>
      <c r="R58" s="31">
        <f ca="1">'CAPEX un PL'!R130</f>
        <v>0</v>
      </c>
      <c r="S58" s="31">
        <f ca="1">'CAPEX un PL'!S130</f>
        <v>0</v>
      </c>
      <c r="T58" s="31">
        <f ca="1">'CAPEX un PL'!T130</f>
        <v>0</v>
      </c>
      <c r="U58" s="31">
        <f ca="1">'CAPEX un PL'!U130</f>
        <v>0</v>
      </c>
      <c r="V58" s="31">
        <f ca="1">'CAPEX un PL'!V130</f>
        <v>0</v>
      </c>
      <c r="W58" s="31">
        <f ca="1">'CAPEX un PL'!W130</f>
        <v>0</v>
      </c>
      <c r="X58" s="31">
        <f ca="1">'CAPEX un PL'!X130</f>
        <v>330917.06193978916</v>
      </c>
      <c r="Y58" s="31">
        <f ca="1">'CAPEX un PL'!Y130</f>
        <v>0</v>
      </c>
      <c r="Z58" s="31">
        <f ca="1">'CAPEX un PL'!Z130</f>
        <v>0</v>
      </c>
      <c r="AA58" s="31">
        <f ca="1">'CAPEX un PL'!AA130</f>
        <v>0</v>
      </c>
      <c r="AB58" s="31">
        <f ca="1">'CAPEX un PL'!AB130</f>
        <v>0</v>
      </c>
      <c r="AC58" s="31">
        <f ca="1">'CAPEX un PL'!AC130</f>
        <v>0</v>
      </c>
      <c r="AD58" s="31">
        <f ca="1">'CAPEX un PL'!AD130</f>
        <v>0</v>
      </c>
      <c r="AE58" s="31">
        <f ca="1">'CAPEX un PL'!AE130</f>
        <v>0</v>
      </c>
      <c r="AF58" s="31">
        <f ca="1">'CAPEX un PL'!AF130</f>
        <v>0</v>
      </c>
      <c r="AG58" s="31">
        <f ca="1">'CAPEX un PL'!AG130</f>
        <v>0</v>
      </c>
      <c r="AH58" s="31">
        <f ca="1">'CAPEX un PL'!AH130</f>
        <v>260529.7009035534</v>
      </c>
      <c r="AI58" s="31">
        <f ca="1">'CAPEX un PL'!AI130</f>
        <v>0</v>
      </c>
      <c r="AJ58" s="31">
        <f ca="1">'CAPEX un PL'!AJ130</f>
        <v>0</v>
      </c>
      <c r="AK58" s="31">
        <f ca="1">'CAPEX un PL'!AK130</f>
        <v>0</v>
      </c>
      <c r="AL58" s="31">
        <f ca="1">'CAPEX un PL'!AL130</f>
        <v>0</v>
      </c>
      <c r="AM58" s="31">
        <f ca="1">'CAPEX un PL'!AM130</f>
        <v>0</v>
      </c>
      <c r="AN58" s="31">
        <f ca="1">'CAPEX un PL'!AN130</f>
        <v>0</v>
      </c>
      <c r="AO58" s="31">
        <f ca="1">'CAPEX un PL'!AO130</f>
        <v>0</v>
      </c>
      <c r="AP58" s="31">
        <f ca="1">'CAPEX un PL'!AP130</f>
        <v>0</v>
      </c>
      <c r="AQ58" s="31">
        <f ca="1">'CAPEX un PL'!AQ130</f>
        <v>0</v>
      </c>
      <c r="AR58" s="31">
        <f ca="1">'CAPEX un PL'!AR130</f>
        <v>231057.34720089377</v>
      </c>
      <c r="AS58" s="31">
        <f ca="1">'CAPEX un PL'!AS130</f>
        <v>0</v>
      </c>
      <c r="AT58" s="31">
        <f ca="1">'CAPEX un PL'!AT130</f>
        <v>0</v>
      </c>
      <c r="AU58" s="31">
        <f ca="1">'CAPEX un PL'!AU130</f>
        <v>0</v>
      </c>
      <c r="AV58" s="31">
        <f ca="1">'CAPEX un PL'!AV130</f>
        <v>0</v>
      </c>
      <c r="AW58" s="31">
        <f ca="1">'CAPEX un PL'!AW130</f>
        <v>0</v>
      </c>
      <c r="AX58" s="31">
        <f ca="1">'CAPEX un PL'!AX130</f>
        <v>0</v>
      </c>
      <c r="AY58" s="31">
        <f ca="1">'CAPEX un PL'!AY130</f>
        <v>0</v>
      </c>
      <c r="AZ58" s="31">
        <f ca="1">'CAPEX un PL'!AZ130</f>
        <v>0</v>
      </c>
      <c r="BA58" s="31">
        <f ca="1">'CAPEX un PL'!BA130</f>
        <v>0</v>
      </c>
      <c r="BB58" s="31">
        <f ca="1">'CAPEX un PL'!BB130</f>
        <v>214753.38774208087</v>
      </c>
      <c r="BC58" s="31">
        <f ca="1">'CAPEX un PL'!BC130</f>
        <v>0</v>
      </c>
      <c r="BD58" s="31">
        <f ca="1">'CAPEX un PL'!BD130</f>
        <v>0</v>
      </c>
      <c r="BE58" s="31">
        <f ca="1">'CAPEX un PL'!BE130</f>
        <v>0</v>
      </c>
      <c r="BF58" s="31">
        <f ca="1">'CAPEX un PL'!BF130</f>
        <v>0</v>
      </c>
      <c r="BG58" s="31">
        <f ca="1">'CAPEX un PL'!BG130</f>
        <v>0</v>
      </c>
      <c r="BH58" s="31">
        <f ca="1">'CAPEX un PL'!BH130</f>
        <v>0</v>
      </c>
      <c r="BI58" s="31">
        <f ca="1">'CAPEX un PL'!BI130</f>
        <v>0</v>
      </c>
      <c r="BJ58" s="31">
        <f ca="1">'CAPEX un PL'!BJ130</f>
        <v>0</v>
      </c>
      <c r="BK58" s="31">
        <f ca="1">'CAPEX un PL'!BK130</f>
        <v>0</v>
      </c>
      <c r="BL58" s="31">
        <f ca="1">'CAPEX un PL'!BL130</f>
        <v>123802.35766704039</v>
      </c>
      <c r="BM58" s="31">
        <f ca="1">'CAPEX un PL'!BM130</f>
        <v>0</v>
      </c>
      <c r="BN58" s="31">
        <f ca="1">'CAPEX un PL'!BN130</f>
        <v>0</v>
      </c>
      <c r="BO58" s="31">
        <f ca="1">'CAPEX un PL'!BO130</f>
        <v>0</v>
      </c>
      <c r="BP58" s="31">
        <f ca="1">'CAPEX un PL'!BP130</f>
        <v>0</v>
      </c>
      <c r="BQ58" s="31">
        <f ca="1">'CAPEX un PL'!BQ130</f>
        <v>0</v>
      </c>
      <c r="BR58" s="31">
        <f ca="1">'CAPEX un PL'!BR130</f>
        <v>0</v>
      </c>
      <c r="BS58" s="31">
        <f ca="1">'CAPEX un PL'!BS130</f>
        <v>0</v>
      </c>
      <c r="BT58" s="31">
        <f ca="1">'CAPEX un PL'!BT130</f>
        <v>0</v>
      </c>
      <c r="BU58" s="31">
        <f ca="1">'CAPEX un PL'!BU130</f>
        <v>0</v>
      </c>
      <c r="BV58" s="31">
        <f ca="1">'CAPEX un PL'!BV130</f>
        <v>0</v>
      </c>
      <c r="BW58" s="31">
        <f ca="1">'CAPEX un PL'!BW130</f>
        <v>0</v>
      </c>
      <c r="BX58" s="31">
        <f ca="1">'CAPEX un PL'!BX130</f>
        <v>0</v>
      </c>
      <c r="BY58" s="31">
        <f ca="1">'CAPEX un PL'!BY130</f>
        <v>0</v>
      </c>
      <c r="BZ58" s="31">
        <f ca="1">'CAPEX un PL'!BZ130</f>
        <v>0</v>
      </c>
      <c r="CA58" s="31">
        <f ca="1">'CAPEX un PL'!CA130</f>
        <v>0</v>
      </c>
      <c r="CB58" s="31">
        <f ca="1">'CAPEX un PL'!CB130</f>
        <v>0</v>
      </c>
      <c r="CC58" s="31">
        <f ca="1">'CAPEX un PL'!CC130</f>
        <v>0</v>
      </c>
      <c r="CD58" s="31">
        <f ca="1">'CAPEX un PL'!CD130</f>
        <v>0</v>
      </c>
      <c r="CE58" s="31">
        <f ca="1">'CAPEX un PL'!CE130</f>
        <v>0</v>
      </c>
      <c r="CF58" s="31">
        <f ca="1">'CAPEX un PL'!CF130</f>
        <v>0</v>
      </c>
      <c r="CG58" s="31">
        <f ca="1">'CAPEX un PL'!CG130</f>
        <v>0</v>
      </c>
      <c r="CH58" s="31">
        <f ca="1">'CAPEX un PL'!CH130</f>
        <v>0</v>
      </c>
      <c r="CI58" s="31">
        <f ca="1">'CAPEX un PL'!CI130</f>
        <v>0</v>
      </c>
      <c r="CJ58" s="31">
        <f ca="1">'CAPEX un PL'!CJ130</f>
        <v>0</v>
      </c>
      <c r="CK58" s="31">
        <f ca="1">'CAPEX un PL'!CK130</f>
        <v>0</v>
      </c>
    </row>
    <row r="59" spans="1:89" ht="10.15" hidden="1" customHeight="1" outlineLevel="2">
      <c r="B59" s="23"/>
    </row>
    <row r="60" spans="1:89" ht="10.15" hidden="1" customHeight="1" outlineLevel="1" collapsed="1">
      <c r="B60" s="23"/>
    </row>
    <row r="61" spans="1:89" s="16" customFormat="1" ht="10.15" hidden="1" customHeight="1" outlineLevel="1">
      <c r="B61" s="17"/>
      <c r="C61" s="207" t="s">
        <v>419</v>
      </c>
      <c r="D61" s="16" t="s">
        <v>598</v>
      </c>
      <c r="E61" s="18"/>
      <c r="F61" s="19"/>
      <c r="G61" s="20"/>
    </row>
    <row r="62" spans="1:89" ht="10.15" hidden="1" customHeight="1" outlineLevel="2">
      <c r="B62" s="23"/>
    </row>
    <row r="63" spans="1:89" ht="10.15" hidden="1" customHeight="1" outlineLevel="2">
      <c r="B63" s="23"/>
      <c r="D63" s="44" t="s">
        <v>654</v>
      </c>
    </row>
    <row r="64" spans="1:89" ht="10.15" hidden="1" customHeight="1" outlineLevel="2">
      <c r="B64" s="23"/>
    </row>
    <row r="65" spans="2:89" ht="10.15" hidden="1" customHeight="1" outlineLevel="2">
      <c r="B65" s="23"/>
      <c r="D65" s="10" t="s">
        <v>646</v>
      </c>
    </row>
    <row r="66" spans="2:89" ht="10.15" hidden="1" customHeight="1" outlineLevel="2">
      <c r="B66" s="23"/>
      <c r="C66" s="10">
        <v>1</v>
      </c>
      <c r="D66" s="259" t="str">
        <f>'Ievades dati'!D391</f>
        <v>Aktīvs 1</v>
      </c>
      <c r="F66" s="12" t="s">
        <v>4</v>
      </c>
      <c r="J66" s="31">
        <f ca="1">'CAPEX un PL'!J140</f>
        <v>0</v>
      </c>
      <c r="K66" s="31">
        <f ca="1">'CAPEX un PL'!K140</f>
        <v>0</v>
      </c>
      <c r="L66" s="31">
        <f ca="1">'CAPEX un PL'!L140</f>
        <v>0</v>
      </c>
      <c r="M66" s="31">
        <f ca="1">'CAPEX un PL'!M140</f>
        <v>0</v>
      </c>
      <c r="N66" s="31">
        <f ca="1">'CAPEX un PL'!N140</f>
        <v>0</v>
      </c>
      <c r="O66" s="31">
        <f ca="1">'CAPEX un PL'!O140</f>
        <v>0</v>
      </c>
      <c r="P66" s="31">
        <f ca="1">'CAPEX un PL'!P140</f>
        <v>0</v>
      </c>
      <c r="Q66" s="31">
        <f ca="1">'CAPEX un PL'!Q140</f>
        <v>0</v>
      </c>
      <c r="R66" s="31">
        <f ca="1">'CAPEX un PL'!R140</f>
        <v>0</v>
      </c>
      <c r="S66" s="31">
        <f ca="1">'CAPEX un PL'!S140</f>
        <v>0</v>
      </c>
      <c r="T66" s="31">
        <f ca="1">'CAPEX un PL'!T140</f>
        <v>0</v>
      </c>
      <c r="U66" s="31">
        <f ca="1">'CAPEX un PL'!U140</f>
        <v>0</v>
      </c>
      <c r="V66" s="31">
        <f ca="1">'CAPEX un PL'!V140</f>
        <v>0</v>
      </c>
      <c r="W66" s="31">
        <f ca="1">'CAPEX un PL'!W140</f>
        <v>0</v>
      </c>
      <c r="X66" s="31">
        <f ca="1">'CAPEX un PL'!X140</f>
        <v>0</v>
      </c>
      <c r="Y66" s="31">
        <f ca="1">'CAPEX un PL'!Y140</f>
        <v>0</v>
      </c>
      <c r="Z66" s="31">
        <f ca="1">'CAPEX un PL'!Z140</f>
        <v>0</v>
      </c>
      <c r="AA66" s="31">
        <f ca="1">'CAPEX un PL'!AA140</f>
        <v>0</v>
      </c>
      <c r="AB66" s="31">
        <f ca="1">'CAPEX un PL'!AB140</f>
        <v>0</v>
      </c>
      <c r="AC66" s="31">
        <f ca="1">'CAPEX un PL'!AC140</f>
        <v>0</v>
      </c>
      <c r="AD66" s="31">
        <f ca="1">'CAPEX un PL'!AD140</f>
        <v>0</v>
      </c>
      <c r="AE66" s="31">
        <f ca="1">'CAPEX un PL'!AE140</f>
        <v>0</v>
      </c>
      <c r="AF66" s="31">
        <f ca="1">'CAPEX un PL'!AF140</f>
        <v>0</v>
      </c>
      <c r="AG66" s="31">
        <f ca="1">'CAPEX un PL'!AG140</f>
        <v>0</v>
      </c>
      <c r="AH66" s="31">
        <f ca="1">'CAPEX un PL'!AH140</f>
        <v>0</v>
      </c>
      <c r="AI66" s="31">
        <f ca="1">'CAPEX un PL'!AI140</f>
        <v>0</v>
      </c>
      <c r="AJ66" s="31">
        <f ca="1">'CAPEX un PL'!AJ140</f>
        <v>0</v>
      </c>
      <c r="AK66" s="31">
        <f ca="1">'CAPEX un PL'!AK140</f>
        <v>0</v>
      </c>
      <c r="AL66" s="31">
        <f ca="1">'CAPEX un PL'!AL140</f>
        <v>0</v>
      </c>
      <c r="AM66" s="31">
        <f ca="1">'CAPEX un PL'!AM140</f>
        <v>0</v>
      </c>
      <c r="AN66" s="31">
        <f ca="1">'CAPEX un PL'!AN140</f>
        <v>0</v>
      </c>
      <c r="AO66" s="31">
        <f ca="1">'CAPEX un PL'!AO140</f>
        <v>0</v>
      </c>
      <c r="AP66" s="31">
        <f ca="1">'CAPEX un PL'!AP140</f>
        <v>0</v>
      </c>
      <c r="AQ66" s="31">
        <f ca="1">'CAPEX un PL'!AQ140</f>
        <v>0</v>
      </c>
      <c r="AR66" s="31">
        <f ca="1">'CAPEX un PL'!AR140</f>
        <v>0</v>
      </c>
      <c r="AS66" s="31">
        <f ca="1">'CAPEX un PL'!AS140</f>
        <v>0</v>
      </c>
      <c r="AT66" s="31">
        <f ca="1">'CAPEX un PL'!AT140</f>
        <v>0</v>
      </c>
      <c r="AU66" s="31">
        <f ca="1">'CAPEX un PL'!AU140</f>
        <v>0</v>
      </c>
      <c r="AV66" s="31">
        <f ca="1">'CAPEX un PL'!AV140</f>
        <v>0</v>
      </c>
      <c r="AW66" s="31">
        <f ca="1">'CAPEX un PL'!AW140</f>
        <v>0</v>
      </c>
      <c r="AX66" s="31">
        <f ca="1">'CAPEX un PL'!AX140</f>
        <v>0</v>
      </c>
      <c r="AY66" s="31">
        <f ca="1">'CAPEX un PL'!AY140</f>
        <v>0</v>
      </c>
      <c r="AZ66" s="31">
        <f ca="1">'CAPEX un PL'!AZ140</f>
        <v>0</v>
      </c>
      <c r="BA66" s="31">
        <f ca="1">'CAPEX un PL'!BA140</f>
        <v>0</v>
      </c>
      <c r="BB66" s="31">
        <f ca="1">'CAPEX un PL'!BB140</f>
        <v>0</v>
      </c>
      <c r="BC66" s="31">
        <f ca="1">'CAPEX un PL'!BC140</f>
        <v>0</v>
      </c>
      <c r="BD66" s="31">
        <f ca="1">'CAPEX un PL'!BD140</f>
        <v>0</v>
      </c>
      <c r="BE66" s="31">
        <f ca="1">'CAPEX un PL'!BE140</f>
        <v>0</v>
      </c>
      <c r="BF66" s="31">
        <f ca="1">'CAPEX un PL'!BF140</f>
        <v>0</v>
      </c>
      <c r="BG66" s="31">
        <f ca="1">'CAPEX un PL'!BG140</f>
        <v>0</v>
      </c>
      <c r="BH66" s="31">
        <f ca="1">'CAPEX un PL'!BH140</f>
        <v>0</v>
      </c>
      <c r="BI66" s="31">
        <f ca="1">'CAPEX un PL'!BI140</f>
        <v>0</v>
      </c>
      <c r="BJ66" s="31">
        <f ca="1">'CAPEX un PL'!BJ140</f>
        <v>0</v>
      </c>
      <c r="BK66" s="31">
        <f ca="1">'CAPEX un PL'!BK140</f>
        <v>0</v>
      </c>
      <c r="BL66" s="31">
        <f ca="1">'CAPEX un PL'!BL140</f>
        <v>0</v>
      </c>
      <c r="BM66" s="31">
        <f ca="1">'CAPEX un PL'!BM140</f>
        <v>0</v>
      </c>
      <c r="BN66" s="31">
        <f ca="1">'CAPEX un PL'!BN140</f>
        <v>0</v>
      </c>
      <c r="BO66" s="31">
        <f ca="1">'CAPEX un PL'!BO140</f>
        <v>0</v>
      </c>
      <c r="BP66" s="31">
        <f ca="1">'CAPEX un PL'!BP140</f>
        <v>0</v>
      </c>
      <c r="BQ66" s="31">
        <f ca="1">'CAPEX un PL'!BQ140</f>
        <v>0</v>
      </c>
      <c r="BR66" s="31">
        <f ca="1">'CAPEX un PL'!BR140</f>
        <v>0</v>
      </c>
      <c r="BS66" s="31">
        <f ca="1">'CAPEX un PL'!BS140</f>
        <v>0</v>
      </c>
      <c r="BT66" s="31">
        <f ca="1">'CAPEX un PL'!BT140</f>
        <v>0</v>
      </c>
      <c r="BU66" s="31">
        <f ca="1">'CAPEX un PL'!BU140</f>
        <v>0</v>
      </c>
      <c r="BV66" s="31">
        <f ca="1">'CAPEX un PL'!BV140</f>
        <v>0</v>
      </c>
      <c r="BW66" s="31">
        <f ca="1">'CAPEX un PL'!BW140</f>
        <v>0</v>
      </c>
      <c r="BX66" s="31">
        <f ca="1">'CAPEX un PL'!BX140</f>
        <v>0</v>
      </c>
      <c r="BY66" s="31">
        <f ca="1">'CAPEX un PL'!BY140</f>
        <v>0</v>
      </c>
      <c r="BZ66" s="31">
        <f ca="1">'CAPEX un PL'!BZ140</f>
        <v>0</v>
      </c>
      <c r="CA66" s="31">
        <f ca="1">'CAPEX un PL'!CA140</f>
        <v>0</v>
      </c>
      <c r="CB66" s="31">
        <f ca="1">'CAPEX un PL'!CB140</f>
        <v>0</v>
      </c>
      <c r="CC66" s="31">
        <f ca="1">'CAPEX un PL'!CC140</f>
        <v>0</v>
      </c>
      <c r="CD66" s="31">
        <f ca="1">'CAPEX un PL'!CD140</f>
        <v>0</v>
      </c>
      <c r="CE66" s="31">
        <f ca="1">'CAPEX un PL'!CE140</f>
        <v>0</v>
      </c>
      <c r="CF66" s="31">
        <f ca="1">'CAPEX un PL'!CF140</f>
        <v>0</v>
      </c>
      <c r="CG66" s="31">
        <f ca="1">'CAPEX un PL'!CG140</f>
        <v>0</v>
      </c>
      <c r="CH66" s="31">
        <f ca="1">'CAPEX un PL'!CH140</f>
        <v>0</v>
      </c>
      <c r="CI66" s="31">
        <f ca="1">'CAPEX un PL'!CI140</f>
        <v>0</v>
      </c>
      <c r="CJ66" s="31">
        <f ca="1">'CAPEX un PL'!CJ140</f>
        <v>0</v>
      </c>
      <c r="CK66" s="31">
        <f ca="1">'CAPEX un PL'!CK140</f>
        <v>0</v>
      </c>
    </row>
    <row r="67" spans="2:89" ht="10.15" hidden="1" customHeight="1" outlineLevel="2">
      <c r="B67" s="23"/>
      <c r="C67" s="10">
        <v>2</v>
      </c>
      <c r="D67" s="259" t="str">
        <f>'Ievades dati'!D392</f>
        <v>Aktīvs 2</v>
      </c>
      <c r="F67" s="12" t="s">
        <v>4</v>
      </c>
      <c r="J67" s="31">
        <f ca="1">'CAPEX un PL'!J141</f>
        <v>0</v>
      </c>
      <c r="K67" s="31">
        <f ca="1">'CAPEX un PL'!K141</f>
        <v>0</v>
      </c>
      <c r="L67" s="31">
        <f ca="1">'CAPEX un PL'!L141</f>
        <v>0</v>
      </c>
      <c r="M67" s="31">
        <f ca="1">'CAPEX un PL'!M141</f>
        <v>0</v>
      </c>
      <c r="N67" s="31">
        <f ca="1">'CAPEX un PL'!N141</f>
        <v>0</v>
      </c>
      <c r="O67" s="31">
        <f ca="1">'CAPEX un PL'!O141</f>
        <v>0</v>
      </c>
      <c r="P67" s="31">
        <f ca="1">'CAPEX un PL'!P141</f>
        <v>0</v>
      </c>
      <c r="Q67" s="31">
        <f ca="1">'CAPEX un PL'!Q141</f>
        <v>0</v>
      </c>
      <c r="R67" s="31">
        <f ca="1">'CAPEX un PL'!R141</f>
        <v>0</v>
      </c>
      <c r="S67" s="31">
        <f ca="1">'CAPEX un PL'!S141</f>
        <v>0</v>
      </c>
      <c r="T67" s="31">
        <f ca="1">'CAPEX un PL'!T141</f>
        <v>0</v>
      </c>
      <c r="U67" s="31">
        <f ca="1">'CAPEX un PL'!U141</f>
        <v>0</v>
      </c>
      <c r="V67" s="31">
        <f ca="1">'CAPEX un PL'!V141</f>
        <v>0</v>
      </c>
      <c r="W67" s="31">
        <f ca="1">'CAPEX un PL'!W141</f>
        <v>0</v>
      </c>
      <c r="X67" s="31">
        <f ca="1">'CAPEX un PL'!X141</f>
        <v>0</v>
      </c>
      <c r="Y67" s="31">
        <f ca="1">'CAPEX un PL'!Y141</f>
        <v>0</v>
      </c>
      <c r="Z67" s="31">
        <f ca="1">'CAPEX un PL'!Z141</f>
        <v>0</v>
      </c>
      <c r="AA67" s="31">
        <f ca="1">'CAPEX un PL'!AA141</f>
        <v>0</v>
      </c>
      <c r="AB67" s="31">
        <f ca="1">'CAPEX un PL'!AB141</f>
        <v>0</v>
      </c>
      <c r="AC67" s="31">
        <f ca="1">'CAPEX un PL'!AC141</f>
        <v>0</v>
      </c>
      <c r="AD67" s="31">
        <f ca="1">'CAPEX un PL'!AD141</f>
        <v>0</v>
      </c>
      <c r="AE67" s="31">
        <f ca="1">'CAPEX un PL'!AE141</f>
        <v>0</v>
      </c>
      <c r="AF67" s="31">
        <f ca="1">'CAPEX un PL'!AF141</f>
        <v>0</v>
      </c>
      <c r="AG67" s="31">
        <f ca="1">'CAPEX un PL'!AG141</f>
        <v>0</v>
      </c>
      <c r="AH67" s="31">
        <f ca="1">'CAPEX un PL'!AH141</f>
        <v>0</v>
      </c>
      <c r="AI67" s="31">
        <f ca="1">'CAPEX un PL'!AI141</f>
        <v>0</v>
      </c>
      <c r="AJ67" s="31">
        <f ca="1">'CAPEX un PL'!AJ141</f>
        <v>0</v>
      </c>
      <c r="AK67" s="31">
        <f ca="1">'CAPEX un PL'!AK141</f>
        <v>0</v>
      </c>
      <c r="AL67" s="31">
        <f ca="1">'CAPEX un PL'!AL141</f>
        <v>0</v>
      </c>
      <c r="AM67" s="31">
        <f ca="1">'CAPEX un PL'!AM141</f>
        <v>0</v>
      </c>
      <c r="AN67" s="31">
        <f ca="1">'CAPEX un PL'!AN141</f>
        <v>0</v>
      </c>
      <c r="AO67" s="31">
        <f ca="1">'CAPEX un PL'!AO141</f>
        <v>0</v>
      </c>
      <c r="AP67" s="31">
        <f ca="1">'CAPEX un PL'!AP141</f>
        <v>0</v>
      </c>
      <c r="AQ67" s="31">
        <f ca="1">'CAPEX un PL'!AQ141</f>
        <v>0</v>
      </c>
      <c r="AR67" s="31">
        <f ca="1">'CAPEX un PL'!AR141</f>
        <v>0</v>
      </c>
      <c r="AS67" s="31">
        <f ca="1">'CAPEX un PL'!AS141</f>
        <v>0</v>
      </c>
      <c r="AT67" s="31">
        <f ca="1">'CAPEX un PL'!AT141</f>
        <v>0</v>
      </c>
      <c r="AU67" s="31">
        <f ca="1">'CAPEX un PL'!AU141</f>
        <v>0</v>
      </c>
      <c r="AV67" s="31">
        <f ca="1">'CAPEX un PL'!AV141</f>
        <v>0</v>
      </c>
      <c r="AW67" s="31">
        <f ca="1">'CAPEX un PL'!AW141</f>
        <v>0</v>
      </c>
      <c r="AX67" s="31">
        <f ca="1">'CAPEX un PL'!AX141</f>
        <v>0</v>
      </c>
      <c r="AY67" s="31">
        <f ca="1">'CAPEX un PL'!AY141</f>
        <v>0</v>
      </c>
      <c r="AZ67" s="31">
        <f ca="1">'CAPEX un PL'!AZ141</f>
        <v>0</v>
      </c>
      <c r="BA67" s="31">
        <f ca="1">'CAPEX un PL'!BA141</f>
        <v>0</v>
      </c>
      <c r="BB67" s="31">
        <f ca="1">'CAPEX un PL'!BB141</f>
        <v>0</v>
      </c>
      <c r="BC67" s="31">
        <f ca="1">'CAPEX un PL'!BC141</f>
        <v>0</v>
      </c>
      <c r="BD67" s="31">
        <f ca="1">'CAPEX un PL'!BD141</f>
        <v>0</v>
      </c>
      <c r="BE67" s="31">
        <f ca="1">'CAPEX un PL'!BE141</f>
        <v>0</v>
      </c>
      <c r="BF67" s="31">
        <f ca="1">'CAPEX un PL'!BF141</f>
        <v>0</v>
      </c>
      <c r="BG67" s="31">
        <f ca="1">'CAPEX un PL'!BG141</f>
        <v>0</v>
      </c>
      <c r="BH67" s="31">
        <f ca="1">'CAPEX un PL'!BH141</f>
        <v>0</v>
      </c>
      <c r="BI67" s="31">
        <f ca="1">'CAPEX un PL'!BI141</f>
        <v>0</v>
      </c>
      <c r="BJ67" s="31">
        <f ca="1">'CAPEX un PL'!BJ141</f>
        <v>0</v>
      </c>
      <c r="BK67" s="31">
        <f ca="1">'CAPEX un PL'!BK141</f>
        <v>0</v>
      </c>
      <c r="BL67" s="31">
        <f ca="1">'CAPEX un PL'!BL141</f>
        <v>0</v>
      </c>
      <c r="BM67" s="31">
        <f ca="1">'CAPEX un PL'!BM141</f>
        <v>0</v>
      </c>
      <c r="BN67" s="31">
        <f ca="1">'CAPEX un PL'!BN141</f>
        <v>0</v>
      </c>
      <c r="BO67" s="31">
        <f ca="1">'CAPEX un PL'!BO141</f>
        <v>0</v>
      </c>
      <c r="BP67" s="31">
        <f ca="1">'CAPEX un PL'!BP141</f>
        <v>0</v>
      </c>
      <c r="BQ67" s="31">
        <f ca="1">'CAPEX un PL'!BQ141</f>
        <v>0</v>
      </c>
      <c r="BR67" s="31">
        <f ca="1">'CAPEX un PL'!BR141</f>
        <v>0</v>
      </c>
      <c r="BS67" s="31">
        <f ca="1">'CAPEX un PL'!BS141</f>
        <v>0</v>
      </c>
      <c r="BT67" s="31">
        <f ca="1">'CAPEX un PL'!BT141</f>
        <v>0</v>
      </c>
      <c r="BU67" s="31">
        <f ca="1">'CAPEX un PL'!BU141</f>
        <v>0</v>
      </c>
      <c r="BV67" s="31">
        <f ca="1">'CAPEX un PL'!BV141</f>
        <v>0</v>
      </c>
      <c r="BW67" s="31">
        <f ca="1">'CAPEX un PL'!BW141</f>
        <v>0</v>
      </c>
      <c r="BX67" s="31">
        <f ca="1">'CAPEX un PL'!BX141</f>
        <v>0</v>
      </c>
      <c r="BY67" s="31">
        <f ca="1">'CAPEX un PL'!BY141</f>
        <v>0</v>
      </c>
      <c r="BZ67" s="31">
        <f ca="1">'CAPEX un PL'!BZ141</f>
        <v>0</v>
      </c>
      <c r="CA67" s="31">
        <f ca="1">'CAPEX un PL'!CA141</f>
        <v>0</v>
      </c>
      <c r="CB67" s="31">
        <f ca="1">'CAPEX un PL'!CB141</f>
        <v>0</v>
      </c>
      <c r="CC67" s="31">
        <f ca="1">'CAPEX un PL'!CC141</f>
        <v>0</v>
      </c>
      <c r="CD67" s="31">
        <f ca="1">'CAPEX un PL'!CD141</f>
        <v>0</v>
      </c>
      <c r="CE67" s="31">
        <f ca="1">'CAPEX un PL'!CE141</f>
        <v>0</v>
      </c>
      <c r="CF67" s="31">
        <f ca="1">'CAPEX un PL'!CF141</f>
        <v>0</v>
      </c>
      <c r="CG67" s="31">
        <f ca="1">'CAPEX un PL'!CG141</f>
        <v>0</v>
      </c>
      <c r="CH67" s="31">
        <f ca="1">'CAPEX un PL'!CH141</f>
        <v>0</v>
      </c>
      <c r="CI67" s="31">
        <f ca="1">'CAPEX un PL'!CI141</f>
        <v>0</v>
      </c>
      <c r="CJ67" s="31">
        <f ca="1">'CAPEX un PL'!CJ141</f>
        <v>0</v>
      </c>
      <c r="CK67" s="31">
        <f ca="1">'CAPEX un PL'!CK141</f>
        <v>0</v>
      </c>
    </row>
    <row r="68" spans="2:89" ht="10.15" hidden="1" customHeight="1" outlineLevel="2">
      <c r="B68" s="23"/>
      <c r="C68" s="10">
        <v>3</v>
      </c>
      <c r="D68" s="259" t="str">
        <f>'Ievades dati'!D393</f>
        <v>Aktīvs 3</v>
      </c>
      <c r="F68" s="12" t="s">
        <v>4</v>
      </c>
      <c r="J68" s="31">
        <f ca="1">'CAPEX un PL'!J142</f>
        <v>0</v>
      </c>
      <c r="K68" s="31">
        <f ca="1">'CAPEX un PL'!K142</f>
        <v>0</v>
      </c>
      <c r="L68" s="31">
        <f ca="1">'CAPEX un PL'!L142</f>
        <v>0</v>
      </c>
      <c r="M68" s="31">
        <f ca="1">'CAPEX un PL'!M142</f>
        <v>0</v>
      </c>
      <c r="N68" s="31">
        <f ca="1">'CAPEX un PL'!N142</f>
        <v>0</v>
      </c>
      <c r="O68" s="31">
        <f ca="1">'CAPEX un PL'!O142</f>
        <v>0</v>
      </c>
      <c r="P68" s="31">
        <f ca="1">'CAPEX un PL'!P142</f>
        <v>0</v>
      </c>
      <c r="Q68" s="31">
        <f ca="1">'CAPEX un PL'!Q142</f>
        <v>0</v>
      </c>
      <c r="R68" s="31">
        <f ca="1">'CAPEX un PL'!R142</f>
        <v>0</v>
      </c>
      <c r="S68" s="31">
        <f ca="1">'CAPEX un PL'!S142</f>
        <v>0</v>
      </c>
      <c r="T68" s="31">
        <f ca="1">'CAPEX un PL'!T142</f>
        <v>0</v>
      </c>
      <c r="U68" s="31">
        <f ca="1">'CAPEX un PL'!U142</f>
        <v>0</v>
      </c>
      <c r="V68" s="31">
        <f ca="1">'CAPEX un PL'!V142</f>
        <v>0</v>
      </c>
      <c r="W68" s="31">
        <f ca="1">'CAPEX un PL'!W142</f>
        <v>0</v>
      </c>
      <c r="X68" s="31">
        <f ca="1">'CAPEX un PL'!X142</f>
        <v>0</v>
      </c>
      <c r="Y68" s="31">
        <f ca="1">'CAPEX un PL'!Y142</f>
        <v>0</v>
      </c>
      <c r="Z68" s="31">
        <f ca="1">'CAPEX un PL'!Z142</f>
        <v>0</v>
      </c>
      <c r="AA68" s="31">
        <f ca="1">'CAPEX un PL'!AA142</f>
        <v>0</v>
      </c>
      <c r="AB68" s="31">
        <f ca="1">'CAPEX un PL'!AB142</f>
        <v>0</v>
      </c>
      <c r="AC68" s="31">
        <f ca="1">'CAPEX un PL'!AC142</f>
        <v>0</v>
      </c>
      <c r="AD68" s="31">
        <f ca="1">'CAPEX un PL'!AD142</f>
        <v>0</v>
      </c>
      <c r="AE68" s="31">
        <f ca="1">'CAPEX un PL'!AE142</f>
        <v>0</v>
      </c>
      <c r="AF68" s="31">
        <f ca="1">'CAPEX un PL'!AF142</f>
        <v>0</v>
      </c>
      <c r="AG68" s="31">
        <f ca="1">'CAPEX un PL'!AG142</f>
        <v>0</v>
      </c>
      <c r="AH68" s="31">
        <f ca="1">'CAPEX un PL'!AH142</f>
        <v>0</v>
      </c>
      <c r="AI68" s="31">
        <f ca="1">'CAPEX un PL'!AI142</f>
        <v>0</v>
      </c>
      <c r="AJ68" s="31">
        <f ca="1">'CAPEX un PL'!AJ142</f>
        <v>0</v>
      </c>
      <c r="AK68" s="31">
        <f ca="1">'CAPEX un PL'!AK142</f>
        <v>0</v>
      </c>
      <c r="AL68" s="31">
        <f ca="1">'CAPEX un PL'!AL142</f>
        <v>0</v>
      </c>
      <c r="AM68" s="31">
        <f ca="1">'CAPEX un PL'!AM142</f>
        <v>0</v>
      </c>
      <c r="AN68" s="31">
        <f ca="1">'CAPEX un PL'!AN142</f>
        <v>0</v>
      </c>
      <c r="AO68" s="31">
        <f ca="1">'CAPEX un PL'!AO142</f>
        <v>0</v>
      </c>
      <c r="AP68" s="31">
        <f ca="1">'CAPEX un PL'!AP142</f>
        <v>0</v>
      </c>
      <c r="AQ68" s="31">
        <f ca="1">'CAPEX un PL'!AQ142</f>
        <v>0</v>
      </c>
      <c r="AR68" s="31">
        <f ca="1">'CAPEX un PL'!AR142</f>
        <v>0</v>
      </c>
      <c r="AS68" s="31">
        <f ca="1">'CAPEX un PL'!AS142</f>
        <v>0</v>
      </c>
      <c r="AT68" s="31">
        <f ca="1">'CAPEX un PL'!AT142</f>
        <v>0</v>
      </c>
      <c r="AU68" s="31">
        <f ca="1">'CAPEX un PL'!AU142</f>
        <v>0</v>
      </c>
      <c r="AV68" s="31">
        <f ca="1">'CAPEX un PL'!AV142</f>
        <v>0</v>
      </c>
      <c r="AW68" s="31">
        <f ca="1">'CAPEX un PL'!AW142</f>
        <v>0</v>
      </c>
      <c r="AX68" s="31">
        <f ca="1">'CAPEX un PL'!AX142</f>
        <v>0</v>
      </c>
      <c r="AY68" s="31">
        <f ca="1">'CAPEX un PL'!AY142</f>
        <v>0</v>
      </c>
      <c r="AZ68" s="31">
        <f ca="1">'CAPEX un PL'!AZ142</f>
        <v>0</v>
      </c>
      <c r="BA68" s="31">
        <f ca="1">'CAPEX un PL'!BA142</f>
        <v>0</v>
      </c>
      <c r="BB68" s="31">
        <f ca="1">'CAPEX un PL'!BB142</f>
        <v>0</v>
      </c>
      <c r="BC68" s="31">
        <f ca="1">'CAPEX un PL'!BC142</f>
        <v>0</v>
      </c>
      <c r="BD68" s="31">
        <f ca="1">'CAPEX un PL'!BD142</f>
        <v>0</v>
      </c>
      <c r="BE68" s="31">
        <f ca="1">'CAPEX un PL'!BE142</f>
        <v>0</v>
      </c>
      <c r="BF68" s="31">
        <f ca="1">'CAPEX un PL'!BF142</f>
        <v>0</v>
      </c>
      <c r="BG68" s="31">
        <f ca="1">'CAPEX un PL'!BG142</f>
        <v>0</v>
      </c>
      <c r="BH68" s="31">
        <f ca="1">'CAPEX un PL'!BH142</f>
        <v>0</v>
      </c>
      <c r="BI68" s="31">
        <f ca="1">'CAPEX un PL'!BI142</f>
        <v>0</v>
      </c>
      <c r="BJ68" s="31">
        <f ca="1">'CAPEX un PL'!BJ142</f>
        <v>0</v>
      </c>
      <c r="BK68" s="31">
        <f ca="1">'CAPEX un PL'!BK142</f>
        <v>0</v>
      </c>
      <c r="BL68" s="31">
        <f ca="1">'CAPEX un PL'!BL142</f>
        <v>0</v>
      </c>
      <c r="BM68" s="31">
        <f ca="1">'CAPEX un PL'!BM142</f>
        <v>0</v>
      </c>
      <c r="BN68" s="31">
        <f ca="1">'CAPEX un PL'!BN142</f>
        <v>0</v>
      </c>
      <c r="BO68" s="31">
        <f ca="1">'CAPEX un PL'!BO142</f>
        <v>0</v>
      </c>
      <c r="BP68" s="31">
        <f ca="1">'CAPEX un PL'!BP142</f>
        <v>0</v>
      </c>
      <c r="BQ68" s="31">
        <f ca="1">'CAPEX un PL'!BQ142</f>
        <v>0</v>
      </c>
      <c r="BR68" s="31">
        <f ca="1">'CAPEX un PL'!BR142</f>
        <v>0</v>
      </c>
      <c r="BS68" s="31">
        <f ca="1">'CAPEX un PL'!BS142</f>
        <v>0</v>
      </c>
      <c r="BT68" s="31">
        <f ca="1">'CAPEX un PL'!BT142</f>
        <v>0</v>
      </c>
      <c r="BU68" s="31">
        <f ca="1">'CAPEX un PL'!BU142</f>
        <v>0</v>
      </c>
      <c r="BV68" s="31">
        <f ca="1">'CAPEX un PL'!BV142</f>
        <v>0</v>
      </c>
      <c r="BW68" s="31">
        <f ca="1">'CAPEX un PL'!BW142</f>
        <v>0</v>
      </c>
      <c r="BX68" s="31">
        <f ca="1">'CAPEX un PL'!BX142</f>
        <v>0</v>
      </c>
      <c r="BY68" s="31">
        <f ca="1">'CAPEX un PL'!BY142</f>
        <v>0</v>
      </c>
      <c r="BZ68" s="31">
        <f ca="1">'CAPEX un PL'!BZ142</f>
        <v>0</v>
      </c>
      <c r="CA68" s="31">
        <f ca="1">'CAPEX un PL'!CA142</f>
        <v>0</v>
      </c>
      <c r="CB68" s="31">
        <f ca="1">'CAPEX un PL'!CB142</f>
        <v>0</v>
      </c>
      <c r="CC68" s="31">
        <f ca="1">'CAPEX un PL'!CC142</f>
        <v>0</v>
      </c>
      <c r="CD68" s="31">
        <f ca="1">'CAPEX un PL'!CD142</f>
        <v>0</v>
      </c>
      <c r="CE68" s="31">
        <f ca="1">'CAPEX un PL'!CE142</f>
        <v>0</v>
      </c>
      <c r="CF68" s="31">
        <f ca="1">'CAPEX un PL'!CF142</f>
        <v>0</v>
      </c>
      <c r="CG68" s="31">
        <f ca="1">'CAPEX un PL'!CG142</f>
        <v>0</v>
      </c>
      <c r="CH68" s="31">
        <f ca="1">'CAPEX un PL'!CH142</f>
        <v>0</v>
      </c>
      <c r="CI68" s="31">
        <f ca="1">'CAPEX un PL'!CI142</f>
        <v>0</v>
      </c>
      <c r="CJ68" s="31">
        <f ca="1">'CAPEX un PL'!CJ142</f>
        <v>0</v>
      </c>
      <c r="CK68" s="31">
        <f ca="1">'CAPEX un PL'!CK142</f>
        <v>0</v>
      </c>
    </row>
    <row r="69" spans="2:89" ht="10.15" hidden="1" customHeight="1" outlineLevel="2">
      <c r="B69" s="23"/>
      <c r="C69" s="10">
        <v>4</v>
      </c>
      <c r="D69" s="259" t="str">
        <f>'Ievades dati'!D394</f>
        <v>Aktīvs 4</v>
      </c>
      <c r="F69" s="12" t="s">
        <v>4</v>
      </c>
      <c r="J69" s="31">
        <f ca="1">'CAPEX un PL'!J143</f>
        <v>0</v>
      </c>
      <c r="K69" s="31">
        <f ca="1">'CAPEX un PL'!K143</f>
        <v>0</v>
      </c>
      <c r="L69" s="31">
        <f ca="1">'CAPEX un PL'!L143</f>
        <v>0</v>
      </c>
      <c r="M69" s="31">
        <f ca="1">'CAPEX un PL'!M143</f>
        <v>0</v>
      </c>
      <c r="N69" s="31">
        <f ca="1">'CAPEX un PL'!N143</f>
        <v>0</v>
      </c>
      <c r="O69" s="31">
        <f ca="1">'CAPEX un PL'!O143</f>
        <v>0</v>
      </c>
      <c r="P69" s="31">
        <f ca="1">'CAPEX un PL'!P143</f>
        <v>0</v>
      </c>
      <c r="Q69" s="31">
        <f ca="1">'CAPEX un PL'!Q143</f>
        <v>0</v>
      </c>
      <c r="R69" s="31">
        <f ca="1">'CAPEX un PL'!R143</f>
        <v>0</v>
      </c>
      <c r="S69" s="31">
        <f ca="1">'CAPEX un PL'!S143</f>
        <v>0</v>
      </c>
      <c r="T69" s="31">
        <f ca="1">'CAPEX un PL'!T143</f>
        <v>0</v>
      </c>
      <c r="U69" s="31">
        <f ca="1">'CAPEX un PL'!U143</f>
        <v>0</v>
      </c>
      <c r="V69" s="31">
        <f ca="1">'CAPEX un PL'!V143</f>
        <v>0</v>
      </c>
      <c r="W69" s="31">
        <f ca="1">'CAPEX un PL'!W143</f>
        <v>0</v>
      </c>
      <c r="X69" s="31">
        <f ca="1">'CAPEX un PL'!X143</f>
        <v>0</v>
      </c>
      <c r="Y69" s="31">
        <f ca="1">'CAPEX un PL'!Y143</f>
        <v>0</v>
      </c>
      <c r="Z69" s="31">
        <f ca="1">'CAPEX un PL'!Z143</f>
        <v>0</v>
      </c>
      <c r="AA69" s="31">
        <f ca="1">'CAPEX un PL'!AA143</f>
        <v>0</v>
      </c>
      <c r="AB69" s="31">
        <f ca="1">'CAPEX un PL'!AB143</f>
        <v>0</v>
      </c>
      <c r="AC69" s="31">
        <f ca="1">'CAPEX un PL'!AC143</f>
        <v>0</v>
      </c>
      <c r="AD69" s="31">
        <f ca="1">'CAPEX un PL'!AD143</f>
        <v>0</v>
      </c>
      <c r="AE69" s="31">
        <f ca="1">'CAPEX un PL'!AE143</f>
        <v>0</v>
      </c>
      <c r="AF69" s="31">
        <f ca="1">'CAPEX un PL'!AF143</f>
        <v>0</v>
      </c>
      <c r="AG69" s="31">
        <f ca="1">'CAPEX un PL'!AG143</f>
        <v>0</v>
      </c>
      <c r="AH69" s="31">
        <f ca="1">'CAPEX un PL'!AH143</f>
        <v>0</v>
      </c>
      <c r="AI69" s="31">
        <f ca="1">'CAPEX un PL'!AI143</f>
        <v>0</v>
      </c>
      <c r="AJ69" s="31">
        <f ca="1">'CAPEX un PL'!AJ143</f>
        <v>0</v>
      </c>
      <c r="AK69" s="31">
        <f ca="1">'CAPEX un PL'!AK143</f>
        <v>0</v>
      </c>
      <c r="AL69" s="31">
        <f ca="1">'CAPEX un PL'!AL143</f>
        <v>0</v>
      </c>
      <c r="AM69" s="31">
        <f ca="1">'CAPEX un PL'!AM143</f>
        <v>0</v>
      </c>
      <c r="AN69" s="31">
        <f ca="1">'CAPEX un PL'!AN143</f>
        <v>0</v>
      </c>
      <c r="AO69" s="31">
        <f ca="1">'CAPEX un PL'!AO143</f>
        <v>0</v>
      </c>
      <c r="AP69" s="31">
        <f ca="1">'CAPEX un PL'!AP143</f>
        <v>0</v>
      </c>
      <c r="AQ69" s="31">
        <f ca="1">'CAPEX un PL'!AQ143</f>
        <v>0</v>
      </c>
      <c r="AR69" s="31">
        <f ca="1">'CAPEX un PL'!AR143</f>
        <v>0</v>
      </c>
      <c r="AS69" s="31">
        <f ca="1">'CAPEX un PL'!AS143</f>
        <v>0</v>
      </c>
      <c r="AT69" s="31">
        <f ca="1">'CAPEX un PL'!AT143</f>
        <v>0</v>
      </c>
      <c r="AU69" s="31">
        <f ca="1">'CAPEX un PL'!AU143</f>
        <v>0</v>
      </c>
      <c r="AV69" s="31">
        <f ca="1">'CAPEX un PL'!AV143</f>
        <v>0</v>
      </c>
      <c r="AW69" s="31">
        <f ca="1">'CAPEX un PL'!AW143</f>
        <v>0</v>
      </c>
      <c r="AX69" s="31">
        <f ca="1">'CAPEX un PL'!AX143</f>
        <v>0</v>
      </c>
      <c r="AY69" s="31">
        <f ca="1">'CAPEX un PL'!AY143</f>
        <v>0</v>
      </c>
      <c r="AZ69" s="31">
        <f ca="1">'CAPEX un PL'!AZ143</f>
        <v>0</v>
      </c>
      <c r="BA69" s="31">
        <f ca="1">'CAPEX un PL'!BA143</f>
        <v>0</v>
      </c>
      <c r="BB69" s="31">
        <f ca="1">'CAPEX un PL'!BB143</f>
        <v>0</v>
      </c>
      <c r="BC69" s="31">
        <f ca="1">'CAPEX un PL'!BC143</f>
        <v>0</v>
      </c>
      <c r="BD69" s="31">
        <f ca="1">'CAPEX un PL'!BD143</f>
        <v>0</v>
      </c>
      <c r="BE69" s="31">
        <f ca="1">'CAPEX un PL'!BE143</f>
        <v>0</v>
      </c>
      <c r="BF69" s="31">
        <f ca="1">'CAPEX un PL'!BF143</f>
        <v>0</v>
      </c>
      <c r="BG69" s="31">
        <f ca="1">'CAPEX un PL'!BG143</f>
        <v>0</v>
      </c>
      <c r="BH69" s="31">
        <f ca="1">'CAPEX un PL'!BH143</f>
        <v>0</v>
      </c>
      <c r="BI69" s="31">
        <f ca="1">'CAPEX un PL'!BI143</f>
        <v>0</v>
      </c>
      <c r="BJ69" s="31">
        <f ca="1">'CAPEX un PL'!BJ143</f>
        <v>0</v>
      </c>
      <c r="BK69" s="31">
        <f ca="1">'CAPEX un PL'!BK143</f>
        <v>0</v>
      </c>
      <c r="BL69" s="31">
        <f ca="1">'CAPEX un PL'!BL143</f>
        <v>0</v>
      </c>
      <c r="BM69" s="31">
        <f ca="1">'CAPEX un PL'!BM143</f>
        <v>0</v>
      </c>
      <c r="BN69" s="31">
        <f ca="1">'CAPEX un PL'!BN143</f>
        <v>0</v>
      </c>
      <c r="BO69" s="31">
        <f ca="1">'CAPEX un PL'!BO143</f>
        <v>0</v>
      </c>
      <c r="BP69" s="31">
        <f ca="1">'CAPEX un PL'!BP143</f>
        <v>0</v>
      </c>
      <c r="BQ69" s="31">
        <f ca="1">'CAPEX un PL'!BQ143</f>
        <v>0</v>
      </c>
      <c r="BR69" s="31">
        <f ca="1">'CAPEX un PL'!BR143</f>
        <v>0</v>
      </c>
      <c r="BS69" s="31">
        <f ca="1">'CAPEX un PL'!BS143</f>
        <v>0</v>
      </c>
      <c r="BT69" s="31">
        <f ca="1">'CAPEX un PL'!BT143</f>
        <v>0</v>
      </c>
      <c r="BU69" s="31">
        <f ca="1">'CAPEX un PL'!BU143</f>
        <v>0</v>
      </c>
      <c r="BV69" s="31">
        <f ca="1">'CAPEX un PL'!BV143</f>
        <v>0</v>
      </c>
      <c r="BW69" s="31">
        <f ca="1">'CAPEX un PL'!BW143</f>
        <v>0</v>
      </c>
      <c r="BX69" s="31">
        <f ca="1">'CAPEX un PL'!BX143</f>
        <v>0</v>
      </c>
      <c r="BY69" s="31">
        <f ca="1">'CAPEX un PL'!BY143</f>
        <v>0</v>
      </c>
      <c r="BZ69" s="31">
        <f ca="1">'CAPEX un PL'!BZ143</f>
        <v>0</v>
      </c>
      <c r="CA69" s="31">
        <f ca="1">'CAPEX un PL'!CA143</f>
        <v>0</v>
      </c>
      <c r="CB69" s="31">
        <f ca="1">'CAPEX un PL'!CB143</f>
        <v>0</v>
      </c>
      <c r="CC69" s="31">
        <f ca="1">'CAPEX un PL'!CC143</f>
        <v>0</v>
      </c>
      <c r="CD69" s="31">
        <f ca="1">'CAPEX un PL'!CD143</f>
        <v>0</v>
      </c>
      <c r="CE69" s="31">
        <f ca="1">'CAPEX un PL'!CE143</f>
        <v>0</v>
      </c>
      <c r="CF69" s="31">
        <f ca="1">'CAPEX un PL'!CF143</f>
        <v>0</v>
      </c>
      <c r="CG69" s="31">
        <f ca="1">'CAPEX un PL'!CG143</f>
        <v>0</v>
      </c>
      <c r="CH69" s="31">
        <f ca="1">'CAPEX un PL'!CH143</f>
        <v>0</v>
      </c>
      <c r="CI69" s="31">
        <f ca="1">'CAPEX un PL'!CI143</f>
        <v>0</v>
      </c>
      <c r="CJ69" s="31">
        <f ca="1">'CAPEX un PL'!CJ143</f>
        <v>0</v>
      </c>
      <c r="CK69" s="31">
        <f ca="1">'CAPEX un PL'!CK143</f>
        <v>0</v>
      </c>
    </row>
    <row r="70" spans="2:89" ht="10.15" hidden="1" customHeight="1" outlineLevel="2">
      <c r="B70" s="23"/>
      <c r="C70" s="10">
        <v>5</v>
      </c>
      <c r="D70" s="259" t="str">
        <f>'Ievades dati'!D395</f>
        <v>Aktīvs 5</v>
      </c>
      <c r="F70" s="12" t="s">
        <v>4</v>
      </c>
      <c r="J70" s="31">
        <f ca="1">'CAPEX un PL'!J144</f>
        <v>0</v>
      </c>
      <c r="K70" s="31">
        <f ca="1">'CAPEX un PL'!K144</f>
        <v>0</v>
      </c>
      <c r="L70" s="31">
        <f ca="1">'CAPEX un PL'!L144</f>
        <v>0</v>
      </c>
      <c r="M70" s="31">
        <f ca="1">'CAPEX un PL'!M144</f>
        <v>0</v>
      </c>
      <c r="N70" s="31">
        <f ca="1">'CAPEX un PL'!N144</f>
        <v>0</v>
      </c>
      <c r="O70" s="31">
        <f ca="1">'CAPEX un PL'!O144</f>
        <v>0</v>
      </c>
      <c r="P70" s="31">
        <f ca="1">'CAPEX un PL'!P144</f>
        <v>0</v>
      </c>
      <c r="Q70" s="31">
        <f ca="1">'CAPEX un PL'!Q144</f>
        <v>0</v>
      </c>
      <c r="R70" s="31">
        <f ca="1">'CAPEX un PL'!R144</f>
        <v>0</v>
      </c>
      <c r="S70" s="31">
        <f ca="1">'CAPEX un PL'!S144</f>
        <v>0</v>
      </c>
      <c r="T70" s="31">
        <f ca="1">'CAPEX un PL'!T144</f>
        <v>0</v>
      </c>
      <c r="U70" s="31">
        <f ca="1">'CAPEX un PL'!U144</f>
        <v>0</v>
      </c>
      <c r="V70" s="31">
        <f ca="1">'CAPEX un PL'!V144</f>
        <v>0</v>
      </c>
      <c r="W70" s="31">
        <f ca="1">'CAPEX un PL'!W144</f>
        <v>0</v>
      </c>
      <c r="X70" s="31">
        <f ca="1">'CAPEX un PL'!X144</f>
        <v>0</v>
      </c>
      <c r="Y70" s="31">
        <f ca="1">'CAPEX un PL'!Y144</f>
        <v>0</v>
      </c>
      <c r="Z70" s="31">
        <f ca="1">'CAPEX un PL'!Z144</f>
        <v>0</v>
      </c>
      <c r="AA70" s="31">
        <f ca="1">'CAPEX un PL'!AA144</f>
        <v>0</v>
      </c>
      <c r="AB70" s="31">
        <f ca="1">'CAPEX un PL'!AB144</f>
        <v>0</v>
      </c>
      <c r="AC70" s="31">
        <f ca="1">'CAPEX un PL'!AC144</f>
        <v>0</v>
      </c>
      <c r="AD70" s="31">
        <f ca="1">'CAPEX un PL'!AD144</f>
        <v>0</v>
      </c>
      <c r="AE70" s="31">
        <f ca="1">'CAPEX un PL'!AE144</f>
        <v>0</v>
      </c>
      <c r="AF70" s="31">
        <f ca="1">'CAPEX un PL'!AF144</f>
        <v>0</v>
      </c>
      <c r="AG70" s="31">
        <f ca="1">'CAPEX un PL'!AG144</f>
        <v>0</v>
      </c>
      <c r="AH70" s="31">
        <f ca="1">'CAPEX un PL'!AH144</f>
        <v>0</v>
      </c>
      <c r="AI70" s="31">
        <f ca="1">'CAPEX un PL'!AI144</f>
        <v>0</v>
      </c>
      <c r="AJ70" s="31">
        <f ca="1">'CAPEX un PL'!AJ144</f>
        <v>0</v>
      </c>
      <c r="AK70" s="31">
        <f ca="1">'CAPEX un PL'!AK144</f>
        <v>0</v>
      </c>
      <c r="AL70" s="31">
        <f ca="1">'CAPEX un PL'!AL144</f>
        <v>0</v>
      </c>
      <c r="AM70" s="31">
        <f ca="1">'CAPEX un PL'!AM144</f>
        <v>0</v>
      </c>
      <c r="AN70" s="31">
        <f ca="1">'CAPEX un PL'!AN144</f>
        <v>0</v>
      </c>
      <c r="AO70" s="31">
        <f ca="1">'CAPEX un PL'!AO144</f>
        <v>0</v>
      </c>
      <c r="AP70" s="31">
        <f ca="1">'CAPEX un PL'!AP144</f>
        <v>0</v>
      </c>
      <c r="AQ70" s="31">
        <f ca="1">'CAPEX un PL'!AQ144</f>
        <v>0</v>
      </c>
      <c r="AR70" s="31">
        <f ca="1">'CAPEX un PL'!AR144</f>
        <v>0</v>
      </c>
      <c r="AS70" s="31">
        <f ca="1">'CAPEX un PL'!AS144</f>
        <v>0</v>
      </c>
      <c r="AT70" s="31">
        <f ca="1">'CAPEX un PL'!AT144</f>
        <v>0</v>
      </c>
      <c r="AU70" s="31">
        <f ca="1">'CAPEX un PL'!AU144</f>
        <v>0</v>
      </c>
      <c r="AV70" s="31">
        <f ca="1">'CAPEX un PL'!AV144</f>
        <v>0</v>
      </c>
      <c r="AW70" s="31">
        <f ca="1">'CAPEX un PL'!AW144</f>
        <v>0</v>
      </c>
      <c r="AX70" s="31">
        <f ca="1">'CAPEX un PL'!AX144</f>
        <v>0</v>
      </c>
      <c r="AY70" s="31">
        <f ca="1">'CAPEX un PL'!AY144</f>
        <v>0</v>
      </c>
      <c r="AZ70" s="31">
        <f ca="1">'CAPEX un PL'!AZ144</f>
        <v>0</v>
      </c>
      <c r="BA70" s="31">
        <f ca="1">'CAPEX un PL'!BA144</f>
        <v>0</v>
      </c>
      <c r="BB70" s="31">
        <f ca="1">'CAPEX un PL'!BB144</f>
        <v>0</v>
      </c>
      <c r="BC70" s="31">
        <f ca="1">'CAPEX un PL'!BC144</f>
        <v>0</v>
      </c>
      <c r="BD70" s="31">
        <f ca="1">'CAPEX un PL'!BD144</f>
        <v>0</v>
      </c>
      <c r="BE70" s="31">
        <f ca="1">'CAPEX un PL'!BE144</f>
        <v>0</v>
      </c>
      <c r="BF70" s="31">
        <f ca="1">'CAPEX un PL'!BF144</f>
        <v>0</v>
      </c>
      <c r="BG70" s="31">
        <f ca="1">'CAPEX un PL'!BG144</f>
        <v>0</v>
      </c>
      <c r="BH70" s="31">
        <f ca="1">'CAPEX un PL'!BH144</f>
        <v>0</v>
      </c>
      <c r="BI70" s="31">
        <f ca="1">'CAPEX un PL'!BI144</f>
        <v>0</v>
      </c>
      <c r="BJ70" s="31">
        <f ca="1">'CAPEX un PL'!BJ144</f>
        <v>0</v>
      </c>
      <c r="BK70" s="31">
        <f ca="1">'CAPEX un PL'!BK144</f>
        <v>0</v>
      </c>
      <c r="BL70" s="31">
        <f ca="1">'CAPEX un PL'!BL144</f>
        <v>0</v>
      </c>
      <c r="BM70" s="31">
        <f ca="1">'CAPEX un PL'!BM144</f>
        <v>0</v>
      </c>
      <c r="BN70" s="31">
        <f ca="1">'CAPEX un PL'!BN144</f>
        <v>0</v>
      </c>
      <c r="BO70" s="31">
        <f ca="1">'CAPEX un PL'!BO144</f>
        <v>0</v>
      </c>
      <c r="BP70" s="31">
        <f ca="1">'CAPEX un PL'!BP144</f>
        <v>0</v>
      </c>
      <c r="BQ70" s="31">
        <f ca="1">'CAPEX un PL'!BQ144</f>
        <v>0</v>
      </c>
      <c r="BR70" s="31">
        <f ca="1">'CAPEX un PL'!BR144</f>
        <v>0</v>
      </c>
      <c r="BS70" s="31">
        <f ca="1">'CAPEX un PL'!BS144</f>
        <v>0</v>
      </c>
      <c r="BT70" s="31">
        <f ca="1">'CAPEX un PL'!BT144</f>
        <v>0</v>
      </c>
      <c r="BU70" s="31">
        <f ca="1">'CAPEX un PL'!BU144</f>
        <v>0</v>
      </c>
      <c r="BV70" s="31">
        <f ca="1">'CAPEX un PL'!BV144</f>
        <v>0</v>
      </c>
      <c r="BW70" s="31">
        <f ca="1">'CAPEX un PL'!BW144</f>
        <v>0</v>
      </c>
      <c r="BX70" s="31">
        <f ca="1">'CAPEX un PL'!BX144</f>
        <v>0</v>
      </c>
      <c r="BY70" s="31">
        <f ca="1">'CAPEX un PL'!BY144</f>
        <v>0</v>
      </c>
      <c r="BZ70" s="31">
        <f ca="1">'CAPEX un PL'!BZ144</f>
        <v>0</v>
      </c>
      <c r="CA70" s="31">
        <f ca="1">'CAPEX un PL'!CA144</f>
        <v>0</v>
      </c>
      <c r="CB70" s="31">
        <f ca="1">'CAPEX un PL'!CB144</f>
        <v>0</v>
      </c>
      <c r="CC70" s="31">
        <f ca="1">'CAPEX un PL'!CC144</f>
        <v>0</v>
      </c>
      <c r="CD70" s="31">
        <f ca="1">'CAPEX un PL'!CD144</f>
        <v>0</v>
      </c>
      <c r="CE70" s="31">
        <f ca="1">'CAPEX un PL'!CE144</f>
        <v>0</v>
      </c>
      <c r="CF70" s="31">
        <f ca="1">'CAPEX un PL'!CF144</f>
        <v>0</v>
      </c>
      <c r="CG70" s="31">
        <f ca="1">'CAPEX un PL'!CG144</f>
        <v>0</v>
      </c>
      <c r="CH70" s="31">
        <f ca="1">'CAPEX un PL'!CH144</f>
        <v>0</v>
      </c>
      <c r="CI70" s="31">
        <f ca="1">'CAPEX un PL'!CI144</f>
        <v>0</v>
      </c>
      <c r="CJ70" s="31">
        <f ca="1">'CAPEX un PL'!CJ144</f>
        <v>0</v>
      </c>
      <c r="CK70" s="31">
        <f ca="1">'CAPEX un PL'!CK144</f>
        <v>0</v>
      </c>
    </row>
    <row r="71" spans="2:89" ht="10.15" hidden="1" customHeight="1" outlineLevel="2">
      <c r="B71" s="23"/>
      <c r="C71" s="10">
        <v>6</v>
      </c>
      <c r="D71" s="259" t="str">
        <f>'Ievades dati'!D396</f>
        <v>Aktīvs 6</v>
      </c>
      <c r="F71" s="12" t="s">
        <v>4</v>
      </c>
      <c r="J71" s="31">
        <f ca="1">'CAPEX un PL'!J145</f>
        <v>0</v>
      </c>
      <c r="K71" s="31">
        <f ca="1">'CAPEX un PL'!K145</f>
        <v>0</v>
      </c>
      <c r="L71" s="31">
        <f ca="1">'CAPEX un PL'!L145</f>
        <v>0</v>
      </c>
      <c r="M71" s="31">
        <f ca="1">'CAPEX un PL'!M145</f>
        <v>0</v>
      </c>
      <c r="N71" s="31">
        <f ca="1">'CAPEX un PL'!N145</f>
        <v>0</v>
      </c>
      <c r="O71" s="31">
        <f ca="1">'CAPEX un PL'!O145</f>
        <v>0</v>
      </c>
      <c r="P71" s="31">
        <f ca="1">'CAPEX un PL'!P145</f>
        <v>0</v>
      </c>
      <c r="Q71" s="31">
        <f ca="1">'CAPEX un PL'!Q145</f>
        <v>0</v>
      </c>
      <c r="R71" s="31">
        <f ca="1">'CAPEX un PL'!R145</f>
        <v>0</v>
      </c>
      <c r="S71" s="31">
        <f ca="1">'CAPEX un PL'!S145</f>
        <v>0</v>
      </c>
      <c r="T71" s="31">
        <f ca="1">'CAPEX un PL'!T145</f>
        <v>0</v>
      </c>
      <c r="U71" s="31">
        <f ca="1">'CAPEX un PL'!U145</f>
        <v>0</v>
      </c>
      <c r="V71" s="31">
        <f ca="1">'CAPEX un PL'!V145</f>
        <v>0</v>
      </c>
      <c r="W71" s="31">
        <f ca="1">'CAPEX un PL'!W145</f>
        <v>0</v>
      </c>
      <c r="X71" s="31">
        <f ca="1">'CAPEX un PL'!X145</f>
        <v>0</v>
      </c>
      <c r="Y71" s="31">
        <f ca="1">'CAPEX un PL'!Y145</f>
        <v>0</v>
      </c>
      <c r="Z71" s="31">
        <f ca="1">'CAPEX un PL'!Z145</f>
        <v>0</v>
      </c>
      <c r="AA71" s="31">
        <f ca="1">'CAPEX un PL'!AA145</f>
        <v>0</v>
      </c>
      <c r="AB71" s="31">
        <f ca="1">'CAPEX un PL'!AB145</f>
        <v>0</v>
      </c>
      <c r="AC71" s="31">
        <f ca="1">'CAPEX un PL'!AC145</f>
        <v>0</v>
      </c>
      <c r="AD71" s="31">
        <f ca="1">'CAPEX un PL'!AD145</f>
        <v>0</v>
      </c>
      <c r="AE71" s="31">
        <f ca="1">'CAPEX un PL'!AE145</f>
        <v>0</v>
      </c>
      <c r="AF71" s="31">
        <f ca="1">'CAPEX un PL'!AF145</f>
        <v>0</v>
      </c>
      <c r="AG71" s="31">
        <f ca="1">'CAPEX un PL'!AG145</f>
        <v>0</v>
      </c>
      <c r="AH71" s="31">
        <f ca="1">'CAPEX un PL'!AH145</f>
        <v>0</v>
      </c>
      <c r="AI71" s="31">
        <f ca="1">'CAPEX un PL'!AI145</f>
        <v>0</v>
      </c>
      <c r="AJ71" s="31">
        <f ca="1">'CAPEX un PL'!AJ145</f>
        <v>0</v>
      </c>
      <c r="AK71" s="31">
        <f ca="1">'CAPEX un PL'!AK145</f>
        <v>0</v>
      </c>
      <c r="AL71" s="31">
        <f ca="1">'CAPEX un PL'!AL145</f>
        <v>0</v>
      </c>
      <c r="AM71" s="31">
        <f ca="1">'CAPEX un PL'!AM145</f>
        <v>0</v>
      </c>
      <c r="AN71" s="31">
        <f ca="1">'CAPEX un PL'!AN145</f>
        <v>0</v>
      </c>
      <c r="AO71" s="31">
        <f ca="1">'CAPEX un PL'!AO145</f>
        <v>0</v>
      </c>
      <c r="AP71" s="31">
        <f ca="1">'CAPEX un PL'!AP145</f>
        <v>0</v>
      </c>
      <c r="AQ71" s="31">
        <f ca="1">'CAPEX un PL'!AQ145</f>
        <v>0</v>
      </c>
      <c r="AR71" s="31">
        <f ca="1">'CAPEX un PL'!AR145</f>
        <v>0</v>
      </c>
      <c r="AS71" s="31">
        <f ca="1">'CAPEX un PL'!AS145</f>
        <v>0</v>
      </c>
      <c r="AT71" s="31">
        <f ca="1">'CAPEX un PL'!AT145</f>
        <v>0</v>
      </c>
      <c r="AU71" s="31">
        <f ca="1">'CAPEX un PL'!AU145</f>
        <v>0</v>
      </c>
      <c r="AV71" s="31">
        <f ca="1">'CAPEX un PL'!AV145</f>
        <v>0</v>
      </c>
      <c r="AW71" s="31">
        <f ca="1">'CAPEX un PL'!AW145</f>
        <v>0</v>
      </c>
      <c r="AX71" s="31">
        <f ca="1">'CAPEX un PL'!AX145</f>
        <v>0</v>
      </c>
      <c r="AY71" s="31">
        <f ca="1">'CAPEX un PL'!AY145</f>
        <v>0</v>
      </c>
      <c r="AZ71" s="31">
        <f ca="1">'CAPEX un PL'!AZ145</f>
        <v>0</v>
      </c>
      <c r="BA71" s="31">
        <f ca="1">'CAPEX un PL'!BA145</f>
        <v>0</v>
      </c>
      <c r="BB71" s="31">
        <f ca="1">'CAPEX un PL'!BB145</f>
        <v>0</v>
      </c>
      <c r="BC71" s="31">
        <f ca="1">'CAPEX un PL'!BC145</f>
        <v>0</v>
      </c>
      <c r="BD71" s="31">
        <f ca="1">'CAPEX un PL'!BD145</f>
        <v>0</v>
      </c>
      <c r="BE71" s="31">
        <f ca="1">'CAPEX un PL'!BE145</f>
        <v>0</v>
      </c>
      <c r="BF71" s="31">
        <f ca="1">'CAPEX un PL'!BF145</f>
        <v>0</v>
      </c>
      <c r="BG71" s="31">
        <f ca="1">'CAPEX un PL'!BG145</f>
        <v>0</v>
      </c>
      <c r="BH71" s="31">
        <f ca="1">'CAPEX un PL'!BH145</f>
        <v>0</v>
      </c>
      <c r="BI71" s="31">
        <f ca="1">'CAPEX un PL'!BI145</f>
        <v>0</v>
      </c>
      <c r="BJ71" s="31">
        <f ca="1">'CAPEX un PL'!BJ145</f>
        <v>0</v>
      </c>
      <c r="BK71" s="31">
        <f ca="1">'CAPEX un PL'!BK145</f>
        <v>0</v>
      </c>
      <c r="BL71" s="31">
        <f ca="1">'CAPEX un PL'!BL145</f>
        <v>0</v>
      </c>
      <c r="BM71" s="31">
        <f ca="1">'CAPEX un PL'!BM145</f>
        <v>0</v>
      </c>
      <c r="BN71" s="31">
        <f ca="1">'CAPEX un PL'!BN145</f>
        <v>0</v>
      </c>
      <c r="BO71" s="31">
        <f ca="1">'CAPEX un PL'!BO145</f>
        <v>0</v>
      </c>
      <c r="BP71" s="31">
        <f ca="1">'CAPEX un PL'!BP145</f>
        <v>0</v>
      </c>
      <c r="BQ71" s="31">
        <f ca="1">'CAPEX un PL'!BQ145</f>
        <v>0</v>
      </c>
      <c r="BR71" s="31">
        <f ca="1">'CAPEX un PL'!BR145</f>
        <v>0</v>
      </c>
      <c r="BS71" s="31">
        <f ca="1">'CAPEX un PL'!BS145</f>
        <v>0</v>
      </c>
      <c r="BT71" s="31">
        <f ca="1">'CAPEX un PL'!BT145</f>
        <v>0</v>
      </c>
      <c r="BU71" s="31">
        <f ca="1">'CAPEX un PL'!BU145</f>
        <v>0</v>
      </c>
      <c r="BV71" s="31">
        <f ca="1">'CAPEX un PL'!BV145</f>
        <v>0</v>
      </c>
      <c r="BW71" s="31">
        <f ca="1">'CAPEX un PL'!BW145</f>
        <v>0</v>
      </c>
      <c r="BX71" s="31">
        <f ca="1">'CAPEX un PL'!BX145</f>
        <v>0</v>
      </c>
      <c r="BY71" s="31">
        <f ca="1">'CAPEX un PL'!BY145</f>
        <v>0</v>
      </c>
      <c r="BZ71" s="31">
        <f ca="1">'CAPEX un PL'!BZ145</f>
        <v>0</v>
      </c>
      <c r="CA71" s="31">
        <f ca="1">'CAPEX un PL'!CA145</f>
        <v>0</v>
      </c>
      <c r="CB71" s="31">
        <f ca="1">'CAPEX un PL'!CB145</f>
        <v>0</v>
      </c>
      <c r="CC71" s="31">
        <f ca="1">'CAPEX un PL'!CC145</f>
        <v>0</v>
      </c>
      <c r="CD71" s="31">
        <f ca="1">'CAPEX un PL'!CD145</f>
        <v>0</v>
      </c>
      <c r="CE71" s="31">
        <f ca="1">'CAPEX un PL'!CE145</f>
        <v>0</v>
      </c>
      <c r="CF71" s="31">
        <f ca="1">'CAPEX un PL'!CF145</f>
        <v>0</v>
      </c>
      <c r="CG71" s="31">
        <f ca="1">'CAPEX un PL'!CG145</f>
        <v>0</v>
      </c>
      <c r="CH71" s="31">
        <f ca="1">'CAPEX un PL'!CH145</f>
        <v>0</v>
      </c>
      <c r="CI71" s="31">
        <f ca="1">'CAPEX un PL'!CI145</f>
        <v>0</v>
      </c>
      <c r="CJ71" s="31">
        <f ca="1">'CAPEX un PL'!CJ145</f>
        <v>0</v>
      </c>
      <c r="CK71" s="31">
        <f ca="1">'CAPEX un PL'!CK145</f>
        <v>0</v>
      </c>
    </row>
    <row r="72" spans="2:89" ht="10.15" hidden="1" customHeight="1" outlineLevel="2">
      <c r="B72" s="23"/>
      <c r="C72" s="10">
        <v>7</v>
      </c>
      <c r="D72" s="259" t="str">
        <f>'Ievades dati'!D397</f>
        <v>Aktīvs 7</v>
      </c>
      <c r="F72" s="12" t="s">
        <v>4</v>
      </c>
      <c r="J72" s="31">
        <f ca="1">'CAPEX un PL'!J146</f>
        <v>0</v>
      </c>
      <c r="K72" s="31">
        <f ca="1">'CAPEX un PL'!K146</f>
        <v>0</v>
      </c>
      <c r="L72" s="31">
        <f ca="1">'CAPEX un PL'!L146</f>
        <v>0</v>
      </c>
      <c r="M72" s="31">
        <f ca="1">'CAPEX un PL'!M146</f>
        <v>0</v>
      </c>
      <c r="N72" s="31">
        <f ca="1">'CAPEX un PL'!N146</f>
        <v>0</v>
      </c>
      <c r="O72" s="31">
        <f ca="1">'CAPEX un PL'!O146</f>
        <v>0</v>
      </c>
      <c r="P72" s="31">
        <f ca="1">'CAPEX un PL'!P146</f>
        <v>0</v>
      </c>
      <c r="Q72" s="31">
        <f ca="1">'CAPEX un PL'!Q146</f>
        <v>0</v>
      </c>
      <c r="R72" s="31">
        <f ca="1">'CAPEX un PL'!R146</f>
        <v>0</v>
      </c>
      <c r="S72" s="31">
        <f ca="1">'CAPEX un PL'!S146</f>
        <v>0</v>
      </c>
      <c r="T72" s="31">
        <f ca="1">'CAPEX un PL'!T146</f>
        <v>0</v>
      </c>
      <c r="U72" s="31">
        <f ca="1">'CAPEX un PL'!U146</f>
        <v>0</v>
      </c>
      <c r="V72" s="31">
        <f ca="1">'CAPEX un PL'!V146</f>
        <v>0</v>
      </c>
      <c r="W72" s="31">
        <f ca="1">'CAPEX un PL'!W146</f>
        <v>0</v>
      </c>
      <c r="X72" s="31">
        <f ca="1">'CAPEX un PL'!X146</f>
        <v>0</v>
      </c>
      <c r="Y72" s="31">
        <f ca="1">'CAPEX un PL'!Y146</f>
        <v>0</v>
      </c>
      <c r="Z72" s="31">
        <f ca="1">'CAPEX un PL'!Z146</f>
        <v>0</v>
      </c>
      <c r="AA72" s="31">
        <f ca="1">'CAPEX un PL'!AA146</f>
        <v>0</v>
      </c>
      <c r="AB72" s="31">
        <f ca="1">'CAPEX un PL'!AB146</f>
        <v>0</v>
      </c>
      <c r="AC72" s="31">
        <f ca="1">'CAPEX un PL'!AC146</f>
        <v>0</v>
      </c>
      <c r="AD72" s="31">
        <f ca="1">'CAPEX un PL'!AD146</f>
        <v>0</v>
      </c>
      <c r="AE72" s="31">
        <f ca="1">'CAPEX un PL'!AE146</f>
        <v>0</v>
      </c>
      <c r="AF72" s="31">
        <f ca="1">'CAPEX un PL'!AF146</f>
        <v>0</v>
      </c>
      <c r="AG72" s="31">
        <f ca="1">'CAPEX un PL'!AG146</f>
        <v>0</v>
      </c>
      <c r="AH72" s="31">
        <f ca="1">'CAPEX un PL'!AH146</f>
        <v>0</v>
      </c>
      <c r="AI72" s="31">
        <f ca="1">'CAPEX un PL'!AI146</f>
        <v>0</v>
      </c>
      <c r="AJ72" s="31">
        <f ca="1">'CAPEX un PL'!AJ146</f>
        <v>0</v>
      </c>
      <c r="AK72" s="31">
        <f ca="1">'CAPEX un PL'!AK146</f>
        <v>0</v>
      </c>
      <c r="AL72" s="31">
        <f ca="1">'CAPEX un PL'!AL146</f>
        <v>0</v>
      </c>
      <c r="AM72" s="31">
        <f ca="1">'CAPEX un PL'!AM146</f>
        <v>0</v>
      </c>
      <c r="AN72" s="31">
        <f ca="1">'CAPEX un PL'!AN146</f>
        <v>0</v>
      </c>
      <c r="AO72" s="31">
        <f ca="1">'CAPEX un PL'!AO146</f>
        <v>0</v>
      </c>
      <c r="AP72" s="31">
        <f ca="1">'CAPEX un PL'!AP146</f>
        <v>0</v>
      </c>
      <c r="AQ72" s="31">
        <f ca="1">'CAPEX un PL'!AQ146</f>
        <v>0</v>
      </c>
      <c r="AR72" s="31">
        <f ca="1">'CAPEX un PL'!AR146</f>
        <v>0</v>
      </c>
      <c r="AS72" s="31">
        <f ca="1">'CAPEX un PL'!AS146</f>
        <v>0</v>
      </c>
      <c r="AT72" s="31">
        <f ca="1">'CAPEX un PL'!AT146</f>
        <v>0</v>
      </c>
      <c r="AU72" s="31">
        <f ca="1">'CAPEX un PL'!AU146</f>
        <v>0</v>
      </c>
      <c r="AV72" s="31">
        <f ca="1">'CAPEX un PL'!AV146</f>
        <v>0</v>
      </c>
      <c r="AW72" s="31">
        <f ca="1">'CAPEX un PL'!AW146</f>
        <v>0</v>
      </c>
      <c r="AX72" s="31">
        <f ca="1">'CAPEX un PL'!AX146</f>
        <v>0</v>
      </c>
      <c r="AY72" s="31">
        <f ca="1">'CAPEX un PL'!AY146</f>
        <v>0</v>
      </c>
      <c r="AZ72" s="31">
        <f ca="1">'CAPEX un PL'!AZ146</f>
        <v>0</v>
      </c>
      <c r="BA72" s="31">
        <f ca="1">'CAPEX un PL'!BA146</f>
        <v>0</v>
      </c>
      <c r="BB72" s="31">
        <f ca="1">'CAPEX un PL'!BB146</f>
        <v>0</v>
      </c>
      <c r="BC72" s="31">
        <f ca="1">'CAPEX un PL'!BC146</f>
        <v>0</v>
      </c>
      <c r="BD72" s="31">
        <f ca="1">'CAPEX un PL'!BD146</f>
        <v>0</v>
      </c>
      <c r="BE72" s="31">
        <f ca="1">'CAPEX un PL'!BE146</f>
        <v>0</v>
      </c>
      <c r="BF72" s="31">
        <f ca="1">'CAPEX un PL'!BF146</f>
        <v>0</v>
      </c>
      <c r="BG72" s="31">
        <f ca="1">'CAPEX un PL'!BG146</f>
        <v>0</v>
      </c>
      <c r="BH72" s="31">
        <f ca="1">'CAPEX un PL'!BH146</f>
        <v>0</v>
      </c>
      <c r="BI72" s="31">
        <f ca="1">'CAPEX un PL'!BI146</f>
        <v>0</v>
      </c>
      <c r="BJ72" s="31">
        <f ca="1">'CAPEX un PL'!BJ146</f>
        <v>0</v>
      </c>
      <c r="BK72" s="31">
        <f ca="1">'CAPEX un PL'!BK146</f>
        <v>0</v>
      </c>
      <c r="BL72" s="31">
        <f ca="1">'CAPEX un PL'!BL146</f>
        <v>0</v>
      </c>
      <c r="BM72" s="31">
        <f ca="1">'CAPEX un PL'!BM146</f>
        <v>0</v>
      </c>
      <c r="BN72" s="31">
        <f ca="1">'CAPEX un PL'!BN146</f>
        <v>0</v>
      </c>
      <c r="BO72" s="31">
        <f ca="1">'CAPEX un PL'!BO146</f>
        <v>0</v>
      </c>
      <c r="BP72" s="31">
        <f ca="1">'CAPEX un PL'!BP146</f>
        <v>0</v>
      </c>
      <c r="BQ72" s="31">
        <f ca="1">'CAPEX un PL'!BQ146</f>
        <v>0</v>
      </c>
      <c r="BR72" s="31">
        <f ca="1">'CAPEX un PL'!BR146</f>
        <v>0</v>
      </c>
      <c r="BS72" s="31">
        <f ca="1">'CAPEX un PL'!BS146</f>
        <v>0</v>
      </c>
      <c r="BT72" s="31">
        <f ca="1">'CAPEX un PL'!BT146</f>
        <v>0</v>
      </c>
      <c r="BU72" s="31">
        <f ca="1">'CAPEX un PL'!BU146</f>
        <v>0</v>
      </c>
      <c r="BV72" s="31">
        <f ca="1">'CAPEX un PL'!BV146</f>
        <v>0</v>
      </c>
      <c r="BW72" s="31">
        <f ca="1">'CAPEX un PL'!BW146</f>
        <v>0</v>
      </c>
      <c r="BX72" s="31">
        <f ca="1">'CAPEX un PL'!BX146</f>
        <v>0</v>
      </c>
      <c r="BY72" s="31">
        <f ca="1">'CAPEX un PL'!BY146</f>
        <v>0</v>
      </c>
      <c r="BZ72" s="31">
        <f ca="1">'CAPEX un PL'!BZ146</f>
        <v>0</v>
      </c>
      <c r="CA72" s="31">
        <f ca="1">'CAPEX un PL'!CA146</f>
        <v>0</v>
      </c>
      <c r="CB72" s="31">
        <f ca="1">'CAPEX un PL'!CB146</f>
        <v>0</v>
      </c>
      <c r="CC72" s="31">
        <f ca="1">'CAPEX un PL'!CC146</f>
        <v>0</v>
      </c>
      <c r="CD72" s="31">
        <f ca="1">'CAPEX un PL'!CD146</f>
        <v>0</v>
      </c>
      <c r="CE72" s="31">
        <f ca="1">'CAPEX un PL'!CE146</f>
        <v>0</v>
      </c>
      <c r="CF72" s="31">
        <f ca="1">'CAPEX un PL'!CF146</f>
        <v>0</v>
      </c>
      <c r="CG72" s="31">
        <f ca="1">'CAPEX un PL'!CG146</f>
        <v>0</v>
      </c>
      <c r="CH72" s="31">
        <f ca="1">'CAPEX un PL'!CH146</f>
        <v>0</v>
      </c>
      <c r="CI72" s="31">
        <f ca="1">'CAPEX un PL'!CI146</f>
        <v>0</v>
      </c>
      <c r="CJ72" s="31">
        <f ca="1">'CAPEX un PL'!CJ146</f>
        <v>0</v>
      </c>
      <c r="CK72" s="31">
        <f ca="1">'CAPEX un PL'!CK146</f>
        <v>0</v>
      </c>
    </row>
    <row r="73" spans="2:89" ht="10.15" hidden="1" customHeight="1" outlineLevel="2">
      <c r="B73" s="23"/>
      <c r="C73" s="10">
        <v>8</v>
      </c>
      <c r="D73" s="259" t="str">
        <f>'Ievades dati'!D398</f>
        <v>Aktīvs 8</v>
      </c>
      <c r="F73" s="12" t="s">
        <v>4</v>
      </c>
      <c r="J73" s="31">
        <f ca="1">'CAPEX un PL'!J147</f>
        <v>0</v>
      </c>
      <c r="K73" s="31">
        <f ca="1">'CAPEX un PL'!K147</f>
        <v>0</v>
      </c>
      <c r="L73" s="31">
        <f ca="1">'CAPEX un PL'!L147</f>
        <v>0</v>
      </c>
      <c r="M73" s="31">
        <f ca="1">'CAPEX un PL'!M147</f>
        <v>0</v>
      </c>
      <c r="N73" s="31">
        <f ca="1">'CAPEX un PL'!N147</f>
        <v>0</v>
      </c>
      <c r="O73" s="31">
        <f ca="1">'CAPEX un PL'!O147</f>
        <v>0</v>
      </c>
      <c r="P73" s="31">
        <f ca="1">'CAPEX un PL'!P147</f>
        <v>0</v>
      </c>
      <c r="Q73" s="31">
        <f ca="1">'CAPEX un PL'!Q147</f>
        <v>0</v>
      </c>
      <c r="R73" s="31">
        <f ca="1">'CAPEX un PL'!R147</f>
        <v>0</v>
      </c>
      <c r="S73" s="31">
        <f ca="1">'CAPEX un PL'!S147</f>
        <v>0</v>
      </c>
      <c r="T73" s="31">
        <f ca="1">'CAPEX un PL'!T147</f>
        <v>0</v>
      </c>
      <c r="U73" s="31">
        <f ca="1">'CAPEX un PL'!U147</f>
        <v>0</v>
      </c>
      <c r="V73" s="31">
        <f ca="1">'CAPEX un PL'!V147</f>
        <v>0</v>
      </c>
      <c r="W73" s="31">
        <f ca="1">'CAPEX un PL'!W147</f>
        <v>0</v>
      </c>
      <c r="X73" s="31">
        <f ca="1">'CAPEX un PL'!X147</f>
        <v>0</v>
      </c>
      <c r="Y73" s="31">
        <f ca="1">'CAPEX un PL'!Y147</f>
        <v>0</v>
      </c>
      <c r="Z73" s="31">
        <f ca="1">'CAPEX un PL'!Z147</f>
        <v>0</v>
      </c>
      <c r="AA73" s="31">
        <f ca="1">'CAPEX un PL'!AA147</f>
        <v>0</v>
      </c>
      <c r="AB73" s="31">
        <f ca="1">'CAPEX un PL'!AB147</f>
        <v>0</v>
      </c>
      <c r="AC73" s="31">
        <f ca="1">'CAPEX un PL'!AC147</f>
        <v>0</v>
      </c>
      <c r="AD73" s="31">
        <f ca="1">'CAPEX un PL'!AD147</f>
        <v>0</v>
      </c>
      <c r="AE73" s="31">
        <f ca="1">'CAPEX un PL'!AE147</f>
        <v>0</v>
      </c>
      <c r="AF73" s="31">
        <f ca="1">'CAPEX un PL'!AF147</f>
        <v>0</v>
      </c>
      <c r="AG73" s="31">
        <f ca="1">'CAPEX un PL'!AG147</f>
        <v>0</v>
      </c>
      <c r="AH73" s="31">
        <f ca="1">'CAPEX un PL'!AH147</f>
        <v>0</v>
      </c>
      <c r="AI73" s="31">
        <f ca="1">'CAPEX un PL'!AI147</f>
        <v>0</v>
      </c>
      <c r="AJ73" s="31">
        <f ca="1">'CAPEX un PL'!AJ147</f>
        <v>0</v>
      </c>
      <c r="AK73" s="31">
        <f ca="1">'CAPEX un PL'!AK147</f>
        <v>0</v>
      </c>
      <c r="AL73" s="31">
        <f ca="1">'CAPEX un PL'!AL147</f>
        <v>0</v>
      </c>
      <c r="AM73" s="31">
        <f ca="1">'CAPEX un PL'!AM147</f>
        <v>0</v>
      </c>
      <c r="AN73" s="31">
        <f ca="1">'CAPEX un PL'!AN147</f>
        <v>0</v>
      </c>
      <c r="AO73" s="31">
        <f ca="1">'CAPEX un PL'!AO147</f>
        <v>0</v>
      </c>
      <c r="AP73" s="31">
        <f ca="1">'CAPEX un PL'!AP147</f>
        <v>0</v>
      </c>
      <c r="AQ73" s="31">
        <f ca="1">'CAPEX un PL'!AQ147</f>
        <v>0</v>
      </c>
      <c r="AR73" s="31">
        <f ca="1">'CAPEX un PL'!AR147</f>
        <v>0</v>
      </c>
      <c r="AS73" s="31">
        <f ca="1">'CAPEX un PL'!AS147</f>
        <v>0</v>
      </c>
      <c r="AT73" s="31">
        <f ca="1">'CAPEX un PL'!AT147</f>
        <v>0</v>
      </c>
      <c r="AU73" s="31">
        <f ca="1">'CAPEX un PL'!AU147</f>
        <v>0</v>
      </c>
      <c r="AV73" s="31">
        <f ca="1">'CAPEX un PL'!AV147</f>
        <v>0</v>
      </c>
      <c r="AW73" s="31">
        <f ca="1">'CAPEX un PL'!AW147</f>
        <v>0</v>
      </c>
      <c r="AX73" s="31">
        <f ca="1">'CAPEX un PL'!AX147</f>
        <v>0</v>
      </c>
      <c r="AY73" s="31">
        <f ca="1">'CAPEX un PL'!AY147</f>
        <v>0</v>
      </c>
      <c r="AZ73" s="31">
        <f ca="1">'CAPEX un PL'!AZ147</f>
        <v>0</v>
      </c>
      <c r="BA73" s="31">
        <f ca="1">'CAPEX un PL'!BA147</f>
        <v>0</v>
      </c>
      <c r="BB73" s="31">
        <f ca="1">'CAPEX un PL'!BB147</f>
        <v>0</v>
      </c>
      <c r="BC73" s="31">
        <f ca="1">'CAPEX un PL'!BC147</f>
        <v>0</v>
      </c>
      <c r="BD73" s="31">
        <f ca="1">'CAPEX un PL'!BD147</f>
        <v>0</v>
      </c>
      <c r="BE73" s="31">
        <f ca="1">'CAPEX un PL'!BE147</f>
        <v>0</v>
      </c>
      <c r="BF73" s="31">
        <f ca="1">'CAPEX un PL'!BF147</f>
        <v>0</v>
      </c>
      <c r="BG73" s="31">
        <f ca="1">'CAPEX un PL'!BG147</f>
        <v>0</v>
      </c>
      <c r="BH73" s="31">
        <f ca="1">'CAPEX un PL'!BH147</f>
        <v>0</v>
      </c>
      <c r="BI73" s="31">
        <f ca="1">'CAPEX un PL'!BI147</f>
        <v>0</v>
      </c>
      <c r="BJ73" s="31">
        <f ca="1">'CAPEX un PL'!BJ147</f>
        <v>0</v>
      </c>
      <c r="BK73" s="31">
        <f ca="1">'CAPEX un PL'!BK147</f>
        <v>0</v>
      </c>
      <c r="BL73" s="31">
        <f ca="1">'CAPEX un PL'!BL147</f>
        <v>0</v>
      </c>
      <c r="BM73" s="31">
        <f ca="1">'CAPEX un PL'!BM147</f>
        <v>0</v>
      </c>
      <c r="BN73" s="31">
        <f ca="1">'CAPEX un PL'!BN147</f>
        <v>0</v>
      </c>
      <c r="BO73" s="31">
        <f ca="1">'CAPEX un PL'!BO147</f>
        <v>0</v>
      </c>
      <c r="BP73" s="31">
        <f ca="1">'CAPEX un PL'!BP147</f>
        <v>0</v>
      </c>
      <c r="BQ73" s="31">
        <f ca="1">'CAPEX un PL'!BQ147</f>
        <v>0</v>
      </c>
      <c r="BR73" s="31">
        <f ca="1">'CAPEX un PL'!BR147</f>
        <v>0</v>
      </c>
      <c r="BS73" s="31">
        <f ca="1">'CAPEX un PL'!BS147</f>
        <v>0</v>
      </c>
      <c r="BT73" s="31">
        <f ca="1">'CAPEX un PL'!BT147</f>
        <v>0</v>
      </c>
      <c r="BU73" s="31">
        <f ca="1">'CAPEX un PL'!BU147</f>
        <v>0</v>
      </c>
      <c r="BV73" s="31">
        <f ca="1">'CAPEX un PL'!BV147</f>
        <v>0</v>
      </c>
      <c r="BW73" s="31">
        <f ca="1">'CAPEX un PL'!BW147</f>
        <v>0</v>
      </c>
      <c r="BX73" s="31">
        <f ca="1">'CAPEX un PL'!BX147</f>
        <v>0</v>
      </c>
      <c r="BY73" s="31">
        <f ca="1">'CAPEX un PL'!BY147</f>
        <v>0</v>
      </c>
      <c r="BZ73" s="31">
        <f ca="1">'CAPEX un PL'!BZ147</f>
        <v>0</v>
      </c>
      <c r="CA73" s="31">
        <f ca="1">'CAPEX un PL'!CA147</f>
        <v>0</v>
      </c>
      <c r="CB73" s="31">
        <f ca="1">'CAPEX un PL'!CB147</f>
        <v>0</v>
      </c>
      <c r="CC73" s="31">
        <f ca="1">'CAPEX un PL'!CC147</f>
        <v>0</v>
      </c>
      <c r="CD73" s="31">
        <f ca="1">'CAPEX un PL'!CD147</f>
        <v>0</v>
      </c>
      <c r="CE73" s="31">
        <f ca="1">'CAPEX un PL'!CE147</f>
        <v>0</v>
      </c>
      <c r="CF73" s="31">
        <f ca="1">'CAPEX un PL'!CF147</f>
        <v>0</v>
      </c>
      <c r="CG73" s="31">
        <f ca="1">'CAPEX un PL'!CG147</f>
        <v>0</v>
      </c>
      <c r="CH73" s="31">
        <f ca="1">'CAPEX un PL'!CH147</f>
        <v>0</v>
      </c>
      <c r="CI73" s="31">
        <f ca="1">'CAPEX un PL'!CI147</f>
        <v>0</v>
      </c>
      <c r="CJ73" s="31">
        <f ca="1">'CAPEX un PL'!CJ147</f>
        <v>0</v>
      </c>
      <c r="CK73" s="31">
        <f ca="1">'CAPEX un PL'!CK147</f>
        <v>0</v>
      </c>
    </row>
    <row r="74" spans="2:89" ht="10.15" hidden="1" customHeight="1" outlineLevel="2">
      <c r="B74" s="23"/>
      <c r="C74" s="10">
        <v>9</v>
      </c>
      <c r="D74" s="259" t="str">
        <f>'Ievades dati'!D399</f>
        <v>Aktīvs 9</v>
      </c>
      <c r="F74" s="12" t="s">
        <v>4</v>
      </c>
      <c r="J74" s="31">
        <f ca="1">'CAPEX un PL'!J148</f>
        <v>0</v>
      </c>
      <c r="K74" s="31">
        <f ca="1">'CAPEX un PL'!K148</f>
        <v>0</v>
      </c>
      <c r="L74" s="31">
        <f ca="1">'CAPEX un PL'!L148</f>
        <v>0</v>
      </c>
      <c r="M74" s="31">
        <f ca="1">'CAPEX un PL'!M148</f>
        <v>0</v>
      </c>
      <c r="N74" s="31">
        <f ca="1">'CAPEX un PL'!N148</f>
        <v>0</v>
      </c>
      <c r="O74" s="31">
        <f ca="1">'CAPEX un PL'!O148</f>
        <v>0</v>
      </c>
      <c r="P74" s="31">
        <f ca="1">'CAPEX un PL'!P148</f>
        <v>0</v>
      </c>
      <c r="Q74" s="31">
        <f ca="1">'CAPEX un PL'!Q148</f>
        <v>0</v>
      </c>
      <c r="R74" s="31">
        <f ca="1">'CAPEX un PL'!R148</f>
        <v>0</v>
      </c>
      <c r="S74" s="31">
        <f ca="1">'CAPEX un PL'!S148</f>
        <v>0</v>
      </c>
      <c r="T74" s="31">
        <f ca="1">'CAPEX un PL'!T148</f>
        <v>0</v>
      </c>
      <c r="U74" s="31">
        <f ca="1">'CAPEX un PL'!U148</f>
        <v>0</v>
      </c>
      <c r="V74" s="31">
        <f ca="1">'CAPEX un PL'!V148</f>
        <v>0</v>
      </c>
      <c r="W74" s="31">
        <f ca="1">'CAPEX un PL'!W148</f>
        <v>0</v>
      </c>
      <c r="X74" s="31">
        <f ca="1">'CAPEX un PL'!X148</f>
        <v>0</v>
      </c>
      <c r="Y74" s="31">
        <f ca="1">'CAPEX un PL'!Y148</f>
        <v>0</v>
      </c>
      <c r="Z74" s="31">
        <f ca="1">'CAPEX un PL'!Z148</f>
        <v>0</v>
      </c>
      <c r="AA74" s="31">
        <f ca="1">'CAPEX un PL'!AA148</f>
        <v>0</v>
      </c>
      <c r="AB74" s="31">
        <f ca="1">'CAPEX un PL'!AB148</f>
        <v>0</v>
      </c>
      <c r="AC74" s="31">
        <f ca="1">'CAPEX un PL'!AC148</f>
        <v>0</v>
      </c>
      <c r="AD74" s="31">
        <f ca="1">'CAPEX un PL'!AD148</f>
        <v>0</v>
      </c>
      <c r="AE74" s="31">
        <f ca="1">'CAPEX un PL'!AE148</f>
        <v>0</v>
      </c>
      <c r="AF74" s="31">
        <f ca="1">'CAPEX un PL'!AF148</f>
        <v>0</v>
      </c>
      <c r="AG74" s="31">
        <f ca="1">'CAPEX un PL'!AG148</f>
        <v>0</v>
      </c>
      <c r="AH74" s="31">
        <f ca="1">'CAPEX un PL'!AH148</f>
        <v>0</v>
      </c>
      <c r="AI74" s="31">
        <f ca="1">'CAPEX un PL'!AI148</f>
        <v>0</v>
      </c>
      <c r="AJ74" s="31">
        <f ca="1">'CAPEX un PL'!AJ148</f>
        <v>0</v>
      </c>
      <c r="AK74" s="31">
        <f ca="1">'CAPEX un PL'!AK148</f>
        <v>0</v>
      </c>
      <c r="AL74" s="31">
        <f ca="1">'CAPEX un PL'!AL148</f>
        <v>0</v>
      </c>
      <c r="AM74" s="31">
        <f ca="1">'CAPEX un PL'!AM148</f>
        <v>0</v>
      </c>
      <c r="AN74" s="31">
        <f ca="1">'CAPEX un PL'!AN148</f>
        <v>0</v>
      </c>
      <c r="AO74" s="31">
        <f ca="1">'CAPEX un PL'!AO148</f>
        <v>0</v>
      </c>
      <c r="AP74" s="31">
        <f ca="1">'CAPEX un PL'!AP148</f>
        <v>0</v>
      </c>
      <c r="AQ74" s="31">
        <f ca="1">'CAPEX un PL'!AQ148</f>
        <v>0</v>
      </c>
      <c r="AR74" s="31">
        <f ca="1">'CAPEX un PL'!AR148</f>
        <v>0</v>
      </c>
      <c r="AS74" s="31">
        <f ca="1">'CAPEX un PL'!AS148</f>
        <v>0</v>
      </c>
      <c r="AT74" s="31">
        <f ca="1">'CAPEX un PL'!AT148</f>
        <v>0</v>
      </c>
      <c r="AU74" s="31">
        <f ca="1">'CAPEX un PL'!AU148</f>
        <v>0</v>
      </c>
      <c r="AV74" s="31">
        <f ca="1">'CAPEX un PL'!AV148</f>
        <v>0</v>
      </c>
      <c r="AW74" s="31">
        <f ca="1">'CAPEX un PL'!AW148</f>
        <v>0</v>
      </c>
      <c r="AX74" s="31">
        <f ca="1">'CAPEX un PL'!AX148</f>
        <v>0</v>
      </c>
      <c r="AY74" s="31">
        <f ca="1">'CAPEX un PL'!AY148</f>
        <v>0</v>
      </c>
      <c r="AZ74" s="31">
        <f ca="1">'CAPEX un PL'!AZ148</f>
        <v>0</v>
      </c>
      <c r="BA74" s="31">
        <f ca="1">'CAPEX un PL'!BA148</f>
        <v>0</v>
      </c>
      <c r="BB74" s="31">
        <f ca="1">'CAPEX un PL'!BB148</f>
        <v>0</v>
      </c>
      <c r="BC74" s="31">
        <f ca="1">'CAPEX un PL'!BC148</f>
        <v>0</v>
      </c>
      <c r="BD74" s="31">
        <f ca="1">'CAPEX un PL'!BD148</f>
        <v>0</v>
      </c>
      <c r="BE74" s="31">
        <f ca="1">'CAPEX un PL'!BE148</f>
        <v>0</v>
      </c>
      <c r="BF74" s="31">
        <f ca="1">'CAPEX un PL'!BF148</f>
        <v>0</v>
      </c>
      <c r="BG74" s="31">
        <f ca="1">'CAPEX un PL'!BG148</f>
        <v>0</v>
      </c>
      <c r="BH74" s="31">
        <f ca="1">'CAPEX un PL'!BH148</f>
        <v>0</v>
      </c>
      <c r="BI74" s="31">
        <f ca="1">'CAPEX un PL'!BI148</f>
        <v>0</v>
      </c>
      <c r="BJ74" s="31">
        <f ca="1">'CAPEX un PL'!BJ148</f>
        <v>0</v>
      </c>
      <c r="BK74" s="31">
        <f ca="1">'CAPEX un PL'!BK148</f>
        <v>0</v>
      </c>
      <c r="BL74" s="31">
        <f ca="1">'CAPEX un PL'!BL148</f>
        <v>0</v>
      </c>
      <c r="BM74" s="31">
        <f ca="1">'CAPEX un PL'!BM148</f>
        <v>0</v>
      </c>
      <c r="BN74" s="31">
        <f ca="1">'CAPEX un PL'!BN148</f>
        <v>0</v>
      </c>
      <c r="BO74" s="31">
        <f ca="1">'CAPEX un PL'!BO148</f>
        <v>0</v>
      </c>
      <c r="BP74" s="31">
        <f ca="1">'CAPEX un PL'!BP148</f>
        <v>0</v>
      </c>
      <c r="BQ74" s="31">
        <f ca="1">'CAPEX un PL'!BQ148</f>
        <v>0</v>
      </c>
      <c r="BR74" s="31">
        <f ca="1">'CAPEX un PL'!BR148</f>
        <v>0</v>
      </c>
      <c r="BS74" s="31">
        <f ca="1">'CAPEX un PL'!BS148</f>
        <v>0</v>
      </c>
      <c r="BT74" s="31">
        <f ca="1">'CAPEX un PL'!BT148</f>
        <v>0</v>
      </c>
      <c r="BU74" s="31">
        <f ca="1">'CAPEX un PL'!BU148</f>
        <v>0</v>
      </c>
      <c r="BV74" s="31">
        <f ca="1">'CAPEX un PL'!BV148</f>
        <v>0</v>
      </c>
      <c r="BW74" s="31">
        <f ca="1">'CAPEX un PL'!BW148</f>
        <v>0</v>
      </c>
      <c r="BX74" s="31">
        <f ca="1">'CAPEX un PL'!BX148</f>
        <v>0</v>
      </c>
      <c r="BY74" s="31">
        <f ca="1">'CAPEX un PL'!BY148</f>
        <v>0</v>
      </c>
      <c r="BZ74" s="31">
        <f ca="1">'CAPEX un PL'!BZ148</f>
        <v>0</v>
      </c>
      <c r="CA74" s="31">
        <f ca="1">'CAPEX un PL'!CA148</f>
        <v>0</v>
      </c>
      <c r="CB74" s="31">
        <f ca="1">'CAPEX un PL'!CB148</f>
        <v>0</v>
      </c>
      <c r="CC74" s="31">
        <f ca="1">'CAPEX un PL'!CC148</f>
        <v>0</v>
      </c>
      <c r="CD74" s="31">
        <f ca="1">'CAPEX un PL'!CD148</f>
        <v>0</v>
      </c>
      <c r="CE74" s="31">
        <f ca="1">'CAPEX un PL'!CE148</f>
        <v>0</v>
      </c>
      <c r="CF74" s="31">
        <f ca="1">'CAPEX un PL'!CF148</f>
        <v>0</v>
      </c>
      <c r="CG74" s="31">
        <f ca="1">'CAPEX un PL'!CG148</f>
        <v>0</v>
      </c>
      <c r="CH74" s="31">
        <f ca="1">'CAPEX un PL'!CH148</f>
        <v>0</v>
      </c>
      <c r="CI74" s="31">
        <f ca="1">'CAPEX un PL'!CI148</f>
        <v>0</v>
      </c>
      <c r="CJ74" s="31">
        <f ca="1">'CAPEX un PL'!CJ148</f>
        <v>0</v>
      </c>
      <c r="CK74" s="31">
        <f ca="1">'CAPEX un PL'!CK148</f>
        <v>0</v>
      </c>
    </row>
    <row r="75" spans="2:89" ht="10.15" hidden="1" customHeight="1" outlineLevel="2">
      <c r="B75" s="23"/>
      <c r="C75" s="10">
        <v>10</v>
      </c>
      <c r="D75" s="259" t="str">
        <f>'Ievades dati'!D400</f>
        <v>Aktīvs 10</v>
      </c>
      <c r="F75" s="12" t="s">
        <v>4</v>
      </c>
      <c r="J75" s="31">
        <f ca="1">'CAPEX un PL'!J149</f>
        <v>0</v>
      </c>
      <c r="K75" s="31">
        <f ca="1">'CAPEX un PL'!K149</f>
        <v>0</v>
      </c>
      <c r="L75" s="31">
        <f ca="1">'CAPEX un PL'!L149</f>
        <v>0</v>
      </c>
      <c r="M75" s="31">
        <f ca="1">'CAPEX un PL'!M149</f>
        <v>0</v>
      </c>
      <c r="N75" s="31">
        <f ca="1">'CAPEX un PL'!N149</f>
        <v>0</v>
      </c>
      <c r="O75" s="31">
        <f ca="1">'CAPEX un PL'!O149</f>
        <v>0</v>
      </c>
      <c r="P75" s="31">
        <f ca="1">'CAPEX un PL'!P149</f>
        <v>0</v>
      </c>
      <c r="Q75" s="31">
        <f ca="1">'CAPEX un PL'!Q149</f>
        <v>0</v>
      </c>
      <c r="R75" s="31">
        <f ca="1">'CAPEX un PL'!R149</f>
        <v>0</v>
      </c>
      <c r="S75" s="31">
        <f ca="1">'CAPEX un PL'!S149</f>
        <v>0</v>
      </c>
      <c r="T75" s="31">
        <f ca="1">'CAPEX un PL'!T149</f>
        <v>0</v>
      </c>
      <c r="U75" s="31">
        <f ca="1">'CAPEX un PL'!U149</f>
        <v>0</v>
      </c>
      <c r="V75" s="31">
        <f ca="1">'CAPEX un PL'!V149</f>
        <v>0</v>
      </c>
      <c r="W75" s="31">
        <f ca="1">'CAPEX un PL'!W149</f>
        <v>0</v>
      </c>
      <c r="X75" s="31">
        <f ca="1">'CAPEX un PL'!X149</f>
        <v>0</v>
      </c>
      <c r="Y75" s="31">
        <f ca="1">'CAPEX un PL'!Y149</f>
        <v>0</v>
      </c>
      <c r="Z75" s="31">
        <f ca="1">'CAPEX un PL'!Z149</f>
        <v>0</v>
      </c>
      <c r="AA75" s="31">
        <f ca="1">'CAPEX un PL'!AA149</f>
        <v>0</v>
      </c>
      <c r="AB75" s="31">
        <f ca="1">'CAPEX un PL'!AB149</f>
        <v>0</v>
      </c>
      <c r="AC75" s="31">
        <f ca="1">'CAPEX un PL'!AC149</f>
        <v>0</v>
      </c>
      <c r="AD75" s="31">
        <f ca="1">'CAPEX un PL'!AD149</f>
        <v>0</v>
      </c>
      <c r="AE75" s="31">
        <f ca="1">'CAPEX un PL'!AE149</f>
        <v>0</v>
      </c>
      <c r="AF75" s="31">
        <f ca="1">'CAPEX un PL'!AF149</f>
        <v>0</v>
      </c>
      <c r="AG75" s="31">
        <f ca="1">'CAPEX un PL'!AG149</f>
        <v>0</v>
      </c>
      <c r="AH75" s="31">
        <f ca="1">'CAPEX un PL'!AH149</f>
        <v>0</v>
      </c>
      <c r="AI75" s="31">
        <f ca="1">'CAPEX un PL'!AI149</f>
        <v>0</v>
      </c>
      <c r="AJ75" s="31">
        <f ca="1">'CAPEX un PL'!AJ149</f>
        <v>0</v>
      </c>
      <c r="AK75" s="31">
        <f ca="1">'CAPEX un PL'!AK149</f>
        <v>0</v>
      </c>
      <c r="AL75" s="31">
        <f ca="1">'CAPEX un PL'!AL149</f>
        <v>0</v>
      </c>
      <c r="AM75" s="31">
        <f ca="1">'CAPEX un PL'!AM149</f>
        <v>0</v>
      </c>
      <c r="AN75" s="31">
        <f ca="1">'CAPEX un PL'!AN149</f>
        <v>0</v>
      </c>
      <c r="AO75" s="31">
        <f ca="1">'CAPEX un PL'!AO149</f>
        <v>0</v>
      </c>
      <c r="AP75" s="31">
        <f ca="1">'CAPEX un PL'!AP149</f>
        <v>0</v>
      </c>
      <c r="AQ75" s="31">
        <f ca="1">'CAPEX un PL'!AQ149</f>
        <v>0</v>
      </c>
      <c r="AR75" s="31">
        <f ca="1">'CAPEX un PL'!AR149</f>
        <v>0</v>
      </c>
      <c r="AS75" s="31">
        <f ca="1">'CAPEX un PL'!AS149</f>
        <v>0</v>
      </c>
      <c r="AT75" s="31">
        <f ca="1">'CAPEX un PL'!AT149</f>
        <v>0</v>
      </c>
      <c r="AU75" s="31">
        <f ca="1">'CAPEX un PL'!AU149</f>
        <v>0</v>
      </c>
      <c r="AV75" s="31">
        <f ca="1">'CAPEX un PL'!AV149</f>
        <v>0</v>
      </c>
      <c r="AW75" s="31">
        <f ca="1">'CAPEX un PL'!AW149</f>
        <v>0</v>
      </c>
      <c r="AX75" s="31">
        <f ca="1">'CAPEX un PL'!AX149</f>
        <v>0</v>
      </c>
      <c r="AY75" s="31">
        <f ca="1">'CAPEX un PL'!AY149</f>
        <v>0</v>
      </c>
      <c r="AZ75" s="31">
        <f ca="1">'CAPEX un PL'!AZ149</f>
        <v>0</v>
      </c>
      <c r="BA75" s="31">
        <f ca="1">'CAPEX un PL'!BA149</f>
        <v>0</v>
      </c>
      <c r="BB75" s="31">
        <f ca="1">'CAPEX un PL'!BB149</f>
        <v>0</v>
      </c>
      <c r="BC75" s="31">
        <f ca="1">'CAPEX un PL'!BC149</f>
        <v>0</v>
      </c>
      <c r="BD75" s="31">
        <f ca="1">'CAPEX un PL'!BD149</f>
        <v>0</v>
      </c>
      <c r="BE75" s="31">
        <f ca="1">'CAPEX un PL'!BE149</f>
        <v>0</v>
      </c>
      <c r="BF75" s="31">
        <f ca="1">'CAPEX un PL'!BF149</f>
        <v>0</v>
      </c>
      <c r="BG75" s="31">
        <f ca="1">'CAPEX un PL'!BG149</f>
        <v>0</v>
      </c>
      <c r="BH75" s="31">
        <f ca="1">'CAPEX un PL'!BH149</f>
        <v>0</v>
      </c>
      <c r="BI75" s="31">
        <f ca="1">'CAPEX un PL'!BI149</f>
        <v>0</v>
      </c>
      <c r="BJ75" s="31">
        <f ca="1">'CAPEX un PL'!BJ149</f>
        <v>0</v>
      </c>
      <c r="BK75" s="31">
        <f ca="1">'CAPEX un PL'!BK149</f>
        <v>0</v>
      </c>
      <c r="BL75" s="31">
        <f ca="1">'CAPEX un PL'!BL149</f>
        <v>0</v>
      </c>
      <c r="BM75" s="31">
        <f ca="1">'CAPEX un PL'!BM149</f>
        <v>0</v>
      </c>
      <c r="BN75" s="31">
        <f ca="1">'CAPEX un PL'!BN149</f>
        <v>0</v>
      </c>
      <c r="BO75" s="31">
        <f ca="1">'CAPEX un PL'!BO149</f>
        <v>0</v>
      </c>
      <c r="BP75" s="31">
        <f ca="1">'CAPEX un PL'!BP149</f>
        <v>0</v>
      </c>
      <c r="BQ75" s="31">
        <f ca="1">'CAPEX un PL'!BQ149</f>
        <v>0</v>
      </c>
      <c r="BR75" s="31">
        <f ca="1">'CAPEX un PL'!BR149</f>
        <v>0</v>
      </c>
      <c r="BS75" s="31">
        <f ca="1">'CAPEX un PL'!BS149</f>
        <v>0</v>
      </c>
      <c r="BT75" s="31">
        <f ca="1">'CAPEX un PL'!BT149</f>
        <v>0</v>
      </c>
      <c r="BU75" s="31">
        <f ca="1">'CAPEX un PL'!BU149</f>
        <v>0</v>
      </c>
      <c r="BV75" s="31">
        <f ca="1">'CAPEX un PL'!BV149</f>
        <v>0</v>
      </c>
      <c r="BW75" s="31">
        <f ca="1">'CAPEX un PL'!BW149</f>
        <v>0</v>
      </c>
      <c r="BX75" s="31">
        <f ca="1">'CAPEX un PL'!BX149</f>
        <v>0</v>
      </c>
      <c r="BY75" s="31">
        <f ca="1">'CAPEX un PL'!BY149</f>
        <v>0</v>
      </c>
      <c r="BZ75" s="31">
        <f ca="1">'CAPEX un PL'!BZ149</f>
        <v>0</v>
      </c>
      <c r="CA75" s="31">
        <f ca="1">'CAPEX un PL'!CA149</f>
        <v>0</v>
      </c>
      <c r="CB75" s="31">
        <f ca="1">'CAPEX un PL'!CB149</f>
        <v>0</v>
      </c>
      <c r="CC75" s="31">
        <f ca="1">'CAPEX un PL'!CC149</f>
        <v>0</v>
      </c>
      <c r="CD75" s="31">
        <f ca="1">'CAPEX un PL'!CD149</f>
        <v>0</v>
      </c>
      <c r="CE75" s="31">
        <f ca="1">'CAPEX un PL'!CE149</f>
        <v>0</v>
      </c>
      <c r="CF75" s="31">
        <f ca="1">'CAPEX un PL'!CF149</f>
        <v>0</v>
      </c>
      <c r="CG75" s="31">
        <f ca="1">'CAPEX un PL'!CG149</f>
        <v>0</v>
      </c>
      <c r="CH75" s="31">
        <f ca="1">'CAPEX un PL'!CH149</f>
        <v>0</v>
      </c>
      <c r="CI75" s="31">
        <f ca="1">'CAPEX un PL'!CI149</f>
        <v>0</v>
      </c>
      <c r="CJ75" s="31">
        <f ca="1">'CAPEX un PL'!CJ149</f>
        <v>0</v>
      </c>
      <c r="CK75" s="31">
        <f ca="1">'CAPEX un PL'!CK149</f>
        <v>0</v>
      </c>
    </row>
    <row r="76" spans="2:89" ht="10.15" hidden="1" customHeight="1" outlineLevel="2">
      <c r="B76" s="23"/>
      <c r="C76" s="10">
        <v>11</v>
      </c>
      <c r="D76" s="259">
        <f>'Ievades dati'!D401</f>
        <v>0</v>
      </c>
      <c r="F76" s="12" t="s">
        <v>4</v>
      </c>
      <c r="J76" s="31">
        <f ca="1">'CAPEX un PL'!J150</f>
        <v>0</v>
      </c>
      <c r="K76" s="31">
        <f ca="1">'CAPEX un PL'!K150</f>
        <v>0</v>
      </c>
      <c r="L76" s="31">
        <f ca="1">'CAPEX un PL'!L150</f>
        <v>0</v>
      </c>
      <c r="M76" s="31">
        <f ca="1">'CAPEX un PL'!M150</f>
        <v>0</v>
      </c>
      <c r="N76" s="31">
        <f ca="1">'CAPEX un PL'!N150</f>
        <v>0</v>
      </c>
      <c r="O76" s="31">
        <f ca="1">'CAPEX un PL'!O150</f>
        <v>0</v>
      </c>
      <c r="P76" s="31">
        <f ca="1">'CAPEX un PL'!P150</f>
        <v>0</v>
      </c>
      <c r="Q76" s="31">
        <f ca="1">'CAPEX un PL'!Q150</f>
        <v>0</v>
      </c>
      <c r="R76" s="31">
        <f ca="1">'CAPEX un PL'!R150</f>
        <v>0</v>
      </c>
      <c r="S76" s="31">
        <f ca="1">'CAPEX un PL'!S150</f>
        <v>0</v>
      </c>
      <c r="T76" s="31">
        <f ca="1">'CAPEX un PL'!T150</f>
        <v>0</v>
      </c>
      <c r="U76" s="31">
        <f ca="1">'CAPEX un PL'!U150</f>
        <v>0</v>
      </c>
      <c r="V76" s="31">
        <f ca="1">'CAPEX un PL'!V150</f>
        <v>0</v>
      </c>
      <c r="W76" s="31">
        <f ca="1">'CAPEX un PL'!W150</f>
        <v>0</v>
      </c>
      <c r="X76" s="31">
        <f ca="1">'CAPEX un PL'!X150</f>
        <v>0</v>
      </c>
      <c r="Y76" s="31">
        <f ca="1">'CAPEX un PL'!Y150</f>
        <v>0</v>
      </c>
      <c r="Z76" s="31">
        <f ca="1">'CAPEX un PL'!Z150</f>
        <v>0</v>
      </c>
      <c r="AA76" s="31">
        <f ca="1">'CAPEX un PL'!AA150</f>
        <v>0</v>
      </c>
      <c r="AB76" s="31">
        <f ca="1">'CAPEX un PL'!AB150</f>
        <v>0</v>
      </c>
      <c r="AC76" s="31">
        <f ca="1">'CAPEX un PL'!AC150</f>
        <v>0</v>
      </c>
      <c r="AD76" s="31">
        <f ca="1">'CAPEX un PL'!AD150</f>
        <v>0</v>
      </c>
      <c r="AE76" s="31">
        <f ca="1">'CAPEX un PL'!AE150</f>
        <v>0</v>
      </c>
      <c r="AF76" s="31">
        <f ca="1">'CAPEX un PL'!AF150</f>
        <v>0</v>
      </c>
      <c r="AG76" s="31">
        <f ca="1">'CAPEX un PL'!AG150</f>
        <v>0</v>
      </c>
      <c r="AH76" s="31">
        <f ca="1">'CAPEX un PL'!AH150</f>
        <v>0</v>
      </c>
      <c r="AI76" s="31">
        <f ca="1">'CAPEX un PL'!AI150</f>
        <v>0</v>
      </c>
      <c r="AJ76" s="31">
        <f ca="1">'CAPEX un PL'!AJ150</f>
        <v>0</v>
      </c>
      <c r="AK76" s="31">
        <f ca="1">'CAPEX un PL'!AK150</f>
        <v>0</v>
      </c>
      <c r="AL76" s="31">
        <f ca="1">'CAPEX un PL'!AL150</f>
        <v>0</v>
      </c>
      <c r="AM76" s="31">
        <f ca="1">'CAPEX un PL'!AM150</f>
        <v>0</v>
      </c>
      <c r="AN76" s="31">
        <f ca="1">'CAPEX un PL'!AN150</f>
        <v>0</v>
      </c>
      <c r="AO76" s="31">
        <f ca="1">'CAPEX un PL'!AO150</f>
        <v>0</v>
      </c>
      <c r="AP76" s="31">
        <f ca="1">'CAPEX un PL'!AP150</f>
        <v>0</v>
      </c>
      <c r="AQ76" s="31">
        <f ca="1">'CAPEX un PL'!AQ150</f>
        <v>0</v>
      </c>
      <c r="AR76" s="31">
        <f ca="1">'CAPEX un PL'!AR150</f>
        <v>0</v>
      </c>
      <c r="AS76" s="31">
        <f ca="1">'CAPEX un PL'!AS150</f>
        <v>0</v>
      </c>
      <c r="AT76" s="31">
        <f ca="1">'CAPEX un PL'!AT150</f>
        <v>0</v>
      </c>
      <c r="AU76" s="31">
        <f ca="1">'CAPEX un PL'!AU150</f>
        <v>0</v>
      </c>
      <c r="AV76" s="31">
        <f ca="1">'CAPEX un PL'!AV150</f>
        <v>0</v>
      </c>
      <c r="AW76" s="31">
        <f ca="1">'CAPEX un PL'!AW150</f>
        <v>0</v>
      </c>
      <c r="AX76" s="31">
        <f ca="1">'CAPEX un PL'!AX150</f>
        <v>0</v>
      </c>
      <c r="AY76" s="31">
        <f ca="1">'CAPEX un PL'!AY150</f>
        <v>0</v>
      </c>
      <c r="AZ76" s="31">
        <f ca="1">'CAPEX un PL'!AZ150</f>
        <v>0</v>
      </c>
      <c r="BA76" s="31">
        <f ca="1">'CAPEX un PL'!BA150</f>
        <v>0</v>
      </c>
      <c r="BB76" s="31">
        <f ca="1">'CAPEX un PL'!BB150</f>
        <v>0</v>
      </c>
      <c r="BC76" s="31">
        <f ca="1">'CAPEX un PL'!BC150</f>
        <v>0</v>
      </c>
      <c r="BD76" s="31">
        <f ca="1">'CAPEX un PL'!BD150</f>
        <v>0</v>
      </c>
      <c r="BE76" s="31">
        <f ca="1">'CAPEX un PL'!BE150</f>
        <v>0</v>
      </c>
      <c r="BF76" s="31">
        <f ca="1">'CAPEX un PL'!BF150</f>
        <v>0</v>
      </c>
      <c r="BG76" s="31">
        <f ca="1">'CAPEX un PL'!BG150</f>
        <v>0</v>
      </c>
      <c r="BH76" s="31">
        <f ca="1">'CAPEX un PL'!BH150</f>
        <v>0</v>
      </c>
      <c r="BI76" s="31">
        <f ca="1">'CAPEX un PL'!BI150</f>
        <v>0</v>
      </c>
      <c r="BJ76" s="31">
        <f ca="1">'CAPEX un PL'!BJ150</f>
        <v>0</v>
      </c>
      <c r="BK76" s="31">
        <f ca="1">'CAPEX un PL'!BK150</f>
        <v>0</v>
      </c>
      <c r="BL76" s="31">
        <f ca="1">'CAPEX un PL'!BL150</f>
        <v>0</v>
      </c>
      <c r="BM76" s="31">
        <f ca="1">'CAPEX un PL'!BM150</f>
        <v>0</v>
      </c>
      <c r="BN76" s="31">
        <f ca="1">'CAPEX un PL'!BN150</f>
        <v>0</v>
      </c>
      <c r="BO76" s="31">
        <f ca="1">'CAPEX un PL'!BO150</f>
        <v>0</v>
      </c>
      <c r="BP76" s="31">
        <f ca="1">'CAPEX un PL'!BP150</f>
        <v>0</v>
      </c>
      <c r="BQ76" s="31">
        <f ca="1">'CAPEX un PL'!BQ150</f>
        <v>0</v>
      </c>
      <c r="BR76" s="31">
        <f ca="1">'CAPEX un PL'!BR150</f>
        <v>0</v>
      </c>
      <c r="BS76" s="31">
        <f ca="1">'CAPEX un PL'!BS150</f>
        <v>0</v>
      </c>
      <c r="BT76" s="31">
        <f ca="1">'CAPEX un PL'!BT150</f>
        <v>0</v>
      </c>
      <c r="BU76" s="31">
        <f ca="1">'CAPEX un PL'!BU150</f>
        <v>0</v>
      </c>
      <c r="BV76" s="31">
        <f ca="1">'CAPEX un PL'!BV150</f>
        <v>0</v>
      </c>
      <c r="BW76" s="31">
        <f ca="1">'CAPEX un PL'!BW150</f>
        <v>0</v>
      </c>
      <c r="BX76" s="31">
        <f ca="1">'CAPEX un PL'!BX150</f>
        <v>0</v>
      </c>
      <c r="BY76" s="31">
        <f ca="1">'CAPEX un PL'!BY150</f>
        <v>0</v>
      </c>
      <c r="BZ76" s="31">
        <f ca="1">'CAPEX un PL'!BZ150</f>
        <v>0</v>
      </c>
      <c r="CA76" s="31">
        <f ca="1">'CAPEX un PL'!CA150</f>
        <v>0</v>
      </c>
      <c r="CB76" s="31">
        <f ca="1">'CAPEX un PL'!CB150</f>
        <v>0</v>
      </c>
      <c r="CC76" s="31">
        <f ca="1">'CAPEX un PL'!CC150</f>
        <v>0</v>
      </c>
      <c r="CD76" s="31">
        <f ca="1">'CAPEX un PL'!CD150</f>
        <v>0</v>
      </c>
      <c r="CE76" s="31">
        <f ca="1">'CAPEX un PL'!CE150</f>
        <v>0</v>
      </c>
      <c r="CF76" s="31">
        <f ca="1">'CAPEX un PL'!CF150</f>
        <v>0</v>
      </c>
      <c r="CG76" s="31">
        <f ca="1">'CAPEX un PL'!CG150</f>
        <v>0</v>
      </c>
      <c r="CH76" s="31">
        <f ca="1">'CAPEX un PL'!CH150</f>
        <v>0</v>
      </c>
      <c r="CI76" s="31">
        <f ca="1">'CAPEX un PL'!CI150</f>
        <v>0</v>
      </c>
      <c r="CJ76" s="31">
        <f ca="1">'CAPEX un PL'!CJ150</f>
        <v>0</v>
      </c>
      <c r="CK76" s="31">
        <f ca="1">'CAPEX un PL'!CK150</f>
        <v>0</v>
      </c>
    </row>
    <row r="77" spans="2:89" ht="10.15" hidden="1" customHeight="1" outlineLevel="2">
      <c r="B77" s="23"/>
      <c r="C77" s="10">
        <v>12</v>
      </c>
      <c r="D77" s="259">
        <f>'Ievades dati'!D402</f>
        <v>0</v>
      </c>
      <c r="F77" s="12" t="s">
        <v>4</v>
      </c>
      <c r="J77" s="31">
        <f ca="1">'CAPEX un PL'!J151</f>
        <v>0</v>
      </c>
      <c r="K77" s="31">
        <f ca="1">'CAPEX un PL'!K151</f>
        <v>0</v>
      </c>
      <c r="L77" s="31">
        <f ca="1">'CAPEX un PL'!L151</f>
        <v>0</v>
      </c>
      <c r="M77" s="31">
        <f ca="1">'CAPEX un PL'!M151</f>
        <v>0</v>
      </c>
      <c r="N77" s="31">
        <f ca="1">'CAPEX un PL'!N151</f>
        <v>0</v>
      </c>
      <c r="O77" s="31">
        <f ca="1">'CAPEX un PL'!O151</f>
        <v>0</v>
      </c>
      <c r="P77" s="31">
        <f ca="1">'CAPEX un PL'!P151</f>
        <v>0</v>
      </c>
      <c r="Q77" s="31">
        <f ca="1">'CAPEX un PL'!Q151</f>
        <v>0</v>
      </c>
      <c r="R77" s="31">
        <f ca="1">'CAPEX un PL'!R151</f>
        <v>0</v>
      </c>
      <c r="S77" s="31">
        <f ca="1">'CAPEX un PL'!S151</f>
        <v>0</v>
      </c>
      <c r="T77" s="31">
        <f ca="1">'CAPEX un PL'!T151</f>
        <v>0</v>
      </c>
      <c r="U77" s="31">
        <f ca="1">'CAPEX un PL'!U151</f>
        <v>0</v>
      </c>
      <c r="V77" s="31">
        <f ca="1">'CAPEX un PL'!V151</f>
        <v>0</v>
      </c>
      <c r="W77" s="31">
        <f ca="1">'CAPEX un PL'!W151</f>
        <v>0</v>
      </c>
      <c r="X77" s="31">
        <f ca="1">'CAPEX un PL'!X151</f>
        <v>0</v>
      </c>
      <c r="Y77" s="31">
        <f ca="1">'CAPEX un PL'!Y151</f>
        <v>0</v>
      </c>
      <c r="Z77" s="31">
        <f ca="1">'CAPEX un PL'!Z151</f>
        <v>0</v>
      </c>
      <c r="AA77" s="31">
        <f ca="1">'CAPEX un PL'!AA151</f>
        <v>0</v>
      </c>
      <c r="AB77" s="31">
        <f ca="1">'CAPEX un PL'!AB151</f>
        <v>0</v>
      </c>
      <c r="AC77" s="31">
        <f ca="1">'CAPEX un PL'!AC151</f>
        <v>0</v>
      </c>
      <c r="AD77" s="31">
        <f ca="1">'CAPEX un PL'!AD151</f>
        <v>0</v>
      </c>
      <c r="AE77" s="31">
        <f ca="1">'CAPEX un PL'!AE151</f>
        <v>0</v>
      </c>
      <c r="AF77" s="31">
        <f ca="1">'CAPEX un PL'!AF151</f>
        <v>0</v>
      </c>
      <c r="AG77" s="31">
        <f ca="1">'CAPEX un PL'!AG151</f>
        <v>0</v>
      </c>
      <c r="AH77" s="31">
        <f ca="1">'CAPEX un PL'!AH151</f>
        <v>0</v>
      </c>
      <c r="AI77" s="31">
        <f ca="1">'CAPEX un PL'!AI151</f>
        <v>0</v>
      </c>
      <c r="AJ77" s="31">
        <f ca="1">'CAPEX un PL'!AJ151</f>
        <v>0</v>
      </c>
      <c r="AK77" s="31">
        <f ca="1">'CAPEX un PL'!AK151</f>
        <v>0</v>
      </c>
      <c r="AL77" s="31">
        <f ca="1">'CAPEX un PL'!AL151</f>
        <v>0</v>
      </c>
      <c r="AM77" s="31">
        <f ca="1">'CAPEX un PL'!AM151</f>
        <v>0</v>
      </c>
      <c r="AN77" s="31">
        <f ca="1">'CAPEX un PL'!AN151</f>
        <v>0</v>
      </c>
      <c r="AO77" s="31">
        <f ca="1">'CAPEX un PL'!AO151</f>
        <v>0</v>
      </c>
      <c r="AP77" s="31">
        <f ca="1">'CAPEX un PL'!AP151</f>
        <v>0</v>
      </c>
      <c r="AQ77" s="31">
        <f ca="1">'CAPEX un PL'!AQ151</f>
        <v>0</v>
      </c>
      <c r="AR77" s="31">
        <f ca="1">'CAPEX un PL'!AR151</f>
        <v>0</v>
      </c>
      <c r="AS77" s="31">
        <f ca="1">'CAPEX un PL'!AS151</f>
        <v>0</v>
      </c>
      <c r="AT77" s="31">
        <f ca="1">'CAPEX un PL'!AT151</f>
        <v>0</v>
      </c>
      <c r="AU77" s="31">
        <f ca="1">'CAPEX un PL'!AU151</f>
        <v>0</v>
      </c>
      <c r="AV77" s="31">
        <f ca="1">'CAPEX un PL'!AV151</f>
        <v>0</v>
      </c>
      <c r="AW77" s="31">
        <f ca="1">'CAPEX un PL'!AW151</f>
        <v>0</v>
      </c>
      <c r="AX77" s="31">
        <f ca="1">'CAPEX un PL'!AX151</f>
        <v>0</v>
      </c>
      <c r="AY77" s="31">
        <f ca="1">'CAPEX un PL'!AY151</f>
        <v>0</v>
      </c>
      <c r="AZ77" s="31">
        <f ca="1">'CAPEX un PL'!AZ151</f>
        <v>0</v>
      </c>
      <c r="BA77" s="31">
        <f ca="1">'CAPEX un PL'!BA151</f>
        <v>0</v>
      </c>
      <c r="BB77" s="31">
        <f ca="1">'CAPEX un PL'!BB151</f>
        <v>0</v>
      </c>
      <c r="BC77" s="31">
        <f ca="1">'CAPEX un PL'!BC151</f>
        <v>0</v>
      </c>
      <c r="BD77" s="31">
        <f ca="1">'CAPEX un PL'!BD151</f>
        <v>0</v>
      </c>
      <c r="BE77" s="31">
        <f ca="1">'CAPEX un PL'!BE151</f>
        <v>0</v>
      </c>
      <c r="BF77" s="31">
        <f ca="1">'CAPEX un PL'!BF151</f>
        <v>0</v>
      </c>
      <c r="BG77" s="31">
        <f ca="1">'CAPEX un PL'!BG151</f>
        <v>0</v>
      </c>
      <c r="BH77" s="31">
        <f ca="1">'CAPEX un PL'!BH151</f>
        <v>0</v>
      </c>
      <c r="BI77" s="31">
        <f ca="1">'CAPEX un PL'!BI151</f>
        <v>0</v>
      </c>
      <c r="BJ77" s="31">
        <f ca="1">'CAPEX un PL'!BJ151</f>
        <v>0</v>
      </c>
      <c r="BK77" s="31">
        <f ca="1">'CAPEX un PL'!BK151</f>
        <v>0</v>
      </c>
      <c r="BL77" s="31">
        <f ca="1">'CAPEX un PL'!BL151</f>
        <v>0</v>
      </c>
      <c r="BM77" s="31">
        <f ca="1">'CAPEX un PL'!BM151</f>
        <v>0</v>
      </c>
      <c r="BN77" s="31">
        <f ca="1">'CAPEX un PL'!BN151</f>
        <v>0</v>
      </c>
      <c r="BO77" s="31">
        <f ca="1">'CAPEX un PL'!BO151</f>
        <v>0</v>
      </c>
      <c r="BP77" s="31">
        <f ca="1">'CAPEX un PL'!BP151</f>
        <v>0</v>
      </c>
      <c r="BQ77" s="31">
        <f ca="1">'CAPEX un PL'!BQ151</f>
        <v>0</v>
      </c>
      <c r="BR77" s="31">
        <f ca="1">'CAPEX un PL'!BR151</f>
        <v>0</v>
      </c>
      <c r="BS77" s="31">
        <f ca="1">'CAPEX un PL'!BS151</f>
        <v>0</v>
      </c>
      <c r="BT77" s="31">
        <f ca="1">'CAPEX un PL'!BT151</f>
        <v>0</v>
      </c>
      <c r="BU77" s="31">
        <f ca="1">'CAPEX un PL'!BU151</f>
        <v>0</v>
      </c>
      <c r="BV77" s="31">
        <f ca="1">'CAPEX un PL'!BV151</f>
        <v>0</v>
      </c>
      <c r="BW77" s="31">
        <f ca="1">'CAPEX un PL'!BW151</f>
        <v>0</v>
      </c>
      <c r="BX77" s="31">
        <f ca="1">'CAPEX un PL'!BX151</f>
        <v>0</v>
      </c>
      <c r="BY77" s="31">
        <f ca="1">'CAPEX un PL'!BY151</f>
        <v>0</v>
      </c>
      <c r="BZ77" s="31">
        <f ca="1">'CAPEX un PL'!BZ151</f>
        <v>0</v>
      </c>
      <c r="CA77" s="31">
        <f ca="1">'CAPEX un PL'!CA151</f>
        <v>0</v>
      </c>
      <c r="CB77" s="31">
        <f ca="1">'CAPEX un PL'!CB151</f>
        <v>0</v>
      </c>
      <c r="CC77" s="31">
        <f ca="1">'CAPEX un PL'!CC151</f>
        <v>0</v>
      </c>
      <c r="CD77" s="31">
        <f ca="1">'CAPEX un PL'!CD151</f>
        <v>0</v>
      </c>
      <c r="CE77" s="31">
        <f ca="1">'CAPEX un PL'!CE151</f>
        <v>0</v>
      </c>
      <c r="CF77" s="31">
        <f ca="1">'CAPEX un PL'!CF151</f>
        <v>0</v>
      </c>
      <c r="CG77" s="31">
        <f ca="1">'CAPEX un PL'!CG151</f>
        <v>0</v>
      </c>
      <c r="CH77" s="31">
        <f ca="1">'CAPEX un PL'!CH151</f>
        <v>0</v>
      </c>
      <c r="CI77" s="31">
        <f ca="1">'CAPEX un PL'!CI151</f>
        <v>0</v>
      </c>
      <c r="CJ77" s="31">
        <f ca="1">'CAPEX un PL'!CJ151</f>
        <v>0</v>
      </c>
      <c r="CK77" s="31">
        <f ca="1">'CAPEX un PL'!CK151</f>
        <v>0</v>
      </c>
    </row>
    <row r="78" spans="2:89" ht="10.15" hidden="1" customHeight="1" outlineLevel="2">
      <c r="B78" s="23"/>
      <c r="C78" s="10">
        <v>13</v>
      </c>
      <c r="D78" s="259">
        <f>'Ievades dati'!D403</f>
        <v>0</v>
      </c>
      <c r="F78" s="12" t="s">
        <v>4</v>
      </c>
      <c r="J78" s="31">
        <f ca="1">'CAPEX un PL'!J152</f>
        <v>0</v>
      </c>
      <c r="K78" s="31">
        <f ca="1">'CAPEX un PL'!K152</f>
        <v>0</v>
      </c>
      <c r="L78" s="31">
        <f ca="1">'CAPEX un PL'!L152</f>
        <v>0</v>
      </c>
      <c r="M78" s="31">
        <f ca="1">'CAPEX un PL'!M152</f>
        <v>0</v>
      </c>
      <c r="N78" s="31">
        <f ca="1">'CAPEX un PL'!N152</f>
        <v>0</v>
      </c>
      <c r="O78" s="31">
        <f ca="1">'CAPEX un PL'!O152</f>
        <v>0</v>
      </c>
      <c r="P78" s="31">
        <f ca="1">'CAPEX un PL'!P152</f>
        <v>0</v>
      </c>
      <c r="Q78" s="31">
        <f ca="1">'CAPEX un PL'!Q152</f>
        <v>0</v>
      </c>
      <c r="R78" s="31">
        <f ca="1">'CAPEX un PL'!R152</f>
        <v>0</v>
      </c>
      <c r="S78" s="31">
        <f ca="1">'CAPEX un PL'!S152</f>
        <v>0</v>
      </c>
      <c r="T78" s="31">
        <f ca="1">'CAPEX un PL'!T152</f>
        <v>0</v>
      </c>
      <c r="U78" s="31">
        <f ca="1">'CAPEX un PL'!U152</f>
        <v>0</v>
      </c>
      <c r="V78" s="31">
        <f ca="1">'CAPEX un PL'!V152</f>
        <v>0</v>
      </c>
      <c r="W78" s="31">
        <f ca="1">'CAPEX un PL'!W152</f>
        <v>0</v>
      </c>
      <c r="X78" s="31">
        <f ca="1">'CAPEX un PL'!X152</f>
        <v>0</v>
      </c>
      <c r="Y78" s="31">
        <f ca="1">'CAPEX un PL'!Y152</f>
        <v>0</v>
      </c>
      <c r="Z78" s="31">
        <f ca="1">'CAPEX un PL'!Z152</f>
        <v>0</v>
      </c>
      <c r="AA78" s="31">
        <f ca="1">'CAPEX un PL'!AA152</f>
        <v>0</v>
      </c>
      <c r="AB78" s="31">
        <f ca="1">'CAPEX un PL'!AB152</f>
        <v>0</v>
      </c>
      <c r="AC78" s="31">
        <f ca="1">'CAPEX un PL'!AC152</f>
        <v>0</v>
      </c>
      <c r="AD78" s="31">
        <f ca="1">'CAPEX un PL'!AD152</f>
        <v>0</v>
      </c>
      <c r="AE78" s="31">
        <f ca="1">'CAPEX un PL'!AE152</f>
        <v>0</v>
      </c>
      <c r="AF78" s="31">
        <f ca="1">'CAPEX un PL'!AF152</f>
        <v>0</v>
      </c>
      <c r="AG78" s="31">
        <f ca="1">'CAPEX un PL'!AG152</f>
        <v>0</v>
      </c>
      <c r="AH78" s="31">
        <f ca="1">'CAPEX un PL'!AH152</f>
        <v>0</v>
      </c>
      <c r="AI78" s="31">
        <f ca="1">'CAPEX un PL'!AI152</f>
        <v>0</v>
      </c>
      <c r="AJ78" s="31">
        <f ca="1">'CAPEX un PL'!AJ152</f>
        <v>0</v>
      </c>
      <c r="AK78" s="31">
        <f ca="1">'CAPEX un PL'!AK152</f>
        <v>0</v>
      </c>
      <c r="AL78" s="31">
        <f ca="1">'CAPEX un PL'!AL152</f>
        <v>0</v>
      </c>
      <c r="AM78" s="31">
        <f ca="1">'CAPEX un PL'!AM152</f>
        <v>0</v>
      </c>
      <c r="AN78" s="31">
        <f ca="1">'CAPEX un PL'!AN152</f>
        <v>0</v>
      </c>
      <c r="AO78" s="31">
        <f ca="1">'CAPEX un PL'!AO152</f>
        <v>0</v>
      </c>
      <c r="AP78" s="31">
        <f ca="1">'CAPEX un PL'!AP152</f>
        <v>0</v>
      </c>
      <c r="AQ78" s="31">
        <f ca="1">'CAPEX un PL'!AQ152</f>
        <v>0</v>
      </c>
      <c r="AR78" s="31">
        <f ca="1">'CAPEX un PL'!AR152</f>
        <v>0</v>
      </c>
      <c r="AS78" s="31">
        <f ca="1">'CAPEX un PL'!AS152</f>
        <v>0</v>
      </c>
      <c r="AT78" s="31">
        <f ca="1">'CAPEX un PL'!AT152</f>
        <v>0</v>
      </c>
      <c r="AU78" s="31">
        <f ca="1">'CAPEX un PL'!AU152</f>
        <v>0</v>
      </c>
      <c r="AV78" s="31">
        <f ca="1">'CAPEX un PL'!AV152</f>
        <v>0</v>
      </c>
      <c r="AW78" s="31">
        <f ca="1">'CAPEX un PL'!AW152</f>
        <v>0</v>
      </c>
      <c r="AX78" s="31">
        <f ca="1">'CAPEX un PL'!AX152</f>
        <v>0</v>
      </c>
      <c r="AY78" s="31">
        <f ca="1">'CAPEX un PL'!AY152</f>
        <v>0</v>
      </c>
      <c r="AZ78" s="31">
        <f ca="1">'CAPEX un PL'!AZ152</f>
        <v>0</v>
      </c>
      <c r="BA78" s="31">
        <f ca="1">'CAPEX un PL'!BA152</f>
        <v>0</v>
      </c>
      <c r="BB78" s="31">
        <f ca="1">'CAPEX un PL'!BB152</f>
        <v>0</v>
      </c>
      <c r="BC78" s="31">
        <f ca="1">'CAPEX un PL'!BC152</f>
        <v>0</v>
      </c>
      <c r="BD78" s="31">
        <f ca="1">'CAPEX un PL'!BD152</f>
        <v>0</v>
      </c>
      <c r="BE78" s="31">
        <f ca="1">'CAPEX un PL'!BE152</f>
        <v>0</v>
      </c>
      <c r="BF78" s="31">
        <f ca="1">'CAPEX un PL'!BF152</f>
        <v>0</v>
      </c>
      <c r="BG78" s="31">
        <f ca="1">'CAPEX un PL'!BG152</f>
        <v>0</v>
      </c>
      <c r="BH78" s="31">
        <f ca="1">'CAPEX un PL'!BH152</f>
        <v>0</v>
      </c>
      <c r="BI78" s="31">
        <f ca="1">'CAPEX un PL'!BI152</f>
        <v>0</v>
      </c>
      <c r="BJ78" s="31">
        <f ca="1">'CAPEX un PL'!BJ152</f>
        <v>0</v>
      </c>
      <c r="BK78" s="31">
        <f ca="1">'CAPEX un PL'!BK152</f>
        <v>0</v>
      </c>
      <c r="BL78" s="31">
        <f ca="1">'CAPEX un PL'!BL152</f>
        <v>0</v>
      </c>
      <c r="BM78" s="31">
        <f ca="1">'CAPEX un PL'!BM152</f>
        <v>0</v>
      </c>
      <c r="BN78" s="31">
        <f ca="1">'CAPEX un PL'!BN152</f>
        <v>0</v>
      </c>
      <c r="BO78" s="31">
        <f ca="1">'CAPEX un PL'!BO152</f>
        <v>0</v>
      </c>
      <c r="BP78" s="31">
        <f ca="1">'CAPEX un PL'!BP152</f>
        <v>0</v>
      </c>
      <c r="BQ78" s="31">
        <f ca="1">'CAPEX un PL'!BQ152</f>
        <v>0</v>
      </c>
      <c r="BR78" s="31">
        <f ca="1">'CAPEX un PL'!BR152</f>
        <v>0</v>
      </c>
      <c r="BS78" s="31">
        <f ca="1">'CAPEX un PL'!BS152</f>
        <v>0</v>
      </c>
      <c r="BT78" s="31">
        <f ca="1">'CAPEX un PL'!BT152</f>
        <v>0</v>
      </c>
      <c r="BU78" s="31">
        <f ca="1">'CAPEX un PL'!BU152</f>
        <v>0</v>
      </c>
      <c r="BV78" s="31">
        <f ca="1">'CAPEX un PL'!BV152</f>
        <v>0</v>
      </c>
      <c r="BW78" s="31">
        <f ca="1">'CAPEX un PL'!BW152</f>
        <v>0</v>
      </c>
      <c r="BX78" s="31">
        <f ca="1">'CAPEX un PL'!BX152</f>
        <v>0</v>
      </c>
      <c r="BY78" s="31">
        <f ca="1">'CAPEX un PL'!BY152</f>
        <v>0</v>
      </c>
      <c r="BZ78" s="31">
        <f ca="1">'CAPEX un PL'!BZ152</f>
        <v>0</v>
      </c>
      <c r="CA78" s="31">
        <f ca="1">'CAPEX un PL'!CA152</f>
        <v>0</v>
      </c>
      <c r="CB78" s="31">
        <f ca="1">'CAPEX un PL'!CB152</f>
        <v>0</v>
      </c>
      <c r="CC78" s="31">
        <f ca="1">'CAPEX un PL'!CC152</f>
        <v>0</v>
      </c>
      <c r="CD78" s="31">
        <f ca="1">'CAPEX un PL'!CD152</f>
        <v>0</v>
      </c>
      <c r="CE78" s="31">
        <f ca="1">'CAPEX un PL'!CE152</f>
        <v>0</v>
      </c>
      <c r="CF78" s="31">
        <f ca="1">'CAPEX un PL'!CF152</f>
        <v>0</v>
      </c>
      <c r="CG78" s="31">
        <f ca="1">'CAPEX un PL'!CG152</f>
        <v>0</v>
      </c>
      <c r="CH78" s="31">
        <f ca="1">'CAPEX un PL'!CH152</f>
        <v>0</v>
      </c>
      <c r="CI78" s="31">
        <f ca="1">'CAPEX un PL'!CI152</f>
        <v>0</v>
      </c>
      <c r="CJ78" s="31">
        <f ca="1">'CAPEX un PL'!CJ152</f>
        <v>0</v>
      </c>
      <c r="CK78" s="31">
        <f ca="1">'CAPEX un PL'!CK152</f>
        <v>0</v>
      </c>
    </row>
    <row r="79" spans="2:89" ht="10.15" hidden="1" customHeight="1" outlineLevel="2">
      <c r="B79" s="23"/>
      <c r="C79" s="10">
        <v>14</v>
      </c>
      <c r="D79" s="259">
        <f>'Ievades dati'!D404</f>
        <v>0</v>
      </c>
      <c r="F79" s="12" t="s">
        <v>4</v>
      </c>
      <c r="J79" s="31">
        <f ca="1">'CAPEX un PL'!J153</f>
        <v>0</v>
      </c>
      <c r="K79" s="31">
        <f ca="1">'CAPEX un PL'!K153</f>
        <v>0</v>
      </c>
      <c r="L79" s="31">
        <f ca="1">'CAPEX un PL'!L153</f>
        <v>0</v>
      </c>
      <c r="M79" s="31">
        <f ca="1">'CAPEX un PL'!M153</f>
        <v>0</v>
      </c>
      <c r="N79" s="31">
        <f ca="1">'CAPEX un PL'!N153</f>
        <v>0</v>
      </c>
      <c r="O79" s="31">
        <f ca="1">'CAPEX un PL'!O153</f>
        <v>0</v>
      </c>
      <c r="P79" s="31">
        <f ca="1">'CAPEX un PL'!P153</f>
        <v>0</v>
      </c>
      <c r="Q79" s="31">
        <f ca="1">'CAPEX un PL'!Q153</f>
        <v>0</v>
      </c>
      <c r="R79" s="31">
        <f ca="1">'CAPEX un PL'!R153</f>
        <v>0</v>
      </c>
      <c r="S79" s="31">
        <f ca="1">'CAPEX un PL'!S153</f>
        <v>0</v>
      </c>
      <c r="T79" s="31">
        <f ca="1">'CAPEX un PL'!T153</f>
        <v>0</v>
      </c>
      <c r="U79" s="31">
        <f ca="1">'CAPEX un PL'!U153</f>
        <v>0</v>
      </c>
      <c r="V79" s="31">
        <f ca="1">'CAPEX un PL'!V153</f>
        <v>0</v>
      </c>
      <c r="W79" s="31">
        <f ca="1">'CAPEX un PL'!W153</f>
        <v>0</v>
      </c>
      <c r="X79" s="31">
        <f ca="1">'CAPEX un PL'!X153</f>
        <v>0</v>
      </c>
      <c r="Y79" s="31">
        <f ca="1">'CAPEX un PL'!Y153</f>
        <v>0</v>
      </c>
      <c r="Z79" s="31">
        <f ca="1">'CAPEX un PL'!Z153</f>
        <v>0</v>
      </c>
      <c r="AA79" s="31">
        <f ca="1">'CAPEX un PL'!AA153</f>
        <v>0</v>
      </c>
      <c r="AB79" s="31">
        <f ca="1">'CAPEX un PL'!AB153</f>
        <v>0</v>
      </c>
      <c r="AC79" s="31">
        <f ca="1">'CAPEX un PL'!AC153</f>
        <v>0</v>
      </c>
      <c r="AD79" s="31">
        <f ca="1">'CAPEX un PL'!AD153</f>
        <v>0</v>
      </c>
      <c r="AE79" s="31">
        <f ca="1">'CAPEX un PL'!AE153</f>
        <v>0</v>
      </c>
      <c r="AF79" s="31">
        <f ca="1">'CAPEX un PL'!AF153</f>
        <v>0</v>
      </c>
      <c r="AG79" s="31">
        <f ca="1">'CAPEX un PL'!AG153</f>
        <v>0</v>
      </c>
      <c r="AH79" s="31">
        <f ca="1">'CAPEX un PL'!AH153</f>
        <v>0</v>
      </c>
      <c r="AI79" s="31">
        <f ca="1">'CAPEX un PL'!AI153</f>
        <v>0</v>
      </c>
      <c r="AJ79" s="31">
        <f ca="1">'CAPEX un PL'!AJ153</f>
        <v>0</v>
      </c>
      <c r="AK79" s="31">
        <f ca="1">'CAPEX un PL'!AK153</f>
        <v>0</v>
      </c>
      <c r="AL79" s="31">
        <f ca="1">'CAPEX un PL'!AL153</f>
        <v>0</v>
      </c>
      <c r="AM79" s="31">
        <f ca="1">'CAPEX un PL'!AM153</f>
        <v>0</v>
      </c>
      <c r="AN79" s="31">
        <f ca="1">'CAPEX un PL'!AN153</f>
        <v>0</v>
      </c>
      <c r="AO79" s="31">
        <f ca="1">'CAPEX un PL'!AO153</f>
        <v>0</v>
      </c>
      <c r="AP79" s="31">
        <f ca="1">'CAPEX un PL'!AP153</f>
        <v>0</v>
      </c>
      <c r="AQ79" s="31">
        <f ca="1">'CAPEX un PL'!AQ153</f>
        <v>0</v>
      </c>
      <c r="AR79" s="31">
        <f ca="1">'CAPEX un PL'!AR153</f>
        <v>0</v>
      </c>
      <c r="AS79" s="31">
        <f ca="1">'CAPEX un PL'!AS153</f>
        <v>0</v>
      </c>
      <c r="AT79" s="31">
        <f ca="1">'CAPEX un PL'!AT153</f>
        <v>0</v>
      </c>
      <c r="AU79" s="31">
        <f ca="1">'CAPEX un PL'!AU153</f>
        <v>0</v>
      </c>
      <c r="AV79" s="31">
        <f ca="1">'CAPEX un PL'!AV153</f>
        <v>0</v>
      </c>
      <c r="AW79" s="31">
        <f ca="1">'CAPEX un PL'!AW153</f>
        <v>0</v>
      </c>
      <c r="AX79" s="31">
        <f ca="1">'CAPEX un PL'!AX153</f>
        <v>0</v>
      </c>
      <c r="AY79" s="31">
        <f ca="1">'CAPEX un PL'!AY153</f>
        <v>0</v>
      </c>
      <c r="AZ79" s="31">
        <f ca="1">'CAPEX un PL'!AZ153</f>
        <v>0</v>
      </c>
      <c r="BA79" s="31">
        <f ca="1">'CAPEX un PL'!BA153</f>
        <v>0</v>
      </c>
      <c r="BB79" s="31">
        <f ca="1">'CAPEX un PL'!BB153</f>
        <v>0</v>
      </c>
      <c r="BC79" s="31">
        <f ca="1">'CAPEX un PL'!BC153</f>
        <v>0</v>
      </c>
      <c r="BD79" s="31">
        <f ca="1">'CAPEX un PL'!BD153</f>
        <v>0</v>
      </c>
      <c r="BE79" s="31">
        <f ca="1">'CAPEX un PL'!BE153</f>
        <v>0</v>
      </c>
      <c r="BF79" s="31">
        <f ca="1">'CAPEX un PL'!BF153</f>
        <v>0</v>
      </c>
      <c r="BG79" s="31">
        <f ca="1">'CAPEX un PL'!BG153</f>
        <v>0</v>
      </c>
      <c r="BH79" s="31">
        <f ca="1">'CAPEX un PL'!BH153</f>
        <v>0</v>
      </c>
      <c r="BI79" s="31">
        <f ca="1">'CAPEX un PL'!BI153</f>
        <v>0</v>
      </c>
      <c r="BJ79" s="31">
        <f ca="1">'CAPEX un PL'!BJ153</f>
        <v>0</v>
      </c>
      <c r="BK79" s="31">
        <f ca="1">'CAPEX un PL'!BK153</f>
        <v>0</v>
      </c>
      <c r="BL79" s="31">
        <f ca="1">'CAPEX un PL'!BL153</f>
        <v>0</v>
      </c>
      <c r="BM79" s="31">
        <f ca="1">'CAPEX un PL'!BM153</f>
        <v>0</v>
      </c>
      <c r="BN79" s="31">
        <f ca="1">'CAPEX un PL'!BN153</f>
        <v>0</v>
      </c>
      <c r="BO79" s="31">
        <f ca="1">'CAPEX un PL'!BO153</f>
        <v>0</v>
      </c>
      <c r="BP79" s="31">
        <f ca="1">'CAPEX un PL'!BP153</f>
        <v>0</v>
      </c>
      <c r="BQ79" s="31">
        <f ca="1">'CAPEX un PL'!BQ153</f>
        <v>0</v>
      </c>
      <c r="BR79" s="31">
        <f ca="1">'CAPEX un PL'!BR153</f>
        <v>0</v>
      </c>
      <c r="BS79" s="31">
        <f ca="1">'CAPEX un PL'!BS153</f>
        <v>0</v>
      </c>
      <c r="BT79" s="31">
        <f ca="1">'CAPEX un PL'!BT153</f>
        <v>0</v>
      </c>
      <c r="BU79" s="31">
        <f ca="1">'CAPEX un PL'!BU153</f>
        <v>0</v>
      </c>
      <c r="BV79" s="31">
        <f ca="1">'CAPEX un PL'!BV153</f>
        <v>0</v>
      </c>
      <c r="BW79" s="31">
        <f ca="1">'CAPEX un PL'!BW153</f>
        <v>0</v>
      </c>
      <c r="BX79" s="31">
        <f ca="1">'CAPEX un PL'!BX153</f>
        <v>0</v>
      </c>
      <c r="BY79" s="31">
        <f ca="1">'CAPEX un PL'!BY153</f>
        <v>0</v>
      </c>
      <c r="BZ79" s="31">
        <f ca="1">'CAPEX un PL'!BZ153</f>
        <v>0</v>
      </c>
      <c r="CA79" s="31">
        <f ca="1">'CAPEX un PL'!CA153</f>
        <v>0</v>
      </c>
      <c r="CB79" s="31">
        <f ca="1">'CAPEX un PL'!CB153</f>
        <v>0</v>
      </c>
      <c r="CC79" s="31">
        <f ca="1">'CAPEX un PL'!CC153</f>
        <v>0</v>
      </c>
      <c r="CD79" s="31">
        <f ca="1">'CAPEX un PL'!CD153</f>
        <v>0</v>
      </c>
      <c r="CE79" s="31">
        <f ca="1">'CAPEX un PL'!CE153</f>
        <v>0</v>
      </c>
      <c r="CF79" s="31">
        <f ca="1">'CAPEX un PL'!CF153</f>
        <v>0</v>
      </c>
      <c r="CG79" s="31">
        <f ca="1">'CAPEX un PL'!CG153</f>
        <v>0</v>
      </c>
      <c r="CH79" s="31">
        <f ca="1">'CAPEX un PL'!CH153</f>
        <v>0</v>
      </c>
      <c r="CI79" s="31">
        <f ca="1">'CAPEX un PL'!CI153</f>
        <v>0</v>
      </c>
      <c r="CJ79" s="31">
        <f ca="1">'CAPEX un PL'!CJ153</f>
        <v>0</v>
      </c>
      <c r="CK79" s="31">
        <f ca="1">'CAPEX un PL'!CK153</f>
        <v>0</v>
      </c>
    </row>
    <row r="80" spans="2:89" ht="10.15" hidden="1" customHeight="1" outlineLevel="2">
      <c r="B80" s="23"/>
      <c r="C80" s="10">
        <v>15</v>
      </c>
      <c r="D80" s="259">
        <f>'Ievades dati'!D405</f>
        <v>0</v>
      </c>
      <c r="F80" s="12" t="s">
        <v>4</v>
      </c>
      <c r="J80" s="31">
        <f ca="1">'CAPEX un PL'!J154</f>
        <v>0</v>
      </c>
      <c r="K80" s="31">
        <f ca="1">'CAPEX un PL'!K154</f>
        <v>0</v>
      </c>
      <c r="L80" s="31">
        <f ca="1">'CAPEX un PL'!L154</f>
        <v>0</v>
      </c>
      <c r="M80" s="31">
        <f ca="1">'CAPEX un PL'!M154</f>
        <v>0</v>
      </c>
      <c r="N80" s="31">
        <f ca="1">'CAPEX un PL'!N154</f>
        <v>0</v>
      </c>
      <c r="O80" s="31">
        <f ca="1">'CAPEX un PL'!O154</f>
        <v>0</v>
      </c>
      <c r="P80" s="31">
        <f ca="1">'CAPEX un PL'!P154</f>
        <v>0</v>
      </c>
      <c r="Q80" s="31">
        <f ca="1">'CAPEX un PL'!Q154</f>
        <v>0</v>
      </c>
      <c r="R80" s="31">
        <f ca="1">'CAPEX un PL'!R154</f>
        <v>0</v>
      </c>
      <c r="S80" s="31">
        <f ca="1">'CAPEX un PL'!S154</f>
        <v>0</v>
      </c>
      <c r="T80" s="31">
        <f ca="1">'CAPEX un PL'!T154</f>
        <v>0</v>
      </c>
      <c r="U80" s="31">
        <f ca="1">'CAPEX un PL'!U154</f>
        <v>0</v>
      </c>
      <c r="V80" s="31">
        <f ca="1">'CAPEX un PL'!V154</f>
        <v>0</v>
      </c>
      <c r="W80" s="31">
        <f ca="1">'CAPEX un PL'!W154</f>
        <v>0</v>
      </c>
      <c r="X80" s="31">
        <f ca="1">'CAPEX un PL'!X154</f>
        <v>0</v>
      </c>
      <c r="Y80" s="31">
        <f ca="1">'CAPEX un PL'!Y154</f>
        <v>0</v>
      </c>
      <c r="Z80" s="31">
        <f ca="1">'CAPEX un PL'!Z154</f>
        <v>0</v>
      </c>
      <c r="AA80" s="31">
        <f ca="1">'CAPEX un PL'!AA154</f>
        <v>0</v>
      </c>
      <c r="AB80" s="31">
        <f ca="1">'CAPEX un PL'!AB154</f>
        <v>0</v>
      </c>
      <c r="AC80" s="31">
        <f ca="1">'CAPEX un PL'!AC154</f>
        <v>0</v>
      </c>
      <c r="AD80" s="31">
        <f ca="1">'CAPEX un PL'!AD154</f>
        <v>0</v>
      </c>
      <c r="AE80" s="31">
        <f ca="1">'CAPEX un PL'!AE154</f>
        <v>0</v>
      </c>
      <c r="AF80" s="31">
        <f ca="1">'CAPEX un PL'!AF154</f>
        <v>0</v>
      </c>
      <c r="AG80" s="31">
        <f ca="1">'CAPEX un PL'!AG154</f>
        <v>0</v>
      </c>
      <c r="AH80" s="31">
        <f ca="1">'CAPEX un PL'!AH154</f>
        <v>0</v>
      </c>
      <c r="AI80" s="31">
        <f ca="1">'CAPEX un PL'!AI154</f>
        <v>0</v>
      </c>
      <c r="AJ80" s="31">
        <f ca="1">'CAPEX un PL'!AJ154</f>
        <v>0</v>
      </c>
      <c r="AK80" s="31">
        <f ca="1">'CAPEX un PL'!AK154</f>
        <v>0</v>
      </c>
      <c r="AL80" s="31">
        <f ca="1">'CAPEX un PL'!AL154</f>
        <v>0</v>
      </c>
      <c r="AM80" s="31">
        <f ca="1">'CAPEX un PL'!AM154</f>
        <v>0</v>
      </c>
      <c r="AN80" s="31">
        <f ca="1">'CAPEX un PL'!AN154</f>
        <v>0</v>
      </c>
      <c r="AO80" s="31">
        <f ca="1">'CAPEX un PL'!AO154</f>
        <v>0</v>
      </c>
      <c r="AP80" s="31">
        <f ca="1">'CAPEX un PL'!AP154</f>
        <v>0</v>
      </c>
      <c r="AQ80" s="31">
        <f ca="1">'CAPEX un PL'!AQ154</f>
        <v>0</v>
      </c>
      <c r="AR80" s="31">
        <f ca="1">'CAPEX un PL'!AR154</f>
        <v>0</v>
      </c>
      <c r="AS80" s="31">
        <f ca="1">'CAPEX un PL'!AS154</f>
        <v>0</v>
      </c>
      <c r="AT80" s="31">
        <f ca="1">'CAPEX un PL'!AT154</f>
        <v>0</v>
      </c>
      <c r="AU80" s="31">
        <f ca="1">'CAPEX un PL'!AU154</f>
        <v>0</v>
      </c>
      <c r="AV80" s="31">
        <f ca="1">'CAPEX un PL'!AV154</f>
        <v>0</v>
      </c>
      <c r="AW80" s="31">
        <f ca="1">'CAPEX un PL'!AW154</f>
        <v>0</v>
      </c>
      <c r="AX80" s="31">
        <f ca="1">'CAPEX un PL'!AX154</f>
        <v>0</v>
      </c>
      <c r="AY80" s="31">
        <f ca="1">'CAPEX un PL'!AY154</f>
        <v>0</v>
      </c>
      <c r="AZ80" s="31">
        <f ca="1">'CAPEX un PL'!AZ154</f>
        <v>0</v>
      </c>
      <c r="BA80" s="31">
        <f ca="1">'CAPEX un PL'!BA154</f>
        <v>0</v>
      </c>
      <c r="BB80" s="31">
        <f ca="1">'CAPEX un PL'!BB154</f>
        <v>0</v>
      </c>
      <c r="BC80" s="31">
        <f ca="1">'CAPEX un PL'!BC154</f>
        <v>0</v>
      </c>
      <c r="BD80" s="31">
        <f ca="1">'CAPEX un PL'!BD154</f>
        <v>0</v>
      </c>
      <c r="BE80" s="31">
        <f ca="1">'CAPEX un PL'!BE154</f>
        <v>0</v>
      </c>
      <c r="BF80" s="31">
        <f ca="1">'CAPEX un PL'!BF154</f>
        <v>0</v>
      </c>
      <c r="BG80" s="31">
        <f ca="1">'CAPEX un PL'!BG154</f>
        <v>0</v>
      </c>
      <c r="BH80" s="31">
        <f ca="1">'CAPEX un PL'!BH154</f>
        <v>0</v>
      </c>
      <c r="BI80" s="31">
        <f ca="1">'CAPEX un PL'!BI154</f>
        <v>0</v>
      </c>
      <c r="BJ80" s="31">
        <f ca="1">'CAPEX un PL'!BJ154</f>
        <v>0</v>
      </c>
      <c r="BK80" s="31">
        <f ca="1">'CAPEX un PL'!BK154</f>
        <v>0</v>
      </c>
      <c r="BL80" s="31">
        <f ca="1">'CAPEX un PL'!BL154</f>
        <v>0</v>
      </c>
      <c r="BM80" s="31">
        <f ca="1">'CAPEX un PL'!BM154</f>
        <v>0</v>
      </c>
      <c r="BN80" s="31">
        <f ca="1">'CAPEX un PL'!BN154</f>
        <v>0</v>
      </c>
      <c r="BO80" s="31">
        <f ca="1">'CAPEX un PL'!BO154</f>
        <v>0</v>
      </c>
      <c r="BP80" s="31">
        <f ca="1">'CAPEX un PL'!BP154</f>
        <v>0</v>
      </c>
      <c r="BQ80" s="31">
        <f ca="1">'CAPEX un PL'!BQ154</f>
        <v>0</v>
      </c>
      <c r="BR80" s="31">
        <f ca="1">'CAPEX un PL'!BR154</f>
        <v>0</v>
      </c>
      <c r="BS80" s="31">
        <f ca="1">'CAPEX un PL'!BS154</f>
        <v>0</v>
      </c>
      <c r="BT80" s="31">
        <f ca="1">'CAPEX un PL'!BT154</f>
        <v>0</v>
      </c>
      <c r="BU80" s="31">
        <f ca="1">'CAPEX un PL'!BU154</f>
        <v>0</v>
      </c>
      <c r="BV80" s="31">
        <f ca="1">'CAPEX un PL'!BV154</f>
        <v>0</v>
      </c>
      <c r="BW80" s="31">
        <f ca="1">'CAPEX un PL'!BW154</f>
        <v>0</v>
      </c>
      <c r="BX80" s="31">
        <f ca="1">'CAPEX un PL'!BX154</f>
        <v>0</v>
      </c>
      <c r="BY80" s="31">
        <f ca="1">'CAPEX un PL'!BY154</f>
        <v>0</v>
      </c>
      <c r="BZ80" s="31">
        <f ca="1">'CAPEX un PL'!BZ154</f>
        <v>0</v>
      </c>
      <c r="CA80" s="31">
        <f ca="1">'CAPEX un PL'!CA154</f>
        <v>0</v>
      </c>
      <c r="CB80" s="31">
        <f ca="1">'CAPEX un PL'!CB154</f>
        <v>0</v>
      </c>
      <c r="CC80" s="31">
        <f ca="1">'CAPEX un PL'!CC154</f>
        <v>0</v>
      </c>
      <c r="CD80" s="31">
        <f ca="1">'CAPEX un PL'!CD154</f>
        <v>0</v>
      </c>
      <c r="CE80" s="31">
        <f ca="1">'CAPEX un PL'!CE154</f>
        <v>0</v>
      </c>
      <c r="CF80" s="31">
        <f ca="1">'CAPEX un PL'!CF154</f>
        <v>0</v>
      </c>
      <c r="CG80" s="31">
        <f ca="1">'CAPEX un PL'!CG154</f>
        <v>0</v>
      </c>
      <c r="CH80" s="31">
        <f ca="1">'CAPEX un PL'!CH154</f>
        <v>0</v>
      </c>
      <c r="CI80" s="31">
        <f ca="1">'CAPEX un PL'!CI154</f>
        <v>0</v>
      </c>
      <c r="CJ80" s="31">
        <f ca="1">'CAPEX un PL'!CJ154</f>
        <v>0</v>
      </c>
      <c r="CK80" s="31">
        <f ca="1">'CAPEX un PL'!CK154</f>
        <v>0</v>
      </c>
    </row>
    <row r="81" spans="2:89" ht="10.15" hidden="1" customHeight="1" outlineLevel="2">
      <c r="B81" s="23"/>
      <c r="C81" s="10">
        <v>16</v>
      </c>
      <c r="D81" s="259">
        <f>'Ievades dati'!D406</f>
        <v>0</v>
      </c>
      <c r="F81" s="12" t="s">
        <v>4</v>
      </c>
      <c r="J81" s="31">
        <f ca="1">'CAPEX un PL'!J155</f>
        <v>0</v>
      </c>
      <c r="K81" s="31">
        <f ca="1">'CAPEX un PL'!K155</f>
        <v>0</v>
      </c>
      <c r="L81" s="31">
        <f ca="1">'CAPEX un PL'!L155</f>
        <v>0</v>
      </c>
      <c r="M81" s="31">
        <f ca="1">'CAPEX un PL'!M155</f>
        <v>0</v>
      </c>
      <c r="N81" s="31">
        <f ca="1">'CAPEX un PL'!N155</f>
        <v>0</v>
      </c>
      <c r="O81" s="31">
        <f ca="1">'CAPEX un PL'!O155</f>
        <v>0</v>
      </c>
      <c r="P81" s="31">
        <f ca="1">'CAPEX un PL'!P155</f>
        <v>0</v>
      </c>
      <c r="Q81" s="31">
        <f ca="1">'CAPEX un PL'!Q155</f>
        <v>0</v>
      </c>
      <c r="R81" s="31">
        <f ca="1">'CAPEX un PL'!R155</f>
        <v>0</v>
      </c>
      <c r="S81" s="31">
        <f ca="1">'CAPEX un PL'!S155</f>
        <v>0</v>
      </c>
      <c r="T81" s="31">
        <f ca="1">'CAPEX un PL'!T155</f>
        <v>0</v>
      </c>
      <c r="U81" s="31">
        <f ca="1">'CAPEX un PL'!U155</f>
        <v>0</v>
      </c>
      <c r="V81" s="31">
        <f ca="1">'CAPEX un PL'!V155</f>
        <v>0</v>
      </c>
      <c r="W81" s="31">
        <f ca="1">'CAPEX un PL'!W155</f>
        <v>0</v>
      </c>
      <c r="X81" s="31">
        <f ca="1">'CAPEX un PL'!X155</f>
        <v>0</v>
      </c>
      <c r="Y81" s="31">
        <f ca="1">'CAPEX un PL'!Y155</f>
        <v>0</v>
      </c>
      <c r="Z81" s="31">
        <f ca="1">'CAPEX un PL'!Z155</f>
        <v>0</v>
      </c>
      <c r="AA81" s="31">
        <f ca="1">'CAPEX un PL'!AA155</f>
        <v>0</v>
      </c>
      <c r="AB81" s="31">
        <f ca="1">'CAPEX un PL'!AB155</f>
        <v>0</v>
      </c>
      <c r="AC81" s="31">
        <f ca="1">'CAPEX un PL'!AC155</f>
        <v>0</v>
      </c>
      <c r="AD81" s="31">
        <f ca="1">'CAPEX un PL'!AD155</f>
        <v>0</v>
      </c>
      <c r="AE81" s="31">
        <f ca="1">'CAPEX un PL'!AE155</f>
        <v>0</v>
      </c>
      <c r="AF81" s="31">
        <f ca="1">'CAPEX un PL'!AF155</f>
        <v>0</v>
      </c>
      <c r="AG81" s="31">
        <f ca="1">'CAPEX un PL'!AG155</f>
        <v>0</v>
      </c>
      <c r="AH81" s="31">
        <f ca="1">'CAPEX un PL'!AH155</f>
        <v>0</v>
      </c>
      <c r="AI81" s="31">
        <f ca="1">'CAPEX un PL'!AI155</f>
        <v>0</v>
      </c>
      <c r="AJ81" s="31">
        <f ca="1">'CAPEX un PL'!AJ155</f>
        <v>0</v>
      </c>
      <c r="AK81" s="31">
        <f ca="1">'CAPEX un PL'!AK155</f>
        <v>0</v>
      </c>
      <c r="AL81" s="31">
        <f ca="1">'CAPEX un PL'!AL155</f>
        <v>0</v>
      </c>
      <c r="AM81" s="31">
        <f ca="1">'CAPEX un PL'!AM155</f>
        <v>0</v>
      </c>
      <c r="AN81" s="31">
        <f ca="1">'CAPEX un PL'!AN155</f>
        <v>0</v>
      </c>
      <c r="AO81" s="31">
        <f ca="1">'CAPEX un PL'!AO155</f>
        <v>0</v>
      </c>
      <c r="AP81" s="31">
        <f ca="1">'CAPEX un PL'!AP155</f>
        <v>0</v>
      </c>
      <c r="AQ81" s="31">
        <f ca="1">'CAPEX un PL'!AQ155</f>
        <v>0</v>
      </c>
      <c r="AR81" s="31">
        <f ca="1">'CAPEX un PL'!AR155</f>
        <v>0</v>
      </c>
      <c r="AS81" s="31">
        <f ca="1">'CAPEX un PL'!AS155</f>
        <v>0</v>
      </c>
      <c r="AT81" s="31">
        <f ca="1">'CAPEX un PL'!AT155</f>
        <v>0</v>
      </c>
      <c r="AU81" s="31">
        <f ca="1">'CAPEX un PL'!AU155</f>
        <v>0</v>
      </c>
      <c r="AV81" s="31">
        <f ca="1">'CAPEX un PL'!AV155</f>
        <v>0</v>
      </c>
      <c r="AW81" s="31">
        <f ca="1">'CAPEX un PL'!AW155</f>
        <v>0</v>
      </c>
      <c r="AX81" s="31">
        <f ca="1">'CAPEX un PL'!AX155</f>
        <v>0</v>
      </c>
      <c r="AY81" s="31">
        <f ca="1">'CAPEX un PL'!AY155</f>
        <v>0</v>
      </c>
      <c r="AZ81" s="31">
        <f ca="1">'CAPEX un PL'!AZ155</f>
        <v>0</v>
      </c>
      <c r="BA81" s="31">
        <f ca="1">'CAPEX un PL'!BA155</f>
        <v>0</v>
      </c>
      <c r="BB81" s="31">
        <f ca="1">'CAPEX un PL'!BB155</f>
        <v>0</v>
      </c>
      <c r="BC81" s="31">
        <f ca="1">'CAPEX un PL'!BC155</f>
        <v>0</v>
      </c>
      <c r="BD81" s="31">
        <f ca="1">'CAPEX un PL'!BD155</f>
        <v>0</v>
      </c>
      <c r="BE81" s="31">
        <f ca="1">'CAPEX un PL'!BE155</f>
        <v>0</v>
      </c>
      <c r="BF81" s="31">
        <f ca="1">'CAPEX un PL'!BF155</f>
        <v>0</v>
      </c>
      <c r="BG81" s="31">
        <f ca="1">'CAPEX un PL'!BG155</f>
        <v>0</v>
      </c>
      <c r="BH81" s="31">
        <f ca="1">'CAPEX un PL'!BH155</f>
        <v>0</v>
      </c>
      <c r="BI81" s="31">
        <f ca="1">'CAPEX un PL'!BI155</f>
        <v>0</v>
      </c>
      <c r="BJ81" s="31">
        <f ca="1">'CAPEX un PL'!BJ155</f>
        <v>0</v>
      </c>
      <c r="BK81" s="31">
        <f ca="1">'CAPEX un PL'!BK155</f>
        <v>0</v>
      </c>
      <c r="BL81" s="31">
        <f ca="1">'CAPEX un PL'!BL155</f>
        <v>0</v>
      </c>
      <c r="BM81" s="31">
        <f ca="1">'CAPEX un PL'!BM155</f>
        <v>0</v>
      </c>
      <c r="BN81" s="31">
        <f ca="1">'CAPEX un PL'!BN155</f>
        <v>0</v>
      </c>
      <c r="BO81" s="31">
        <f ca="1">'CAPEX un PL'!BO155</f>
        <v>0</v>
      </c>
      <c r="BP81" s="31">
        <f ca="1">'CAPEX un PL'!BP155</f>
        <v>0</v>
      </c>
      <c r="BQ81" s="31">
        <f ca="1">'CAPEX un PL'!BQ155</f>
        <v>0</v>
      </c>
      <c r="BR81" s="31">
        <f ca="1">'CAPEX un PL'!BR155</f>
        <v>0</v>
      </c>
      <c r="BS81" s="31">
        <f ca="1">'CAPEX un PL'!BS155</f>
        <v>0</v>
      </c>
      <c r="BT81" s="31">
        <f ca="1">'CAPEX un PL'!BT155</f>
        <v>0</v>
      </c>
      <c r="BU81" s="31">
        <f ca="1">'CAPEX un PL'!BU155</f>
        <v>0</v>
      </c>
      <c r="BV81" s="31">
        <f ca="1">'CAPEX un PL'!BV155</f>
        <v>0</v>
      </c>
      <c r="BW81" s="31">
        <f ca="1">'CAPEX un PL'!BW155</f>
        <v>0</v>
      </c>
      <c r="BX81" s="31">
        <f ca="1">'CAPEX un PL'!BX155</f>
        <v>0</v>
      </c>
      <c r="BY81" s="31">
        <f ca="1">'CAPEX un PL'!BY155</f>
        <v>0</v>
      </c>
      <c r="BZ81" s="31">
        <f ca="1">'CAPEX un PL'!BZ155</f>
        <v>0</v>
      </c>
      <c r="CA81" s="31">
        <f ca="1">'CAPEX un PL'!CA155</f>
        <v>0</v>
      </c>
      <c r="CB81" s="31">
        <f ca="1">'CAPEX un PL'!CB155</f>
        <v>0</v>
      </c>
      <c r="CC81" s="31">
        <f ca="1">'CAPEX un PL'!CC155</f>
        <v>0</v>
      </c>
      <c r="CD81" s="31">
        <f ca="1">'CAPEX un PL'!CD155</f>
        <v>0</v>
      </c>
      <c r="CE81" s="31">
        <f ca="1">'CAPEX un PL'!CE155</f>
        <v>0</v>
      </c>
      <c r="CF81" s="31">
        <f ca="1">'CAPEX un PL'!CF155</f>
        <v>0</v>
      </c>
      <c r="CG81" s="31">
        <f ca="1">'CAPEX un PL'!CG155</f>
        <v>0</v>
      </c>
      <c r="CH81" s="31">
        <f ca="1">'CAPEX un PL'!CH155</f>
        <v>0</v>
      </c>
      <c r="CI81" s="31">
        <f ca="1">'CAPEX un PL'!CI155</f>
        <v>0</v>
      </c>
      <c r="CJ81" s="31">
        <f ca="1">'CAPEX un PL'!CJ155</f>
        <v>0</v>
      </c>
      <c r="CK81" s="31">
        <f ca="1">'CAPEX un PL'!CK155</f>
        <v>0</v>
      </c>
    </row>
    <row r="82" spans="2:89" ht="10.15" hidden="1" customHeight="1" outlineLevel="2">
      <c r="B82" s="23"/>
      <c r="C82" s="10">
        <v>17</v>
      </c>
      <c r="D82" s="259">
        <f>'Ievades dati'!D407</f>
        <v>0</v>
      </c>
      <c r="F82" s="12" t="s">
        <v>4</v>
      </c>
      <c r="J82" s="31">
        <f ca="1">'CAPEX un PL'!J156</f>
        <v>0</v>
      </c>
      <c r="K82" s="31">
        <f ca="1">'CAPEX un PL'!K156</f>
        <v>0</v>
      </c>
      <c r="L82" s="31">
        <f ca="1">'CAPEX un PL'!L156</f>
        <v>0</v>
      </c>
      <c r="M82" s="31">
        <f ca="1">'CAPEX un PL'!M156</f>
        <v>0</v>
      </c>
      <c r="N82" s="31">
        <f ca="1">'CAPEX un PL'!N156</f>
        <v>0</v>
      </c>
      <c r="O82" s="31">
        <f ca="1">'CAPEX un PL'!O156</f>
        <v>0</v>
      </c>
      <c r="P82" s="31">
        <f ca="1">'CAPEX un PL'!P156</f>
        <v>0</v>
      </c>
      <c r="Q82" s="31">
        <f ca="1">'CAPEX un PL'!Q156</f>
        <v>0</v>
      </c>
      <c r="R82" s="31">
        <f ca="1">'CAPEX un PL'!R156</f>
        <v>0</v>
      </c>
      <c r="S82" s="31">
        <f ca="1">'CAPEX un PL'!S156</f>
        <v>0</v>
      </c>
      <c r="T82" s="31">
        <f ca="1">'CAPEX un PL'!T156</f>
        <v>0</v>
      </c>
      <c r="U82" s="31">
        <f ca="1">'CAPEX un PL'!U156</f>
        <v>0</v>
      </c>
      <c r="V82" s="31">
        <f ca="1">'CAPEX un PL'!V156</f>
        <v>0</v>
      </c>
      <c r="W82" s="31">
        <f ca="1">'CAPEX un PL'!W156</f>
        <v>0</v>
      </c>
      <c r="X82" s="31">
        <f ca="1">'CAPEX un PL'!X156</f>
        <v>0</v>
      </c>
      <c r="Y82" s="31">
        <f ca="1">'CAPEX un PL'!Y156</f>
        <v>0</v>
      </c>
      <c r="Z82" s="31">
        <f ca="1">'CAPEX un PL'!Z156</f>
        <v>0</v>
      </c>
      <c r="AA82" s="31">
        <f ca="1">'CAPEX un PL'!AA156</f>
        <v>0</v>
      </c>
      <c r="AB82" s="31">
        <f ca="1">'CAPEX un PL'!AB156</f>
        <v>0</v>
      </c>
      <c r="AC82" s="31">
        <f ca="1">'CAPEX un PL'!AC156</f>
        <v>0</v>
      </c>
      <c r="AD82" s="31">
        <f ca="1">'CAPEX un PL'!AD156</f>
        <v>0</v>
      </c>
      <c r="AE82" s="31">
        <f ca="1">'CAPEX un PL'!AE156</f>
        <v>0</v>
      </c>
      <c r="AF82" s="31">
        <f ca="1">'CAPEX un PL'!AF156</f>
        <v>0</v>
      </c>
      <c r="AG82" s="31">
        <f ca="1">'CAPEX un PL'!AG156</f>
        <v>0</v>
      </c>
      <c r="AH82" s="31">
        <f ca="1">'CAPEX un PL'!AH156</f>
        <v>0</v>
      </c>
      <c r="AI82" s="31">
        <f ca="1">'CAPEX un PL'!AI156</f>
        <v>0</v>
      </c>
      <c r="AJ82" s="31">
        <f ca="1">'CAPEX un PL'!AJ156</f>
        <v>0</v>
      </c>
      <c r="AK82" s="31">
        <f ca="1">'CAPEX un PL'!AK156</f>
        <v>0</v>
      </c>
      <c r="AL82" s="31">
        <f ca="1">'CAPEX un PL'!AL156</f>
        <v>0</v>
      </c>
      <c r="AM82" s="31">
        <f ca="1">'CAPEX un PL'!AM156</f>
        <v>0</v>
      </c>
      <c r="AN82" s="31">
        <f ca="1">'CAPEX un PL'!AN156</f>
        <v>0</v>
      </c>
      <c r="AO82" s="31">
        <f ca="1">'CAPEX un PL'!AO156</f>
        <v>0</v>
      </c>
      <c r="AP82" s="31">
        <f ca="1">'CAPEX un PL'!AP156</f>
        <v>0</v>
      </c>
      <c r="AQ82" s="31">
        <f ca="1">'CAPEX un PL'!AQ156</f>
        <v>0</v>
      </c>
      <c r="AR82" s="31">
        <f ca="1">'CAPEX un PL'!AR156</f>
        <v>0</v>
      </c>
      <c r="AS82" s="31">
        <f ca="1">'CAPEX un PL'!AS156</f>
        <v>0</v>
      </c>
      <c r="AT82" s="31">
        <f ca="1">'CAPEX un PL'!AT156</f>
        <v>0</v>
      </c>
      <c r="AU82" s="31">
        <f ca="1">'CAPEX un PL'!AU156</f>
        <v>0</v>
      </c>
      <c r="AV82" s="31">
        <f ca="1">'CAPEX un PL'!AV156</f>
        <v>0</v>
      </c>
      <c r="AW82" s="31">
        <f ca="1">'CAPEX un PL'!AW156</f>
        <v>0</v>
      </c>
      <c r="AX82" s="31">
        <f ca="1">'CAPEX un PL'!AX156</f>
        <v>0</v>
      </c>
      <c r="AY82" s="31">
        <f ca="1">'CAPEX un PL'!AY156</f>
        <v>0</v>
      </c>
      <c r="AZ82" s="31">
        <f ca="1">'CAPEX un PL'!AZ156</f>
        <v>0</v>
      </c>
      <c r="BA82" s="31">
        <f ca="1">'CAPEX un PL'!BA156</f>
        <v>0</v>
      </c>
      <c r="BB82" s="31">
        <f ca="1">'CAPEX un PL'!BB156</f>
        <v>0</v>
      </c>
      <c r="BC82" s="31">
        <f ca="1">'CAPEX un PL'!BC156</f>
        <v>0</v>
      </c>
      <c r="BD82" s="31">
        <f ca="1">'CAPEX un PL'!BD156</f>
        <v>0</v>
      </c>
      <c r="BE82" s="31">
        <f ca="1">'CAPEX un PL'!BE156</f>
        <v>0</v>
      </c>
      <c r="BF82" s="31">
        <f ca="1">'CAPEX un PL'!BF156</f>
        <v>0</v>
      </c>
      <c r="BG82" s="31">
        <f ca="1">'CAPEX un PL'!BG156</f>
        <v>0</v>
      </c>
      <c r="BH82" s="31">
        <f ca="1">'CAPEX un PL'!BH156</f>
        <v>0</v>
      </c>
      <c r="BI82" s="31">
        <f ca="1">'CAPEX un PL'!BI156</f>
        <v>0</v>
      </c>
      <c r="BJ82" s="31">
        <f ca="1">'CAPEX un PL'!BJ156</f>
        <v>0</v>
      </c>
      <c r="BK82" s="31">
        <f ca="1">'CAPEX un PL'!BK156</f>
        <v>0</v>
      </c>
      <c r="BL82" s="31">
        <f ca="1">'CAPEX un PL'!BL156</f>
        <v>0</v>
      </c>
      <c r="BM82" s="31">
        <f ca="1">'CAPEX un PL'!BM156</f>
        <v>0</v>
      </c>
      <c r="BN82" s="31">
        <f ca="1">'CAPEX un PL'!BN156</f>
        <v>0</v>
      </c>
      <c r="BO82" s="31">
        <f ca="1">'CAPEX un PL'!BO156</f>
        <v>0</v>
      </c>
      <c r="BP82" s="31">
        <f ca="1">'CAPEX un PL'!BP156</f>
        <v>0</v>
      </c>
      <c r="BQ82" s="31">
        <f ca="1">'CAPEX un PL'!BQ156</f>
        <v>0</v>
      </c>
      <c r="BR82" s="31">
        <f ca="1">'CAPEX un PL'!BR156</f>
        <v>0</v>
      </c>
      <c r="BS82" s="31">
        <f ca="1">'CAPEX un PL'!BS156</f>
        <v>0</v>
      </c>
      <c r="BT82" s="31">
        <f ca="1">'CAPEX un PL'!BT156</f>
        <v>0</v>
      </c>
      <c r="BU82" s="31">
        <f ca="1">'CAPEX un PL'!BU156</f>
        <v>0</v>
      </c>
      <c r="BV82" s="31">
        <f ca="1">'CAPEX un PL'!BV156</f>
        <v>0</v>
      </c>
      <c r="BW82" s="31">
        <f ca="1">'CAPEX un PL'!BW156</f>
        <v>0</v>
      </c>
      <c r="BX82" s="31">
        <f ca="1">'CAPEX un PL'!BX156</f>
        <v>0</v>
      </c>
      <c r="BY82" s="31">
        <f ca="1">'CAPEX un PL'!BY156</f>
        <v>0</v>
      </c>
      <c r="BZ82" s="31">
        <f ca="1">'CAPEX un PL'!BZ156</f>
        <v>0</v>
      </c>
      <c r="CA82" s="31">
        <f ca="1">'CAPEX un PL'!CA156</f>
        <v>0</v>
      </c>
      <c r="CB82" s="31">
        <f ca="1">'CAPEX un PL'!CB156</f>
        <v>0</v>
      </c>
      <c r="CC82" s="31">
        <f ca="1">'CAPEX un PL'!CC156</f>
        <v>0</v>
      </c>
      <c r="CD82" s="31">
        <f ca="1">'CAPEX un PL'!CD156</f>
        <v>0</v>
      </c>
      <c r="CE82" s="31">
        <f ca="1">'CAPEX un PL'!CE156</f>
        <v>0</v>
      </c>
      <c r="CF82" s="31">
        <f ca="1">'CAPEX un PL'!CF156</f>
        <v>0</v>
      </c>
      <c r="CG82" s="31">
        <f ca="1">'CAPEX un PL'!CG156</f>
        <v>0</v>
      </c>
      <c r="CH82" s="31">
        <f ca="1">'CAPEX un PL'!CH156</f>
        <v>0</v>
      </c>
      <c r="CI82" s="31">
        <f ca="1">'CAPEX un PL'!CI156</f>
        <v>0</v>
      </c>
      <c r="CJ82" s="31">
        <f ca="1">'CAPEX un PL'!CJ156</f>
        <v>0</v>
      </c>
      <c r="CK82" s="31">
        <f ca="1">'CAPEX un PL'!CK156</f>
        <v>0</v>
      </c>
    </row>
    <row r="83" spans="2:89" ht="10.15" hidden="1" customHeight="1" outlineLevel="2">
      <c r="B83" s="23"/>
      <c r="C83" s="10">
        <v>18</v>
      </c>
      <c r="D83" s="259">
        <f>'Ievades dati'!D408</f>
        <v>0</v>
      </c>
      <c r="F83" s="12" t="s">
        <v>4</v>
      </c>
      <c r="J83" s="31">
        <f ca="1">'CAPEX un PL'!J157</f>
        <v>0</v>
      </c>
      <c r="K83" s="31">
        <f ca="1">'CAPEX un PL'!K157</f>
        <v>0</v>
      </c>
      <c r="L83" s="31">
        <f ca="1">'CAPEX un PL'!L157</f>
        <v>0</v>
      </c>
      <c r="M83" s="31">
        <f ca="1">'CAPEX un PL'!M157</f>
        <v>0</v>
      </c>
      <c r="N83" s="31">
        <f ca="1">'CAPEX un PL'!N157</f>
        <v>0</v>
      </c>
      <c r="O83" s="31">
        <f ca="1">'CAPEX un PL'!O157</f>
        <v>0</v>
      </c>
      <c r="P83" s="31">
        <f ca="1">'CAPEX un PL'!P157</f>
        <v>0</v>
      </c>
      <c r="Q83" s="31">
        <f ca="1">'CAPEX un PL'!Q157</f>
        <v>0</v>
      </c>
      <c r="R83" s="31">
        <f ca="1">'CAPEX un PL'!R157</f>
        <v>0</v>
      </c>
      <c r="S83" s="31">
        <f ca="1">'CAPEX un PL'!S157</f>
        <v>0</v>
      </c>
      <c r="T83" s="31">
        <f ca="1">'CAPEX un PL'!T157</f>
        <v>0</v>
      </c>
      <c r="U83" s="31">
        <f ca="1">'CAPEX un PL'!U157</f>
        <v>0</v>
      </c>
      <c r="V83" s="31">
        <f ca="1">'CAPEX un PL'!V157</f>
        <v>0</v>
      </c>
      <c r="W83" s="31">
        <f ca="1">'CAPEX un PL'!W157</f>
        <v>0</v>
      </c>
      <c r="X83" s="31">
        <f ca="1">'CAPEX un PL'!X157</f>
        <v>0</v>
      </c>
      <c r="Y83" s="31">
        <f ca="1">'CAPEX un PL'!Y157</f>
        <v>0</v>
      </c>
      <c r="Z83" s="31">
        <f ca="1">'CAPEX un PL'!Z157</f>
        <v>0</v>
      </c>
      <c r="AA83" s="31">
        <f ca="1">'CAPEX un PL'!AA157</f>
        <v>0</v>
      </c>
      <c r="AB83" s="31">
        <f ca="1">'CAPEX un PL'!AB157</f>
        <v>0</v>
      </c>
      <c r="AC83" s="31">
        <f ca="1">'CAPEX un PL'!AC157</f>
        <v>0</v>
      </c>
      <c r="AD83" s="31">
        <f ca="1">'CAPEX un PL'!AD157</f>
        <v>0</v>
      </c>
      <c r="AE83" s="31">
        <f ca="1">'CAPEX un PL'!AE157</f>
        <v>0</v>
      </c>
      <c r="AF83" s="31">
        <f ca="1">'CAPEX un PL'!AF157</f>
        <v>0</v>
      </c>
      <c r="AG83" s="31">
        <f ca="1">'CAPEX un PL'!AG157</f>
        <v>0</v>
      </c>
      <c r="AH83" s="31">
        <f ca="1">'CAPEX un PL'!AH157</f>
        <v>0</v>
      </c>
      <c r="AI83" s="31">
        <f ca="1">'CAPEX un PL'!AI157</f>
        <v>0</v>
      </c>
      <c r="AJ83" s="31">
        <f ca="1">'CAPEX un PL'!AJ157</f>
        <v>0</v>
      </c>
      <c r="AK83" s="31">
        <f ca="1">'CAPEX un PL'!AK157</f>
        <v>0</v>
      </c>
      <c r="AL83" s="31">
        <f ca="1">'CAPEX un PL'!AL157</f>
        <v>0</v>
      </c>
      <c r="AM83" s="31">
        <f ca="1">'CAPEX un PL'!AM157</f>
        <v>0</v>
      </c>
      <c r="AN83" s="31">
        <f ca="1">'CAPEX un PL'!AN157</f>
        <v>0</v>
      </c>
      <c r="AO83" s="31">
        <f ca="1">'CAPEX un PL'!AO157</f>
        <v>0</v>
      </c>
      <c r="AP83" s="31">
        <f ca="1">'CAPEX un PL'!AP157</f>
        <v>0</v>
      </c>
      <c r="AQ83" s="31">
        <f ca="1">'CAPEX un PL'!AQ157</f>
        <v>0</v>
      </c>
      <c r="AR83" s="31">
        <f ca="1">'CAPEX un PL'!AR157</f>
        <v>0</v>
      </c>
      <c r="AS83" s="31">
        <f ca="1">'CAPEX un PL'!AS157</f>
        <v>0</v>
      </c>
      <c r="AT83" s="31">
        <f ca="1">'CAPEX un PL'!AT157</f>
        <v>0</v>
      </c>
      <c r="AU83" s="31">
        <f ca="1">'CAPEX un PL'!AU157</f>
        <v>0</v>
      </c>
      <c r="AV83" s="31">
        <f ca="1">'CAPEX un PL'!AV157</f>
        <v>0</v>
      </c>
      <c r="AW83" s="31">
        <f ca="1">'CAPEX un PL'!AW157</f>
        <v>0</v>
      </c>
      <c r="AX83" s="31">
        <f ca="1">'CAPEX un PL'!AX157</f>
        <v>0</v>
      </c>
      <c r="AY83" s="31">
        <f ca="1">'CAPEX un PL'!AY157</f>
        <v>0</v>
      </c>
      <c r="AZ83" s="31">
        <f ca="1">'CAPEX un PL'!AZ157</f>
        <v>0</v>
      </c>
      <c r="BA83" s="31">
        <f ca="1">'CAPEX un PL'!BA157</f>
        <v>0</v>
      </c>
      <c r="BB83" s="31">
        <f ca="1">'CAPEX un PL'!BB157</f>
        <v>0</v>
      </c>
      <c r="BC83" s="31">
        <f ca="1">'CAPEX un PL'!BC157</f>
        <v>0</v>
      </c>
      <c r="BD83" s="31">
        <f ca="1">'CAPEX un PL'!BD157</f>
        <v>0</v>
      </c>
      <c r="BE83" s="31">
        <f ca="1">'CAPEX un PL'!BE157</f>
        <v>0</v>
      </c>
      <c r="BF83" s="31">
        <f ca="1">'CAPEX un PL'!BF157</f>
        <v>0</v>
      </c>
      <c r="BG83" s="31">
        <f ca="1">'CAPEX un PL'!BG157</f>
        <v>0</v>
      </c>
      <c r="BH83" s="31">
        <f ca="1">'CAPEX un PL'!BH157</f>
        <v>0</v>
      </c>
      <c r="BI83" s="31">
        <f ca="1">'CAPEX un PL'!BI157</f>
        <v>0</v>
      </c>
      <c r="BJ83" s="31">
        <f ca="1">'CAPEX un PL'!BJ157</f>
        <v>0</v>
      </c>
      <c r="BK83" s="31">
        <f ca="1">'CAPEX un PL'!BK157</f>
        <v>0</v>
      </c>
      <c r="BL83" s="31">
        <f ca="1">'CAPEX un PL'!BL157</f>
        <v>0</v>
      </c>
      <c r="BM83" s="31">
        <f ca="1">'CAPEX un PL'!BM157</f>
        <v>0</v>
      </c>
      <c r="BN83" s="31">
        <f ca="1">'CAPEX un PL'!BN157</f>
        <v>0</v>
      </c>
      <c r="BO83" s="31">
        <f ca="1">'CAPEX un PL'!BO157</f>
        <v>0</v>
      </c>
      <c r="BP83" s="31">
        <f ca="1">'CAPEX un PL'!BP157</f>
        <v>0</v>
      </c>
      <c r="BQ83" s="31">
        <f ca="1">'CAPEX un PL'!BQ157</f>
        <v>0</v>
      </c>
      <c r="BR83" s="31">
        <f ca="1">'CAPEX un PL'!BR157</f>
        <v>0</v>
      </c>
      <c r="BS83" s="31">
        <f ca="1">'CAPEX un PL'!BS157</f>
        <v>0</v>
      </c>
      <c r="BT83" s="31">
        <f ca="1">'CAPEX un PL'!BT157</f>
        <v>0</v>
      </c>
      <c r="BU83" s="31">
        <f ca="1">'CAPEX un PL'!BU157</f>
        <v>0</v>
      </c>
      <c r="BV83" s="31">
        <f ca="1">'CAPEX un PL'!BV157</f>
        <v>0</v>
      </c>
      <c r="BW83" s="31">
        <f ca="1">'CAPEX un PL'!BW157</f>
        <v>0</v>
      </c>
      <c r="BX83" s="31">
        <f ca="1">'CAPEX un PL'!BX157</f>
        <v>0</v>
      </c>
      <c r="BY83" s="31">
        <f ca="1">'CAPEX un PL'!BY157</f>
        <v>0</v>
      </c>
      <c r="BZ83" s="31">
        <f ca="1">'CAPEX un PL'!BZ157</f>
        <v>0</v>
      </c>
      <c r="CA83" s="31">
        <f ca="1">'CAPEX un PL'!CA157</f>
        <v>0</v>
      </c>
      <c r="CB83" s="31">
        <f ca="1">'CAPEX un PL'!CB157</f>
        <v>0</v>
      </c>
      <c r="CC83" s="31">
        <f ca="1">'CAPEX un PL'!CC157</f>
        <v>0</v>
      </c>
      <c r="CD83" s="31">
        <f ca="1">'CAPEX un PL'!CD157</f>
        <v>0</v>
      </c>
      <c r="CE83" s="31">
        <f ca="1">'CAPEX un PL'!CE157</f>
        <v>0</v>
      </c>
      <c r="CF83" s="31">
        <f ca="1">'CAPEX un PL'!CF157</f>
        <v>0</v>
      </c>
      <c r="CG83" s="31">
        <f ca="1">'CAPEX un PL'!CG157</f>
        <v>0</v>
      </c>
      <c r="CH83" s="31">
        <f ca="1">'CAPEX un PL'!CH157</f>
        <v>0</v>
      </c>
      <c r="CI83" s="31">
        <f ca="1">'CAPEX un PL'!CI157</f>
        <v>0</v>
      </c>
      <c r="CJ83" s="31">
        <f ca="1">'CAPEX un PL'!CJ157</f>
        <v>0</v>
      </c>
      <c r="CK83" s="31">
        <f ca="1">'CAPEX un PL'!CK157</f>
        <v>0</v>
      </c>
    </row>
    <row r="84" spans="2:89" ht="10.15" hidden="1" customHeight="1" outlineLevel="2">
      <c r="B84" s="23"/>
      <c r="C84" s="10">
        <v>19</v>
      </c>
      <c r="D84" s="259">
        <f>'Ievades dati'!D409</f>
        <v>0</v>
      </c>
      <c r="F84" s="12" t="s">
        <v>4</v>
      </c>
      <c r="J84" s="31">
        <f ca="1">'CAPEX un PL'!J158</f>
        <v>0</v>
      </c>
      <c r="K84" s="31">
        <f ca="1">'CAPEX un PL'!K158</f>
        <v>0</v>
      </c>
      <c r="L84" s="31">
        <f ca="1">'CAPEX un PL'!L158</f>
        <v>0</v>
      </c>
      <c r="M84" s="31">
        <f ca="1">'CAPEX un PL'!M158</f>
        <v>0</v>
      </c>
      <c r="N84" s="31">
        <f ca="1">'CAPEX un PL'!N158</f>
        <v>0</v>
      </c>
      <c r="O84" s="31">
        <f ca="1">'CAPEX un PL'!O158</f>
        <v>0</v>
      </c>
      <c r="P84" s="31">
        <f ca="1">'CAPEX un PL'!P158</f>
        <v>0</v>
      </c>
      <c r="Q84" s="31">
        <f ca="1">'CAPEX un PL'!Q158</f>
        <v>0</v>
      </c>
      <c r="R84" s="31">
        <f ca="1">'CAPEX un PL'!R158</f>
        <v>0</v>
      </c>
      <c r="S84" s="31">
        <f ca="1">'CAPEX un PL'!S158</f>
        <v>0</v>
      </c>
      <c r="T84" s="31">
        <f ca="1">'CAPEX un PL'!T158</f>
        <v>0</v>
      </c>
      <c r="U84" s="31">
        <f ca="1">'CAPEX un PL'!U158</f>
        <v>0</v>
      </c>
      <c r="V84" s="31">
        <f ca="1">'CAPEX un PL'!V158</f>
        <v>0</v>
      </c>
      <c r="W84" s="31">
        <f ca="1">'CAPEX un PL'!W158</f>
        <v>0</v>
      </c>
      <c r="X84" s="31">
        <f ca="1">'CAPEX un PL'!X158</f>
        <v>0</v>
      </c>
      <c r="Y84" s="31">
        <f ca="1">'CAPEX un PL'!Y158</f>
        <v>0</v>
      </c>
      <c r="Z84" s="31">
        <f ca="1">'CAPEX un PL'!Z158</f>
        <v>0</v>
      </c>
      <c r="AA84" s="31">
        <f ca="1">'CAPEX un PL'!AA158</f>
        <v>0</v>
      </c>
      <c r="AB84" s="31">
        <f ca="1">'CAPEX un PL'!AB158</f>
        <v>0</v>
      </c>
      <c r="AC84" s="31">
        <f ca="1">'CAPEX un PL'!AC158</f>
        <v>0</v>
      </c>
      <c r="AD84" s="31">
        <f ca="1">'CAPEX un PL'!AD158</f>
        <v>0</v>
      </c>
      <c r="AE84" s="31">
        <f ca="1">'CAPEX un PL'!AE158</f>
        <v>0</v>
      </c>
      <c r="AF84" s="31">
        <f ca="1">'CAPEX un PL'!AF158</f>
        <v>0</v>
      </c>
      <c r="AG84" s="31">
        <f ca="1">'CAPEX un PL'!AG158</f>
        <v>0</v>
      </c>
      <c r="AH84" s="31">
        <f ca="1">'CAPEX un PL'!AH158</f>
        <v>0</v>
      </c>
      <c r="AI84" s="31">
        <f ca="1">'CAPEX un PL'!AI158</f>
        <v>0</v>
      </c>
      <c r="AJ84" s="31">
        <f ca="1">'CAPEX un PL'!AJ158</f>
        <v>0</v>
      </c>
      <c r="AK84" s="31">
        <f ca="1">'CAPEX un PL'!AK158</f>
        <v>0</v>
      </c>
      <c r="AL84" s="31">
        <f ca="1">'CAPEX un PL'!AL158</f>
        <v>0</v>
      </c>
      <c r="AM84" s="31">
        <f ca="1">'CAPEX un PL'!AM158</f>
        <v>0</v>
      </c>
      <c r="AN84" s="31">
        <f ca="1">'CAPEX un PL'!AN158</f>
        <v>0</v>
      </c>
      <c r="AO84" s="31">
        <f ca="1">'CAPEX un PL'!AO158</f>
        <v>0</v>
      </c>
      <c r="AP84" s="31">
        <f ca="1">'CAPEX un PL'!AP158</f>
        <v>0</v>
      </c>
      <c r="AQ84" s="31">
        <f ca="1">'CAPEX un PL'!AQ158</f>
        <v>0</v>
      </c>
      <c r="AR84" s="31">
        <f ca="1">'CAPEX un PL'!AR158</f>
        <v>0</v>
      </c>
      <c r="AS84" s="31">
        <f ca="1">'CAPEX un PL'!AS158</f>
        <v>0</v>
      </c>
      <c r="AT84" s="31">
        <f ca="1">'CAPEX un PL'!AT158</f>
        <v>0</v>
      </c>
      <c r="AU84" s="31">
        <f ca="1">'CAPEX un PL'!AU158</f>
        <v>0</v>
      </c>
      <c r="AV84" s="31">
        <f ca="1">'CAPEX un PL'!AV158</f>
        <v>0</v>
      </c>
      <c r="AW84" s="31">
        <f ca="1">'CAPEX un PL'!AW158</f>
        <v>0</v>
      </c>
      <c r="AX84" s="31">
        <f ca="1">'CAPEX un PL'!AX158</f>
        <v>0</v>
      </c>
      <c r="AY84" s="31">
        <f ca="1">'CAPEX un PL'!AY158</f>
        <v>0</v>
      </c>
      <c r="AZ84" s="31">
        <f ca="1">'CAPEX un PL'!AZ158</f>
        <v>0</v>
      </c>
      <c r="BA84" s="31">
        <f ca="1">'CAPEX un PL'!BA158</f>
        <v>0</v>
      </c>
      <c r="BB84" s="31">
        <f ca="1">'CAPEX un PL'!BB158</f>
        <v>0</v>
      </c>
      <c r="BC84" s="31">
        <f ca="1">'CAPEX un PL'!BC158</f>
        <v>0</v>
      </c>
      <c r="BD84" s="31">
        <f ca="1">'CAPEX un PL'!BD158</f>
        <v>0</v>
      </c>
      <c r="BE84" s="31">
        <f ca="1">'CAPEX un PL'!BE158</f>
        <v>0</v>
      </c>
      <c r="BF84" s="31">
        <f ca="1">'CAPEX un PL'!BF158</f>
        <v>0</v>
      </c>
      <c r="BG84" s="31">
        <f ca="1">'CAPEX un PL'!BG158</f>
        <v>0</v>
      </c>
      <c r="BH84" s="31">
        <f ca="1">'CAPEX un PL'!BH158</f>
        <v>0</v>
      </c>
      <c r="BI84" s="31">
        <f ca="1">'CAPEX un PL'!BI158</f>
        <v>0</v>
      </c>
      <c r="BJ84" s="31">
        <f ca="1">'CAPEX un PL'!BJ158</f>
        <v>0</v>
      </c>
      <c r="BK84" s="31">
        <f ca="1">'CAPEX un PL'!BK158</f>
        <v>0</v>
      </c>
      <c r="BL84" s="31">
        <f ca="1">'CAPEX un PL'!BL158</f>
        <v>0</v>
      </c>
      <c r="BM84" s="31">
        <f ca="1">'CAPEX un PL'!BM158</f>
        <v>0</v>
      </c>
      <c r="BN84" s="31">
        <f ca="1">'CAPEX un PL'!BN158</f>
        <v>0</v>
      </c>
      <c r="BO84" s="31">
        <f ca="1">'CAPEX un PL'!BO158</f>
        <v>0</v>
      </c>
      <c r="BP84" s="31">
        <f ca="1">'CAPEX un PL'!BP158</f>
        <v>0</v>
      </c>
      <c r="BQ84" s="31">
        <f ca="1">'CAPEX un PL'!BQ158</f>
        <v>0</v>
      </c>
      <c r="BR84" s="31">
        <f ca="1">'CAPEX un PL'!BR158</f>
        <v>0</v>
      </c>
      <c r="BS84" s="31">
        <f ca="1">'CAPEX un PL'!BS158</f>
        <v>0</v>
      </c>
      <c r="BT84" s="31">
        <f ca="1">'CAPEX un PL'!BT158</f>
        <v>0</v>
      </c>
      <c r="BU84" s="31">
        <f ca="1">'CAPEX un PL'!BU158</f>
        <v>0</v>
      </c>
      <c r="BV84" s="31">
        <f ca="1">'CAPEX un PL'!BV158</f>
        <v>0</v>
      </c>
      <c r="BW84" s="31">
        <f ca="1">'CAPEX un PL'!BW158</f>
        <v>0</v>
      </c>
      <c r="BX84" s="31">
        <f ca="1">'CAPEX un PL'!BX158</f>
        <v>0</v>
      </c>
      <c r="BY84" s="31">
        <f ca="1">'CAPEX un PL'!BY158</f>
        <v>0</v>
      </c>
      <c r="BZ84" s="31">
        <f ca="1">'CAPEX un PL'!BZ158</f>
        <v>0</v>
      </c>
      <c r="CA84" s="31">
        <f ca="1">'CAPEX un PL'!CA158</f>
        <v>0</v>
      </c>
      <c r="CB84" s="31">
        <f ca="1">'CAPEX un PL'!CB158</f>
        <v>0</v>
      </c>
      <c r="CC84" s="31">
        <f ca="1">'CAPEX un PL'!CC158</f>
        <v>0</v>
      </c>
      <c r="CD84" s="31">
        <f ca="1">'CAPEX un PL'!CD158</f>
        <v>0</v>
      </c>
      <c r="CE84" s="31">
        <f ca="1">'CAPEX un PL'!CE158</f>
        <v>0</v>
      </c>
      <c r="CF84" s="31">
        <f ca="1">'CAPEX un PL'!CF158</f>
        <v>0</v>
      </c>
      <c r="CG84" s="31">
        <f ca="1">'CAPEX un PL'!CG158</f>
        <v>0</v>
      </c>
      <c r="CH84" s="31">
        <f ca="1">'CAPEX un PL'!CH158</f>
        <v>0</v>
      </c>
      <c r="CI84" s="31">
        <f ca="1">'CAPEX un PL'!CI158</f>
        <v>0</v>
      </c>
      <c r="CJ84" s="31">
        <f ca="1">'CAPEX un PL'!CJ158</f>
        <v>0</v>
      </c>
      <c r="CK84" s="31">
        <f ca="1">'CAPEX un PL'!CK158</f>
        <v>0</v>
      </c>
    </row>
    <row r="85" spans="2:89" ht="10.15" hidden="1" customHeight="1" outlineLevel="2" thickBot="1">
      <c r="B85" s="23"/>
      <c r="C85" s="10">
        <v>20</v>
      </c>
      <c r="D85" s="294">
        <f>'Ievades dati'!D410</f>
        <v>0</v>
      </c>
      <c r="E85" s="295"/>
      <c r="F85" s="296" t="s">
        <v>4</v>
      </c>
      <c r="G85" s="296"/>
      <c r="H85" s="297"/>
      <c r="I85" s="297"/>
      <c r="J85" s="31">
        <f ca="1">'CAPEX un PL'!J159</f>
        <v>0</v>
      </c>
      <c r="K85" s="31">
        <f ca="1">'CAPEX un PL'!K159</f>
        <v>0</v>
      </c>
      <c r="L85" s="31">
        <f ca="1">'CAPEX un PL'!L159</f>
        <v>0</v>
      </c>
      <c r="M85" s="31">
        <f ca="1">'CAPEX un PL'!M159</f>
        <v>0</v>
      </c>
      <c r="N85" s="31">
        <f ca="1">'CAPEX un PL'!N159</f>
        <v>0</v>
      </c>
      <c r="O85" s="31">
        <f ca="1">'CAPEX un PL'!O159</f>
        <v>0</v>
      </c>
      <c r="P85" s="31">
        <f ca="1">'CAPEX un PL'!P159</f>
        <v>0</v>
      </c>
      <c r="Q85" s="31">
        <f ca="1">'CAPEX un PL'!Q159</f>
        <v>0</v>
      </c>
      <c r="R85" s="31">
        <f ca="1">'CAPEX un PL'!R159</f>
        <v>0</v>
      </c>
      <c r="S85" s="31">
        <f ca="1">'CAPEX un PL'!S159</f>
        <v>0</v>
      </c>
      <c r="T85" s="31">
        <f ca="1">'CAPEX un PL'!T159</f>
        <v>0</v>
      </c>
      <c r="U85" s="31">
        <f ca="1">'CAPEX un PL'!U159</f>
        <v>0</v>
      </c>
      <c r="V85" s="31">
        <f ca="1">'CAPEX un PL'!V159</f>
        <v>0</v>
      </c>
      <c r="W85" s="31">
        <f ca="1">'CAPEX un PL'!W159</f>
        <v>0</v>
      </c>
      <c r="X85" s="31">
        <f ca="1">'CAPEX un PL'!X159</f>
        <v>0</v>
      </c>
      <c r="Y85" s="31">
        <f ca="1">'CAPEX un PL'!Y159</f>
        <v>0</v>
      </c>
      <c r="Z85" s="31">
        <f ca="1">'CAPEX un PL'!Z159</f>
        <v>0</v>
      </c>
      <c r="AA85" s="31">
        <f ca="1">'CAPEX un PL'!AA159</f>
        <v>0</v>
      </c>
      <c r="AB85" s="31">
        <f ca="1">'CAPEX un PL'!AB159</f>
        <v>0</v>
      </c>
      <c r="AC85" s="31">
        <f ca="1">'CAPEX un PL'!AC159</f>
        <v>0</v>
      </c>
      <c r="AD85" s="31">
        <f ca="1">'CAPEX un PL'!AD159</f>
        <v>0</v>
      </c>
      <c r="AE85" s="31">
        <f ca="1">'CAPEX un PL'!AE159</f>
        <v>0</v>
      </c>
      <c r="AF85" s="31">
        <f ca="1">'CAPEX un PL'!AF159</f>
        <v>0</v>
      </c>
      <c r="AG85" s="31">
        <f ca="1">'CAPEX un PL'!AG159</f>
        <v>0</v>
      </c>
      <c r="AH85" s="31">
        <f ca="1">'CAPEX un PL'!AH159</f>
        <v>0</v>
      </c>
      <c r="AI85" s="31">
        <f ca="1">'CAPEX un PL'!AI159</f>
        <v>0</v>
      </c>
      <c r="AJ85" s="31">
        <f ca="1">'CAPEX un PL'!AJ159</f>
        <v>0</v>
      </c>
      <c r="AK85" s="31">
        <f ca="1">'CAPEX un PL'!AK159</f>
        <v>0</v>
      </c>
      <c r="AL85" s="31">
        <f ca="1">'CAPEX un PL'!AL159</f>
        <v>0</v>
      </c>
      <c r="AM85" s="31">
        <f ca="1">'CAPEX un PL'!AM159</f>
        <v>0</v>
      </c>
      <c r="AN85" s="31">
        <f ca="1">'CAPEX un PL'!AN159</f>
        <v>0</v>
      </c>
      <c r="AO85" s="31">
        <f ca="1">'CAPEX un PL'!AO159</f>
        <v>0</v>
      </c>
      <c r="AP85" s="31">
        <f ca="1">'CAPEX un PL'!AP159</f>
        <v>0</v>
      </c>
      <c r="AQ85" s="31">
        <f ca="1">'CAPEX un PL'!AQ159</f>
        <v>0</v>
      </c>
      <c r="AR85" s="31">
        <f ca="1">'CAPEX un PL'!AR159</f>
        <v>0</v>
      </c>
      <c r="AS85" s="31">
        <f ca="1">'CAPEX un PL'!AS159</f>
        <v>0</v>
      </c>
      <c r="AT85" s="31">
        <f ca="1">'CAPEX un PL'!AT159</f>
        <v>0</v>
      </c>
      <c r="AU85" s="31">
        <f ca="1">'CAPEX un PL'!AU159</f>
        <v>0</v>
      </c>
      <c r="AV85" s="31">
        <f ca="1">'CAPEX un PL'!AV159</f>
        <v>0</v>
      </c>
      <c r="AW85" s="31">
        <f ca="1">'CAPEX un PL'!AW159</f>
        <v>0</v>
      </c>
      <c r="AX85" s="31">
        <f ca="1">'CAPEX un PL'!AX159</f>
        <v>0</v>
      </c>
      <c r="AY85" s="31">
        <f ca="1">'CAPEX un PL'!AY159</f>
        <v>0</v>
      </c>
      <c r="AZ85" s="31">
        <f ca="1">'CAPEX un PL'!AZ159</f>
        <v>0</v>
      </c>
      <c r="BA85" s="31">
        <f ca="1">'CAPEX un PL'!BA159</f>
        <v>0</v>
      </c>
      <c r="BB85" s="31">
        <f ca="1">'CAPEX un PL'!BB159</f>
        <v>0</v>
      </c>
      <c r="BC85" s="31">
        <f ca="1">'CAPEX un PL'!BC159</f>
        <v>0</v>
      </c>
      <c r="BD85" s="31">
        <f ca="1">'CAPEX un PL'!BD159</f>
        <v>0</v>
      </c>
      <c r="BE85" s="31">
        <f ca="1">'CAPEX un PL'!BE159</f>
        <v>0</v>
      </c>
      <c r="BF85" s="31">
        <f ca="1">'CAPEX un PL'!BF159</f>
        <v>0</v>
      </c>
      <c r="BG85" s="31">
        <f ca="1">'CAPEX un PL'!BG159</f>
        <v>0</v>
      </c>
      <c r="BH85" s="31">
        <f ca="1">'CAPEX un PL'!BH159</f>
        <v>0</v>
      </c>
      <c r="BI85" s="31">
        <f ca="1">'CAPEX un PL'!BI159</f>
        <v>0</v>
      </c>
      <c r="BJ85" s="31">
        <f ca="1">'CAPEX un PL'!BJ159</f>
        <v>0</v>
      </c>
      <c r="BK85" s="31">
        <f ca="1">'CAPEX un PL'!BK159</f>
        <v>0</v>
      </c>
      <c r="BL85" s="31">
        <f ca="1">'CAPEX un PL'!BL159</f>
        <v>0</v>
      </c>
      <c r="BM85" s="31">
        <f ca="1">'CAPEX un PL'!BM159</f>
        <v>0</v>
      </c>
      <c r="BN85" s="31">
        <f ca="1">'CAPEX un PL'!BN159</f>
        <v>0</v>
      </c>
      <c r="BO85" s="31">
        <f ca="1">'CAPEX un PL'!BO159</f>
        <v>0</v>
      </c>
      <c r="BP85" s="31">
        <f ca="1">'CAPEX un PL'!BP159</f>
        <v>0</v>
      </c>
      <c r="BQ85" s="31">
        <f ca="1">'CAPEX un PL'!BQ159</f>
        <v>0</v>
      </c>
      <c r="BR85" s="31">
        <f ca="1">'CAPEX un PL'!BR159</f>
        <v>0</v>
      </c>
      <c r="BS85" s="31">
        <f ca="1">'CAPEX un PL'!BS159</f>
        <v>0</v>
      </c>
      <c r="BT85" s="31">
        <f ca="1">'CAPEX un PL'!BT159</f>
        <v>0</v>
      </c>
      <c r="BU85" s="31">
        <f ca="1">'CAPEX un PL'!BU159</f>
        <v>0</v>
      </c>
      <c r="BV85" s="31">
        <f ca="1">'CAPEX un PL'!BV159</f>
        <v>0</v>
      </c>
      <c r="BW85" s="31">
        <f ca="1">'CAPEX un PL'!BW159</f>
        <v>0</v>
      </c>
      <c r="BX85" s="31">
        <f ca="1">'CAPEX un PL'!BX159</f>
        <v>0</v>
      </c>
      <c r="BY85" s="31">
        <f ca="1">'CAPEX un PL'!BY159</f>
        <v>0</v>
      </c>
      <c r="BZ85" s="31">
        <f ca="1">'CAPEX un PL'!BZ159</f>
        <v>0</v>
      </c>
      <c r="CA85" s="31">
        <f ca="1">'CAPEX un PL'!CA159</f>
        <v>0</v>
      </c>
      <c r="CB85" s="31">
        <f ca="1">'CAPEX un PL'!CB159</f>
        <v>0</v>
      </c>
      <c r="CC85" s="31">
        <f ca="1">'CAPEX un PL'!CC159</f>
        <v>0</v>
      </c>
      <c r="CD85" s="31">
        <f ca="1">'CAPEX un PL'!CD159</f>
        <v>0</v>
      </c>
      <c r="CE85" s="31">
        <f ca="1">'CAPEX un PL'!CE159</f>
        <v>0</v>
      </c>
      <c r="CF85" s="31">
        <f ca="1">'CAPEX un PL'!CF159</f>
        <v>0</v>
      </c>
      <c r="CG85" s="31">
        <f ca="1">'CAPEX un PL'!CG159</f>
        <v>0</v>
      </c>
      <c r="CH85" s="31">
        <f ca="1">'CAPEX un PL'!CH159</f>
        <v>0</v>
      </c>
      <c r="CI85" s="31">
        <f ca="1">'CAPEX un PL'!CI159</f>
        <v>0</v>
      </c>
      <c r="CJ85" s="31">
        <f ca="1">'CAPEX un PL'!CJ159</f>
        <v>0</v>
      </c>
      <c r="CK85" s="31">
        <f ca="1">'CAPEX un PL'!CK159</f>
        <v>0</v>
      </c>
    </row>
    <row r="86" spans="2:89" ht="10.15" hidden="1" customHeight="1" outlineLevel="2">
      <c r="B86" s="23"/>
      <c r="D86" s="10" t="s">
        <v>655</v>
      </c>
      <c r="F86" s="12" t="s">
        <v>4</v>
      </c>
      <c r="J86" s="265">
        <f ca="1">SUM(J66:J85)</f>
        <v>0</v>
      </c>
      <c r="K86" s="265">
        <f t="shared" ref="K86:BV86" ca="1" si="3">SUM(K66:K85)</f>
        <v>0</v>
      </c>
      <c r="L86" s="265">
        <f t="shared" ca="1" si="3"/>
        <v>0</v>
      </c>
      <c r="M86" s="265">
        <f t="shared" ca="1" si="3"/>
        <v>0</v>
      </c>
      <c r="N86" s="265">
        <f t="shared" ca="1" si="3"/>
        <v>0</v>
      </c>
      <c r="O86" s="265">
        <f t="shared" ca="1" si="3"/>
        <v>0</v>
      </c>
      <c r="P86" s="265">
        <f t="shared" ca="1" si="3"/>
        <v>0</v>
      </c>
      <c r="Q86" s="265">
        <f t="shared" ca="1" si="3"/>
        <v>0</v>
      </c>
      <c r="R86" s="265">
        <f t="shared" ca="1" si="3"/>
        <v>0</v>
      </c>
      <c r="S86" s="265">
        <f t="shared" ca="1" si="3"/>
        <v>0</v>
      </c>
      <c r="T86" s="265">
        <f t="shared" ca="1" si="3"/>
        <v>0</v>
      </c>
      <c r="U86" s="265">
        <f t="shared" ca="1" si="3"/>
        <v>0</v>
      </c>
      <c r="V86" s="265">
        <f t="shared" ca="1" si="3"/>
        <v>0</v>
      </c>
      <c r="W86" s="265">
        <f t="shared" ca="1" si="3"/>
        <v>0</v>
      </c>
      <c r="X86" s="265">
        <f t="shared" ca="1" si="3"/>
        <v>0</v>
      </c>
      <c r="Y86" s="265">
        <f t="shared" ca="1" si="3"/>
        <v>0</v>
      </c>
      <c r="Z86" s="265">
        <f t="shared" ca="1" si="3"/>
        <v>0</v>
      </c>
      <c r="AA86" s="265">
        <f t="shared" ca="1" si="3"/>
        <v>0</v>
      </c>
      <c r="AB86" s="265">
        <f t="shared" ca="1" si="3"/>
        <v>0</v>
      </c>
      <c r="AC86" s="265">
        <f t="shared" ca="1" si="3"/>
        <v>0</v>
      </c>
      <c r="AD86" s="265">
        <f t="shared" ca="1" si="3"/>
        <v>0</v>
      </c>
      <c r="AE86" s="265">
        <f t="shared" ca="1" si="3"/>
        <v>0</v>
      </c>
      <c r="AF86" s="265">
        <f t="shared" ca="1" si="3"/>
        <v>0</v>
      </c>
      <c r="AG86" s="265">
        <f t="shared" ca="1" si="3"/>
        <v>0</v>
      </c>
      <c r="AH86" s="265">
        <f t="shared" ca="1" si="3"/>
        <v>0</v>
      </c>
      <c r="AI86" s="265">
        <f t="shared" ca="1" si="3"/>
        <v>0</v>
      </c>
      <c r="AJ86" s="265">
        <f t="shared" ca="1" si="3"/>
        <v>0</v>
      </c>
      <c r="AK86" s="265">
        <f t="shared" ca="1" si="3"/>
        <v>0</v>
      </c>
      <c r="AL86" s="265">
        <f t="shared" ca="1" si="3"/>
        <v>0</v>
      </c>
      <c r="AM86" s="265">
        <f t="shared" ca="1" si="3"/>
        <v>0</v>
      </c>
      <c r="AN86" s="265">
        <f t="shared" ca="1" si="3"/>
        <v>0</v>
      </c>
      <c r="AO86" s="265">
        <f t="shared" ca="1" si="3"/>
        <v>0</v>
      </c>
      <c r="AP86" s="265">
        <f t="shared" ca="1" si="3"/>
        <v>0</v>
      </c>
      <c r="AQ86" s="265">
        <f t="shared" ca="1" si="3"/>
        <v>0</v>
      </c>
      <c r="AR86" s="265">
        <f t="shared" ca="1" si="3"/>
        <v>0</v>
      </c>
      <c r="AS86" s="265">
        <f t="shared" ca="1" si="3"/>
        <v>0</v>
      </c>
      <c r="AT86" s="265">
        <f t="shared" ca="1" si="3"/>
        <v>0</v>
      </c>
      <c r="AU86" s="265">
        <f t="shared" ca="1" si="3"/>
        <v>0</v>
      </c>
      <c r="AV86" s="265">
        <f t="shared" ca="1" si="3"/>
        <v>0</v>
      </c>
      <c r="AW86" s="265">
        <f t="shared" ca="1" si="3"/>
        <v>0</v>
      </c>
      <c r="AX86" s="265">
        <f t="shared" ca="1" si="3"/>
        <v>0</v>
      </c>
      <c r="AY86" s="265">
        <f t="shared" ca="1" si="3"/>
        <v>0</v>
      </c>
      <c r="AZ86" s="265">
        <f t="shared" ca="1" si="3"/>
        <v>0</v>
      </c>
      <c r="BA86" s="265">
        <f t="shared" ca="1" si="3"/>
        <v>0</v>
      </c>
      <c r="BB86" s="265">
        <f t="shared" ca="1" si="3"/>
        <v>0</v>
      </c>
      <c r="BC86" s="265">
        <f t="shared" ca="1" si="3"/>
        <v>0</v>
      </c>
      <c r="BD86" s="265">
        <f t="shared" ca="1" si="3"/>
        <v>0</v>
      </c>
      <c r="BE86" s="265">
        <f t="shared" ca="1" si="3"/>
        <v>0</v>
      </c>
      <c r="BF86" s="265">
        <f t="shared" ca="1" si="3"/>
        <v>0</v>
      </c>
      <c r="BG86" s="265">
        <f t="shared" ca="1" si="3"/>
        <v>0</v>
      </c>
      <c r="BH86" s="265">
        <f t="shared" ca="1" si="3"/>
        <v>0</v>
      </c>
      <c r="BI86" s="265">
        <f t="shared" ca="1" si="3"/>
        <v>0</v>
      </c>
      <c r="BJ86" s="265">
        <f t="shared" ca="1" si="3"/>
        <v>0</v>
      </c>
      <c r="BK86" s="265">
        <f t="shared" ca="1" si="3"/>
        <v>0</v>
      </c>
      <c r="BL86" s="265">
        <f t="shared" ca="1" si="3"/>
        <v>0</v>
      </c>
      <c r="BM86" s="265">
        <f t="shared" ca="1" si="3"/>
        <v>0</v>
      </c>
      <c r="BN86" s="265">
        <f t="shared" ca="1" si="3"/>
        <v>0</v>
      </c>
      <c r="BO86" s="265">
        <f t="shared" ca="1" si="3"/>
        <v>0</v>
      </c>
      <c r="BP86" s="265">
        <f t="shared" ca="1" si="3"/>
        <v>0</v>
      </c>
      <c r="BQ86" s="265">
        <f t="shared" ca="1" si="3"/>
        <v>0</v>
      </c>
      <c r="BR86" s="265">
        <f t="shared" ca="1" si="3"/>
        <v>0</v>
      </c>
      <c r="BS86" s="265">
        <f t="shared" ca="1" si="3"/>
        <v>0</v>
      </c>
      <c r="BT86" s="265">
        <f t="shared" ca="1" si="3"/>
        <v>0</v>
      </c>
      <c r="BU86" s="265">
        <f t="shared" ca="1" si="3"/>
        <v>0</v>
      </c>
      <c r="BV86" s="265">
        <f t="shared" ca="1" si="3"/>
        <v>0</v>
      </c>
      <c r="BW86" s="265">
        <f t="shared" ref="BW86:CK86" ca="1" si="4">SUM(BW66:BW85)</f>
        <v>0</v>
      </c>
      <c r="BX86" s="265">
        <f t="shared" ca="1" si="4"/>
        <v>0</v>
      </c>
      <c r="BY86" s="265">
        <f t="shared" ca="1" si="4"/>
        <v>0</v>
      </c>
      <c r="BZ86" s="265">
        <f t="shared" ca="1" si="4"/>
        <v>0</v>
      </c>
      <c r="CA86" s="265">
        <f t="shared" ca="1" si="4"/>
        <v>0</v>
      </c>
      <c r="CB86" s="265">
        <f t="shared" ca="1" si="4"/>
        <v>0</v>
      </c>
      <c r="CC86" s="265">
        <f t="shared" ca="1" si="4"/>
        <v>0</v>
      </c>
      <c r="CD86" s="265">
        <f t="shared" ca="1" si="4"/>
        <v>0</v>
      </c>
      <c r="CE86" s="265">
        <f t="shared" ca="1" si="4"/>
        <v>0</v>
      </c>
      <c r="CF86" s="265">
        <f t="shared" ca="1" si="4"/>
        <v>0</v>
      </c>
      <c r="CG86" s="265">
        <f t="shared" ca="1" si="4"/>
        <v>0</v>
      </c>
      <c r="CH86" s="265">
        <f t="shared" ca="1" si="4"/>
        <v>0</v>
      </c>
      <c r="CI86" s="265">
        <f t="shared" ca="1" si="4"/>
        <v>0</v>
      </c>
      <c r="CJ86" s="265">
        <f t="shared" ca="1" si="4"/>
        <v>0</v>
      </c>
      <c r="CK86" s="265">
        <f t="shared" ca="1" si="4"/>
        <v>0</v>
      </c>
    </row>
    <row r="87" spans="2:89" ht="10.15" hidden="1" customHeight="1" outlineLevel="2">
      <c r="B87" s="23"/>
    </row>
    <row r="88" spans="2:89" ht="10.15" hidden="1" customHeight="1" outlineLevel="2">
      <c r="B88" s="23"/>
    </row>
    <row r="89" spans="2:89" ht="10.15" hidden="1" customHeight="1" outlineLevel="2">
      <c r="B89" s="23"/>
      <c r="D89" s="84" t="s">
        <v>653</v>
      </c>
    </row>
    <row r="90" spans="2:89" ht="10.15" hidden="1" customHeight="1" outlineLevel="2">
      <c r="B90" s="23"/>
    </row>
    <row r="91" spans="2:89" ht="10.15" hidden="1" customHeight="1" outlineLevel="2">
      <c r="B91" s="23"/>
      <c r="D91" s="10" t="s">
        <v>653</v>
      </c>
      <c r="F91" s="12" t="s">
        <v>4</v>
      </c>
      <c r="G91" s="25">
        <f ca="1">SUM(J91:CK91)</f>
        <v>-1568066.416655967</v>
      </c>
      <c r="J91" s="31">
        <f ca="1">'CAPEX un PL'!J177</f>
        <v>0</v>
      </c>
      <c r="K91" s="31">
        <f ca="1">'CAPEX un PL'!K177</f>
        <v>0</v>
      </c>
      <c r="L91" s="31">
        <f ca="1">'CAPEX un PL'!L177</f>
        <v>0</v>
      </c>
      <c r="M91" s="31">
        <f ca="1">'CAPEX un PL'!M177</f>
        <v>0</v>
      </c>
      <c r="N91" s="31">
        <f ca="1">'CAPEX un PL'!N177</f>
        <v>-40700.656120260937</v>
      </c>
      <c r="O91" s="31">
        <f ca="1">'CAPEX un PL'!O177</f>
        <v>-40700.656120260937</v>
      </c>
      <c r="P91" s="31">
        <f ca="1">'CAPEX un PL'!P177</f>
        <v>-40700.656120260937</v>
      </c>
      <c r="Q91" s="31">
        <f ca="1">'CAPEX un PL'!Q177</f>
        <v>-40700.656120260937</v>
      </c>
      <c r="R91" s="31">
        <f ca="1">'CAPEX un PL'!R177</f>
        <v>-40700.656120260937</v>
      </c>
      <c r="S91" s="31">
        <f ca="1">'CAPEX un PL'!S177</f>
        <v>-40700.656120260937</v>
      </c>
      <c r="T91" s="31">
        <f ca="1">'CAPEX un PL'!T177</f>
        <v>-40700.656120260937</v>
      </c>
      <c r="U91" s="31">
        <f ca="1">'CAPEX un PL'!U177</f>
        <v>-40700.656120260937</v>
      </c>
      <c r="V91" s="31">
        <f ca="1">'CAPEX un PL'!V177</f>
        <v>-40700.656120260937</v>
      </c>
      <c r="W91" s="31">
        <f ca="1">'CAPEX un PL'!W177</f>
        <v>-40700.656120260937</v>
      </c>
      <c r="X91" s="31">
        <f ca="1">'CAPEX un PL'!X177</f>
        <v>-33091.706193978913</v>
      </c>
      <c r="Y91" s="31">
        <f ca="1">'CAPEX un PL'!Y177</f>
        <v>-33091.706193978913</v>
      </c>
      <c r="Z91" s="31">
        <f ca="1">'CAPEX un PL'!Z177</f>
        <v>-33091.706193978913</v>
      </c>
      <c r="AA91" s="31">
        <f ca="1">'CAPEX un PL'!AA177</f>
        <v>-33091.706193978913</v>
      </c>
      <c r="AB91" s="31">
        <f ca="1">'CAPEX un PL'!AB177</f>
        <v>-33091.706193978913</v>
      </c>
      <c r="AC91" s="31">
        <f ca="1">'CAPEX un PL'!AC177</f>
        <v>-33091.706193978913</v>
      </c>
      <c r="AD91" s="31">
        <f ca="1">'CAPEX un PL'!AD177</f>
        <v>-33091.706193978913</v>
      </c>
      <c r="AE91" s="31">
        <f ca="1">'CAPEX un PL'!AE177</f>
        <v>-33091.706193978913</v>
      </c>
      <c r="AF91" s="31">
        <f ca="1">'CAPEX un PL'!AF177</f>
        <v>-33091.706193978913</v>
      </c>
      <c r="AG91" s="31">
        <f ca="1">'CAPEX un PL'!AG177</f>
        <v>-33091.706193978913</v>
      </c>
      <c r="AH91" s="31">
        <f ca="1">'CAPEX un PL'!AH177</f>
        <v>-26052.970090355338</v>
      </c>
      <c r="AI91" s="31">
        <f ca="1">'CAPEX un PL'!AI177</f>
        <v>-26052.970090355338</v>
      </c>
      <c r="AJ91" s="31">
        <f ca="1">'CAPEX un PL'!AJ177</f>
        <v>-26052.970090355338</v>
      </c>
      <c r="AK91" s="31">
        <f ca="1">'CAPEX un PL'!AK177</f>
        <v>-26052.970090355338</v>
      </c>
      <c r="AL91" s="31">
        <f ca="1">'CAPEX un PL'!AL177</f>
        <v>-26052.970090355338</v>
      </c>
      <c r="AM91" s="31">
        <f ca="1">'CAPEX un PL'!AM177</f>
        <v>-26052.970090355338</v>
      </c>
      <c r="AN91" s="31">
        <f ca="1">'CAPEX un PL'!AN177</f>
        <v>-26052.970090355338</v>
      </c>
      <c r="AO91" s="31">
        <f ca="1">'CAPEX un PL'!AO177</f>
        <v>-26052.970090355338</v>
      </c>
      <c r="AP91" s="31">
        <f ca="1">'CAPEX un PL'!AP177</f>
        <v>-26052.970090355338</v>
      </c>
      <c r="AQ91" s="31">
        <f ca="1">'CAPEX un PL'!AQ177</f>
        <v>-26052.970090355338</v>
      </c>
      <c r="AR91" s="31">
        <f ca="1">'CAPEX un PL'!AR177</f>
        <v>-23105.734720089378</v>
      </c>
      <c r="AS91" s="31">
        <f ca="1">'CAPEX un PL'!AS177</f>
        <v>-23105.734720089378</v>
      </c>
      <c r="AT91" s="31">
        <f ca="1">'CAPEX un PL'!AT177</f>
        <v>-23105.734720089378</v>
      </c>
      <c r="AU91" s="31">
        <f ca="1">'CAPEX un PL'!AU177</f>
        <v>-23105.734720089378</v>
      </c>
      <c r="AV91" s="31">
        <f ca="1">'CAPEX un PL'!AV177</f>
        <v>-23105.734720089378</v>
      </c>
      <c r="AW91" s="31">
        <f ca="1">'CAPEX un PL'!AW177</f>
        <v>-23105.734720089378</v>
      </c>
      <c r="AX91" s="31">
        <f ca="1">'CAPEX un PL'!AX177</f>
        <v>-23105.734720089378</v>
      </c>
      <c r="AY91" s="31">
        <f ca="1">'CAPEX un PL'!AY177</f>
        <v>-23105.734720089378</v>
      </c>
      <c r="AZ91" s="31">
        <f ca="1">'CAPEX un PL'!AZ177</f>
        <v>-23105.734720089378</v>
      </c>
      <c r="BA91" s="31">
        <f ca="1">'CAPEX un PL'!BA177</f>
        <v>-23105.734720089378</v>
      </c>
      <c r="BB91" s="31">
        <f ca="1">'CAPEX un PL'!BB177</f>
        <v>-21475.338774208089</v>
      </c>
      <c r="BC91" s="31">
        <f ca="1">'CAPEX un PL'!BC177</f>
        <v>-21475.338774208089</v>
      </c>
      <c r="BD91" s="31">
        <f ca="1">'CAPEX un PL'!BD177</f>
        <v>-21475.338774208089</v>
      </c>
      <c r="BE91" s="31">
        <f ca="1">'CAPEX un PL'!BE177</f>
        <v>-21475.338774208089</v>
      </c>
      <c r="BF91" s="31">
        <f ca="1">'CAPEX un PL'!BF177</f>
        <v>-21475.338774208089</v>
      </c>
      <c r="BG91" s="31">
        <f ca="1">'CAPEX un PL'!BG177</f>
        <v>-21475.338774208089</v>
      </c>
      <c r="BH91" s="31">
        <f ca="1">'CAPEX un PL'!BH177</f>
        <v>-21475.338774208089</v>
      </c>
      <c r="BI91" s="31">
        <f ca="1">'CAPEX un PL'!BI177</f>
        <v>-21475.338774208089</v>
      </c>
      <c r="BJ91" s="31">
        <f ca="1">'CAPEX un PL'!BJ177</f>
        <v>-21475.338774208089</v>
      </c>
      <c r="BK91" s="31">
        <f ca="1">'CAPEX un PL'!BK177</f>
        <v>-21475.338774208089</v>
      </c>
      <c r="BL91" s="31">
        <f ca="1">'CAPEX un PL'!BL177</f>
        <v>-17686.051095291485</v>
      </c>
      <c r="BM91" s="31">
        <f ca="1">'CAPEX un PL'!BM177</f>
        <v>-17686.051095291485</v>
      </c>
      <c r="BN91" s="31">
        <f ca="1">'CAPEX un PL'!BN177</f>
        <v>-17686.051095291485</v>
      </c>
      <c r="BO91" s="31">
        <f ca="1">'CAPEX un PL'!BO177</f>
        <v>-17686.051095291485</v>
      </c>
      <c r="BP91" s="31">
        <f ca="1">'CAPEX un PL'!BP177</f>
        <v>-17686.051095291485</v>
      </c>
      <c r="BQ91" s="31">
        <f ca="1">'CAPEX un PL'!BQ177</f>
        <v>-17686.051095291485</v>
      </c>
      <c r="BR91" s="31">
        <f ca="1">'CAPEX un PL'!BR177</f>
        <v>-17686.051095291485</v>
      </c>
      <c r="BS91" s="31">
        <f ca="1">'CAPEX un PL'!BS177</f>
        <v>0</v>
      </c>
      <c r="BT91" s="31">
        <f ca="1">'CAPEX un PL'!BT177</f>
        <v>0</v>
      </c>
      <c r="BU91" s="31">
        <f ca="1">'CAPEX un PL'!BU177</f>
        <v>0</v>
      </c>
      <c r="BV91" s="31">
        <f ca="1">'CAPEX un PL'!BV177</f>
        <v>0</v>
      </c>
      <c r="BW91" s="31">
        <f ca="1">'CAPEX un PL'!BW177</f>
        <v>0</v>
      </c>
      <c r="BX91" s="31">
        <f ca="1">'CAPEX un PL'!BX177</f>
        <v>0</v>
      </c>
      <c r="BY91" s="31">
        <f ca="1">'CAPEX un PL'!BY177</f>
        <v>0</v>
      </c>
      <c r="BZ91" s="31">
        <f ca="1">'CAPEX un PL'!BZ177</f>
        <v>0</v>
      </c>
      <c r="CA91" s="31">
        <f ca="1">'CAPEX un PL'!CA177</f>
        <v>0</v>
      </c>
      <c r="CB91" s="31">
        <f ca="1">'CAPEX un PL'!CB177</f>
        <v>0</v>
      </c>
      <c r="CC91" s="31">
        <f ca="1">'CAPEX un PL'!CC177</f>
        <v>0</v>
      </c>
      <c r="CD91" s="31">
        <f ca="1">'CAPEX un PL'!CD177</f>
        <v>0</v>
      </c>
      <c r="CE91" s="31">
        <f ca="1">'CAPEX un PL'!CE177</f>
        <v>0</v>
      </c>
      <c r="CF91" s="31">
        <f ca="1">'CAPEX un PL'!CF177</f>
        <v>0</v>
      </c>
      <c r="CG91" s="31">
        <f ca="1">'CAPEX un PL'!CG177</f>
        <v>0</v>
      </c>
      <c r="CH91" s="31">
        <f ca="1">'CAPEX un PL'!CH177</f>
        <v>0</v>
      </c>
      <c r="CI91" s="31">
        <f ca="1">'CAPEX un PL'!CI177</f>
        <v>0</v>
      </c>
      <c r="CJ91" s="31">
        <f ca="1">'CAPEX un PL'!CJ177</f>
        <v>0</v>
      </c>
      <c r="CK91" s="31">
        <f ca="1">'CAPEX un PL'!CK177</f>
        <v>0</v>
      </c>
    </row>
    <row r="92" spans="2:89" ht="10.15" hidden="1" customHeight="1" outlineLevel="2">
      <c r="B92" s="23"/>
    </row>
    <row r="93" spans="2:89" ht="10.15" hidden="1" customHeight="1" outlineLevel="1" collapsed="1">
      <c r="B93" s="23"/>
    </row>
    <row r="94" spans="2:89" s="16" customFormat="1" ht="10.15" hidden="1" customHeight="1" outlineLevel="1">
      <c r="B94" s="17"/>
      <c r="C94" s="207" t="s">
        <v>420</v>
      </c>
      <c r="D94" s="16" t="s">
        <v>658</v>
      </c>
      <c r="E94" s="18"/>
      <c r="F94" s="19"/>
      <c r="G94" s="20"/>
    </row>
    <row r="95" spans="2:89" hidden="1" outlineLevel="2">
      <c r="B95" s="21"/>
    </row>
    <row r="96" spans="2:89" hidden="1" outlineLevel="2">
      <c r="B96" s="21"/>
      <c r="D96" s="10" t="s">
        <v>677</v>
      </c>
      <c r="F96" s="12" t="s">
        <v>9</v>
      </c>
      <c r="G96" s="34">
        <f>'Ievades dati'!G369</f>
        <v>0.5</v>
      </c>
    </row>
    <row r="97" spans="2:89" hidden="1" outlineLevel="2">
      <c r="B97" s="21"/>
      <c r="D97" s="10" t="s">
        <v>99</v>
      </c>
      <c r="F97" s="12" t="s">
        <v>9</v>
      </c>
      <c r="G97" s="34">
        <f>'Ievades dati'!G370</f>
        <v>5.8299999999999998E-2</v>
      </c>
    </row>
    <row r="98" spans="2:89" hidden="1" outlineLevel="2">
      <c r="B98" s="21"/>
    </row>
    <row r="99" spans="2:89" hidden="1" outlineLevel="1" collapsed="1">
      <c r="B99" s="21"/>
    </row>
    <row r="100" spans="2:89" s="16" customFormat="1" ht="10.15" hidden="1" customHeight="1" outlineLevel="1">
      <c r="B100" s="17"/>
      <c r="C100" s="207" t="s">
        <v>421</v>
      </c>
      <c r="D100" s="16" t="s">
        <v>656</v>
      </c>
      <c r="E100" s="18"/>
      <c r="F100" s="19"/>
      <c r="G100" s="20"/>
    </row>
    <row r="101" spans="2:89" hidden="1" outlineLevel="2">
      <c r="B101" s="21"/>
    </row>
    <row r="102" spans="2:89" hidden="1" outlineLevel="2">
      <c r="B102" s="21"/>
      <c r="D102" s="10" t="s">
        <v>674</v>
      </c>
      <c r="F102" s="12" t="s">
        <v>8</v>
      </c>
      <c r="G102" s="22">
        <f>'Ievades dati'!G423</f>
        <v>2</v>
      </c>
    </row>
    <row r="103" spans="2:89" hidden="1" outlineLevel="2">
      <c r="B103" s="21"/>
    </row>
    <row r="104" spans="2:89" hidden="1" outlineLevel="2">
      <c r="B104" s="21"/>
    </row>
    <row r="105" spans="2:89" hidden="1" outlineLevel="2">
      <c r="B105" s="21"/>
      <c r="D105" s="44" t="s">
        <v>675</v>
      </c>
    </row>
    <row r="106" spans="2:89" hidden="1" outlineLevel="2">
      <c r="B106" s="21"/>
    </row>
    <row r="107" spans="2:89" hidden="1" outlineLevel="2">
      <c r="B107" s="21"/>
      <c r="D107" s="10" t="s">
        <v>646</v>
      </c>
    </row>
    <row r="108" spans="2:89" hidden="1" outlineLevel="2">
      <c r="B108" s="21"/>
      <c r="C108" s="10">
        <v>1</v>
      </c>
      <c r="D108" s="259" t="str">
        <f>'Ievades dati'!D438</f>
        <v>Aktīvs 1</v>
      </c>
      <c r="F108" s="12" t="s">
        <v>9</v>
      </c>
      <c r="J108" s="33">
        <f>'Ievades dati'!J438</f>
        <v>0</v>
      </c>
      <c r="K108" s="33">
        <f>'Ievades dati'!K438</f>
        <v>0</v>
      </c>
      <c r="L108" s="33">
        <f>'Ievades dati'!L438</f>
        <v>0</v>
      </c>
      <c r="M108" s="33">
        <f>'Ievades dati'!M438</f>
        <v>0</v>
      </c>
      <c r="N108" s="33">
        <f>'Ievades dati'!N438</f>
        <v>0</v>
      </c>
      <c r="O108" s="33">
        <f>'Ievades dati'!O438</f>
        <v>0</v>
      </c>
      <c r="P108" s="33">
        <f>'Ievades dati'!P438</f>
        <v>0</v>
      </c>
      <c r="Q108" s="33">
        <f>'Ievades dati'!Q438</f>
        <v>0</v>
      </c>
      <c r="R108" s="33">
        <f>'Ievades dati'!R438</f>
        <v>0</v>
      </c>
      <c r="S108" s="33">
        <f>'Ievades dati'!S438</f>
        <v>0</v>
      </c>
      <c r="T108" s="33">
        <f>'Ievades dati'!T438</f>
        <v>0</v>
      </c>
      <c r="U108" s="33">
        <f>'Ievades dati'!U438</f>
        <v>0</v>
      </c>
      <c r="V108" s="33">
        <f>'Ievades dati'!V438</f>
        <v>0</v>
      </c>
      <c r="W108" s="33">
        <f>'Ievades dati'!W438</f>
        <v>0</v>
      </c>
      <c r="X108" s="33">
        <f>'Ievades dati'!X438</f>
        <v>0</v>
      </c>
      <c r="Y108" s="33">
        <f>'Ievades dati'!Y438</f>
        <v>0</v>
      </c>
      <c r="Z108" s="33">
        <f>'Ievades dati'!Z438</f>
        <v>0</v>
      </c>
      <c r="AA108" s="33">
        <f>'Ievades dati'!AA438</f>
        <v>0</v>
      </c>
      <c r="AB108" s="33">
        <f>'Ievades dati'!AB438</f>
        <v>0</v>
      </c>
      <c r="AC108" s="33">
        <f>'Ievades dati'!AC438</f>
        <v>0</v>
      </c>
      <c r="AD108" s="33">
        <f>'Ievades dati'!AD438</f>
        <v>0</v>
      </c>
      <c r="AE108" s="33">
        <f>'Ievades dati'!AE438</f>
        <v>0</v>
      </c>
      <c r="AF108" s="33">
        <f>'Ievades dati'!AF438</f>
        <v>0</v>
      </c>
      <c r="AG108" s="33">
        <f>'Ievades dati'!AG438</f>
        <v>0</v>
      </c>
      <c r="AH108" s="33">
        <f>'Ievades dati'!AH438</f>
        <v>0</v>
      </c>
      <c r="AI108" s="33">
        <f>'Ievades dati'!AI438</f>
        <v>0</v>
      </c>
      <c r="AJ108" s="33">
        <f>'Ievades dati'!AJ438</f>
        <v>0</v>
      </c>
      <c r="AK108" s="33">
        <f>'Ievades dati'!AK438</f>
        <v>0</v>
      </c>
      <c r="AL108" s="33">
        <f>'Ievades dati'!AL438</f>
        <v>0</v>
      </c>
      <c r="AM108" s="33">
        <f>'Ievades dati'!AM438</f>
        <v>0</v>
      </c>
      <c r="AN108" s="33">
        <f>'Ievades dati'!AN438</f>
        <v>0</v>
      </c>
      <c r="AO108" s="33">
        <f>'Ievades dati'!AO438</f>
        <v>0</v>
      </c>
      <c r="AP108" s="33">
        <f>'Ievades dati'!AP438</f>
        <v>0</v>
      </c>
      <c r="AQ108" s="33">
        <f>'Ievades dati'!AQ438</f>
        <v>0</v>
      </c>
      <c r="AR108" s="33">
        <f>'Ievades dati'!AR438</f>
        <v>0</v>
      </c>
      <c r="AS108" s="33">
        <f>'Ievades dati'!AS438</f>
        <v>0</v>
      </c>
      <c r="AT108" s="33">
        <f>'Ievades dati'!AT438</f>
        <v>0</v>
      </c>
      <c r="AU108" s="33">
        <f>'Ievades dati'!AU438</f>
        <v>0</v>
      </c>
      <c r="AV108" s="33">
        <f>'Ievades dati'!AV438</f>
        <v>0</v>
      </c>
      <c r="AW108" s="33">
        <f>'Ievades dati'!AW438</f>
        <v>0</v>
      </c>
      <c r="AX108" s="33">
        <f>'Ievades dati'!AX438</f>
        <v>0</v>
      </c>
      <c r="AY108" s="33">
        <f>'Ievades dati'!AY438</f>
        <v>0</v>
      </c>
      <c r="AZ108" s="33">
        <f>'Ievades dati'!AZ438</f>
        <v>0</v>
      </c>
      <c r="BA108" s="33">
        <f>'Ievades dati'!BA438</f>
        <v>0</v>
      </c>
      <c r="BB108" s="33">
        <f>'Ievades dati'!BB438</f>
        <v>0</v>
      </c>
      <c r="BC108" s="33">
        <f>'Ievades dati'!BC438</f>
        <v>0</v>
      </c>
      <c r="BD108" s="33">
        <f>'Ievades dati'!BD438</f>
        <v>0</v>
      </c>
      <c r="BE108" s="33">
        <f>'Ievades dati'!BE438</f>
        <v>0</v>
      </c>
      <c r="BF108" s="33">
        <f>'Ievades dati'!BF438</f>
        <v>0</v>
      </c>
      <c r="BG108" s="33">
        <f>'Ievades dati'!BG438</f>
        <v>0</v>
      </c>
      <c r="BH108" s="33">
        <f>'Ievades dati'!BH438</f>
        <v>0</v>
      </c>
      <c r="BI108" s="33">
        <f>'Ievades dati'!BI438</f>
        <v>0</v>
      </c>
      <c r="BJ108" s="33">
        <f>'Ievades dati'!BJ438</f>
        <v>0</v>
      </c>
      <c r="BK108" s="33">
        <f>'Ievades dati'!BK438</f>
        <v>0</v>
      </c>
      <c r="BL108" s="33">
        <f>'Ievades dati'!BL438</f>
        <v>0</v>
      </c>
      <c r="BM108" s="33">
        <f>'Ievades dati'!BM438</f>
        <v>0</v>
      </c>
      <c r="BN108" s="33">
        <f>'Ievades dati'!BN438</f>
        <v>0</v>
      </c>
      <c r="BO108" s="33">
        <f>'Ievades dati'!BO438</f>
        <v>0</v>
      </c>
      <c r="BP108" s="33">
        <f>'Ievades dati'!BP438</f>
        <v>0</v>
      </c>
      <c r="BQ108" s="33">
        <f>'Ievades dati'!BQ438</f>
        <v>0</v>
      </c>
      <c r="BR108" s="33">
        <f>'Ievades dati'!BR438</f>
        <v>0</v>
      </c>
      <c r="BS108" s="33">
        <f>'Ievades dati'!BS438</f>
        <v>0</v>
      </c>
      <c r="BT108" s="33">
        <f>'Ievades dati'!BT438</f>
        <v>0</v>
      </c>
      <c r="BU108" s="33">
        <f>'Ievades dati'!BU438</f>
        <v>0</v>
      </c>
      <c r="BV108" s="33">
        <f>'Ievades dati'!BV438</f>
        <v>0</v>
      </c>
      <c r="BW108" s="33">
        <f>'Ievades dati'!BW438</f>
        <v>0</v>
      </c>
      <c r="BX108" s="33">
        <f>'Ievades dati'!BX438</f>
        <v>0</v>
      </c>
      <c r="BY108" s="33">
        <f>'Ievades dati'!BY438</f>
        <v>0</v>
      </c>
      <c r="BZ108" s="33">
        <f>'Ievades dati'!BZ438</f>
        <v>0</v>
      </c>
      <c r="CA108" s="33">
        <f>'Ievades dati'!CA438</f>
        <v>0</v>
      </c>
      <c r="CB108" s="33">
        <f>'Ievades dati'!CB438</f>
        <v>0</v>
      </c>
      <c r="CC108" s="33">
        <f>'Ievades dati'!CC438</f>
        <v>0</v>
      </c>
      <c r="CD108" s="33">
        <f>'Ievades dati'!CD438</f>
        <v>0</v>
      </c>
      <c r="CE108" s="33">
        <f>'Ievades dati'!CE438</f>
        <v>0</v>
      </c>
      <c r="CF108" s="33">
        <f>'Ievades dati'!CF438</f>
        <v>0</v>
      </c>
      <c r="CG108" s="33">
        <f>'Ievades dati'!CG438</f>
        <v>0</v>
      </c>
      <c r="CH108" s="33">
        <f>'Ievades dati'!CH438</f>
        <v>0</v>
      </c>
      <c r="CI108" s="33">
        <f>'Ievades dati'!CI438</f>
        <v>0</v>
      </c>
      <c r="CJ108" s="33">
        <f>'Ievades dati'!CJ438</f>
        <v>0</v>
      </c>
      <c r="CK108" s="33">
        <f>'Ievades dati'!CK438</f>
        <v>0</v>
      </c>
    </row>
    <row r="109" spans="2:89" hidden="1" outlineLevel="2">
      <c r="B109" s="21"/>
      <c r="C109" s="10">
        <f t="shared" ref="C109:C127" si="5">C108+1</f>
        <v>2</v>
      </c>
      <c r="D109" s="259" t="str">
        <f>'Ievades dati'!D439</f>
        <v>Aktīvs 2</v>
      </c>
      <c r="F109" s="12" t="s">
        <v>9</v>
      </c>
      <c r="J109" s="33">
        <f>'Ievades dati'!J439</f>
        <v>0</v>
      </c>
      <c r="K109" s="33">
        <f>'Ievades dati'!K439</f>
        <v>0</v>
      </c>
      <c r="L109" s="33">
        <f>'Ievades dati'!L439</f>
        <v>0</v>
      </c>
      <c r="M109" s="33">
        <f>'Ievades dati'!M439</f>
        <v>0</v>
      </c>
      <c r="N109" s="33">
        <f>'Ievades dati'!N439</f>
        <v>0</v>
      </c>
      <c r="O109" s="33">
        <f>'Ievades dati'!O439</f>
        <v>0</v>
      </c>
      <c r="P109" s="33">
        <f>'Ievades dati'!P439</f>
        <v>0</v>
      </c>
      <c r="Q109" s="33">
        <f>'Ievades dati'!Q439</f>
        <v>0</v>
      </c>
      <c r="R109" s="33">
        <f>'Ievades dati'!R439</f>
        <v>0</v>
      </c>
      <c r="S109" s="33">
        <f>'Ievades dati'!S439</f>
        <v>0</v>
      </c>
      <c r="T109" s="33">
        <f>'Ievades dati'!T439</f>
        <v>0</v>
      </c>
      <c r="U109" s="33">
        <f>'Ievades dati'!U439</f>
        <v>0</v>
      </c>
      <c r="V109" s="33">
        <f>'Ievades dati'!V439</f>
        <v>0</v>
      </c>
      <c r="W109" s="33">
        <f>'Ievades dati'!W439</f>
        <v>0</v>
      </c>
      <c r="X109" s="33">
        <f>'Ievades dati'!X439</f>
        <v>0</v>
      </c>
      <c r="Y109" s="33">
        <f>'Ievades dati'!Y439</f>
        <v>0</v>
      </c>
      <c r="Z109" s="33">
        <f>'Ievades dati'!Z439</f>
        <v>0</v>
      </c>
      <c r="AA109" s="33">
        <f>'Ievades dati'!AA439</f>
        <v>0</v>
      </c>
      <c r="AB109" s="33">
        <f>'Ievades dati'!AB439</f>
        <v>0</v>
      </c>
      <c r="AC109" s="33">
        <f>'Ievades dati'!AC439</f>
        <v>0</v>
      </c>
      <c r="AD109" s="33">
        <f>'Ievades dati'!AD439</f>
        <v>0</v>
      </c>
      <c r="AE109" s="33">
        <f>'Ievades dati'!AE439</f>
        <v>0</v>
      </c>
      <c r="AF109" s="33">
        <f>'Ievades dati'!AF439</f>
        <v>0</v>
      </c>
      <c r="AG109" s="33">
        <f>'Ievades dati'!AG439</f>
        <v>0</v>
      </c>
      <c r="AH109" s="33">
        <f>'Ievades dati'!AH439</f>
        <v>0</v>
      </c>
      <c r="AI109" s="33">
        <f>'Ievades dati'!AI439</f>
        <v>0</v>
      </c>
      <c r="AJ109" s="33">
        <f>'Ievades dati'!AJ439</f>
        <v>0</v>
      </c>
      <c r="AK109" s="33">
        <f>'Ievades dati'!AK439</f>
        <v>0</v>
      </c>
      <c r="AL109" s="33">
        <f>'Ievades dati'!AL439</f>
        <v>0</v>
      </c>
      <c r="AM109" s="33">
        <f>'Ievades dati'!AM439</f>
        <v>0</v>
      </c>
      <c r="AN109" s="33">
        <f>'Ievades dati'!AN439</f>
        <v>0</v>
      </c>
      <c r="AO109" s="33">
        <f>'Ievades dati'!AO439</f>
        <v>0</v>
      </c>
      <c r="AP109" s="33">
        <f>'Ievades dati'!AP439</f>
        <v>0</v>
      </c>
      <c r="AQ109" s="33">
        <f>'Ievades dati'!AQ439</f>
        <v>0</v>
      </c>
      <c r="AR109" s="33">
        <f>'Ievades dati'!AR439</f>
        <v>0</v>
      </c>
      <c r="AS109" s="33">
        <f>'Ievades dati'!AS439</f>
        <v>0</v>
      </c>
      <c r="AT109" s="33">
        <f>'Ievades dati'!AT439</f>
        <v>0</v>
      </c>
      <c r="AU109" s="33">
        <f>'Ievades dati'!AU439</f>
        <v>0</v>
      </c>
      <c r="AV109" s="33">
        <f>'Ievades dati'!AV439</f>
        <v>0</v>
      </c>
      <c r="AW109" s="33">
        <f>'Ievades dati'!AW439</f>
        <v>0</v>
      </c>
      <c r="AX109" s="33">
        <f>'Ievades dati'!AX439</f>
        <v>0</v>
      </c>
      <c r="AY109" s="33">
        <f>'Ievades dati'!AY439</f>
        <v>0</v>
      </c>
      <c r="AZ109" s="33">
        <f>'Ievades dati'!AZ439</f>
        <v>0</v>
      </c>
      <c r="BA109" s="33">
        <f>'Ievades dati'!BA439</f>
        <v>0</v>
      </c>
      <c r="BB109" s="33">
        <f>'Ievades dati'!BB439</f>
        <v>0</v>
      </c>
      <c r="BC109" s="33">
        <f>'Ievades dati'!BC439</f>
        <v>0</v>
      </c>
      <c r="BD109" s="33">
        <f>'Ievades dati'!BD439</f>
        <v>0</v>
      </c>
      <c r="BE109" s="33">
        <f>'Ievades dati'!BE439</f>
        <v>0</v>
      </c>
      <c r="BF109" s="33">
        <f>'Ievades dati'!BF439</f>
        <v>0</v>
      </c>
      <c r="BG109" s="33">
        <f>'Ievades dati'!BG439</f>
        <v>0</v>
      </c>
      <c r="BH109" s="33">
        <f>'Ievades dati'!BH439</f>
        <v>0</v>
      </c>
      <c r="BI109" s="33">
        <f>'Ievades dati'!BI439</f>
        <v>0</v>
      </c>
      <c r="BJ109" s="33">
        <f>'Ievades dati'!BJ439</f>
        <v>0</v>
      </c>
      <c r="BK109" s="33">
        <f>'Ievades dati'!BK439</f>
        <v>0</v>
      </c>
      <c r="BL109" s="33">
        <f>'Ievades dati'!BL439</f>
        <v>0</v>
      </c>
      <c r="BM109" s="33">
        <f>'Ievades dati'!BM439</f>
        <v>0</v>
      </c>
      <c r="BN109" s="33">
        <f>'Ievades dati'!BN439</f>
        <v>0</v>
      </c>
      <c r="BO109" s="33">
        <f>'Ievades dati'!BO439</f>
        <v>0</v>
      </c>
      <c r="BP109" s="33">
        <f>'Ievades dati'!BP439</f>
        <v>0</v>
      </c>
      <c r="BQ109" s="33">
        <f>'Ievades dati'!BQ439</f>
        <v>0</v>
      </c>
      <c r="BR109" s="33">
        <f>'Ievades dati'!BR439</f>
        <v>0</v>
      </c>
      <c r="BS109" s="33">
        <f>'Ievades dati'!BS439</f>
        <v>0</v>
      </c>
      <c r="BT109" s="33">
        <f>'Ievades dati'!BT439</f>
        <v>0</v>
      </c>
      <c r="BU109" s="33">
        <f>'Ievades dati'!BU439</f>
        <v>0</v>
      </c>
      <c r="BV109" s="33">
        <f>'Ievades dati'!BV439</f>
        <v>0</v>
      </c>
      <c r="BW109" s="33">
        <f>'Ievades dati'!BW439</f>
        <v>0</v>
      </c>
      <c r="BX109" s="33">
        <f>'Ievades dati'!BX439</f>
        <v>0</v>
      </c>
      <c r="BY109" s="33">
        <f>'Ievades dati'!BY439</f>
        <v>0</v>
      </c>
      <c r="BZ109" s="33">
        <f>'Ievades dati'!BZ439</f>
        <v>0</v>
      </c>
      <c r="CA109" s="33">
        <f>'Ievades dati'!CA439</f>
        <v>0</v>
      </c>
      <c r="CB109" s="33">
        <f>'Ievades dati'!CB439</f>
        <v>0</v>
      </c>
      <c r="CC109" s="33">
        <f>'Ievades dati'!CC439</f>
        <v>0</v>
      </c>
      <c r="CD109" s="33">
        <f>'Ievades dati'!CD439</f>
        <v>0</v>
      </c>
      <c r="CE109" s="33">
        <f>'Ievades dati'!CE439</f>
        <v>0</v>
      </c>
      <c r="CF109" s="33">
        <f>'Ievades dati'!CF439</f>
        <v>0</v>
      </c>
      <c r="CG109" s="33">
        <f>'Ievades dati'!CG439</f>
        <v>0</v>
      </c>
      <c r="CH109" s="33">
        <f>'Ievades dati'!CH439</f>
        <v>0</v>
      </c>
      <c r="CI109" s="33">
        <f>'Ievades dati'!CI439</f>
        <v>0</v>
      </c>
      <c r="CJ109" s="33">
        <f>'Ievades dati'!CJ439</f>
        <v>0</v>
      </c>
      <c r="CK109" s="33">
        <f>'Ievades dati'!CK439</f>
        <v>0</v>
      </c>
    </row>
    <row r="110" spans="2:89" hidden="1" outlineLevel="2">
      <c r="B110" s="21"/>
      <c r="C110" s="10">
        <f t="shared" si="5"/>
        <v>3</v>
      </c>
      <c r="D110" s="259" t="str">
        <f>'Ievades dati'!D440</f>
        <v>Aktīvs 3</v>
      </c>
      <c r="F110" s="12" t="s">
        <v>9</v>
      </c>
      <c r="J110" s="33">
        <f>'Ievades dati'!J440</f>
        <v>0</v>
      </c>
      <c r="K110" s="33">
        <f>'Ievades dati'!K440</f>
        <v>0</v>
      </c>
      <c r="L110" s="33">
        <f>'Ievades dati'!L440</f>
        <v>0</v>
      </c>
      <c r="M110" s="33">
        <f>'Ievades dati'!M440</f>
        <v>0</v>
      </c>
      <c r="N110" s="33">
        <f>'Ievades dati'!N440</f>
        <v>0</v>
      </c>
      <c r="O110" s="33">
        <f>'Ievades dati'!O440</f>
        <v>0</v>
      </c>
      <c r="P110" s="33">
        <f>'Ievades dati'!P440</f>
        <v>0</v>
      </c>
      <c r="Q110" s="33">
        <f>'Ievades dati'!Q440</f>
        <v>0</v>
      </c>
      <c r="R110" s="33">
        <f>'Ievades dati'!R440</f>
        <v>0</v>
      </c>
      <c r="S110" s="33">
        <f>'Ievades dati'!S440</f>
        <v>0</v>
      </c>
      <c r="T110" s="33">
        <f>'Ievades dati'!T440</f>
        <v>0</v>
      </c>
      <c r="U110" s="33">
        <f>'Ievades dati'!U440</f>
        <v>0</v>
      </c>
      <c r="V110" s="33">
        <f>'Ievades dati'!V440</f>
        <v>0</v>
      </c>
      <c r="W110" s="33">
        <f>'Ievades dati'!W440</f>
        <v>0</v>
      </c>
      <c r="X110" s="33">
        <f>'Ievades dati'!X440</f>
        <v>0</v>
      </c>
      <c r="Y110" s="33">
        <f>'Ievades dati'!Y440</f>
        <v>0</v>
      </c>
      <c r="Z110" s="33">
        <f>'Ievades dati'!Z440</f>
        <v>0</v>
      </c>
      <c r="AA110" s="33">
        <f>'Ievades dati'!AA440</f>
        <v>0</v>
      </c>
      <c r="AB110" s="33">
        <f>'Ievades dati'!AB440</f>
        <v>0</v>
      </c>
      <c r="AC110" s="33">
        <f>'Ievades dati'!AC440</f>
        <v>0</v>
      </c>
      <c r="AD110" s="33">
        <f>'Ievades dati'!AD440</f>
        <v>0</v>
      </c>
      <c r="AE110" s="33">
        <f>'Ievades dati'!AE440</f>
        <v>0</v>
      </c>
      <c r="AF110" s="33">
        <f>'Ievades dati'!AF440</f>
        <v>0</v>
      </c>
      <c r="AG110" s="33">
        <f>'Ievades dati'!AG440</f>
        <v>0</v>
      </c>
      <c r="AH110" s="33">
        <f>'Ievades dati'!AH440</f>
        <v>0</v>
      </c>
      <c r="AI110" s="33">
        <f>'Ievades dati'!AI440</f>
        <v>0</v>
      </c>
      <c r="AJ110" s="33">
        <f>'Ievades dati'!AJ440</f>
        <v>0</v>
      </c>
      <c r="AK110" s="33">
        <f>'Ievades dati'!AK440</f>
        <v>0</v>
      </c>
      <c r="AL110" s="33">
        <f>'Ievades dati'!AL440</f>
        <v>0</v>
      </c>
      <c r="AM110" s="33">
        <f>'Ievades dati'!AM440</f>
        <v>0</v>
      </c>
      <c r="AN110" s="33">
        <f>'Ievades dati'!AN440</f>
        <v>0</v>
      </c>
      <c r="AO110" s="33">
        <f>'Ievades dati'!AO440</f>
        <v>0</v>
      </c>
      <c r="AP110" s="33">
        <f>'Ievades dati'!AP440</f>
        <v>0</v>
      </c>
      <c r="AQ110" s="33">
        <f>'Ievades dati'!AQ440</f>
        <v>0</v>
      </c>
      <c r="AR110" s="33">
        <f>'Ievades dati'!AR440</f>
        <v>0</v>
      </c>
      <c r="AS110" s="33">
        <f>'Ievades dati'!AS440</f>
        <v>0</v>
      </c>
      <c r="AT110" s="33">
        <f>'Ievades dati'!AT440</f>
        <v>0</v>
      </c>
      <c r="AU110" s="33">
        <f>'Ievades dati'!AU440</f>
        <v>0</v>
      </c>
      <c r="AV110" s="33">
        <f>'Ievades dati'!AV440</f>
        <v>0</v>
      </c>
      <c r="AW110" s="33">
        <f>'Ievades dati'!AW440</f>
        <v>0</v>
      </c>
      <c r="AX110" s="33">
        <f>'Ievades dati'!AX440</f>
        <v>0</v>
      </c>
      <c r="AY110" s="33">
        <f>'Ievades dati'!AY440</f>
        <v>0</v>
      </c>
      <c r="AZ110" s="33">
        <f>'Ievades dati'!AZ440</f>
        <v>0</v>
      </c>
      <c r="BA110" s="33">
        <f>'Ievades dati'!BA440</f>
        <v>0</v>
      </c>
      <c r="BB110" s="33">
        <f>'Ievades dati'!BB440</f>
        <v>0</v>
      </c>
      <c r="BC110" s="33">
        <f>'Ievades dati'!BC440</f>
        <v>0</v>
      </c>
      <c r="BD110" s="33">
        <f>'Ievades dati'!BD440</f>
        <v>0</v>
      </c>
      <c r="BE110" s="33">
        <f>'Ievades dati'!BE440</f>
        <v>0</v>
      </c>
      <c r="BF110" s="33">
        <f>'Ievades dati'!BF440</f>
        <v>0</v>
      </c>
      <c r="BG110" s="33">
        <f>'Ievades dati'!BG440</f>
        <v>0</v>
      </c>
      <c r="BH110" s="33">
        <f>'Ievades dati'!BH440</f>
        <v>0</v>
      </c>
      <c r="BI110" s="33">
        <f>'Ievades dati'!BI440</f>
        <v>0</v>
      </c>
      <c r="BJ110" s="33">
        <f>'Ievades dati'!BJ440</f>
        <v>0</v>
      </c>
      <c r="BK110" s="33">
        <f>'Ievades dati'!BK440</f>
        <v>0</v>
      </c>
      <c r="BL110" s="33">
        <f>'Ievades dati'!BL440</f>
        <v>0</v>
      </c>
      <c r="BM110" s="33">
        <f>'Ievades dati'!BM440</f>
        <v>0</v>
      </c>
      <c r="BN110" s="33">
        <f>'Ievades dati'!BN440</f>
        <v>0</v>
      </c>
      <c r="BO110" s="33">
        <f>'Ievades dati'!BO440</f>
        <v>0</v>
      </c>
      <c r="BP110" s="33">
        <f>'Ievades dati'!BP440</f>
        <v>0</v>
      </c>
      <c r="BQ110" s="33">
        <f>'Ievades dati'!BQ440</f>
        <v>0</v>
      </c>
      <c r="BR110" s="33">
        <f>'Ievades dati'!BR440</f>
        <v>0</v>
      </c>
      <c r="BS110" s="33">
        <f>'Ievades dati'!BS440</f>
        <v>0</v>
      </c>
      <c r="BT110" s="33">
        <f>'Ievades dati'!BT440</f>
        <v>0</v>
      </c>
      <c r="BU110" s="33">
        <f>'Ievades dati'!BU440</f>
        <v>0</v>
      </c>
      <c r="BV110" s="33">
        <f>'Ievades dati'!BV440</f>
        <v>0</v>
      </c>
      <c r="BW110" s="33">
        <f>'Ievades dati'!BW440</f>
        <v>0</v>
      </c>
      <c r="BX110" s="33">
        <f>'Ievades dati'!BX440</f>
        <v>0</v>
      </c>
      <c r="BY110" s="33">
        <f>'Ievades dati'!BY440</f>
        <v>0</v>
      </c>
      <c r="BZ110" s="33">
        <f>'Ievades dati'!BZ440</f>
        <v>0</v>
      </c>
      <c r="CA110" s="33">
        <f>'Ievades dati'!CA440</f>
        <v>0</v>
      </c>
      <c r="CB110" s="33">
        <f>'Ievades dati'!CB440</f>
        <v>0</v>
      </c>
      <c r="CC110" s="33">
        <f>'Ievades dati'!CC440</f>
        <v>0</v>
      </c>
      <c r="CD110" s="33">
        <f>'Ievades dati'!CD440</f>
        <v>0</v>
      </c>
      <c r="CE110" s="33">
        <f>'Ievades dati'!CE440</f>
        <v>0</v>
      </c>
      <c r="CF110" s="33">
        <f>'Ievades dati'!CF440</f>
        <v>0</v>
      </c>
      <c r="CG110" s="33">
        <f>'Ievades dati'!CG440</f>
        <v>0</v>
      </c>
      <c r="CH110" s="33">
        <f>'Ievades dati'!CH440</f>
        <v>0</v>
      </c>
      <c r="CI110" s="33">
        <f>'Ievades dati'!CI440</f>
        <v>0</v>
      </c>
      <c r="CJ110" s="33">
        <f>'Ievades dati'!CJ440</f>
        <v>0</v>
      </c>
      <c r="CK110" s="33">
        <f>'Ievades dati'!CK440</f>
        <v>0</v>
      </c>
    </row>
    <row r="111" spans="2:89" hidden="1" outlineLevel="2">
      <c r="B111" s="21"/>
      <c r="C111" s="10">
        <f t="shared" si="5"/>
        <v>4</v>
      </c>
      <c r="D111" s="259" t="str">
        <f>'Ievades dati'!D441</f>
        <v>Aktīvs 4</v>
      </c>
      <c r="F111" s="12" t="s">
        <v>9</v>
      </c>
      <c r="J111" s="33">
        <f>'Ievades dati'!J441</f>
        <v>0</v>
      </c>
      <c r="K111" s="33">
        <f>'Ievades dati'!K441</f>
        <v>0</v>
      </c>
      <c r="L111" s="33">
        <f>'Ievades dati'!L441</f>
        <v>0</v>
      </c>
      <c r="M111" s="33">
        <f>'Ievades dati'!M441</f>
        <v>0</v>
      </c>
      <c r="N111" s="33">
        <f>'Ievades dati'!N441</f>
        <v>0</v>
      </c>
      <c r="O111" s="33">
        <f>'Ievades dati'!O441</f>
        <v>0</v>
      </c>
      <c r="P111" s="33">
        <f>'Ievades dati'!P441</f>
        <v>0</v>
      </c>
      <c r="Q111" s="33">
        <f>'Ievades dati'!Q441</f>
        <v>0</v>
      </c>
      <c r="R111" s="33">
        <f>'Ievades dati'!R441</f>
        <v>0</v>
      </c>
      <c r="S111" s="33">
        <f>'Ievades dati'!S441</f>
        <v>0</v>
      </c>
      <c r="T111" s="33">
        <f>'Ievades dati'!T441</f>
        <v>0</v>
      </c>
      <c r="U111" s="33">
        <f>'Ievades dati'!U441</f>
        <v>0</v>
      </c>
      <c r="V111" s="33">
        <f>'Ievades dati'!V441</f>
        <v>0</v>
      </c>
      <c r="W111" s="33">
        <f>'Ievades dati'!W441</f>
        <v>0</v>
      </c>
      <c r="X111" s="33">
        <f>'Ievades dati'!X441</f>
        <v>0</v>
      </c>
      <c r="Y111" s="33">
        <f>'Ievades dati'!Y441</f>
        <v>0</v>
      </c>
      <c r="Z111" s="33">
        <f>'Ievades dati'!Z441</f>
        <v>0</v>
      </c>
      <c r="AA111" s="33">
        <f>'Ievades dati'!AA441</f>
        <v>0</v>
      </c>
      <c r="AB111" s="33">
        <f>'Ievades dati'!AB441</f>
        <v>0</v>
      </c>
      <c r="AC111" s="33">
        <f>'Ievades dati'!AC441</f>
        <v>0</v>
      </c>
      <c r="AD111" s="33">
        <f>'Ievades dati'!AD441</f>
        <v>0</v>
      </c>
      <c r="AE111" s="33">
        <f>'Ievades dati'!AE441</f>
        <v>0</v>
      </c>
      <c r="AF111" s="33">
        <f>'Ievades dati'!AF441</f>
        <v>0</v>
      </c>
      <c r="AG111" s="33">
        <f>'Ievades dati'!AG441</f>
        <v>0</v>
      </c>
      <c r="AH111" s="33">
        <f>'Ievades dati'!AH441</f>
        <v>0</v>
      </c>
      <c r="AI111" s="33">
        <f>'Ievades dati'!AI441</f>
        <v>0</v>
      </c>
      <c r="AJ111" s="33">
        <f>'Ievades dati'!AJ441</f>
        <v>0</v>
      </c>
      <c r="AK111" s="33">
        <f>'Ievades dati'!AK441</f>
        <v>0</v>
      </c>
      <c r="AL111" s="33">
        <f>'Ievades dati'!AL441</f>
        <v>0</v>
      </c>
      <c r="AM111" s="33">
        <f>'Ievades dati'!AM441</f>
        <v>0</v>
      </c>
      <c r="AN111" s="33">
        <f>'Ievades dati'!AN441</f>
        <v>0</v>
      </c>
      <c r="AO111" s="33">
        <f>'Ievades dati'!AO441</f>
        <v>0</v>
      </c>
      <c r="AP111" s="33">
        <f>'Ievades dati'!AP441</f>
        <v>0</v>
      </c>
      <c r="AQ111" s="33">
        <f>'Ievades dati'!AQ441</f>
        <v>0</v>
      </c>
      <c r="AR111" s="33">
        <f>'Ievades dati'!AR441</f>
        <v>0</v>
      </c>
      <c r="AS111" s="33">
        <f>'Ievades dati'!AS441</f>
        <v>0</v>
      </c>
      <c r="AT111" s="33">
        <f>'Ievades dati'!AT441</f>
        <v>0</v>
      </c>
      <c r="AU111" s="33">
        <f>'Ievades dati'!AU441</f>
        <v>0</v>
      </c>
      <c r="AV111" s="33">
        <f>'Ievades dati'!AV441</f>
        <v>0</v>
      </c>
      <c r="AW111" s="33">
        <f>'Ievades dati'!AW441</f>
        <v>0</v>
      </c>
      <c r="AX111" s="33">
        <f>'Ievades dati'!AX441</f>
        <v>0</v>
      </c>
      <c r="AY111" s="33">
        <f>'Ievades dati'!AY441</f>
        <v>0</v>
      </c>
      <c r="AZ111" s="33">
        <f>'Ievades dati'!AZ441</f>
        <v>0</v>
      </c>
      <c r="BA111" s="33">
        <f>'Ievades dati'!BA441</f>
        <v>0</v>
      </c>
      <c r="BB111" s="33">
        <f>'Ievades dati'!BB441</f>
        <v>0</v>
      </c>
      <c r="BC111" s="33">
        <f>'Ievades dati'!BC441</f>
        <v>0</v>
      </c>
      <c r="BD111" s="33">
        <f>'Ievades dati'!BD441</f>
        <v>0</v>
      </c>
      <c r="BE111" s="33">
        <f>'Ievades dati'!BE441</f>
        <v>0</v>
      </c>
      <c r="BF111" s="33">
        <f>'Ievades dati'!BF441</f>
        <v>0</v>
      </c>
      <c r="BG111" s="33">
        <f>'Ievades dati'!BG441</f>
        <v>0</v>
      </c>
      <c r="BH111" s="33">
        <f>'Ievades dati'!BH441</f>
        <v>0</v>
      </c>
      <c r="BI111" s="33">
        <f>'Ievades dati'!BI441</f>
        <v>0</v>
      </c>
      <c r="BJ111" s="33">
        <f>'Ievades dati'!BJ441</f>
        <v>0</v>
      </c>
      <c r="BK111" s="33">
        <f>'Ievades dati'!BK441</f>
        <v>0</v>
      </c>
      <c r="BL111" s="33">
        <f>'Ievades dati'!BL441</f>
        <v>0</v>
      </c>
      <c r="BM111" s="33">
        <f>'Ievades dati'!BM441</f>
        <v>0</v>
      </c>
      <c r="BN111" s="33">
        <f>'Ievades dati'!BN441</f>
        <v>0</v>
      </c>
      <c r="BO111" s="33">
        <f>'Ievades dati'!BO441</f>
        <v>0</v>
      </c>
      <c r="BP111" s="33">
        <f>'Ievades dati'!BP441</f>
        <v>0</v>
      </c>
      <c r="BQ111" s="33">
        <f>'Ievades dati'!BQ441</f>
        <v>0</v>
      </c>
      <c r="BR111" s="33">
        <f>'Ievades dati'!BR441</f>
        <v>0</v>
      </c>
      <c r="BS111" s="33">
        <f>'Ievades dati'!BS441</f>
        <v>0</v>
      </c>
      <c r="BT111" s="33">
        <f>'Ievades dati'!BT441</f>
        <v>0</v>
      </c>
      <c r="BU111" s="33">
        <f>'Ievades dati'!BU441</f>
        <v>0</v>
      </c>
      <c r="BV111" s="33">
        <f>'Ievades dati'!BV441</f>
        <v>0</v>
      </c>
      <c r="BW111" s="33">
        <f>'Ievades dati'!BW441</f>
        <v>0</v>
      </c>
      <c r="BX111" s="33">
        <f>'Ievades dati'!BX441</f>
        <v>0</v>
      </c>
      <c r="BY111" s="33">
        <f>'Ievades dati'!BY441</f>
        <v>0</v>
      </c>
      <c r="BZ111" s="33">
        <f>'Ievades dati'!BZ441</f>
        <v>0</v>
      </c>
      <c r="CA111" s="33">
        <f>'Ievades dati'!CA441</f>
        <v>0</v>
      </c>
      <c r="CB111" s="33">
        <f>'Ievades dati'!CB441</f>
        <v>0</v>
      </c>
      <c r="CC111" s="33">
        <f>'Ievades dati'!CC441</f>
        <v>0</v>
      </c>
      <c r="CD111" s="33">
        <f>'Ievades dati'!CD441</f>
        <v>0</v>
      </c>
      <c r="CE111" s="33">
        <f>'Ievades dati'!CE441</f>
        <v>0</v>
      </c>
      <c r="CF111" s="33">
        <f>'Ievades dati'!CF441</f>
        <v>0</v>
      </c>
      <c r="CG111" s="33">
        <f>'Ievades dati'!CG441</f>
        <v>0</v>
      </c>
      <c r="CH111" s="33">
        <f>'Ievades dati'!CH441</f>
        <v>0</v>
      </c>
      <c r="CI111" s="33">
        <f>'Ievades dati'!CI441</f>
        <v>0</v>
      </c>
      <c r="CJ111" s="33">
        <f>'Ievades dati'!CJ441</f>
        <v>0</v>
      </c>
      <c r="CK111" s="33">
        <f>'Ievades dati'!CK441</f>
        <v>0</v>
      </c>
    </row>
    <row r="112" spans="2:89" hidden="1" outlineLevel="2">
      <c r="B112" s="21"/>
      <c r="C112" s="10">
        <f t="shared" si="5"/>
        <v>5</v>
      </c>
      <c r="D112" s="259" t="str">
        <f>'Ievades dati'!D442</f>
        <v>Aktīvs 5</v>
      </c>
      <c r="F112" s="12" t="s">
        <v>9</v>
      </c>
      <c r="J112" s="33">
        <f>'Ievades dati'!J442</f>
        <v>0</v>
      </c>
      <c r="K112" s="33">
        <f>'Ievades dati'!K442</f>
        <v>0</v>
      </c>
      <c r="L112" s="33">
        <f>'Ievades dati'!L442</f>
        <v>0</v>
      </c>
      <c r="M112" s="33">
        <f>'Ievades dati'!M442</f>
        <v>0</v>
      </c>
      <c r="N112" s="33">
        <f>'Ievades dati'!N442</f>
        <v>0</v>
      </c>
      <c r="O112" s="33">
        <f>'Ievades dati'!O442</f>
        <v>0</v>
      </c>
      <c r="P112" s="33">
        <f>'Ievades dati'!P442</f>
        <v>0</v>
      </c>
      <c r="Q112" s="33">
        <f>'Ievades dati'!Q442</f>
        <v>0</v>
      </c>
      <c r="R112" s="33">
        <f>'Ievades dati'!R442</f>
        <v>0</v>
      </c>
      <c r="S112" s="33">
        <f>'Ievades dati'!S442</f>
        <v>0</v>
      </c>
      <c r="T112" s="33">
        <f>'Ievades dati'!T442</f>
        <v>0</v>
      </c>
      <c r="U112" s="33">
        <f>'Ievades dati'!U442</f>
        <v>0</v>
      </c>
      <c r="V112" s="33">
        <f>'Ievades dati'!V442</f>
        <v>0</v>
      </c>
      <c r="W112" s="33">
        <f>'Ievades dati'!W442</f>
        <v>0</v>
      </c>
      <c r="X112" s="33">
        <f>'Ievades dati'!X442</f>
        <v>0</v>
      </c>
      <c r="Y112" s="33">
        <f>'Ievades dati'!Y442</f>
        <v>0</v>
      </c>
      <c r="Z112" s="33">
        <f>'Ievades dati'!Z442</f>
        <v>0</v>
      </c>
      <c r="AA112" s="33">
        <f>'Ievades dati'!AA442</f>
        <v>0</v>
      </c>
      <c r="AB112" s="33">
        <f>'Ievades dati'!AB442</f>
        <v>0</v>
      </c>
      <c r="AC112" s="33">
        <f>'Ievades dati'!AC442</f>
        <v>0</v>
      </c>
      <c r="AD112" s="33">
        <f>'Ievades dati'!AD442</f>
        <v>0</v>
      </c>
      <c r="AE112" s="33">
        <f>'Ievades dati'!AE442</f>
        <v>0</v>
      </c>
      <c r="AF112" s="33">
        <f>'Ievades dati'!AF442</f>
        <v>0</v>
      </c>
      <c r="AG112" s="33">
        <f>'Ievades dati'!AG442</f>
        <v>0</v>
      </c>
      <c r="AH112" s="33">
        <f>'Ievades dati'!AH442</f>
        <v>0</v>
      </c>
      <c r="AI112" s="33">
        <f>'Ievades dati'!AI442</f>
        <v>0</v>
      </c>
      <c r="AJ112" s="33">
        <f>'Ievades dati'!AJ442</f>
        <v>0</v>
      </c>
      <c r="AK112" s="33">
        <f>'Ievades dati'!AK442</f>
        <v>0</v>
      </c>
      <c r="AL112" s="33">
        <f>'Ievades dati'!AL442</f>
        <v>0</v>
      </c>
      <c r="AM112" s="33">
        <f>'Ievades dati'!AM442</f>
        <v>0</v>
      </c>
      <c r="AN112" s="33">
        <f>'Ievades dati'!AN442</f>
        <v>0</v>
      </c>
      <c r="AO112" s="33">
        <f>'Ievades dati'!AO442</f>
        <v>0</v>
      </c>
      <c r="AP112" s="33">
        <f>'Ievades dati'!AP442</f>
        <v>0</v>
      </c>
      <c r="AQ112" s="33">
        <f>'Ievades dati'!AQ442</f>
        <v>0</v>
      </c>
      <c r="AR112" s="33">
        <f>'Ievades dati'!AR442</f>
        <v>0</v>
      </c>
      <c r="AS112" s="33">
        <f>'Ievades dati'!AS442</f>
        <v>0</v>
      </c>
      <c r="AT112" s="33">
        <f>'Ievades dati'!AT442</f>
        <v>0</v>
      </c>
      <c r="AU112" s="33">
        <f>'Ievades dati'!AU442</f>
        <v>0</v>
      </c>
      <c r="AV112" s="33">
        <f>'Ievades dati'!AV442</f>
        <v>0</v>
      </c>
      <c r="AW112" s="33">
        <f>'Ievades dati'!AW442</f>
        <v>0</v>
      </c>
      <c r="AX112" s="33">
        <f>'Ievades dati'!AX442</f>
        <v>0</v>
      </c>
      <c r="AY112" s="33">
        <f>'Ievades dati'!AY442</f>
        <v>0</v>
      </c>
      <c r="AZ112" s="33">
        <f>'Ievades dati'!AZ442</f>
        <v>0</v>
      </c>
      <c r="BA112" s="33">
        <f>'Ievades dati'!BA442</f>
        <v>0</v>
      </c>
      <c r="BB112" s="33">
        <f>'Ievades dati'!BB442</f>
        <v>0</v>
      </c>
      <c r="BC112" s="33">
        <f>'Ievades dati'!BC442</f>
        <v>0</v>
      </c>
      <c r="BD112" s="33">
        <f>'Ievades dati'!BD442</f>
        <v>0</v>
      </c>
      <c r="BE112" s="33">
        <f>'Ievades dati'!BE442</f>
        <v>0</v>
      </c>
      <c r="BF112" s="33">
        <f>'Ievades dati'!BF442</f>
        <v>0</v>
      </c>
      <c r="BG112" s="33">
        <f>'Ievades dati'!BG442</f>
        <v>0</v>
      </c>
      <c r="BH112" s="33">
        <f>'Ievades dati'!BH442</f>
        <v>0</v>
      </c>
      <c r="BI112" s="33">
        <f>'Ievades dati'!BI442</f>
        <v>0</v>
      </c>
      <c r="BJ112" s="33">
        <f>'Ievades dati'!BJ442</f>
        <v>0</v>
      </c>
      <c r="BK112" s="33">
        <f>'Ievades dati'!BK442</f>
        <v>0</v>
      </c>
      <c r="BL112" s="33">
        <f>'Ievades dati'!BL442</f>
        <v>0</v>
      </c>
      <c r="BM112" s="33">
        <f>'Ievades dati'!BM442</f>
        <v>0</v>
      </c>
      <c r="BN112" s="33">
        <f>'Ievades dati'!BN442</f>
        <v>0</v>
      </c>
      <c r="BO112" s="33">
        <f>'Ievades dati'!BO442</f>
        <v>0</v>
      </c>
      <c r="BP112" s="33">
        <f>'Ievades dati'!BP442</f>
        <v>0</v>
      </c>
      <c r="BQ112" s="33">
        <f>'Ievades dati'!BQ442</f>
        <v>0</v>
      </c>
      <c r="BR112" s="33">
        <f>'Ievades dati'!BR442</f>
        <v>0</v>
      </c>
      <c r="BS112" s="33">
        <f>'Ievades dati'!BS442</f>
        <v>0</v>
      </c>
      <c r="BT112" s="33">
        <f>'Ievades dati'!BT442</f>
        <v>0</v>
      </c>
      <c r="BU112" s="33">
        <f>'Ievades dati'!BU442</f>
        <v>0</v>
      </c>
      <c r="BV112" s="33">
        <f>'Ievades dati'!BV442</f>
        <v>0</v>
      </c>
      <c r="BW112" s="33">
        <f>'Ievades dati'!BW442</f>
        <v>0</v>
      </c>
      <c r="BX112" s="33">
        <f>'Ievades dati'!BX442</f>
        <v>0</v>
      </c>
      <c r="BY112" s="33">
        <f>'Ievades dati'!BY442</f>
        <v>0</v>
      </c>
      <c r="BZ112" s="33">
        <f>'Ievades dati'!BZ442</f>
        <v>0</v>
      </c>
      <c r="CA112" s="33">
        <f>'Ievades dati'!CA442</f>
        <v>0</v>
      </c>
      <c r="CB112" s="33">
        <f>'Ievades dati'!CB442</f>
        <v>0</v>
      </c>
      <c r="CC112" s="33">
        <f>'Ievades dati'!CC442</f>
        <v>0</v>
      </c>
      <c r="CD112" s="33">
        <f>'Ievades dati'!CD442</f>
        <v>0</v>
      </c>
      <c r="CE112" s="33">
        <f>'Ievades dati'!CE442</f>
        <v>0</v>
      </c>
      <c r="CF112" s="33">
        <f>'Ievades dati'!CF442</f>
        <v>0</v>
      </c>
      <c r="CG112" s="33">
        <f>'Ievades dati'!CG442</f>
        <v>0</v>
      </c>
      <c r="CH112" s="33">
        <f>'Ievades dati'!CH442</f>
        <v>0</v>
      </c>
      <c r="CI112" s="33">
        <f>'Ievades dati'!CI442</f>
        <v>0</v>
      </c>
      <c r="CJ112" s="33">
        <f>'Ievades dati'!CJ442</f>
        <v>0</v>
      </c>
      <c r="CK112" s="33">
        <f>'Ievades dati'!CK442</f>
        <v>0</v>
      </c>
    </row>
    <row r="113" spans="2:89" hidden="1" outlineLevel="2">
      <c r="B113" s="21"/>
      <c r="C113" s="10">
        <f t="shared" si="5"/>
        <v>6</v>
      </c>
      <c r="D113" s="259" t="str">
        <f>'Ievades dati'!D443</f>
        <v>Aktīvs 6</v>
      </c>
      <c r="F113" s="12" t="s">
        <v>9</v>
      </c>
      <c r="J113" s="33">
        <f>'Ievades dati'!J443</f>
        <v>0</v>
      </c>
      <c r="K113" s="33">
        <f>'Ievades dati'!K443</f>
        <v>0</v>
      </c>
      <c r="L113" s="33">
        <f>'Ievades dati'!L443</f>
        <v>0</v>
      </c>
      <c r="M113" s="33">
        <f>'Ievades dati'!M443</f>
        <v>0</v>
      </c>
      <c r="N113" s="33">
        <f>'Ievades dati'!N443</f>
        <v>0</v>
      </c>
      <c r="O113" s="33">
        <f>'Ievades dati'!O443</f>
        <v>0</v>
      </c>
      <c r="P113" s="33">
        <f>'Ievades dati'!P443</f>
        <v>0</v>
      </c>
      <c r="Q113" s="33">
        <f>'Ievades dati'!Q443</f>
        <v>0</v>
      </c>
      <c r="R113" s="33">
        <f>'Ievades dati'!R443</f>
        <v>0</v>
      </c>
      <c r="S113" s="33">
        <f>'Ievades dati'!S443</f>
        <v>0</v>
      </c>
      <c r="T113" s="33">
        <f>'Ievades dati'!T443</f>
        <v>0</v>
      </c>
      <c r="U113" s="33">
        <f>'Ievades dati'!U443</f>
        <v>0</v>
      </c>
      <c r="V113" s="33">
        <f>'Ievades dati'!V443</f>
        <v>0</v>
      </c>
      <c r="W113" s="33">
        <f>'Ievades dati'!W443</f>
        <v>0</v>
      </c>
      <c r="X113" s="33">
        <f>'Ievades dati'!X443</f>
        <v>0</v>
      </c>
      <c r="Y113" s="33">
        <f>'Ievades dati'!Y443</f>
        <v>0</v>
      </c>
      <c r="Z113" s="33">
        <f>'Ievades dati'!Z443</f>
        <v>0</v>
      </c>
      <c r="AA113" s="33">
        <f>'Ievades dati'!AA443</f>
        <v>0</v>
      </c>
      <c r="AB113" s="33">
        <f>'Ievades dati'!AB443</f>
        <v>0</v>
      </c>
      <c r="AC113" s="33">
        <f>'Ievades dati'!AC443</f>
        <v>0</v>
      </c>
      <c r="AD113" s="33">
        <f>'Ievades dati'!AD443</f>
        <v>0</v>
      </c>
      <c r="AE113" s="33">
        <f>'Ievades dati'!AE443</f>
        <v>0</v>
      </c>
      <c r="AF113" s="33">
        <f>'Ievades dati'!AF443</f>
        <v>0</v>
      </c>
      <c r="AG113" s="33">
        <f>'Ievades dati'!AG443</f>
        <v>0</v>
      </c>
      <c r="AH113" s="33">
        <f>'Ievades dati'!AH443</f>
        <v>0</v>
      </c>
      <c r="AI113" s="33">
        <f>'Ievades dati'!AI443</f>
        <v>0</v>
      </c>
      <c r="AJ113" s="33">
        <f>'Ievades dati'!AJ443</f>
        <v>0</v>
      </c>
      <c r="AK113" s="33">
        <f>'Ievades dati'!AK443</f>
        <v>0</v>
      </c>
      <c r="AL113" s="33">
        <f>'Ievades dati'!AL443</f>
        <v>0</v>
      </c>
      <c r="AM113" s="33">
        <f>'Ievades dati'!AM443</f>
        <v>0</v>
      </c>
      <c r="AN113" s="33">
        <f>'Ievades dati'!AN443</f>
        <v>0</v>
      </c>
      <c r="AO113" s="33">
        <f>'Ievades dati'!AO443</f>
        <v>0</v>
      </c>
      <c r="AP113" s="33">
        <f>'Ievades dati'!AP443</f>
        <v>0</v>
      </c>
      <c r="AQ113" s="33">
        <f>'Ievades dati'!AQ443</f>
        <v>0</v>
      </c>
      <c r="AR113" s="33">
        <f>'Ievades dati'!AR443</f>
        <v>0</v>
      </c>
      <c r="AS113" s="33">
        <f>'Ievades dati'!AS443</f>
        <v>0</v>
      </c>
      <c r="AT113" s="33">
        <f>'Ievades dati'!AT443</f>
        <v>0</v>
      </c>
      <c r="AU113" s="33">
        <f>'Ievades dati'!AU443</f>
        <v>0</v>
      </c>
      <c r="AV113" s="33">
        <f>'Ievades dati'!AV443</f>
        <v>0</v>
      </c>
      <c r="AW113" s="33">
        <f>'Ievades dati'!AW443</f>
        <v>0</v>
      </c>
      <c r="AX113" s="33">
        <f>'Ievades dati'!AX443</f>
        <v>0</v>
      </c>
      <c r="AY113" s="33">
        <f>'Ievades dati'!AY443</f>
        <v>0</v>
      </c>
      <c r="AZ113" s="33">
        <f>'Ievades dati'!AZ443</f>
        <v>0</v>
      </c>
      <c r="BA113" s="33">
        <f>'Ievades dati'!BA443</f>
        <v>0</v>
      </c>
      <c r="BB113" s="33">
        <f>'Ievades dati'!BB443</f>
        <v>0</v>
      </c>
      <c r="BC113" s="33">
        <f>'Ievades dati'!BC443</f>
        <v>0</v>
      </c>
      <c r="BD113" s="33">
        <f>'Ievades dati'!BD443</f>
        <v>0</v>
      </c>
      <c r="BE113" s="33">
        <f>'Ievades dati'!BE443</f>
        <v>0</v>
      </c>
      <c r="BF113" s="33">
        <f>'Ievades dati'!BF443</f>
        <v>0</v>
      </c>
      <c r="BG113" s="33">
        <f>'Ievades dati'!BG443</f>
        <v>0</v>
      </c>
      <c r="BH113" s="33">
        <f>'Ievades dati'!BH443</f>
        <v>0</v>
      </c>
      <c r="BI113" s="33">
        <f>'Ievades dati'!BI443</f>
        <v>0</v>
      </c>
      <c r="BJ113" s="33">
        <f>'Ievades dati'!BJ443</f>
        <v>0</v>
      </c>
      <c r="BK113" s="33">
        <f>'Ievades dati'!BK443</f>
        <v>0</v>
      </c>
      <c r="BL113" s="33">
        <f>'Ievades dati'!BL443</f>
        <v>0</v>
      </c>
      <c r="BM113" s="33">
        <f>'Ievades dati'!BM443</f>
        <v>0</v>
      </c>
      <c r="BN113" s="33">
        <f>'Ievades dati'!BN443</f>
        <v>0</v>
      </c>
      <c r="BO113" s="33">
        <f>'Ievades dati'!BO443</f>
        <v>0</v>
      </c>
      <c r="BP113" s="33">
        <f>'Ievades dati'!BP443</f>
        <v>0</v>
      </c>
      <c r="BQ113" s="33">
        <f>'Ievades dati'!BQ443</f>
        <v>0</v>
      </c>
      <c r="BR113" s="33">
        <f>'Ievades dati'!BR443</f>
        <v>0</v>
      </c>
      <c r="BS113" s="33">
        <f>'Ievades dati'!BS443</f>
        <v>0</v>
      </c>
      <c r="BT113" s="33">
        <f>'Ievades dati'!BT443</f>
        <v>0</v>
      </c>
      <c r="BU113" s="33">
        <f>'Ievades dati'!BU443</f>
        <v>0</v>
      </c>
      <c r="BV113" s="33">
        <f>'Ievades dati'!BV443</f>
        <v>0</v>
      </c>
      <c r="BW113" s="33">
        <f>'Ievades dati'!BW443</f>
        <v>0</v>
      </c>
      <c r="BX113" s="33">
        <f>'Ievades dati'!BX443</f>
        <v>0</v>
      </c>
      <c r="BY113" s="33">
        <f>'Ievades dati'!BY443</f>
        <v>0</v>
      </c>
      <c r="BZ113" s="33">
        <f>'Ievades dati'!BZ443</f>
        <v>0</v>
      </c>
      <c r="CA113" s="33">
        <f>'Ievades dati'!CA443</f>
        <v>0</v>
      </c>
      <c r="CB113" s="33">
        <f>'Ievades dati'!CB443</f>
        <v>0</v>
      </c>
      <c r="CC113" s="33">
        <f>'Ievades dati'!CC443</f>
        <v>0</v>
      </c>
      <c r="CD113" s="33">
        <f>'Ievades dati'!CD443</f>
        <v>0</v>
      </c>
      <c r="CE113" s="33">
        <f>'Ievades dati'!CE443</f>
        <v>0</v>
      </c>
      <c r="CF113" s="33">
        <f>'Ievades dati'!CF443</f>
        <v>0</v>
      </c>
      <c r="CG113" s="33">
        <f>'Ievades dati'!CG443</f>
        <v>0</v>
      </c>
      <c r="CH113" s="33">
        <f>'Ievades dati'!CH443</f>
        <v>0</v>
      </c>
      <c r="CI113" s="33">
        <f>'Ievades dati'!CI443</f>
        <v>0</v>
      </c>
      <c r="CJ113" s="33">
        <f>'Ievades dati'!CJ443</f>
        <v>0</v>
      </c>
      <c r="CK113" s="33">
        <f>'Ievades dati'!CK443</f>
        <v>0</v>
      </c>
    </row>
    <row r="114" spans="2:89" hidden="1" outlineLevel="2">
      <c r="B114" s="21"/>
      <c r="C114" s="10">
        <f t="shared" si="5"/>
        <v>7</v>
      </c>
      <c r="D114" s="259" t="str">
        <f>'Ievades dati'!D444</f>
        <v>Aktīvs 7</v>
      </c>
      <c r="F114" s="12" t="s">
        <v>9</v>
      </c>
      <c r="J114" s="33">
        <f>'Ievades dati'!J444</f>
        <v>0</v>
      </c>
      <c r="K114" s="33">
        <f>'Ievades dati'!K444</f>
        <v>0</v>
      </c>
      <c r="L114" s="33">
        <f>'Ievades dati'!L444</f>
        <v>0</v>
      </c>
      <c r="M114" s="33">
        <f>'Ievades dati'!M444</f>
        <v>0</v>
      </c>
      <c r="N114" s="33">
        <f>'Ievades dati'!N444</f>
        <v>0</v>
      </c>
      <c r="O114" s="33">
        <f>'Ievades dati'!O444</f>
        <v>0</v>
      </c>
      <c r="P114" s="33">
        <f>'Ievades dati'!P444</f>
        <v>0</v>
      </c>
      <c r="Q114" s="33">
        <f>'Ievades dati'!Q444</f>
        <v>0</v>
      </c>
      <c r="R114" s="33">
        <f>'Ievades dati'!R444</f>
        <v>0</v>
      </c>
      <c r="S114" s="33">
        <f>'Ievades dati'!S444</f>
        <v>0</v>
      </c>
      <c r="T114" s="33">
        <f>'Ievades dati'!T444</f>
        <v>0</v>
      </c>
      <c r="U114" s="33">
        <f>'Ievades dati'!U444</f>
        <v>0</v>
      </c>
      <c r="V114" s="33">
        <f>'Ievades dati'!V444</f>
        <v>0</v>
      </c>
      <c r="W114" s="33">
        <f>'Ievades dati'!W444</f>
        <v>0</v>
      </c>
      <c r="X114" s="33">
        <f>'Ievades dati'!X444</f>
        <v>0</v>
      </c>
      <c r="Y114" s="33">
        <f>'Ievades dati'!Y444</f>
        <v>0</v>
      </c>
      <c r="Z114" s="33">
        <f>'Ievades dati'!Z444</f>
        <v>0</v>
      </c>
      <c r="AA114" s="33">
        <f>'Ievades dati'!AA444</f>
        <v>0</v>
      </c>
      <c r="AB114" s="33">
        <f>'Ievades dati'!AB444</f>
        <v>0</v>
      </c>
      <c r="AC114" s="33">
        <f>'Ievades dati'!AC444</f>
        <v>0</v>
      </c>
      <c r="AD114" s="33">
        <f>'Ievades dati'!AD444</f>
        <v>0</v>
      </c>
      <c r="AE114" s="33">
        <f>'Ievades dati'!AE444</f>
        <v>0</v>
      </c>
      <c r="AF114" s="33">
        <f>'Ievades dati'!AF444</f>
        <v>0</v>
      </c>
      <c r="AG114" s="33">
        <f>'Ievades dati'!AG444</f>
        <v>0</v>
      </c>
      <c r="AH114" s="33">
        <f>'Ievades dati'!AH444</f>
        <v>0</v>
      </c>
      <c r="AI114" s="33">
        <f>'Ievades dati'!AI444</f>
        <v>0</v>
      </c>
      <c r="AJ114" s="33">
        <f>'Ievades dati'!AJ444</f>
        <v>0</v>
      </c>
      <c r="AK114" s="33">
        <f>'Ievades dati'!AK444</f>
        <v>0</v>
      </c>
      <c r="AL114" s="33">
        <f>'Ievades dati'!AL444</f>
        <v>0</v>
      </c>
      <c r="AM114" s="33">
        <f>'Ievades dati'!AM444</f>
        <v>0</v>
      </c>
      <c r="AN114" s="33">
        <f>'Ievades dati'!AN444</f>
        <v>0</v>
      </c>
      <c r="AO114" s="33">
        <f>'Ievades dati'!AO444</f>
        <v>0</v>
      </c>
      <c r="AP114" s="33">
        <f>'Ievades dati'!AP444</f>
        <v>0</v>
      </c>
      <c r="AQ114" s="33">
        <f>'Ievades dati'!AQ444</f>
        <v>0</v>
      </c>
      <c r="AR114" s="33">
        <f>'Ievades dati'!AR444</f>
        <v>0</v>
      </c>
      <c r="AS114" s="33">
        <f>'Ievades dati'!AS444</f>
        <v>0</v>
      </c>
      <c r="AT114" s="33">
        <f>'Ievades dati'!AT444</f>
        <v>0</v>
      </c>
      <c r="AU114" s="33">
        <f>'Ievades dati'!AU444</f>
        <v>0</v>
      </c>
      <c r="AV114" s="33">
        <f>'Ievades dati'!AV444</f>
        <v>0</v>
      </c>
      <c r="AW114" s="33">
        <f>'Ievades dati'!AW444</f>
        <v>0</v>
      </c>
      <c r="AX114" s="33">
        <f>'Ievades dati'!AX444</f>
        <v>0</v>
      </c>
      <c r="AY114" s="33">
        <f>'Ievades dati'!AY444</f>
        <v>0</v>
      </c>
      <c r="AZ114" s="33">
        <f>'Ievades dati'!AZ444</f>
        <v>0</v>
      </c>
      <c r="BA114" s="33">
        <f>'Ievades dati'!BA444</f>
        <v>0</v>
      </c>
      <c r="BB114" s="33">
        <f>'Ievades dati'!BB444</f>
        <v>0</v>
      </c>
      <c r="BC114" s="33">
        <f>'Ievades dati'!BC444</f>
        <v>0</v>
      </c>
      <c r="BD114" s="33">
        <f>'Ievades dati'!BD444</f>
        <v>0</v>
      </c>
      <c r="BE114" s="33">
        <f>'Ievades dati'!BE444</f>
        <v>0</v>
      </c>
      <c r="BF114" s="33">
        <f>'Ievades dati'!BF444</f>
        <v>0</v>
      </c>
      <c r="BG114" s="33">
        <f>'Ievades dati'!BG444</f>
        <v>0</v>
      </c>
      <c r="BH114" s="33">
        <f>'Ievades dati'!BH444</f>
        <v>0</v>
      </c>
      <c r="BI114" s="33">
        <f>'Ievades dati'!BI444</f>
        <v>0</v>
      </c>
      <c r="BJ114" s="33">
        <f>'Ievades dati'!BJ444</f>
        <v>0</v>
      </c>
      <c r="BK114" s="33">
        <f>'Ievades dati'!BK444</f>
        <v>0</v>
      </c>
      <c r="BL114" s="33">
        <f>'Ievades dati'!BL444</f>
        <v>0</v>
      </c>
      <c r="BM114" s="33">
        <f>'Ievades dati'!BM444</f>
        <v>0</v>
      </c>
      <c r="BN114" s="33">
        <f>'Ievades dati'!BN444</f>
        <v>0</v>
      </c>
      <c r="BO114" s="33">
        <f>'Ievades dati'!BO444</f>
        <v>0</v>
      </c>
      <c r="BP114" s="33">
        <f>'Ievades dati'!BP444</f>
        <v>0</v>
      </c>
      <c r="BQ114" s="33">
        <f>'Ievades dati'!BQ444</f>
        <v>0</v>
      </c>
      <c r="BR114" s="33">
        <f>'Ievades dati'!BR444</f>
        <v>0</v>
      </c>
      <c r="BS114" s="33">
        <f>'Ievades dati'!BS444</f>
        <v>0</v>
      </c>
      <c r="BT114" s="33">
        <f>'Ievades dati'!BT444</f>
        <v>0</v>
      </c>
      <c r="BU114" s="33">
        <f>'Ievades dati'!BU444</f>
        <v>0</v>
      </c>
      <c r="BV114" s="33">
        <f>'Ievades dati'!BV444</f>
        <v>0</v>
      </c>
      <c r="BW114" s="33">
        <f>'Ievades dati'!BW444</f>
        <v>0</v>
      </c>
      <c r="BX114" s="33">
        <f>'Ievades dati'!BX444</f>
        <v>0</v>
      </c>
      <c r="BY114" s="33">
        <f>'Ievades dati'!BY444</f>
        <v>0</v>
      </c>
      <c r="BZ114" s="33">
        <f>'Ievades dati'!BZ444</f>
        <v>0</v>
      </c>
      <c r="CA114" s="33">
        <f>'Ievades dati'!CA444</f>
        <v>0</v>
      </c>
      <c r="CB114" s="33">
        <f>'Ievades dati'!CB444</f>
        <v>0</v>
      </c>
      <c r="CC114" s="33">
        <f>'Ievades dati'!CC444</f>
        <v>0</v>
      </c>
      <c r="CD114" s="33">
        <f>'Ievades dati'!CD444</f>
        <v>0</v>
      </c>
      <c r="CE114" s="33">
        <f>'Ievades dati'!CE444</f>
        <v>0</v>
      </c>
      <c r="CF114" s="33">
        <f>'Ievades dati'!CF444</f>
        <v>0</v>
      </c>
      <c r="CG114" s="33">
        <f>'Ievades dati'!CG444</f>
        <v>0</v>
      </c>
      <c r="CH114" s="33">
        <f>'Ievades dati'!CH444</f>
        <v>0</v>
      </c>
      <c r="CI114" s="33">
        <f>'Ievades dati'!CI444</f>
        <v>0</v>
      </c>
      <c r="CJ114" s="33">
        <f>'Ievades dati'!CJ444</f>
        <v>0</v>
      </c>
      <c r="CK114" s="33">
        <f>'Ievades dati'!CK444</f>
        <v>0</v>
      </c>
    </row>
    <row r="115" spans="2:89" hidden="1" outlineLevel="2">
      <c r="B115" s="21"/>
      <c r="C115" s="10">
        <f t="shared" si="5"/>
        <v>8</v>
      </c>
      <c r="D115" s="259" t="str">
        <f>'Ievades dati'!D445</f>
        <v>Aktīvs 8</v>
      </c>
      <c r="F115" s="12" t="s">
        <v>9</v>
      </c>
      <c r="J115" s="33">
        <f>'Ievades dati'!J445</f>
        <v>0</v>
      </c>
      <c r="K115" s="33">
        <f>'Ievades dati'!K445</f>
        <v>0</v>
      </c>
      <c r="L115" s="33">
        <f>'Ievades dati'!L445</f>
        <v>0</v>
      </c>
      <c r="M115" s="33">
        <f>'Ievades dati'!M445</f>
        <v>0</v>
      </c>
      <c r="N115" s="33">
        <f>'Ievades dati'!N445</f>
        <v>0</v>
      </c>
      <c r="O115" s="33">
        <f>'Ievades dati'!O445</f>
        <v>0</v>
      </c>
      <c r="P115" s="33">
        <f>'Ievades dati'!P445</f>
        <v>0</v>
      </c>
      <c r="Q115" s="33">
        <f>'Ievades dati'!Q445</f>
        <v>0</v>
      </c>
      <c r="R115" s="33">
        <f>'Ievades dati'!R445</f>
        <v>0</v>
      </c>
      <c r="S115" s="33">
        <f>'Ievades dati'!S445</f>
        <v>0</v>
      </c>
      <c r="T115" s="33">
        <f>'Ievades dati'!T445</f>
        <v>0</v>
      </c>
      <c r="U115" s="33">
        <f>'Ievades dati'!U445</f>
        <v>0</v>
      </c>
      <c r="V115" s="33">
        <f>'Ievades dati'!V445</f>
        <v>0</v>
      </c>
      <c r="W115" s="33">
        <f>'Ievades dati'!W445</f>
        <v>0</v>
      </c>
      <c r="X115" s="33">
        <f>'Ievades dati'!X445</f>
        <v>0</v>
      </c>
      <c r="Y115" s="33">
        <f>'Ievades dati'!Y445</f>
        <v>0</v>
      </c>
      <c r="Z115" s="33">
        <f>'Ievades dati'!Z445</f>
        <v>0</v>
      </c>
      <c r="AA115" s="33">
        <f>'Ievades dati'!AA445</f>
        <v>0</v>
      </c>
      <c r="AB115" s="33">
        <f>'Ievades dati'!AB445</f>
        <v>0</v>
      </c>
      <c r="AC115" s="33">
        <f>'Ievades dati'!AC445</f>
        <v>0</v>
      </c>
      <c r="AD115" s="33">
        <f>'Ievades dati'!AD445</f>
        <v>0</v>
      </c>
      <c r="AE115" s="33">
        <f>'Ievades dati'!AE445</f>
        <v>0</v>
      </c>
      <c r="AF115" s="33">
        <f>'Ievades dati'!AF445</f>
        <v>0</v>
      </c>
      <c r="AG115" s="33">
        <f>'Ievades dati'!AG445</f>
        <v>0</v>
      </c>
      <c r="AH115" s="33">
        <f>'Ievades dati'!AH445</f>
        <v>0</v>
      </c>
      <c r="AI115" s="33">
        <f>'Ievades dati'!AI445</f>
        <v>0</v>
      </c>
      <c r="AJ115" s="33">
        <f>'Ievades dati'!AJ445</f>
        <v>0</v>
      </c>
      <c r="AK115" s="33">
        <f>'Ievades dati'!AK445</f>
        <v>0</v>
      </c>
      <c r="AL115" s="33">
        <f>'Ievades dati'!AL445</f>
        <v>0</v>
      </c>
      <c r="AM115" s="33">
        <f>'Ievades dati'!AM445</f>
        <v>0</v>
      </c>
      <c r="AN115" s="33">
        <f>'Ievades dati'!AN445</f>
        <v>0</v>
      </c>
      <c r="AO115" s="33">
        <f>'Ievades dati'!AO445</f>
        <v>0</v>
      </c>
      <c r="AP115" s="33">
        <f>'Ievades dati'!AP445</f>
        <v>0</v>
      </c>
      <c r="AQ115" s="33">
        <f>'Ievades dati'!AQ445</f>
        <v>0</v>
      </c>
      <c r="AR115" s="33">
        <f>'Ievades dati'!AR445</f>
        <v>0</v>
      </c>
      <c r="AS115" s="33">
        <f>'Ievades dati'!AS445</f>
        <v>0</v>
      </c>
      <c r="AT115" s="33">
        <f>'Ievades dati'!AT445</f>
        <v>0</v>
      </c>
      <c r="AU115" s="33">
        <f>'Ievades dati'!AU445</f>
        <v>0</v>
      </c>
      <c r="AV115" s="33">
        <f>'Ievades dati'!AV445</f>
        <v>0</v>
      </c>
      <c r="AW115" s="33">
        <f>'Ievades dati'!AW445</f>
        <v>0</v>
      </c>
      <c r="AX115" s="33">
        <f>'Ievades dati'!AX445</f>
        <v>0</v>
      </c>
      <c r="AY115" s="33">
        <f>'Ievades dati'!AY445</f>
        <v>0</v>
      </c>
      <c r="AZ115" s="33">
        <f>'Ievades dati'!AZ445</f>
        <v>0</v>
      </c>
      <c r="BA115" s="33">
        <f>'Ievades dati'!BA445</f>
        <v>0</v>
      </c>
      <c r="BB115" s="33">
        <f>'Ievades dati'!BB445</f>
        <v>0</v>
      </c>
      <c r="BC115" s="33">
        <f>'Ievades dati'!BC445</f>
        <v>0</v>
      </c>
      <c r="BD115" s="33">
        <f>'Ievades dati'!BD445</f>
        <v>0</v>
      </c>
      <c r="BE115" s="33">
        <f>'Ievades dati'!BE445</f>
        <v>0</v>
      </c>
      <c r="BF115" s="33">
        <f>'Ievades dati'!BF445</f>
        <v>0</v>
      </c>
      <c r="BG115" s="33">
        <f>'Ievades dati'!BG445</f>
        <v>0</v>
      </c>
      <c r="BH115" s="33">
        <f>'Ievades dati'!BH445</f>
        <v>0</v>
      </c>
      <c r="BI115" s="33">
        <f>'Ievades dati'!BI445</f>
        <v>0</v>
      </c>
      <c r="BJ115" s="33">
        <f>'Ievades dati'!BJ445</f>
        <v>0</v>
      </c>
      <c r="BK115" s="33">
        <f>'Ievades dati'!BK445</f>
        <v>0</v>
      </c>
      <c r="BL115" s="33">
        <f>'Ievades dati'!BL445</f>
        <v>0</v>
      </c>
      <c r="BM115" s="33">
        <f>'Ievades dati'!BM445</f>
        <v>0</v>
      </c>
      <c r="BN115" s="33">
        <f>'Ievades dati'!BN445</f>
        <v>0</v>
      </c>
      <c r="BO115" s="33">
        <f>'Ievades dati'!BO445</f>
        <v>0</v>
      </c>
      <c r="BP115" s="33">
        <f>'Ievades dati'!BP445</f>
        <v>0</v>
      </c>
      <c r="BQ115" s="33">
        <f>'Ievades dati'!BQ445</f>
        <v>0</v>
      </c>
      <c r="BR115" s="33">
        <f>'Ievades dati'!BR445</f>
        <v>0</v>
      </c>
      <c r="BS115" s="33">
        <f>'Ievades dati'!BS445</f>
        <v>0</v>
      </c>
      <c r="BT115" s="33">
        <f>'Ievades dati'!BT445</f>
        <v>0</v>
      </c>
      <c r="BU115" s="33">
        <f>'Ievades dati'!BU445</f>
        <v>0</v>
      </c>
      <c r="BV115" s="33">
        <f>'Ievades dati'!BV445</f>
        <v>0</v>
      </c>
      <c r="BW115" s="33">
        <f>'Ievades dati'!BW445</f>
        <v>0</v>
      </c>
      <c r="BX115" s="33">
        <f>'Ievades dati'!BX445</f>
        <v>0</v>
      </c>
      <c r="BY115" s="33">
        <f>'Ievades dati'!BY445</f>
        <v>0</v>
      </c>
      <c r="BZ115" s="33">
        <f>'Ievades dati'!BZ445</f>
        <v>0</v>
      </c>
      <c r="CA115" s="33">
        <f>'Ievades dati'!CA445</f>
        <v>0</v>
      </c>
      <c r="CB115" s="33">
        <f>'Ievades dati'!CB445</f>
        <v>0</v>
      </c>
      <c r="CC115" s="33">
        <f>'Ievades dati'!CC445</f>
        <v>0</v>
      </c>
      <c r="CD115" s="33">
        <f>'Ievades dati'!CD445</f>
        <v>0</v>
      </c>
      <c r="CE115" s="33">
        <f>'Ievades dati'!CE445</f>
        <v>0</v>
      </c>
      <c r="CF115" s="33">
        <f>'Ievades dati'!CF445</f>
        <v>0</v>
      </c>
      <c r="CG115" s="33">
        <f>'Ievades dati'!CG445</f>
        <v>0</v>
      </c>
      <c r="CH115" s="33">
        <f>'Ievades dati'!CH445</f>
        <v>0</v>
      </c>
      <c r="CI115" s="33">
        <f>'Ievades dati'!CI445</f>
        <v>0</v>
      </c>
      <c r="CJ115" s="33">
        <f>'Ievades dati'!CJ445</f>
        <v>0</v>
      </c>
      <c r="CK115" s="33">
        <f>'Ievades dati'!CK445</f>
        <v>0</v>
      </c>
    </row>
    <row r="116" spans="2:89" hidden="1" outlineLevel="2">
      <c r="B116" s="21"/>
      <c r="C116" s="10">
        <f t="shared" si="5"/>
        <v>9</v>
      </c>
      <c r="D116" s="259" t="str">
        <f>'Ievades dati'!D446</f>
        <v>Aktīvs 9</v>
      </c>
      <c r="F116" s="12" t="s">
        <v>9</v>
      </c>
      <c r="J116" s="33">
        <f>'Ievades dati'!J446</f>
        <v>0</v>
      </c>
      <c r="K116" s="33">
        <f>'Ievades dati'!K446</f>
        <v>0</v>
      </c>
      <c r="L116" s="33">
        <f>'Ievades dati'!L446</f>
        <v>0</v>
      </c>
      <c r="M116" s="33">
        <f>'Ievades dati'!M446</f>
        <v>0</v>
      </c>
      <c r="N116" s="33">
        <f>'Ievades dati'!N446</f>
        <v>0</v>
      </c>
      <c r="O116" s="33">
        <f>'Ievades dati'!O446</f>
        <v>0</v>
      </c>
      <c r="P116" s="33">
        <f>'Ievades dati'!P446</f>
        <v>0</v>
      </c>
      <c r="Q116" s="33">
        <f>'Ievades dati'!Q446</f>
        <v>0</v>
      </c>
      <c r="R116" s="33">
        <f>'Ievades dati'!R446</f>
        <v>0</v>
      </c>
      <c r="S116" s="33">
        <f>'Ievades dati'!S446</f>
        <v>0</v>
      </c>
      <c r="T116" s="33">
        <f>'Ievades dati'!T446</f>
        <v>0</v>
      </c>
      <c r="U116" s="33">
        <f>'Ievades dati'!U446</f>
        <v>0</v>
      </c>
      <c r="V116" s="33">
        <f>'Ievades dati'!V446</f>
        <v>0</v>
      </c>
      <c r="W116" s="33">
        <f>'Ievades dati'!W446</f>
        <v>0</v>
      </c>
      <c r="X116" s="33">
        <f>'Ievades dati'!X446</f>
        <v>0</v>
      </c>
      <c r="Y116" s="33">
        <f>'Ievades dati'!Y446</f>
        <v>0</v>
      </c>
      <c r="Z116" s="33">
        <f>'Ievades dati'!Z446</f>
        <v>0</v>
      </c>
      <c r="AA116" s="33">
        <f>'Ievades dati'!AA446</f>
        <v>0</v>
      </c>
      <c r="AB116" s="33">
        <f>'Ievades dati'!AB446</f>
        <v>0</v>
      </c>
      <c r="AC116" s="33">
        <f>'Ievades dati'!AC446</f>
        <v>0</v>
      </c>
      <c r="AD116" s="33">
        <f>'Ievades dati'!AD446</f>
        <v>0</v>
      </c>
      <c r="AE116" s="33">
        <f>'Ievades dati'!AE446</f>
        <v>0</v>
      </c>
      <c r="AF116" s="33">
        <f>'Ievades dati'!AF446</f>
        <v>0</v>
      </c>
      <c r="AG116" s="33">
        <f>'Ievades dati'!AG446</f>
        <v>0</v>
      </c>
      <c r="AH116" s="33">
        <f>'Ievades dati'!AH446</f>
        <v>0</v>
      </c>
      <c r="AI116" s="33">
        <f>'Ievades dati'!AI446</f>
        <v>0</v>
      </c>
      <c r="AJ116" s="33">
        <f>'Ievades dati'!AJ446</f>
        <v>0</v>
      </c>
      <c r="AK116" s="33">
        <f>'Ievades dati'!AK446</f>
        <v>0</v>
      </c>
      <c r="AL116" s="33">
        <f>'Ievades dati'!AL446</f>
        <v>0</v>
      </c>
      <c r="AM116" s="33">
        <f>'Ievades dati'!AM446</f>
        <v>0</v>
      </c>
      <c r="AN116" s="33">
        <f>'Ievades dati'!AN446</f>
        <v>0</v>
      </c>
      <c r="AO116" s="33">
        <f>'Ievades dati'!AO446</f>
        <v>0</v>
      </c>
      <c r="AP116" s="33">
        <f>'Ievades dati'!AP446</f>
        <v>0</v>
      </c>
      <c r="AQ116" s="33">
        <f>'Ievades dati'!AQ446</f>
        <v>0</v>
      </c>
      <c r="AR116" s="33">
        <f>'Ievades dati'!AR446</f>
        <v>0</v>
      </c>
      <c r="AS116" s="33">
        <f>'Ievades dati'!AS446</f>
        <v>0</v>
      </c>
      <c r="AT116" s="33">
        <f>'Ievades dati'!AT446</f>
        <v>0</v>
      </c>
      <c r="AU116" s="33">
        <f>'Ievades dati'!AU446</f>
        <v>0</v>
      </c>
      <c r="AV116" s="33">
        <f>'Ievades dati'!AV446</f>
        <v>0</v>
      </c>
      <c r="AW116" s="33">
        <f>'Ievades dati'!AW446</f>
        <v>0</v>
      </c>
      <c r="AX116" s="33">
        <f>'Ievades dati'!AX446</f>
        <v>0</v>
      </c>
      <c r="AY116" s="33">
        <f>'Ievades dati'!AY446</f>
        <v>0</v>
      </c>
      <c r="AZ116" s="33">
        <f>'Ievades dati'!AZ446</f>
        <v>0</v>
      </c>
      <c r="BA116" s="33">
        <f>'Ievades dati'!BA446</f>
        <v>0</v>
      </c>
      <c r="BB116" s="33">
        <f>'Ievades dati'!BB446</f>
        <v>0</v>
      </c>
      <c r="BC116" s="33">
        <f>'Ievades dati'!BC446</f>
        <v>0</v>
      </c>
      <c r="BD116" s="33">
        <f>'Ievades dati'!BD446</f>
        <v>0</v>
      </c>
      <c r="BE116" s="33">
        <f>'Ievades dati'!BE446</f>
        <v>0</v>
      </c>
      <c r="BF116" s="33">
        <f>'Ievades dati'!BF446</f>
        <v>0</v>
      </c>
      <c r="BG116" s="33">
        <f>'Ievades dati'!BG446</f>
        <v>0</v>
      </c>
      <c r="BH116" s="33">
        <f>'Ievades dati'!BH446</f>
        <v>0</v>
      </c>
      <c r="BI116" s="33">
        <f>'Ievades dati'!BI446</f>
        <v>0</v>
      </c>
      <c r="BJ116" s="33">
        <f>'Ievades dati'!BJ446</f>
        <v>0</v>
      </c>
      <c r="BK116" s="33">
        <f>'Ievades dati'!BK446</f>
        <v>0</v>
      </c>
      <c r="BL116" s="33">
        <f>'Ievades dati'!BL446</f>
        <v>0</v>
      </c>
      <c r="BM116" s="33">
        <f>'Ievades dati'!BM446</f>
        <v>0</v>
      </c>
      <c r="BN116" s="33">
        <f>'Ievades dati'!BN446</f>
        <v>0</v>
      </c>
      <c r="BO116" s="33">
        <f>'Ievades dati'!BO446</f>
        <v>0</v>
      </c>
      <c r="BP116" s="33">
        <f>'Ievades dati'!BP446</f>
        <v>0</v>
      </c>
      <c r="BQ116" s="33">
        <f>'Ievades dati'!BQ446</f>
        <v>0</v>
      </c>
      <c r="BR116" s="33">
        <f>'Ievades dati'!BR446</f>
        <v>0</v>
      </c>
      <c r="BS116" s="33">
        <f>'Ievades dati'!BS446</f>
        <v>0</v>
      </c>
      <c r="BT116" s="33">
        <f>'Ievades dati'!BT446</f>
        <v>0</v>
      </c>
      <c r="BU116" s="33">
        <f>'Ievades dati'!BU446</f>
        <v>0</v>
      </c>
      <c r="BV116" s="33">
        <f>'Ievades dati'!BV446</f>
        <v>0</v>
      </c>
      <c r="BW116" s="33">
        <f>'Ievades dati'!BW446</f>
        <v>0</v>
      </c>
      <c r="BX116" s="33">
        <f>'Ievades dati'!BX446</f>
        <v>0</v>
      </c>
      <c r="BY116" s="33">
        <f>'Ievades dati'!BY446</f>
        <v>0</v>
      </c>
      <c r="BZ116" s="33">
        <f>'Ievades dati'!BZ446</f>
        <v>0</v>
      </c>
      <c r="CA116" s="33">
        <f>'Ievades dati'!CA446</f>
        <v>0</v>
      </c>
      <c r="CB116" s="33">
        <f>'Ievades dati'!CB446</f>
        <v>0</v>
      </c>
      <c r="CC116" s="33">
        <f>'Ievades dati'!CC446</f>
        <v>0</v>
      </c>
      <c r="CD116" s="33">
        <f>'Ievades dati'!CD446</f>
        <v>0</v>
      </c>
      <c r="CE116" s="33">
        <f>'Ievades dati'!CE446</f>
        <v>0</v>
      </c>
      <c r="CF116" s="33">
        <f>'Ievades dati'!CF446</f>
        <v>0</v>
      </c>
      <c r="CG116" s="33">
        <f>'Ievades dati'!CG446</f>
        <v>0</v>
      </c>
      <c r="CH116" s="33">
        <f>'Ievades dati'!CH446</f>
        <v>0</v>
      </c>
      <c r="CI116" s="33">
        <f>'Ievades dati'!CI446</f>
        <v>0</v>
      </c>
      <c r="CJ116" s="33">
        <f>'Ievades dati'!CJ446</f>
        <v>0</v>
      </c>
      <c r="CK116" s="33">
        <f>'Ievades dati'!CK446</f>
        <v>0</v>
      </c>
    </row>
    <row r="117" spans="2:89" hidden="1" outlineLevel="2">
      <c r="B117" s="21"/>
      <c r="C117" s="10">
        <f t="shared" si="5"/>
        <v>10</v>
      </c>
      <c r="D117" s="259" t="str">
        <f>'Ievades dati'!D447</f>
        <v>Aktīvs 10</v>
      </c>
      <c r="F117" s="12" t="s">
        <v>9</v>
      </c>
      <c r="J117" s="33">
        <f>'Ievades dati'!J447</f>
        <v>0</v>
      </c>
      <c r="K117" s="33">
        <f>'Ievades dati'!K447</f>
        <v>0</v>
      </c>
      <c r="L117" s="33">
        <f>'Ievades dati'!L447</f>
        <v>0</v>
      </c>
      <c r="M117" s="33">
        <f>'Ievades dati'!M447</f>
        <v>0</v>
      </c>
      <c r="N117" s="33">
        <f>'Ievades dati'!N447</f>
        <v>0</v>
      </c>
      <c r="O117" s="33">
        <f>'Ievades dati'!O447</f>
        <v>0</v>
      </c>
      <c r="P117" s="33">
        <f>'Ievades dati'!P447</f>
        <v>0</v>
      </c>
      <c r="Q117" s="33">
        <f>'Ievades dati'!Q447</f>
        <v>0</v>
      </c>
      <c r="R117" s="33">
        <f>'Ievades dati'!R447</f>
        <v>0</v>
      </c>
      <c r="S117" s="33">
        <f>'Ievades dati'!S447</f>
        <v>0</v>
      </c>
      <c r="T117" s="33">
        <f>'Ievades dati'!T447</f>
        <v>0</v>
      </c>
      <c r="U117" s="33">
        <f>'Ievades dati'!U447</f>
        <v>0</v>
      </c>
      <c r="V117" s="33">
        <f>'Ievades dati'!V447</f>
        <v>0</v>
      </c>
      <c r="W117" s="33">
        <f>'Ievades dati'!W447</f>
        <v>0</v>
      </c>
      <c r="X117" s="33">
        <f>'Ievades dati'!X447</f>
        <v>0</v>
      </c>
      <c r="Y117" s="33">
        <f>'Ievades dati'!Y447</f>
        <v>0</v>
      </c>
      <c r="Z117" s="33">
        <f>'Ievades dati'!Z447</f>
        <v>0</v>
      </c>
      <c r="AA117" s="33">
        <f>'Ievades dati'!AA447</f>
        <v>0</v>
      </c>
      <c r="AB117" s="33">
        <f>'Ievades dati'!AB447</f>
        <v>0</v>
      </c>
      <c r="AC117" s="33">
        <f>'Ievades dati'!AC447</f>
        <v>0</v>
      </c>
      <c r="AD117" s="33">
        <f>'Ievades dati'!AD447</f>
        <v>0</v>
      </c>
      <c r="AE117" s="33">
        <f>'Ievades dati'!AE447</f>
        <v>0</v>
      </c>
      <c r="AF117" s="33">
        <f>'Ievades dati'!AF447</f>
        <v>0</v>
      </c>
      <c r="AG117" s="33">
        <f>'Ievades dati'!AG447</f>
        <v>0</v>
      </c>
      <c r="AH117" s="33">
        <f>'Ievades dati'!AH447</f>
        <v>0</v>
      </c>
      <c r="AI117" s="33">
        <f>'Ievades dati'!AI447</f>
        <v>0</v>
      </c>
      <c r="AJ117" s="33">
        <f>'Ievades dati'!AJ447</f>
        <v>0</v>
      </c>
      <c r="AK117" s="33">
        <f>'Ievades dati'!AK447</f>
        <v>0</v>
      </c>
      <c r="AL117" s="33">
        <f>'Ievades dati'!AL447</f>
        <v>0</v>
      </c>
      <c r="AM117" s="33">
        <f>'Ievades dati'!AM447</f>
        <v>0</v>
      </c>
      <c r="AN117" s="33">
        <f>'Ievades dati'!AN447</f>
        <v>0</v>
      </c>
      <c r="AO117" s="33">
        <f>'Ievades dati'!AO447</f>
        <v>0</v>
      </c>
      <c r="AP117" s="33">
        <f>'Ievades dati'!AP447</f>
        <v>0</v>
      </c>
      <c r="AQ117" s="33">
        <f>'Ievades dati'!AQ447</f>
        <v>0</v>
      </c>
      <c r="AR117" s="33">
        <f>'Ievades dati'!AR447</f>
        <v>0</v>
      </c>
      <c r="AS117" s="33">
        <f>'Ievades dati'!AS447</f>
        <v>0</v>
      </c>
      <c r="AT117" s="33">
        <f>'Ievades dati'!AT447</f>
        <v>0</v>
      </c>
      <c r="AU117" s="33">
        <f>'Ievades dati'!AU447</f>
        <v>0</v>
      </c>
      <c r="AV117" s="33">
        <f>'Ievades dati'!AV447</f>
        <v>0</v>
      </c>
      <c r="AW117" s="33">
        <f>'Ievades dati'!AW447</f>
        <v>0</v>
      </c>
      <c r="AX117" s="33">
        <f>'Ievades dati'!AX447</f>
        <v>0</v>
      </c>
      <c r="AY117" s="33">
        <f>'Ievades dati'!AY447</f>
        <v>0</v>
      </c>
      <c r="AZ117" s="33">
        <f>'Ievades dati'!AZ447</f>
        <v>0</v>
      </c>
      <c r="BA117" s="33">
        <f>'Ievades dati'!BA447</f>
        <v>0</v>
      </c>
      <c r="BB117" s="33">
        <f>'Ievades dati'!BB447</f>
        <v>0</v>
      </c>
      <c r="BC117" s="33">
        <f>'Ievades dati'!BC447</f>
        <v>0</v>
      </c>
      <c r="BD117" s="33">
        <f>'Ievades dati'!BD447</f>
        <v>0</v>
      </c>
      <c r="BE117" s="33">
        <f>'Ievades dati'!BE447</f>
        <v>0</v>
      </c>
      <c r="BF117" s="33">
        <f>'Ievades dati'!BF447</f>
        <v>0</v>
      </c>
      <c r="BG117" s="33">
        <f>'Ievades dati'!BG447</f>
        <v>0</v>
      </c>
      <c r="BH117" s="33">
        <f>'Ievades dati'!BH447</f>
        <v>0</v>
      </c>
      <c r="BI117" s="33">
        <f>'Ievades dati'!BI447</f>
        <v>0</v>
      </c>
      <c r="BJ117" s="33">
        <f>'Ievades dati'!BJ447</f>
        <v>0</v>
      </c>
      <c r="BK117" s="33">
        <f>'Ievades dati'!BK447</f>
        <v>0</v>
      </c>
      <c r="BL117" s="33">
        <f>'Ievades dati'!BL447</f>
        <v>0</v>
      </c>
      <c r="BM117" s="33">
        <f>'Ievades dati'!BM447</f>
        <v>0</v>
      </c>
      <c r="BN117" s="33">
        <f>'Ievades dati'!BN447</f>
        <v>0</v>
      </c>
      <c r="BO117" s="33">
        <f>'Ievades dati'!BO447</f>
        <v>0</v>
      </c>
      <c r="BP117" s="33">
        <f>'Ievades dati'!BP447</f>
        <v>0</v>
      </c>
      <c r="BQ117" s="33">
        <f>'Ievades dati'!BQ447</f>
        <v>0</v>
      </c>
      <c r="BR117" s="33">
        <f>'Ievades dati'!BR447</f>
        <v>0</v>
      </c>
      <c r="BS117" s="33">
        <f>'Ievades dati'!BS447</f>
        <v>0</v>
      </c>
      <c r="BT117" s="33">
        <f>'Ievades dati'!BT447</f>
        <v>0</v>
      </c>
      <c r="BU117" s="33">
        <f>'Ievades dati'!BU447</f>
        <v>0</v>
      </c>
      <c r="BV117" s="33">
        <f>'Ievades dati'!BV447</f>
        <v>0</v>
      </c>
      <c r="BW117" s="33">
        <f>'Ievades dati'!BW447</f>
        <v>0</v>
      </c>
      <c r="BX117" s="33">
        <f>'Ievades dati'!BX447</f>
        <v>0</v>
      </c>
      <c r="BY117" s="33">
        <f>'Ievades dati'!BY447</f>
        <v>0</v>
      </c>
      <c r="BZ117" s="33">
        <f>'Ievades dati'!BZ447</f>
        <v>0</v>
      </c>
      <c r="CA117" s="33">
        <f>'Ievades dati'!CA447</f>
        <v>0</v>
      </c>
      <c r="CB117" s="33">
        <f>'Ievades dati'!CB447</f>
        <v>0</v>
      </c>
      <c r="CC117" s="33">
        <f>'Ievades dati'!CC447</f>
        <v>0</v>
      </c>
      <c r="CD117" s="33">
        <f>'Ievades dati'!CD447</f>
        <v>0</v>
      </c>
      <c r="CE117" s="33">
        <f>'Ievades dati'!CE447</f>
        <v>0</v>
      </c>
      <c r="CF117" s="33">
        <f>'Ievades dati'!CF447</f>
        <v>0</v>
      </c>
      <c r="CG117" s="33">
        <f>'Ievades dati'!CG447</f>
        <v>0</v>
      </c>
      <c r="CH117" s="33">
        <f>'Ievades dati'!CH447</f>
        <v>0</v>
      </c>
      <c r="CI117" s="33">
        <f>'Ievades dati'!CI447</f>
        <v>0</v>
      </c>
      <c r="CJ117" s="33">
        <f>'Ievades dati'!CJ447</f>
        <v>0</v>
      </c>
      <c r="CK117" s="33">
        <f>'Ievades dati'!CK447</f>
        <v>0</v>
      </c>
    </row>
    <row r="118" spans="2:89" hidden="1" outlineLevel="2">
      <c r="B118" s="21"/>
      <c r="C118" s="10">
        <f t="shared" si="5"/>
        <v>11</v>
      </c>
      <c r="D118" s="259">
        <f>'Ievades dati'!D448</f>
        <v>0</v>
      </c>
      <c r="F118" s="12" t="s">
        <v>9</v>
      </c>
      <c r="J118" s="33">
        <f>'Ievades dati'!J448</f>
        <v>0</v>
      </c>
      <c r="K118" s="33">
        <f>'Ievades dati'!K448</f>
        <v>0</v>
      </c>
      <c r="L118" s="33">
        <f>'Ievades dati'!L448</f>
        <v>0</v>
      </c>
      <c r="M118" s="33">
        <f>'Ievades dati'!M448</f>
        <v>0</v>
      </c>
      <c r="N118" s="33">
        <f>'Ievades dati'!N448</f>
        <v>0</v>
      </c>
      <c r="O118" s="33">
        <f>'Ievades dati'!O448</f>
        <v>0</v>
      </c>
      <c r="P118" s="33">
        <f>'Ievades dati'!P448</f>
        <v>0</v>
      </c>
      <c r="Q118" s="33">
        <f>'Ievades dati'!Q448</f>
        <v>0</v>
      </c>
      <c r="R118" s="33">
        <f>'Ievades dati'!R448</f>
        <v>0</v>
      </c>
      <c r="S118" s="33">
        <f>'Ievades dati'!S448</f>
        <v>0</v>
      </c>
      <c r="T118" s="33">
        <f>'Ievades dati'!T448</f>
        <v>0</v>
      </c>
      <c r="U118" s="33">
        <f>'Ievades dati'!U448</f>
        <v>0</v>
      </c>
      <c r="V118" s="33">
        <f>'Ievades dati'!V448</f>
        <v>0</v>
      </c>
      <c r="W118" s="33">
        <f>'Ievades dati'!W448</f>
        <v>0</v>
      </c>
      <c r="X118" s="33">
        <f>'Ievades dati'!X448</f>
        <v>0</v>
      </c>
      <c r="Y118" s="33">
        <f>'Ievades dati'!Y448</f>
        <v>0</v>
      </c>
      <c r="Z118" s="33">
        <f>'Ievades dati'!Z448</f>
        <v>0</v>
      </c>
      <c r="AA118" s="33">
        <f>'Ievades dati'!AA448</f>
        <v>0</v>
      </c>
      <c r="AB118" s="33">
        <f>'Ievades dati'!AB448</f>
        <v>0</v>
      </c>
      <c r="AC118" s="33">
        <f>'Ievades dati'!AC448</f>
        <v>0</v>
      </c>
      <c r="AD118" s="33">
        <f>'Ievades dati'!AD448</f>
        <v>0</v>
      </c>
      <c r="AE118" s="33">
        <f>'Ievades dati'!AE448</f>
        <v>0</v>
      </c>
      <c r="AF118" s="33">
        <f>'Ievades dati'!AF448</f>
        <v>0</v>
      </c>
      <c r="AG118" s="33">
        <f>'Ievades dati'!AG448</f>
        <v>0</v>
      </c>
      <c r="AH118" s="33">
        <f>'Ievades dati'!AH448</f>
        <v>0</v>
      </c>
      <c r="AI118" s="33">
        <f>'Ievades dati'!AI448</f>
        <v>0</v>
      </c>
      <c r="AJ118" s="33">
        <f>'Ievades dati'!AJ448</f>
        <v>0</v>
      </c>
      <c r="AK118" s="33">
        <f>'Ievades dati'!AK448</f>
        <v>0</v>
      </c>
      <c r="AL118" s="33">
        <f>'Ievades dati'!AL448</f>
        <v>0</v>
      </c>
      <c r="AM118" s="33">
        <f>'Ievades dati'!AM448</f>
        <v>0</v>
      </c>
      <c r="AN118" s="33">
        <f>'Ievades dati'!AN448</f>
        <v>0</v>
      </c>
      <c r="AO118" s="33">
        <f>'Ievades dati'!AO448</f>
        <v>0</v>
      </c>
      <c r="AP118" s="33">
        <f>'Ievades dati'!AP448</f>
        <v>0</v>
      </c>
      <c r="AQ118" s="33">
        <f>'Ievades dati'!AQ448</f>
        <v>0</v>
      </c>
      <c r="AR118" s="33">
        <f>'Ievades dati'!AR448</f>
        <v>0</v>
      </c>
      <c r="AS118" s="33">
        <f>'Ievades dati'!AS448</f>
        <v>0</v>
      </c>
      <c r="AT118" s="33">
        <f>'Ievades dati'!AT448</f>
        <v>0</v>
      </c>
      <c r="AU118" s="33">
        <f>'Ievades dati'!AU448</f>
        <v>0</v>
      </c>
      <c r="AV118" s="33">
        <f>'Ievades dati'!AV448</f>
        <v>0</v>
      </c>
      <c r="AW118" s="33">
        <f>'Ievades dati'!AW448</f>
        <v>0</v>
      </c>
      <c r="AX118" s="33">
        <f>'Ievades dati'!AX448</f>
        <v>0</v>
      </c>
      <c r="AY118" s="33">
        <f>'Ievades dati'!AY448</f>
        <v>0</v>
      </c>
      <c r="AZ118" s="33">
        <f>'Ievades dati'!AZ448</f>
        <v>0</v>
      </c>
      <c r="BA118" s="33">
        <f>'Ievades dati'!BA448</f>
        <v>0</v>
      </c>
      <c r="BB118" s="33">
        <f>'Ievades dati'!BB448</f>
        <v>0</v>
      </c>
      <c r="BC118" s="33">
        <f>'Ievades dati'!BC448</f>
        <v>0</v>
      </c>
      <c r="BD118" s="33">
        <f>'Ievades dati'!BD448</f>
        <v>0</v>
      </c>
      <c r="BE118" s="33">
        <f>'Ievades dati'!BE448</f>
        <v>0</v>
      </c>
      <c r="BF118" s="33">
        <f>'Ievades dati'!BF448</f>
        <v>0</v>
      </c>
      <c r="BG118" s="33">
        <f>'Ievades dati'!BG448</f>
        <v>0</v>
      </c>
      <c r="BH118" s="33">
        <f>'Ievades dati'!BH448</f>
        <v>0</v>
      </c>
      <c r="BI118" s="33">
        <f>'Ievades dati'!BI448</f>
        <v>0</v>
      </c>
      <c r="BJ118" s="33">
        <f>'Ievades dati'!BJ448</f>
        <v>0</v>
      </c>
      <c r="BK118" s="33">
        <f>'Ievades dati'!BK448</f>
        <v>0</v>
      </c>
      <c r="BL118" s="33">
        <f>'Ievades dati'!BL448</f>
        <v>0</v>
      </c>
      <c r="BM118" s="33">
        <f>'Ievades dati'!BM448</f>
        <v>0</v>
      </c>
      <c r="BN118" s="33">
        <f>'Ievades dati'!BN448</f>
        <v>0</v>
      </c>
      <c r="BO118" s="33">
        <f>'Ievades dati'!BO448</f>
        <v>0</v>
      </c>
      <c r="BP118" s="33">
        <f>'Ievades dati'!BP448</f>
        <v>0</v>
      </c>
      <c r="BQ118" s="33">
        <f>'Ievades dati'!BQ448</f>
        <v>0</v>
      </c>
      <c r="BR118" s="33">
        <f>'Ievades dati'!BR448</f>
        <v>0</v>
      </c>
      <c r="BS118" s="33">
        <f>'Ievades dati'!BS448</f>
        <v>0</v>
      </c>
      <c r="BT118" s="33">
        <f>'Ievades dati'!BT448</f>
        <v>0</v>
      </c>
      <c r="BU118" s="33">
        <f>'Ievades dati'!BU448</f>
        <v>0</v>
      </c>
      <c r="BV118" s="33">
        <f>'Ievades dati'!BV448</f>
        <v>0</v>
      </c>
      <c r="BW118" s="33">
        <f>'Ievades dati'!BW448</f>
        <v>0</v>
      </c>
      <c r="BX118" s="33">
        <f>'Ievades dati'!BX448</f>
        <v>0</v>
      </c>
      <c r="BY118" s="33">
        <f>'Ievades dati'!BY448</f>
        <v>0</v>
      </c>
      <c r="BZ118" s="33">
        <f>'Ievades dati'!BZ448</f>
        <v>0</v>
      </c>
      <c r="CA118" s="33">
        <f>'Ievades dati'!CA448</f>
        <v>0</v>
      </c>
      <c r="CB118" s="33">
        <f>'Ievades dati'!CB448</f>
        <v>0</v>
      </c>
      <c r="CC118" s="33">
        <f>'Ievades dati'!CC448</f>
        <v>0</v>
      </c>
      <c r="CD118" s="33">
        <f>'Ievades dati'!CD448</f>
        <v>0</v>
      </c>
      <c r="CE118" s="33">
        <f>'Ievades dati'!CE448</f>
        <v>0</v>
      </c>
      <c r="CF118" s="33">
        <f>'Ievades dati'!CF448</f>
        <v>0</v>
      </c>
      <c r="CG118" s="33">
        <f>'Ievades dati'!CG448</f>
        <v>0</v>
      </c>
      <c r="CH118" s="33">
        <f>'Ievades dati'!CH448</f>
        <v>0</v>
      </c>
      <c r="CI118" s="33">
        <f>'Ievades dati'!CI448</f>
        <v>0</v>
      </c>
      <c r="CJ118" s="33">
        <f>'Ievades dati'!CJ448</f>
        <v>0</v>
      </c>
      <c r="CK118" s="33">
        <f>'Ievades dati'!CK448</f>
        <v>0</v>
      </c>
    </row>
    <row r="119" spans="2:89" hidden="1" outlineLevel="2">
      <c r="B119" s="21"/>
      <c r="C119" s="10">
        <f t="shared" si="5"/>
        <v>12</v>
      </c>
      <c r="D119" s="259">
        <f>'Ievades dati'!D449</f>
        <v>0</v>
      </c>
      <c r="F119" s="12" t="s">
        <v>9</v>
      </c>
      <c r="J119" s="33">
        <f>'Ievades dati'!J449</f>
        <v>0</v>
      </c>
      <c r="K119" s="33">
        <f>'Ievades dati'!K449</f>
        <v>0</v>
      </c>
      <c r="L119" s="33">
        <f>'Ievades dati'!L449</f>
        <v>0</v>
      </c>
      <c r="M119" s="33">
        <f>'Ievades dati'!M449</f>
        <v>0</v>
      </c>
      <c r="N119" s="33">
        <f>'Ievades dati'!N449</f>
        <v>0</v>
      </c>
      <c r="O119" s="33">
        <f>'Ievades dati'!O449</f>
        <v>0</v>
      </c>
      <c r="P119" s="33">
        <f>'Ievades dati'!P449</f>
        <v>0</v>
      </c>
      <c r="Q119" s="33">
        <f>'Ievades dati'!Q449</f>
        <v>0</v>
      </c>
      <c r="R119" s="33">
        <f>'Ievades dati'!R449</f>
        <v>0</v>
      </c>
      <c r="S119" s="33">
        <f>'Ievades dati'!S449</f>
        <v>0</v>
      </c>
      <c r="T119" s="33">
        <f>'Ievades dati'!T449</f>
        <v>0</v>
      </c>
      <c r="U119" s="33">
        <f>'Ievades dati'!U449</f>
        <v>0</v>
      </c>
      <c r="V119" s="33">
        <f>'Ievades dati'!V449</f>
        <v>0</v>
      </c>
      <c r="W119" s="33">
        <f>'Ievades dati'!W449</f>
        <v>0</v>
      </c>
      <c r="X119" s="33">
        <f>'Ievades dati'!X449</f>
        <v>0</v>
      </c>
      <c r="Y119" s="33">
        <f>'Ievades dati'!Y449</f>
        <v>0</v>
      </c>
      <c r="Z119" s="33">
        <f>'Ievades dati'!Z449</f>
        <v>0</v>
      </c>
      <c r="AA119" s="33">
        <f>'Ievades dati'!AA449</f>
        <v>0</v>
      </c>
      <c r="AB119" s="33">
        <f>'Ievades dati'!AB449</f>
        <v>0</v>
      </c>
      <c r="AC119" s="33">
        <f>'Ievades dati'!AC449</f>
        <v>0</v>
      </c>
      <c r="AD119" s="33">
        <f>'Ievades dati'!AD449</f>
        <v>0</v>
      </c>
      <c r="AE119" s="33">
        <f>'Ievades dati'!AE449</f>
        <v>0</v>
      </c>
      <c r="AF119" s="33">
        <f>'Ievades dati'!AF449</f>
        <v>0</v>
      </c>
      <c r="AG119" s="33">
        <f>'Ievades dati'!AG449</f>
        <v>0</v>
      </c>
      <c r="AH119" s="33">
        <f>'Ievades dati'!AH449</f>
        <v>0</v>
      </c>
      <c r="AI119" s="33">
        <f>'Ievades dati'!AI449</f>
        <v>0</v>
      </c>
      <c r="AJ119" s="33">
        <f>'Ievades dati'!AJ449</f>
        <v>0</v>
      </c>
      <c r="AK119" s="33">
        <f>'Ievades dati'!AK449</f>
        <v>0</v>
      </c>
      <c r="AL119" s="33">
        <f>'Ievades dati'!AL449</f>
        <v>0</v>
      </c>
      <c r="AM119" s="33">
        <f>'Ievades dati'!AM449</f>
        <v>0</v>
      </c>
      <c r="AN119" s="33">
        <f>'Ievades dati'!AN449</f>
        <v>0</v>
      </c>
      <c r="AO119" s="33">
        <f>'Ievades dati'!AO449</f>
        <v>0</v>
      </c>
      <c r="AP119" s="33">
        <f>'Ievades dati'!AP449</f>
        <v>0</v>
      </c>
      <c r="AQ119" s="33">
        <f>'Ievades dati'!AQ449</f>
        <v>0</v>
      </c>
      <c r="AR119" s="33">
        <f>'Ievades dati'!AR449</f>
        <v>0</v>
      </c>
      <c r="AS119" s="33">
        <f>'Ievades dati'!AS449</f>
        <v>0</v>
      </c>
      <c r="AT119" s="33">
        <f>'Ievades dati'!AT449</f>
        <v>0</v>
      </c>
      <c r="AU119" s="33">
        <f>'Ievades dati'!AU449</f>
        <v>0</v>
      </c>
      <c r="AV119" s="33">
        <f>'Ievades dati'!AV449</f>
        <v>0</v>
      </c>
      <c r="AW119" s="33">
        <f>'Ievades dati'!AW449</f>
        <v>0</v>
      </c>
      <c r="AX119" s="33">
        <f>'Ievades dati'!AX449</f>
        <v>0</v>
      </c>
      <c r="AY119" s="33">
        <f>'Ievades dati'!AY449</f>
        <v>0</v>
      </c>
      <c r="AZ119" s="33">
        <f>'Ievades dati'!AZ449</f>
        <v>0</v>
      </c>
      <c r="BA119" s="33">
        <f>'Ievades dati'!BA449</f>
        <v>0</v>
      </c>
      <c r="BB119" s="33">
        <f>'Ievades dati'!BB449</f>
        <v>0</v>
      </c>
      <c r="BC119" s="33">
        <f>'Ievades dati'!BC449</f>
        <v>0</v>
      </c>
      <c r="BD119" s="33">
        <f>'Ievades dati'!BD449</f>
        <v>0</v>
      </c>
      <c r="BE119" s="33">
        <f>'Ievades dati'!BE449</f>
        <v>0</v>
      </c>
      <c r="BF119" s="33">
        <f>'Ievades dati'!BF449</f>
        <v>0</v>
      </c>
      <c r="BG119" s="33">
        <f>'Ievades dati'!BG449</f>
        <v>0</v>
      </c>
      <c r="BH119" s="33">
        <f>'Ievades dati'!BH449</f>
        <v>0</v>
      </c>
      <c r="BI119" s="33">
        <f>'Ievades dati'!BI449</f>
        <v>0</v>
      </c>
      <c r="BJ119" s="33">
        <f>'Ievades dati'!BJ449</f>
        <v>0</v>
      </c>
      <c r="BK119" s="33">
        <f>'Ievades dati'!BK449</f>
        <v>0</v>
      </c>
      <c r="BL119" s="33">
        <f>'Ievades dati'!BL449</f>
        <v>0</v>
      </c>
      <c r="BM119" s="33">
        <f>'Ievades dati'!BM449</f>
        <v>0</v>
      </c>
      <c r="BN119" s="33">
        <f>'Ievades dati'!BN449</f>
        <v>0</v>
      </c>
      <c r="BO119" s="33">
        <f>'Ievades dati'!BO449</f>
        <v>0</v>
      </c>
      <c r="BP119" s="33">
        <f>'Ievades dati'!BP449</f>
        <v>0</v>
      </c>
      <c r="BQ119" s="33">
        <f>'Ievades dati'!BQ449</f>
        <v>0</v>
      </c>
      <c r="BR119" s="33">
        <f>'Ievades dati'!BR449</f>
        <v>0</v>
      </c>
      <c r="BS119" s="33">
        <f>'Ievades dati'!BS449</f>
        <v>0</v>
      </c>
      <c r="BT119" s="33">
        <f>'Ievades dati'!BT449</f>
        <v>0</v>
      </c>
      <c r="BU119" s="33">
        <f>'Ievades dati'!BU449</f>
        <v>0</v>
      </c>
      <c r="BV119" s="33">
        <f>'Ievades dati'!BV449</f>
        <v>0</v>
      </c>
      <c r="BW119" s="33">
        <f>'Ievades dati'!BW449</f>
        <v>0</v>
      </c>
      <c r="BX119" s="33">
        <f>'Ievades dati'!BX449</f>
        <v>0</v>
      </c>
      <c r="BY119" s="33">
        <f>'Ievades dati'!BY449</f>
        <v>0</v>
      </c>
      <c r="BZ119" s="33">
        <f>'Ievades dati'!BZ449</f>
        <v>0</v>
      </c>
      <c r="CA119" s="33">
        <f>'Ievades dati'!CA449</f>
        <v>0</v>
      </c>
      <c r="CB119" s="33">
        <f>'Ievades dati'!CB449</f>
        <v>0</v>
      </c>
      <c r="CC119" s="33">
        <f>'Ievades dati'!CC449</f>
        <v>0</v>
      </c>
      <c r="CD119" s="33">
        <f>'Ievades dati'!CD449</f>
        <v>0</v>
      </c>
      <c r="CE119" s="33">
        <f>'Ievades dati'!CE449</f>
        <v>0</v>
      </c>
      <c r="CF119" s="33">
        <f>'Ievades dati'!CF449</f>
        <v>0</v>
      </c>
      <c r="CG119" s="33">
        <f>'Ievades dati'!CG449</f>
        <v>0</v>
      </c>
      <c r="CH119" s="33">
        <f>'Ievades dati'!CH449</f>
        <v>0</v>
      </c>
      <c r="CI119" s="33">
        <f>'Ievades dati'!CI449</f>
        <v>0</v>
      </c>
      <c r="CJ119" s="33">
        <f>'Ievades dati'!CJ449</f>
        <v>0</v>
      </c>
      <c r="CK119" s="33">
        <f>'Ievades dati'!CK449</f>
        <v>0</v>
      </c>
    </row>
    <row r="120" spans="2:89" hidden="1" outlineLevel="2">
      <c r="B120" s="21"/>
      <c r="C120" s="10">
        <f t="shared" si="5"/>
        <v>13</v>
      </c>
      <c r="D120" s="259">
        <f>'Ievades dati'!D450</f>
        <v>0</v>
      </c>
      <c r="F120" s="12" t="s">
        <v>9</v>
      </c>
      <c r="J120" s="33">
        <f>'Ievades dati'!J450</f>
        <v>0</v>
      </c>
      <c r="K120" s="33">
        <f>'Ievades dati'!K450</f>
        <v>0</v>
      </c>
      <c r="L120" s="33">
        <f>'Ievades dati'!L450</f>
        <v>0</v>
      </c>
      <c r="M120" s="33">
        <f>'Ievades dati'!M450</f>
        <v>0</v>
      </c>
      <c r="N120" s="33">
        <f>'Ievades dati'!N450</f>
        <v>0</v>
      </c>
      <c r="O120" s="33">
        <f>'Ievades dati'!O450</f>
        <v>0</v>
      </c>
      <c r="P120" s="33">
        <f>'Ievades dati'!P450</f>
        <v>0</v>
      </c>
      <c r="Q120" s="33">
        <f>'Ievades dati'!Q450</f>
        <v>0</v>
      </c>
      <c r="R120" s="33">
        <f>'Ievades dati'!R450</f>
        <v>0</v>
      </c>
      <c r="S120" s="33">
        <f>'Ievades dati'!S450</f>
        <v>0</v>
      </c>
      <c r="T120" s="33">
        <f>'Ievades dati'!T450</f>
        <v>0</v>
      </c>
      <c r="U120" s="33">
        <f>'Ievades dati'!U450</f>
        <v>0</v>
      </c>
      <c r="V120" s="33">
        <f>'Ievades dati'!V450</f>
        <v>0</v>
      </c>
      <c r="W120" s="33">
        <f>'Ievades dati'!W450</f>
        <v>0</v>
      </c>
      <c r="X120" s="33">
        <f>'Ievades dati'!X450</f>
        <v>0</v>
      </c>
      <c r="Y120" s="33">
        <f>'Ievades dati'!Y450</f>
        <v>0</v>
      </c>
      <c r="Z120" s="33">
        <f>'Ievades dati'!Z450</f>
        <v>0</v>
      </c>
      <c r="AA120" s="33">
        <f>'Ievades dati'!AA450</f>
        <v>0</v>
      </c>
      <c r="AB120" s="33">
        <f>'Ievades dati'!AB450</f>
        <v>0</v>
      </c>
      <c r="AC120" s="33">
        <f>'Ievades dati'!AC450</f>
        <v>0</v>
      </c>
      <c r="AD120" s="33">
        <f>'Ievades dati'!AD450</f>
        <v>0</v>
      </c>
      <c r="AE120" s="33">
        <f>'Ievades dati'!AE450</f>
        <v>0</v>
      </c>
      <c r="AF120" s="33">
        <f>'Ievades dati'!AF450</f>
        <v>0</v>
      </c>
      <c r="AG120" s="33">
        <f>'Ievades dati'!AG450</f>
        <v>0</v>
      </c>
      <c r="AH120" s="33">
        <f>'Ievades dati'!AH450</f>
        <v>0</v>
      </c>
      <c r="AI120" s="33">
        <f>'Ievades dati'!AI450</f>
        <v>0</v>
      </c>
      <c r="AJ120" s="33">
        <f>'Ievades dati'!AJ450</f>
        <v>0</v>
      </c>
      <c r="AK120" s="33">
        <f>'Ievades dati'!AK450</f>
        <v>0</v>
      </c>
      <c r="AL120" s="33">
        <f>'Ievades dati'!AL450</f>
        <v>0</v>
      </c>
      <c r="AM120" s="33">
        <f>'Ievades dati'!AM450</f>
        <v>0</v>
      </c>
      <c r="AN120" s="33">
        <f>'Ievades dati'!AN450</f>
        <v>0</v>
      </c>
      <c r="AO120" s="33">
        <f>'Ievades dati'!AO450</f>
        <v>0</v>
      </c>
      <c r="AP120" s="33">
        <f>'Ievades dati'!AP450</f>
        <v>0</v>
      </c>
      <c r="AQ120" s="33">
        <f>'Ievades dati'!AQ450</f>
        <v>0</v>
      </c>
      <c r="AR120" s="33">
        <f>'Ievades dati'!AR450</f>
        <v>0</v>
      </c>
      <c r="AS120" s="33">
        <f>'Ievades dati'!AS450</f>
        <v>0</v>
      </c>
      <c r="AT120" s="33">
        <f>'Ievades dati'!AT450</f>
        <v>0</v>
      </c>
      <c r="AU120" s="33">
        <f>'Ievades dati'!AU450</f>
        <v>0</v>
      </c>
      <c r="AV120" s="33">
        <f>'Ievades dati'!AV450</f>
        <v>0</v>
      </c>
      <c r="AW120" s="33">
        <f>'Ievades dati'!AW450</f>
        <v>0</v>
      </c>
      <c r="AX120" s="33">
        <f>'Ievades dati'!AX450</f>
        <v>0</v>
      </c>
      <c r="AY120" s="33">
        <f>'Ievades dati'!AY450</f>
        <v>0</v>
      </c>
      <c r="AZ120" s="33">
        <f>'Ievades dati'!AZ450</f>
        <v>0</v>
      </c>
      <c r="BA120" s="33">
        <f>'Ievades dati'!BA450</f>
        <v>0</v>
      </c>
      <c r="BB120" s="33">
        <f>'Ievades dati'!BB450</f>
        <v>0</v>
      </c>
      <c r="BC120" s="33">
        <f>'Ievades dati'!BC450</f>
        <v>0</v>
      </c>
      <c r="BD120" s="33">
        <f>'Ievades dati'!BD450</f>
        <v>0</v>
      </c>
      <c r="BE120" s="33">
        <f>'Ievades dati'!BE450</f>
        <v>0</v>
      </c>
      <c r="BF120" s="33">
        <f>'Ievades dati'!BF450</f>
        <v>0</v>
      </c>
      <c r="BG120" s="33">
        <f>'Ievades dati'!BG450</f>
        <v>0</v>
      </c>
      <c r="BH120" s="33">
        <f>'Ievades dati'!BH450</f>
        <v>0</v>
      </c>
      <c r="BI120" s="33">
        <f>'Ievades dati'!BI450</f>
        <v>0</v>
      </c>
      <c r="BJ120" s="33">
        <f>'Ievades dati'!BJ450</f>
        <v>0</v>
      </c>
      <c r="BK120" s="33">
        <f>'Ievades dati'!BK450</f>
        <v>0</v>
      </c>
      <c r="BL120" s="33">
        <f>'Ievades dati'!BL450</f>
        <v>0</v>
      </c>
      <c r="BM120" s="33">
        <f>'Ievades dati'!BM450</f>
        <v>0</v>
      </c>
      <c r="BN120" s="33">
        <f>'Ievades dati'!BN450</f>
        <v>0</v>
      </c>
      <c r="BO120" s="33">
        <f>'Ievades dati'!BO450</f>
        <v>0</v>
      </c>
      <c r="BP120" s="33">
        <f>'Ievades dati'!BP450</f>
        <v>0</v>
      </c>
      <c r="BQ120" s="33">
        <f>'Ievades dati'!BQ450</f>
        <v>0</v>
      </c>
      <c r="BR120" s="33">
        <f>'Ievades dati'!BR450</f>
        <v>0</v>
      </c>
      <c r="BS120" s="33">
        <f>'Ievades dati'!BS450</f>
        <v>0</v>
      </c>
      <c r="BT120" s="33">
        <f>'Ievades dati'!BT450</f>
        <v>0</v>
      </c>
      <c r="BU120" s="33">
        <f>'Ievades dati'!BU450</f>
        <v>0</v>
      </c>
      <c r="BV120" s="33">
        <f>'Ievades dati'!BV450</f>
        <v>0</v>
      </c>
      <c r="BW120" s="33">
        <f>'Ievades dati'!BW450</f>
        <v>0</v>
      </c>
      <c r="BX120" s="33">
        <f>'Ievades dati'!BX450</f>
        <v>0</v>
      </c>
      <c r="BY120" s="33">
        <f>'Ievades dati'!BY450</f>
        <v>0</v>
      </c>
      <c r="BZ120" s="33">
        <f>'Ievades dati'!BZ450</f>
        <v>0</v>
      </c>
      <c r="CA120" s="33">
        <f>'Ievades dati'!CA450</f>
        <v>0</v>
      </c>
      <c r="CB120" s="33">
        <f>'Ievades dati'!CB450</f>
        <v>0</v>
      </c>
      <c r="CC120" s="33">
        <f>'Ievades dati'!CC450</f>
        <v>0</v>
      </c>
      <c r="CD120" s="33">
        <f>'Ievades dati'!CD450</f>
        <v>0</v>
      </c>
      <c r="CE120" s="33">
        <f>'Ievades dati'!CE450</f>
        <v>0</v>
      </c>
      <c r="CF120" s="33">
        <f>'Ievades dati'!CF450</f>
        <v>0</v>
      </c>
      <c r="CG120" s="33">
        <f>'Ievades dati'!CG450</f>
        <v>0</v>
      </c>
      <c r="CH120" s="33">
        <f>'Ievades dati'!CH450</f>
        <v>0</v>
      </c>
      <c r="CI120" s="33">
        <f>'Ievades dati'!CI450</f>
        <v>0</v>
      </c>
      <c r="CJ120" s="33">
        <f>'Ievades dati'!CJ450</f>
        <v>0</v>
      </c>
      <c r="CK120" s="33">
        <f>'Ievades dati'!CK450</f>
        <v>0</v>
      </c>
    </row>
    <row r="121" spans="2:89" hidden="1" outlineLevel="2">
      <c r="B121" s="21"/>
      <c r="C121" s="10">
        <f t="shared" si="5"/>
        <v>14</v>
      </c>
      <c r="D121" s="259">
        <f>'Ievades dati'!D451</f>
        <v>0</v>
      </c>
      <c r="F121" s="12" t="s">
        <v>9</v>
      </c>
      <c r="J121" s="33">
        <f>'Ievades dati'!J451</f>
        <v>0</v>
      </c>
      <c r="K121" s="33">
        <f>'Ievades dati'!K451</f>
        <v>0</v>
      </c>
      <c r="L121" s="33">
        <f>'Ievades dati'!L451</f>
        <v>0</v>
      </c>
      <c r="M121" s="33">
        <f>'Ievades dati'!M451</f>
        <v>0</v>
      </c>
      <c r="N121" s="33">
        <f>'Ievades dati'!N451</f>
        <v>0</v>
      </c>
      <c r="O121" s="33">
        <f>'Ievades dati'!O451</f>
        <v>0</v>
      </c>
      <c r="P121" s="33">
        <f>'Ievades dati'!P451</f>
        <v>0</v>
      </c>
      <c r="Q121" s="33">
        <f>'Ievades dati'!Q451</f>
        <v>0</v>
      </c>
      <c r="R121" s="33">
        <f>'Ievades dati'!R451</f>
        <v>0</v>
      </c>
      <c r="S121" s="33">
        <f>'Ievades dati'!S451</f>
        <v>0</v>
      </c>
      <c r="T121" s="33">
        <f>'Ievades dati'!T451</f>
        <v>0</v>
      </c>
      <c r="U121" s="33">
        <f>'Ievades dati'!U451</f>
        <v>0</v>
      </c>
      <c r="V121" s="33">
        <f>'Ievades dati'!V451</f>
        <v>0</v>
      </c>
      <c r="W121" s="33">
        <f>'Ievades dati'!W451</f>
        <v>0</v>
      </c>
      <c r="X121" s="33">
        <f>'Ievades dati'!X451</f>
        <v>0</v>
      </c>
      <c r="Y121" s="33">
        <f>'Ievades dati'!Y451</f>
        <v>0</v>
      </c>
      <c r="Z121" s="33">
        <f>'Ievades dati'!Z451</f>
        <v>0</v>
      </c>
      <c r="AA121" s="33">
        <f>'Ievades dati'!AA451</f>
        <v>0</v>
      </c>
      <c r="AB121" s="33">
        <f>'Ievades dati'!AB451</f>
        <v>0</v>
      </c>
      <c r="AC121" s="33">
        <f>'Ievades dati'!AC451</f>
        <v>0</v>
      </c>
      <c r="AD121" s="33">
        <f>'Ievades dati'!AD451</f>
        <v>0</v>
      </c>
      <c r="AE121" s="33">
        <f>'Ievades dati'!AE451</f>
        <v>0</v>
      </c>
      <c r="AF121" s="33">
        <f>'Ievades dati'!AF451</f>
        <v>0</v>
      </c>
      <c r="AG121" s="33">
        <f>'Ievades dati'!AG451</f>
        <v>0</v>
      </c>
      <c r="AH121" s="33">
        <f>'Ievades dati'!AH451</f>
        <v>0</v>
      </c>
      <c r="AI121" s="33">
        <f>'Ievades dati'!AI451</f>
        <v>0</v>
      </c>
      <c r="AJ121" s="33">
        <f>'Ievades dati'!AJ451</f>
        <v>0</v>
      </c>
      <c r="AK121" s="33">
        <f>'Ievades dati'!AK451</f>
        <v>0</v>
      </c>
      <c r="AL121" s="33">
        <f>'Ievades dati'!AL451</f>
        <v>0</v>
      </c>
      <c r="AM121" s="33">
        <f>'Ievades dati'!AM451</f>
        <v>0</v>
      </c>
      <c r="AN121" s="33">
        <f>'Ievades dati'!AN451</f>
        <v>0</v>
      </c>
      <c r="AO121" s="33">
        <f>'Ievades dati'!AO451</f>
        <v>0</v>
      </c>
      <c r="AP121" s="33">
        <f>'Ievades dati'!AP451</f>
        <v>0</v>
      </c>
      <c r="AQ121" s="33">
        <f>'Ievades dati'!AQ451</f>
        <v>0</v>
      </c>
      <c r="AR121" s="33">
        <f>'Ievades dati'!AR451</f>
        <v>0</v>
      </c>
      <c r="AS121" s="33">
        <f>'Ievades dati'!AS451</f>
        <v>0</v>
      </c>
      <c r="AT121" s="33">
        <f>'Ievades dati'!AT451</f>
        <v>0</v>
      </c>
      <c r="AU121" s="33">
        <f>'Ievades dati'!AU451</f>
        <v>0</v>
      </c>
      <c r="AV121" s="33">
        <f>'Ievades dati'!AV451</f>
        <v>0</v>
      </c>
      <c r="AW121" s="33">
        <f>'Ievades dati'!AW451</f>
        <v>0</v>
      </c>
      <c r="AX121" s="33">
        <f>'Ievades dati'!AX451</f>
        <v>0</v>
      </c>
      <c r="AY121" s="33">
        <f>'Ievades dati'!AY451</f>
        <v>0</v>
      </c>
      <c r="AZ121" s="33">
        <f>'Ievades dati'!AZ451</f>
        <v>0</v>
      </c>
      <c r="BA121" s="33">
        <f>'Ievades dati'!BA451</f>
        <v>0</v>
      </c>
      <c r="BB121" s="33">
        <f>'Ievades dati'!BB451</f>
        <v>0</v>
      </c>
      <c r="BC121" s="33">
        <f>'Ievades dati'!BC451</f>
        <v>0</v>
      </c>
      <c r="BD121" s="33">
        <f>'Ievades dati'!BD451</f>
        <v>0</v>
      </c>
      <c r="BE121" s="33">
        <f>'Ievades dati'!BE451</f>
        <v>0</v>
      </c>
      <c r="BF121" s="33">
        <f>'Ievades dati'!BF451</f>
        <v>0</v>
      </c>
      <c r="BG121" s="33">
        <f>'Ievades dati'!BG451</f>
        <v>0</v>
      </c>
      <c r="BH121" s="33">
        <f>'Ievades dati'!BH451</f>
        <v>0</v>
      </c>
      <c r="BI121" s="33">
        <f>'Ievades dati'!BI451</f>
        <v>0</v>
      </c>
      <c r="BJ121" s="33">
        <f>'Ievades dati'!BJ451</f>
        <v>0</v>
      </c>
      <c r="BK121" s="33">
        <f>'Ievades dati'!BK451</f>
        <v>0</v>
      </c>
      <c r="BL121" s="33">
        <f>'Ievades dati'!BL451</f>
        <v>0</v>
      </c>
      <c r="BM121" s="33">
        <f>'Ievades dati'!BM451</f>
        <v>0</v>
      </c>
      <c r="BN121" s="33">
        <f>'Ievades dati'!BN451</f>
        <v>0</v>
      </c>
      <c r="BO121" s="33">
        <f>'Ievades dati'!BO451</f>
        <v>0</v>
      </c>
      <c r="BP121" s="33">
        <f>'Ievades dati'!BP451</f>
        <v>0</v>
      </c>
      <c r="BQ121" s="33">
        <f>'Ievades dati'!BQ451</f>
        <v>0</v>
      </c>
      <c r="BR121" s="33">
        <f>'Ievades dati'!BR451</f>
        <v>0</v>
      </c>
      <c r="BS121" s="33">
        <f>'Ievades dati'!BS451</f>
        <v>0</v>
      </c>
      <c r="BT121" s="33">
        <f>'Ievades dati'!BT451</f>
        <v>0</v>
      </c>
      <c r="BU121" s="33">
        <f>'Ievades dati'!BU451</f>
        <v>0</v>
      </c>
      <c r="BV121" s="33">
        <f>'Ievades dati'!BV451</f>
        <v>0</v>
      </c>
      <c r="BW121" s="33">
        <f>'Ievades dati'!BW451</f>
        <v>0</v>
      </c>
      <c r="BX121" s="33">
        <f>'Ievades dati'!BX451</f>
        <v>0</v>
      </c>
      <c r="BY121" s="33">
        <f>'Ievades dati'!BY451</f>
        <v>0</v>
      </c>
      <c r="BZ121" s="33">
        <f>'Ievades dati'!BZ451</f>
        <v>0</v>
      </c>
      <c r="CA121" s="33">
        <f>'Ievades dati'!CA451</f>
        <v>0</v>
      </c>
      <c r="CB121" s="33">
        <f>'Ievades dati'!CB451</f>
        <v>0</v>
      </c>
      <c r="CC121" s="33">
        <f>'Ievades dati'!CC451</f>
        <v>0</v>
      </c>
      <c r="CD121" s="33">
        <f>'Ievades dati'!CD451</f>
        <v>0</v>
      </c>
      <c r="CE121" s="33">
        <f>'Ievades dati'!CE451</f>
        <v>0</v>
      </c>
      <c r="CF121" s="33">
        <f>'Ievades dati'!CF451</f>
        <v>0</v>
      </c>
      <c r="CG121" s="33">
        <f>'Ievades dati'!CG451</f>
        <v>0</v>
      </c>
      <c r="CH121" s="33">
        <f>'Ievades dati'!CH451</f>
        <v>0</v>
      </c>
      <c r="CI121" s="33">
        <f>'Ievades dati'!CI451</f>
        <v>0</v>
      </c>
      <c r="CJ121" s="33">
        <f>'Ievades dati'!CJ451</f>
        <v>0</v>
      </c>
      <c r="CK121" s="33">
        <f>'Ievades dati'!CK451</f>
        <v>0</v>
      </c>
    </row>
    <row r="122" spans="2:89" hidden="1" outlineLevel="2">
      <c r="B122" s="21"/>
      <c r="C122" s="10">
        <f t="shared" si="5"/>
        <v>15</v>
      </c>
      <c r="D122" s="259">
        <f>'Ievades dati'!D452</f>
        <v>0</v>
      </c>
      <c r="F122" s="12" t="s">
        <v>9</v>
      </c>
      <c r="J122" s="33">
        <f>'Ievades dati'!J452</f>
        <v>0</v>
      </c>
      <c r="K122" s="33">
        <f>'Ievades dati'!K452</f>
        <v>0</v>
      </c>
      <c r="L122" s="33">
        <f>'Ievades dati'!L452</f>
        <v>0</v>
      </c>
      <c r="M122" s="33">
        <f>'Ievades dati'!M452</f>
        <v>0</v>
      </c>
      <c r="N122" s="33">
        <f>'Ievades dati'!N452</f>
        <v>0</v>
      </c>
      <c r="O122" s="33">
        <f>'Ievades dati'!O452</f>
        <v>0</v>
      </c>
      <c r="P122" s="33">
        <f>'Ievades dati'!P452</f>
        <v>0</v>
      </c>
      <c r="Q122" s="33">
        <f>'Ievades dati'!Q452</f>
        <v>0</v>
      </c>
      <c r="R122" s="33">
        <f>'Ievades dati'!R452</f>
        <v>0</v>
      </c>
      <c r="S122" s="33">
        <f>'Ievades dati'!S452</f>
        <v>0</v>
      </c>
      <c r="T122" s="33">
        <f>'Ievades dati'!T452</f>
        <v>0</v>
      </c>
      <c r="U122" s="33">
        <f>'Ievades dati'!U452</f>
        <v>0</v>
      </c>
      <c r="V122" s="33">
        <f>'Ievades dati'!V452</f>
        <v>0</v>
      </c>
      <c r="W122" s="33">
        <f>'Ievades dati'!W452</f>
        <v>0</v>
      </c>
      <c r="X122" s="33">
        <f>'Ievades dati'!X452</f>
        <v>0</v>
      </c>
      <c r="Y122" s="33">
        <f>'Ievades dati'!Y452</f>
        <v>0</v>
      </c>
      <c r="Z122" s="33">
        <f>'Ievades dati'!Z452</f>
        <v>0</v>
      </c>
      <c r="AA122" s="33">
        <f>'Ievades dati'!AA452</f>
        <v>0</v>
      </c>
      <c r="AB122" s="33">
        <f>'Ievades dati'!AB452</f>
        <v>0</v>
      </c>
      <c r="AC122" s="33">
        <f>'Ievades dati'!AC452</f>
        <v>0</v>
      </c>
      <c r="AD122" s="33">
        <f>'Ievades dati'!AD452</f>
        <v>0</v>
      </c>
      <c r="AE122" s="33">
        <f>'Ievades dati'!AE452</f>
        <v>0</v>
      </c>
      <c r="AF122" s="33">
        <f>'Ievades dati'!AF452</f>
        <v>0</v>
      </c>
      <c r="AG122" s="33">
        <f>'Ievades dati'!AG452</f>
        <v>0</v>
      </c>
      <c r="AH122" s="33">
        <f>'Ievades dati'!AH452</f>
        <v>0</v>
      </c>
      <c r="AI122" s="33">
        <f>'Ievades dati'!AI452</f>
        <v>0</v>
      </c>
      <c r="AJ122" s="33">
        <f>'Ievades dati'!AJ452</f>
        <v>0</v>
      </c>
      <c r="AK122" s="33">
        <f>'Ievades dati'!AK452</f>
        <v>0</v>
      </c>
      <c r="AL122" s="33">
        <f>'Ievades dati'!AL452</f>
        <v>0</v>
      </c>
      <c r="AM122" s="33">
        <f>'Ievades dati'!AM452</f>
        <v>0</v>
      </c>
      <c r="AN122" s="33">
        <f>'Ievades dati'!AN452</f>
        <v>0</v>
      </c>
      <c r="AO122" s="33">
        <f>'Ievades dati'!AO452</f>
        <v>0</v>
      </c>
      <c r="AP122" s="33">
        <f>'Ievades dati'!AP452</f>
        <v>0</v>
      </c>
      <c r="AQ122" s="33">
        <f>'Ievades dati'!AQ452</f>
        <v>0</v>
      </c>
      <c r="AR122" s="33">
        <f>'Ievades dati'!AR452</f>
        <v>0</v>
      </c>
      <c r="AS122" s="33">
        <f>'Ievades dati'!AS452</f>
        <v>0</v>
      </c>
      <c r="AT122" s="33">
        <f>'Ievades dati'!AT452</f>
        <v>0</v>
      </c>
      <c r="AU122" s="33">
        <f>'Ievades dati'!AU452</f>
        <v>0</v>
      </c>
      <c r="AV122" s="33">
        <f>'Ievades dati'!AV452</f>
        <v>0</v>
      </c>
      <c r="AW122" s="33">
        <f>'Ievades dati'!AW452</f>
        <v>0</v>
      </c>
      <c r="AX122" s="33">
        <f>'Ievades dati'!AX452</f>
        <v>0</v>
      </c>
      <c r="AY122" s="33">
        <f>'Ievades dati'!AY452</f>
        <v>0</v>
      </c>
      <c r="AZ122" s="33">
        <f>'Ievades dati'!AZ452</f>
        <v>0</v>
      </c>
      <c r="BA122" s="33">
        <f>'Ievades dati'!BA452</f>
        <v>0</v>
      </c>
      <c r="BB122" s="33">
        <f>'Ievades dati'!BB452</f>
        <v>0</v>
      </c>
      <c r="BC122" s="33">
        <f>'Ievades dati'!BC452</f>
        <v>0</v>
      </c>
      <c r="BD122" s="33">
        <f>'Ievades dati'!BD452</f>
        <v>0</v>
      </c>
      <c r="BE122" s="33">
        <f>'Ievades dati'!BE452</f>
        <v>0</v>
      </c>
      <c r="BF122" s="33">
        <f>'Ievades dati'!BF452</f>
        <v>0</v>
      </c>
      <c r="BG122" s="33">
        <f>'Ievades dati'!BG452</f>
        <v>0</v>
      </c>
      <c r="BH122" s="33">
        <f>'Ievades dati'!BH452</f>
        <v>0</v>
      </c>
      <c r="BI122" s="33">
        <f>'Ievades dati'!BI452</f>
        <v>0</v>
      </c>
      <c r="BJ122" s="33">
        <f>'Ievades dati'!BJ452</f>
        <v>0</v>
      </c>
      <c r="BK122" s="33">
        <f>'Ievades dati'!BK452</f>
        <v>0</v>
      </c>
      <c r="BL122" s="33">
        <f>'Ievades dati'!BL452</f>
        <v>0</v>
      </c>
      <c r="BM122" s="33">
        <f>'Ievades dati'!BM452</f>
        <v>0</v>
      </c>
      <c r="BN122" s="33">
        <f>'Ievades dati'!BN452</f>
        <v>0</v>
      </c>
      <c r="BO122" s="33">
        <f>'Ievades dati'!BO452</f>
        <v>0</v>
      </c>
      <c r="BP122" s="33">
        <f>'Ievades dati'!BP452</f>
        <v>0</v>
      </c>
      <c r="BQ122" s="33">
        <f>'Ievades dati'!BQ452</f>
        <v>0</v>
      </c>
      <c r="BR122" s="33">
        <f>'Ievades dati'!BR452</f>
        <v>0</v>
      </c>
      <c r="BS122" s="33">
        <f>'Ievades dati'!BS452</f>
        <v>0</v>
      </c>
      <c r="BT122" s="33">
        <f>'Ievades dati'!BT452</f>
        <v>0</v>
      </c>
      <c r="BU122" s="33">
        <f>'Ievades dati'!BU452</f>
        <v>0</v>
      </c>
      <c r="BV122" s="33">
        <f>'Ievades dati'!BV452</f>
        <v>0</v>
      </c>
      <c r="BW122" s="33">
        <f>'Ievades dati'!BW452</f>
        <v>0</v>
      </c>
      <c r="BX122" s="33">
        <f>'Ievades dati'!BX452</f>
        <v>0</v>
      </c>
      <c r="BY122" s="33">
        <f>'Ievades dati'!BY452</f>
        <v>0</v>
      </c>
      <c r="BZ122" s="33">
        <f>'Ievades dati'!BZ452</f>
        <v>0</v>
      </c>
      <c r="CA122" s="33">
        <f>'Ievades dati'!CA452</f>
        <v>0</v>
      </c>
      <c r="CB122" s="33">
        <f>'Ievades dati'!CB452</f>
        <v>0</v>
      </c>
      <c r="CC122" s="33">
        <f>'Ievades dati'!CC452</f>
        <v>0</v>
      </c>
      <c r="CD122" s="33">
        <f>'Ievades dati'!CD452</f>
        <v>0</v>
      </c>
      <c r="CE122" s="33">
        <f>'Ievades dati'!CE452</f>
        <v>0</v>
      </c>
      <c r="CF122" s="33">
        <f>'Ievades dati'!CF452</f>
        <v>0</v>
      </c>
      <c r="CG122" s="33">
        <f>'Ievades dati'!CG452</f>
        <v>0</v>
      </c>
      <c r="CH122" s="33">
        <f>'Ievades dati'!CH452</f>
        <v>0</v>
      </c>
      <c r="CI122" s="33">
        <f>'Ievades dati'!CI452</f>
        <v>0</v>
      </c>
      <c r="CJ122" s="33">
        <f>'Ievades dati'!CJ452</f>
        <v>0</v>
      </c>
      <c r="CK122" s="33">
        <f>'Ievades dati'!CK452</f>
        <v>0</v>
      </c>
    </row>
    <row r="123" spans="2:89" hidden="1" outlineLevel="2">
      <c r="B123" s="21"/>
      <c r="C123" s="10">
        <f t="shared" si="5"/>
        <v>16</v>
      </c>
      <c r="D123" s="259">
        <f>'Ievades dati'!D453</f>
        <v>0</v>
      </c>
      <c r="F123" s="12" t="s">
        <v>9</v>
      </c>
      <c r="J123" s="33">
        <f>'Ievades dati'!J453</f>
        <v>0</v>
      </c>
      <c r="K123" s="33">
        <f>'Ievades dati'!K453</f>
        <v>0</v>
      </c>
      <c r="L123" s="33">
        <f>'Ievades dati'!L453</f>
        <v>0</v>
      </c>
      <c r="M123" s="33">
        <f>'Ievades dati'!M453</f>
        <v>0</v>
      </c>
      <c r="N123" s="33">
        <f>'Ievades dati'!N453</f>
        <v>0</v>
      </c>
      <c r="O123" s="33">
        <f>'Ievades dati'!O453</f>
        <v>0</v>
      </c>
      <c r="P123" s="33">
        <f>'Ievades dati'!P453</f>
        <v>0</v>
      </c>
      <c r="Q123" s="33">
        <f>'Ievades dati'!Q453</f>
        <v>0</v>
      </c>
      <c r="R123" s="33">
        <f>'Ievades dati'!R453</f>
        <v>0</v>
      </c>
      <c r="S123" s="33">
        <f>'Ievades dati'!S453</f>
        <v>0</v>
      </c>
      <c r="T123" s="33">
        <f>'Ievades dati'!T453</f>
        <v>0</v>
      </c>
      <c r="U123" s="33">
        <f>'Ievades dati'!U453</f>
        <v>0</v>
      </c>
      <c r="V123" s="33">
        <f>'Ievades dati'!V453</f>
        <v>0</v>
      </c>
      <c r="W123" s="33">
        <f>'Ievades dati'!W453</f>
        <v>0</v>
      </c>
      <c r="X123" s="33">
        <f>'Ievades dati'!X453</f>
        <v>0</v>
      </c>
      <c r="Y123" s="33">
        <f>'Ievades dati'!Y453</f>
        <v>0</v>
      </c>
      <c r="Z123" s="33">
        <f>'Ievades dati'!Z453</f>
        <v>0</v>
      </c>
      <c r="AA123" s="33">
        <f>'Ievades dati'!AA453</f>
        <v>0</v>
      </c>
      <c r="AB123" s="33">
        <f>'Ievades dati'!AB453</f>
        <v>0</v>
      </c>
      <c r="AC123" s="33">
        <f>'Ievades dati'!AC453</f>
        <v>0</v>
      </c>
      <c r="AD123" s="33">
        <f>'Ievades dati'!AD453</f>
        <v>0</v>
      </c>
      <c r="AE123" s="33">
        <f>'Ievades dati'!AE453</f>
        <v>0</v>
      </c>
      <c r="AF123" s="33">
        <f>'Ievades dati'!AF453</f>
        <v>0</v>
      </c>
      <c r="AG123" s="33">
        <f>'Ievades dati'!AG453</f>
        <v>0</v>
      </c>
      <c r="AH123" s="33">
        <f>'Ievades dati'!AH453</f>
        <v>0</v>
      </c>
      <c r="AI123" s="33">
        <f>'Ievades dati'!AI453</f>
        <v>0</v>
      </c>
      <c r="AJ123" s="33">
        <f>'Ievades dati'!AJ453</f>
        <v>0</v>
      </c>
      <c r="AK123" s="33">
        <f>'Ievades dati'!AK453</f>
        <v>0</v>
      </c>
      <c r="AL123" s="33">
        <f>'Ievades dati'!AL453</f>
        <v>0</v>
      </c>
      <c r="AM123" s="33">
        <f>'Ievades dati'!AM453</f>
        <v>0</v>
      </c>
      <c r="AN123" s="33">
        <f>'Ievades dati'!AN453</f>
        <v>0</v>
      </c>
      <c r="AO123" s="33">
        <f>'Ievades dati'!AO453</f>
        <v>0</v>
      </c>
      <c r="AP123" s="33">
        <f>'Ievades dati'!AP453</f>
        <v>0</v>
      </c>
      <c r="AQ123" s="33">
        <f>'Ievades dati'!AQ453</f>
        <v>0</v>
      </c>
      <c r="AR123" s="33">
        <f>'Ievades dati'!AR453</f>
        <v>0</v>
      </c>
      <c r="AS123" s="33">
        <f>'Ievades dati'!AS453</f>
        <v>0</v>
      </c>
      <c r="AT123" s="33">
        <f>'Ievades dati'!AT453</f>
        <v>0</v>
      </c>
      <c r="AU123" s="33">
        <f>'Ievades dati'!AU453</f>
        <v>0</v>
      </c>
      <c r="AV123" s="33">
        <f>'Ievades dati'!AV453</f>
        <v>0</v>
      </c>
      <c r="AW123" s="33">
        <f>'Ievades dati'!AW453</f>
        <v>0</v>
      </c>
      <c r="AX123" s="33">
        <f>'Ievades dati'!AX453</f>
        <v>0</v>
      </c>
      <c r="AY123" s="33">
        <f>'Ievades dati'!AY453</f>
        <v>0</v>
      </c>
      <c r="AZ123" s="33">
        <f>'Ievades dati'!AZ453</f>
        <v>0</v>
      </c>
      <c r="BA123" s="33">
        <f>'Ievades dati'!BA453</f>
        <v>0</v>
      </c>
      <c r="BB123" s="33">
        <f>'Ievades dati'!BB453</f>
        <v>0</v>
      </c>
      <c r="BC123" s="33">
        <f>'Ievades dati'!BC453</f>
        <v>0</v>
      </c>
      <c r="BD123" s="33">
        <f>'Ievades dati'!BD453</f>
        <v>0</v>
      </c>
      <c r="BE123" s="33">
        <f>'Ievades dati'!BE453</f>
        <v>0</v>
      </c>
      <c r="BF123" s="33">
        <f>'Ievades dati'!BF453</f>
        <v>0</v>
      </c>
      <c r="BG123" s="33">
        <f>'Ievades dati'!BG453</f>
        <v>0</v>
      </c>
      <c r="BH123" s="33">
        <f>'Ievades dati'!BH453</f>
        <v>0</v>
      </c>
      <c r="BI123" s="33">
        <f>'Ievades dati'!BI453</f>
        <v>0</v>
      </c>
      <c r="BJ123" s="33">
        <f>'Ievades dati'!BJ453</f>
        <v>0</v>
      </c>
      <c r="BK123" s="33">
        <f>'Ievades dati'!BK453</f>
        <v>0</v>
      </c>
      <c r="BL123" s="33">
        <f>'Ievades dati'!BL453</f>
        <v>0</v>
      </c>
      <c r="BM123" s="33">
        <f>'Ievades dati'!BM453</f>
        <v>0</v>
      </c>
      <c r="BN123" s="33">
        <f>'Ievades dati'!BN453</f>
        <v>0</v>
      </c>
      <c r="BO123" s="33">
        <f>'Ievades dati'!BO453</f>
        <v>0</v>
      </c>
      <c r="BP123" s="33">
        <f>'Ievades dati'!BP453</f>
        <v>0</v>
      </c>
      <c r="BQ123" s="33">
        <f>'Ievades dati'!BQ453</f>
        <v>0</v>
      </c>
      <c r="BR123" s="33">
        <f>'Ievades dati'!BR453</f>
        <v>0</v>
      </c>
      <c r="BS123" s="33">
        <f>'Ievades dati'!BS453</f>
        <v>0</v>
      </c>
      <c r="BT123" s="33">
        <f>'Ievades dati'!BT453</f>
        <v>0</v>
      </c>
      <c r="BU123" s="33">
        <f>'Ievades dati'!BU453</f>
        <v>0</v>
      </c>
      <c r="BV123" s="33">
        <f>'Ievades dati'!BV453</f>
        <v>0</v>
      </c>
      <c r="BW123" s="33">
        <f>'Ievades dati'!BW453</f>
        <v>0</v>
      </c>
      <c r="BX123" s="33">
        <f>'Ievades dati'!BX453</f>
        <v>0</v>
      </c>
      <c r="BY123" s="33">
        <f>'Ievades dati'!BY453</f>
        <v>0</v>
      </c>
      <c r="BZ123" s="33">
        <f>'Ievades dati'!BZ453</f>
        <v>0</v>
      </c>
      <c r="CA123" s="33">
        <f>'Ievades dati'!CA453</f>
        <v>0</v>
      </c>
      <c r="CB123" s="33">
        <f>'Ievades dati'!CB453</f>
        <v>0</v>
      </c>
      <c r="CC123" s="33">
        <f>'Ievades dati'!CC453</f>
        <v>0</v>
      </c>
      <c r="CD123" s="33">
        <f>'Ievades dati'!CD453</f>
        <v>0</v>
      </c>
      <c r="CE123" s="33">
        <f>'Ievades dati'!CE453</f>
        <v>0</v>
      </c>
      <c r="CF123" s="33">
        <f>'Ievades dati'!CF453</f>
        <v>0</v>
      </c>
      <c r="CG123" s="33">
        <f>'Ievades dati'!CG453</f>
        <v>0</v>
      </c>
      <c r="CH123" s="33">
        <f>'Ievades dati'!CH453</f>
        <v>0</v>
      </c>
      <c r="CI123" s="33">
        <f>'Ievades dati'!CI453</f>
        <v>0</v>
      </c>
      <c r="CJ123" s="33">
        <f>'Ievades dati'!CJ453</f>
        <v>0</v>
      </c>
      <c r="CK123" s="33">
        <f>'Ievades dati'!CK453</f>
        <v>0</v>
      </c>
    </row>
    <row r="124" spans="2:89" hidden="1" outlineLevel="2">
      <c r="B124" s="21"/>
      <c r="C124" s="10">
        <f t="shared" si="5"/>
        <v>17</v>
      </c>
      <c r="D124" s="259">
        <f>'Ievades dati'!D454</f>
        <v>0</v>
      </c>
      <c r="F124" s="12" t="s">
        <v>9</v>
      </c>
      <c r="J124" s="33">
        <f>'Ievades dati'!J454</f>
        <v>0</v>
      </c>
      <c r="K124" s="33">
        <f>'Ievades dati'!K454</f>
        <v>0</v>
      </c>
      <c r="L124" s="33">
        <f>'Ievades dati'!L454</f>
        <v>0</v>
      </c>
      <c r="M124" s="33">
        <f>'Ievades dati'!M454</f>
        <v>0</v>
      </c>
      <c r="N124" s="33">
        <f>'Ievades dati'!N454</f>
        <v>0</v>
      </c>
      <c r="O124" s="33">
        <f>'Ievades dati'!O454</f>
        <v>0</v>
      </c>
      <c r="P124" s="33">
        <f>'Ievades dati'!P454</f>
        <v>0</v>
      </c>
      <c r="Q124" s="33">
        <f>'Ievades dati'!Q454</f>
        <v>0</v>
      </c>
      <c r="R124" s="33">
        <f>'Ievades dati'!R454</f>
        <v>0</v>
      </c>
      <c r="S124" s="33">
        <f>'Ievades dati'!S454</f>
        <v>0</v>
      </c>
      <c r="T124" s="33">
        <f>'Ievades dati'!T454</f>
        <v>0</v>
      </c>
      <c r="U124" s="33">
        <f>'Ievades dati'!U454</f>
        <v>0</v>
      </c>
      <c r="V124" s="33">
        <f>'Ievades dati'!V454</f>
        <v>0</v>
      </c>
      <c r="W124" s="33">
        <f>'Ievades dati'!W454</f>
        <v>0</v>
      </c>
      <c r="X124" s="33">
        <f>'Ievades dati'!X454</f>
        <v>0</v>
      </c>
      <c r="Y124" s="33">
        <f>'Ievades dati'!Y454</f>
        <v>0</v>
      </c>
      <c r="Z124" s="33">
        <f>'Ievades dati'!Z454</f>
        <v>0</v>
      </c>
      <c r="AA124" s="33">
        <f>'Ievades dati'!AA454</f>
        <v>0</v>
      </c>
      <c r="AB124" s="33">
        <f>'Ievades dati'!AB454</f>
        <v>0</v>
      </c>
      <c r="AC124" s="33">
        <f>'Ievades dati'!AC454</f>
        <v>0</v>
      </c>
      <c r="AD124" s="33">
        <f>'Ievades dati'!AD454</f>
        <v>0</v>
      </c>
      <c r="AE124" s="33">
        <f>'Ievades dati'!AE454</f>
        <v>0</v>
      </c>
      <c r="AF124" s="33">
        <f>'Ievades dati'!AF454</f>
        <v>0</v>
      </c>
      <c r="AG124" s="33">
        <f>'Ievades dati'!AG454</f>
        <v>0</v>
      </c>
      <c r="AH124" s="33">
        <f>'Ievades dati'!AH454</f>
        <v>0</v>
      </c>
      <c r="AI124" s="33">
        <f>'Ievades dati'!AI454</f>
        <v>0</v>
      </c>
      <c r="AJ124" s="33">
        <f>'Ievades dati'!AJ454</f>
        <v>0</v>
      </c>
      <c r="AK124" s="33">
        <f>'Ievades dati'!AK454</f>
        <v>0</v>
      </c>
      <c r="AL124" s="33">
        <f>'Ievades dati'!AL454</f>
        <v>0</v>
      </c>
      <c r="AM124" s="33">
        <f>'Ievades dati'!AM454</f>
        <v>0</v>
      </c>
      <c r="AN124" s="33">
        <f>'Ievades dati'!AN454</f>
        <v>0</v>
      </c>
      <c r="AO124" s="33">
        <f>'Ievades dati'!AO454</f>
        <v>0</v>
      </c>
      <c r="AP124" s="33">
        <f>'Ievades dati'!AP454</f>
        <v>0</v>
      </c>
      <c r="AQ124" s="33">
        <f>'Ievades dati'!AQ454</f>
        <v>0</v>
      </c>
      <c r="AR124" s="33">
        <f>'Ievades dati'!AR454</f>
        <v>0</v>
      </c>
      <c r="AS124" s="33">
        <f>'Ievades dati'!AS454</f>
        <v>0</v>
      </c>
      <c r="AT124" s="33">
        <f>'Ievades dati'!AT454</f>
        <v>0</v>
      </c>
      <c r="AU124" s="33">
        <f>'Ievades dati'!AU454</f>
        <v>0</v>
      </c>
      <c r="AV124" s="33">
        <f>'Ievades dati'!AV454</f>
        <v>0</v>
      </c>
      <c r="AW124" s="33">
        <f>'Ievades dati'!AW454</f>
        <v>0</v>
      </c>
      <c r="AX124" s="33">
        <f>'Ievades dati'!AX454</f>
        <v>0</v>
      </c>
      <c r="AY124" s="33">
        <f>'Ievades dati'!AY454</f>
        <v>0</v>
      </c>
      <c r="AZ124" s="33">
        <f>'Ievades dati'!AZ454</f>
        <v>0</v>
      </c>
      <c r="BA124" s="33">
        <f>'Ievades dati'!BA454</f>
        <v>0</v>
      </c>
      <c r="BB124" s="33">
        <f>'Ievades dati'!BB454</f>
        <v>0</v>
      </c>
      <c r="BC124" s="33">
        <f>'Ievades dati'!BC454</f>
        <v>0</v>
      </c>
      <c r="BD124" s="33">
        <f>'Ievades dati'!BD454</f>
        <v>0</v>
      </c>
      <c r="BE124" s="33">
        <f>'Ievades dati'!BE454</f>
        <v>0</v>
      </c>
      <c r="BF124" s="33">
        <f>'Ievades dati'!BF454</f>
        <v>0</v>
      </c>
      <c r="BG124" s="33">
        <f>'Ievades dati'!BG454</f>
        <v>0</v>
      </c>
      <c r="BH124" s="33">
        <f>'Ievades dati'!BH454</f>
        <v>0</v>
      </c>
      <c r="BI124" s="33">
        <f>'Ievades dati'!BI454</f>
        <v>0</v>
      </c>
      <c r="BJ124" s="33">
        <f>'Ievades dati'!BJ454</f>
        <v>0</v>
      </c>
      <c r="BK124" s="33">
        <f>'Ievades dati'!BK454</f>
        <v>0</v>
      </c>
      <c r="BL124" s="33">
        <f>'Ievades dati'!BL454</f>
        <v>0</v>
      </c>
      <c r="BM124" s="33">
        <f>'Ievades dati'!BM454</f>
        <v>0</v>
      </c>
      <c r="BN124" s="33">
        <f>'Ievades dati'!BN454</f>
        <v>0</v>
      </c>
      <c r="BO124" s="33">
        <f>'Ievades dati'!BO454</f>
        <v>0</v>
      </c>
      <c r="BP124" s="33">
        <f>'Ievades dati'!BP454</f>
        <v>0</v>
      </c>
      <c r="BQ124" s="33">
        <f>'Ievades dati'!BQ454</f>
        <v>0</v>
      </c>
      <c r="BR124" s="33">
        <f>'Ievades dati'!BR454</f>
        <v>0</v>
      </c>
      <c r="BS124" s="33">
        <f>'Ievades dati'!BS454</f>
        <v>0</v>
      </c>
      <c r="BT124" s="33">
        <f>'Ievades dati'!BT454</f>
        <v>0</v>
      </c>
      <c r="BU124" s="33">
        <f>'Ievades dati'!BU454</f>
        <v>0</v>
      </c>
      <c r="BV124" s="33">
        <f>'Ievades dati'!BV454</f>
        <v>0</v>
      </c>
      <c r="BW124" s="33">
        <f>'Ievades dati'!BW454</f>
        <v>0</v>
      </c>
      <c r="BX124" s="33">
        <f>'Ievades dati'!BX454</f>
        <v>0</v>
      </c>
      <c r="BY124" s="33">
        <f>'Ievades dati'!BY454</f>
        <v>0</v>
      </c>
      <c r="BZ124" s="33">
        <f>'Ievades dati'!BZ454</f>
        <v>0</v>
      </c>
      <c r="CA124" s="33">
        <f>'Ievades dati'!CA454</f>
        <v>0</v>
      </c>
      <c r="CB124" s="33">
        <f>'Ievades dati'!CB454</f>
        <v>0</v>
      </c>
      <c r="CC124" s="33">
        <f>'Ievades dati'!CC454</f>
        <v>0</v>
      </c>
      <c r="CD124" s="33">
        <f>'Ievades dati'!CD454</f>
        <v>0</v>
      </c>
      <c r="CE124" s="33">
        <f>'Ievades dati'!CE454</f>
        <v>0</v>
      </c>
      <c r="CF124" s="33">
        <f>'Ievades dati'!CF454</f>
        <v>0</v>
      </c>
      <c r="CG124" s="33">
        <f>'Ievades dati'!CG454</f>
        <v>0</v>
      </c>
      <c r="CH124" s="33">
        <f>'Ievades dati'!CH454</f>
        <v>0</v>
      </c>
      <c r="CI124" s="33">
        <f>'Ievades dati'!CI454</f>
        <v>0</v>
      </c>
      <c r="CJ124" s="33">
        <f>'Ievades dati'!CJ454</f>
        <v>0</v>
      </c>
      <c r="CK124" s="33">
        <f>'Ievades dati'!CK454</f>
        <v>0</v>
      </c>
    </row>
    <row r="125" spans="2:89" hidden="1" outlineLevel="2">
      <c r="B125" s="21"/>
      <c r="C125" s="10">
        <f t="shared" si="5"/>
        <v>18</v>
      </c>
      <c r="D125" s="259">
        <f>'Ievades dati'!D455</f>
        <v>0</v>
      </c>
      <c r="F125" s="12" t="s">
        <v>9</v>
      </c>
      <c r="J125" s="33">
        <f>'Ievades dati'!J455</f>
        <v>0</v>
      </c>
      <c r="K125" s="33">
        <f>'Ievades dati'!K455</f>
        <v>0</v>
      </c>
      <c r="L125" s="33">
        <f>'Ievades dati'!L455</f>
        <v>0</v>
      </c>
      <c r="M125" s="33">
        <f>'Ievades dati'!M455</f>
        <v>0</v>
      </c>
      <c r="N125" s="33">
        <f>'Ievades dati'!N455</f>
        <v>0</v>
      </c>
      <c r="O125" s="33">
        <f>'Ievades dati'!O455</f>
        <v>0</v>
      </c>
      <c r="P125" s="33">
        <f>'Ievades dati'!P455</f>
        <v>0</v>
      </c>
      <c r="Q125" s="33">
        <f>'Ievades dati'!Q455</f>
        <v>0</v>
      </c>
      <c r="R125" s="33">
        <f>'Ievades dati'!R455</f>
        <v>0</v>
      </c>
      <c r="S125" s="33">
        <f>'Ievades dati'!S455</f>
        <v>0</v>
      </c>
      <c r="T125" s="33">
        <f>'Ievades dati'!T455</f>
        <v>0</v>
      </c>
      <c r="U125" s="33">
        <f>'Ievades dati'!U455</f>
        <v>0</v>
      </c>
      <c r="V125" s="33">
        <f>'Ievades dati'!V455</f>
        <v>0</v>
      </c>
      <c r="W125" s="33">
        <f>'Ievades dati'!W455</f>
        <v>0</v>
      </c>
      <c r="X125" s="33">
        <f>'Ievades dati'!X455</f>
        <v>0</v>
      </c>
      <c r="Y125" s="33">
        <f>'Ievades dati'!Y455</f>
        <v>0</v>
      </c>
      <c r="Z125" s="33">
        <f>'Ievades dati'!Z455</f>
        <v>0</v>
      </c>
      <c r="AA125" s="33">
        <f>'Ievades dati'!AA455</f>
        <v>0</v>
      </c>
      <c r="AB125" s="33">
        <f>'Ievades dati'!AB455</f>
        <v>0</v>
      </c>
      <c r="AC125" s="33">
        <f>'Ievades dati'!AC455</f>
        <v>0</v>
      </c>
      <c r="AD125" s="33">
        <f>'Ievades dati'!AD455</f>
        <v>0</v>
      </c>
      <c r="AE125" s="33">
        <f>'Ievades dati'!AE455</f>
        <v>0</v>
      </c>
      <c r="AF125" s="33">
        <f>'Ievades dati'!AF455</f>
        <v>0</v>
      </c>
      <c r="AG125" s="33">
        <f>'Ievades dati'!AG455</f>
        <v>0</v>
      </c>
      <c r="AH125" s="33">
        <f>'Ievades dati'!AH455</f>
        <v>0</v>
      </c>
      <c r="AI125" s="33">
        <f>'Ievades dati'!AI455</f>
        <v>0</v>
      </c>
      <c r="AJ125" s="33">
        <f>'Ievades dati'!AJ455</f>
        <v>0</v>
      </c>
      <c r="AK125" s="33">
        <f>'Ievades dati'!AK455</f>
        <v>0</v>
      </c>
      <c r="AL125" s="33">
        <f>'Ievades dati'!AL455</f>
        <v>0</v>
      </c>
      <c r="AM125" s="33">
        <f>'Ievades dati'!AM455</f>
        <v>0</v>
      </c>
      <c r="AN125" s="33">
        <f>'Ievades dati'!AN455</f>
        <v>0</v>
      </c>
      <c r="AO125" s="33">
        <f>'Ievades dati'!AO455</f>
        <v>0</v>
      </c>
      <c r="AP125" s="33">
        <f>'Ievades dati'!AP455</f>
        <v>0</v>
      </c>
      <c r="AQ125" s="33">
        <f>'Ievades dati'!AQ455</f>
        <v>0</v>
      </c>
      <c r="AR125" s="33">
        <f>'Ievades dati'!AR455</f>
        <v>0</v>
      </c>
      <c r="AS125" s="33">
        <f>'Ievades dati'!AS455</f>
        <v>0</v>
      </c>
      <c r="AT125" s="33">
        <f>'Ievades dati'!AT455</f>
        <v>0</v>
      </c>
      <c r="AU125" s="33">
        <f>'Ievades dati'!AU455</f>
        <v>0</v>
      </c>
      <c r="AV125" s="33">
        <f>'Ievades dati'!AV455</f>
        <v>0</v>
      </c>
      <c r="AW125" s="33">
        <f>'Ievades dati'!AW455</f>
        <v>0</v>
      </c>
      <c r="AX125" s="33">
        <f>'Ievades dati'!AX455</f>
        <v>0</v>
      </c>
      <c r="AY125" s="33">
        <f>'Ievades dati'!AY455</f>
        <v>0</v>
      </c>
      <c r="AZ125" s="33">
        <f>'Ievades dati'!AZ455</f>
        <v>0</v>
      </c>
      <c r="BA125" s="33">
        <f>'Ievades dati'!BA455</f>
        <v>0</v>
      </c>
      <c r="BB125" s="33">
        <f>'Ievades dati'!BB455</f>
        <v>0</v>
      </c>
      <c r="BC125" s="33">
        <f>'Ievades dati'!BC455</f>
        <v>0</v>
      </c>
      <c r="BD125" s="33">
        <f>'Ievades dati'!BD455</f>
        <v>0</v>
      </c>
      <c r="BE125" s="33">
        <f>'Ievades dati'!BE455</f>
        <v>0</v>
      </c>
      <c r="BF125" s="33">
        <f>'Ievades dati'!BF455</f>
        <v>0</v>
      </c>
      <c r="BG125" s="33">
        <f>'Ievades dati'!BG455</f>
        <v>0</v>
      </c>
      <c r="BH125" s="33">
        <f>'Ievades dati'!BH455</f>
        <v>0</v>
      </c>
      <c r="BI125" s="33">
        <f>'Ievades dati'!BI455</f>
        <v>0</v>
      </c>
      <c r="BJ125" s="33">
        <f>'Ievades dati'!BJ455</f>
        <v>0</v>
      </c>
      <c r="BK125" s="33">
        <f>'Ievades dati'!BK455</f>
        <v>0</v>
      </c>
      <c r="BL125" s="33">
        <f>'Ievades dati'!BL455</f>
        <v>0</v>
      </c>
      <c r="BM125" s="33">
        <f>'Ievades dati'!BM455</f>
        <v>0</v>
      </c>
      <c r="BN125" s="33">
        <f>'Ievades dati'!BN455</f>
        <v>0</v>
      </c>
      <c r="BO125" s="33">
        <f>'Ievades dati'!BO455</f>
        <v>0</v>
      </c>
      <c r="BP125" s="33">
        <f>'Ievades dati'!BP455</f>
        <v>0</v>
      </c>
      <c r="BQ125" s="33">
        <f>'Ievades dati'!BQ455</f>
        <v>0</v>
      </c>
      <c r="BR125" s="33">
        <f>'Ievades dati'!BR455</f>
        <v>0</v>
      </c>
      <c r="BS125" s="33">
        <f>'Ievades dati'!BS455</f>
        <v>0</v>
      </c>
      <c r="BT125" s="33">
        <f>'Ievades dati'!BT455</f>
        <v>0</v>
      </c>
      <c r="BU125" s="33">
        <f>'Ievades dati'!BU455</f>
        <v>0</v>
      </c>
      <c r="BV125" s="33">
        <f>'Ievades dati'!BV455</f>
        <v>0</v>
      </c>
      <c r="BW125" s="33">
        <f>'Ievades dati'!BW455</f>
        <v>0</v>
      </c>
      <c r="BX125" s="33">
        <f>'Ievades dati'!BX455</f>
        <v>0</v>
      </c>
      <c r="BY125" s="33">
        <f>'Ievades dati'!BY455</f>
        <v>0</v>
      </c>
      <c r="BZ125" s="33">
        <f>'Ievades dati'!BZ455</f>
        <v>0</v>
      </c>
      <c r="CA125" s="33">
        <f>'Ievades dati'!CA455</f>
        <v>0</v>
      </c>
      <c r="CB125" s="33">
        <f>'Ievades dati'!CB455</f>
        <v>0</v>
      </c>
      <c r="CC125" s="33">
        <f>'Ievades dati'!CC455</f>
        <v>0</v>
      </c>
      <c r="CD125" s="33">
        <f>'Ievades dati'!CD455</f>
        <v>0</v>
      </c>
      <c r="CE125" s="33">
        <f>'Ievades dati'!CE455</f>
        <v>0</v>
      </c>
      <c r="CF125" s="33">
        <f>'Ievades dati'!CF455</f>
        <v>0</v>
      </c>
      <c r="CG125" s="33">
        <f>'Ievades dati'!CG455</f>
        <v>0</v>
      </c>
      <c r="CH125" s="33">
        <f>'Ievades dati'!CH455</f>
        <v>0</v>
      </c>
      <c r="CI125" s="33">
        <f>'Ievades dati'!CI455</f>
        <v>0</v>
      </c>
      <c r="CJ125" s="33">
        <f>'Ievades dati'!CJ455</f>
        <v>0</v>
      </c>
      <c r="CK125" s="33">
        <f>'Ievades dati'!CK455</f>
        <v>0</v>
      </c>
    </row>
    <row r="126" spans="2:89" hidden="1" outlineLevel="2">
      <c r="B126" s="21"/>
      <c r="C126" s="10">
        <f t="shared" si="5"/>
        <v>19</v>
      </c>
      <c r="D126" s="259">
        <f>'Ievades dati'!D456</f>
        <v>0</v>
      </c>
      <c r="F126" s="12" t="s">
        <v>9</v>
      </c>
      <c r="J126" s="33">
        <f>'Ievades dati'!J456</f>
        <v>0</v>
      </c>
      <c r="K126" s="33">
        <f>'Ievades dati'!K456</f>
        <v>0</v>
      </c>
      <c r="L126" s="33">
        <f>'Ievades dati'!L456</f>
        <v>0</v>
      </c>
      <c r="M126" s="33">
        <f>'Ievades dati'!M456</f>
        <v>0</v>
      </c>
      <c r="N126" s="33">
        <f>'Ievades dati'!N456</f>
        <v>0</v>
      </c>
      <c r="O126" s="33">
        <f>'Ievades dati'!O456</f>
        <v>0</v>
      </c>
      <c r="P126" s="33">
        <f>'Ievades dati'!P456</f>
        <v>0</v>
      </c>
      <c r="Q126" s="33">
        <f>'Ievades dati'!Q456</f>
        <v>0</v>
      </c>
      <c r="R126" s="33">
        <f>'Ievades dati'!R456</f>
        <v>0</v>
      </c>
      <c r="S126" s="33">
        <f>'Ievades dati'!S456</f>
        <v>0</v>
      </c>
      <c r="T126" s="33">
        <f>'Ievades dati'!T456</f>
        <v>0</v>
      </c>
      <c r="U126" s="33">
        <f>'Ievades dati'!U456</f>
        <v>0</v>
      </c>
      <c r="V126" s="33">
        <f>'Ievades dati'!V456</f>
        <v>0</v>
      </c>
      <c r="W126" s="33">
        <f>'Ievades dati'!W456</f>
        <v>0</v>
      </c>
      <c r="X126" s="33">
        <f>'Ievades dati'!X456</f>
        <v>0</v>
      </c>
      <c r="Y126" s="33">
        <f>'Ievades dati'!Y456</f>
        <v>0</v>
      </c>
      <c r="Z126" s="33">
        <f>'Ievades dati'!Z456</f>
        <v>0</v>
      </c>
      <c r="AA126" s="33">
        <f>'Ievades dati'!AA456</f>
        <v>0</v>
      </c>
      <c r="AB126" s="33">
        <f>'Ievades dati'!AB456</f>
        <v>0</v>
      </c>
      <c r="AC126" s="33">
        <f>'Ievades dati'!AC456</f>
        <v>0</v>
      </c>
      <c r="AD126" s="33">
        <f>'Ievades dati'!AD456</f>
        <v>0</v>
      </c>
      <c r="AE126" s="33">
        <f>'Ievades dati'!AE456</f>
        <v>0</v>
      </c>
      <c r="AF126" s="33">
        <f>'Ievades dati'!AF456</f>
        <v>0</v>
      </c>
      <c r="AG126" s="33">
        <f>'Ievades dati'!AG456</f>
        <v>0</v>
      </c>
      <c r="AH126" s="33">
        <f>'Ievades dati'!AH456</f>
        <v>0</v>
      </c>
      <c r="AI126" s="33">
        <f>'Ievades dati'!AI456</f>
        <v>0</v>
      </c>
      <c r="AJ126" s="33">
        <f>'Ievades dati'!AJ456</f>
        <v>0</v>
      </c>
      <c r="AK126" s="33">
        <f>'Ievades dati'!AK456</f>
        <v>0</v>
      </c>
      <c r="AL126" s="33">
        <f>'Ievades dati'!AL456</f>
        <v>0</v>
      </c>
      <c r="AM126" s="33">
        <f>'Ievades dati'!AM456</f>
        <v>0</v>
      </c>
      <c r="AN126" s="33">
        <f>'Ievades dati'!AN456</f>
        <v>0</v>
      </c>
      <c r="AO126" s="33">
        <f>'Ievades dati'!AO456</f>
        <v>0</v>
      </c>
      <c r="AP126" s="33">
        <f>'Ievades dati'!AP456</f>
        <v>0</v>
      </c>
      <c r="AQ126" s="33">
        <f>'Ievades dati'!AQ456</f>
        <v>0</v>
      </c>
      <c r="AR126" s="33">
        <f>'Ievades dati'!AR456</f>
        <v>0</v>
      </c>
      <c r="AS126" s="33">
        <f>'Ievades dati'!AS456</f>
        <v>0</v>
      </c>
      <c r="AT126" s="33">
        <f>'Ievades dati'!AT456</f>
        <v>0</v>
      </c>
      <c r="AU126" s="33">
        <f>'Ievades dati'!AU456</f>
        <v>0</v>
      </c>
      <c r="AV126" s="33">
        <f>'Ievades dati'!AV456</f>
        <v>0</v>
      </c>
      <c r="AW126" s="33">
        <f>'Ievades dati'!AW456</f>
        <v>0</v>
      </c>
      <c r="AX126" s="33">
        <f>'Ievades dati'!AX456</f>
        <v>0</v>
      </c>
      <c r="AY126" s="33">
        <f>'Ievades dati'!AY456</f>
        <v>0</v>
      </c>
      <c r="AZ126" s="33">
        <f>'Ievades dati'!AZ456</f>
        <v>0</v>
      </c>
      <c r="BA126" s="33">
        <f>'Ievades dati'!BA456</f>
        <v>0</v>
      </c>
      <c r="BB126" s="33">
        <f>'Ievades dati'!BB456</f>
        <v>0</v>
      </c>
      <c r="BC126" s="33">
        <f>'Ievades dati'!BC456</f>
        <v>0</v>
      </c>
      <c r="BD126" s="33">
        <f>'Ievades dati'!BD456</f>
        <v>0</v>
      </c>
      <c r="BE126" s="33">
        <f>'Ievades dati'!BE456</f>
        <v>0</v>
      </c>
      <c r="BF126" s="33">
        <f>'Ievades dati'!BF456</f>
        <v>0</v>
      </c>
      <c r="BG126" s="33">
        <f>'Ievades dati'!BG456</f>
        <v>0</v>
      </c>
      <c r="BH126" s="33">
        <f>'Ievades dati'!BH456</f>
        <v>0</v>
      </c>
      <c r="BI126" s="33">
        <f>'Ievades dati'!BI456</f>
        <v>0</v>
      </c>
      <c r="BJ126" s="33">
        <f>'Ievades dati'!BJ456</f>
        <v>0</v>
      </c>
      <c r="BK126" s="33">
        <f>'Ievades dati'!BK456</f>
        <v>0</v>
      </c>
      <c r="BL126" s="33">
        <f>'Ievades dati'!BL456</f>
        <v>0</v>
      </c>
      <c r="BM126" s="33">
        <f>'Ievades dati'!BM456</f>
        <v>0</v>
      </c>
      <c r="BN126" s="33">
        <f>'Ievades dati'!BN456</f>
        <v>0</v>
      </c>
      <c r="BO126" s="33">
        <f>'Ievades dati'!BO456</f>
        <v>0</v>
      </c>
      <c r="BP126" s="33">
        <f>'Ievades dati'!BP456</f>
        <v>0</v>
      </c>
      <c r="BQ126" s="33">
        <f>'Ievades dati'!BQ456</f>
        <v>0</v>
      </c>
      <c r="BR126" s="33">
        <f>'Ievades dati'!BR456</f>
        <v>0</v>
      </c>
      <c r="BS126" s="33">
        <f>'Ievades dati'!BS456</f>
        <v>0</v>
      </c>
      <c r="BT126" s="33">
        <f>'Ievades dati'!BT456</f>
        <v>0</v>
      </c>
      <c r="BU126" s="33">
        <f>'Ievades dati'!BU456</f>
        <v>0</v>
      </c>
      <c r="BV126" s="33">
        <f>'Ievades dati'!BV456</f>
        <v>0</v>
      </c>
      <c r="BW126" s="33">
        <f>'Ievades dati'!BW456</f>
        <v>0</v>
      </c>
      <c r="BX126" s="33">
        <f>'Ievades dati'!BX456</f>
        <v>0</v>
      </c>
      <c r="BY126" s="33">
        <f>'Ievades dati'!BY456</f>
        <v>0</v>
      </c>
      <c r="BZ126" s="33">
        <f>'Ievades dati'!BZ456</f>
        <v>0</v>
      </c>
      <c r="CA126" s="33">
        <f>'Ievades dati'!CA456</f>
        <v>0</v>
      </c>
      <c r="CB126" s="33">
        <f>'Ievades dati'!CB456</f>
        <v>0</v>
      </c>
      <c r="CC126" s="33">
        <f>'Ievades dati'!CC456</f>
        <v>0</v>
      </c>
      <c r="CD126" s="33">
        <f>'Ievades dati'!CD456</f>
        <v>0</v>
      </c>
      <c r="CE126" s="33">
        <f>'Ievades dati'!CE456</f>
        <v>0</v>
      </c>
      <c r="CF126" s="33">
        <f>'Ievades dati'!CF456</f>
        <v>0</v>
      </c>
      <c r="CG126" s="33">
        <f>'Ievades dati'!CG456</f>
        <v>0</v>
      </c>
      <c r="CH126" s="33">
        <f>'Ievades dati'!CH456</f>
        <v>0</v>
      </c>
      <c r="CI126" s="33">
        <f>'Ievades dati'!CI456</f>
        <v>0</v>
      </c>
      <c r="CJ126" s="33">
        <f>'Ievades dati'!CJ456</f>
        <v>0</v>
      </c>
      <c r="CK126" s="33">
        <f>'Ievades dati'!CK456</f>
        <v>0</v>
      </c>
    </row>
    <row r="127" spans="2:89" hidden="1" outlineLevel="2">
      <c r="B127" s="21"/>
      <c r="C127" s="10">
        <f t="shared" si="5"/>
        <v>20</v>
      </c>
      <c r="D127" s="259">
        <f>'Ievades dati'!D457</f>
        <v>0</v>
      </c>
      <c r="F127" s="12" t="s">
        <v>9</v>
      </c>
      <c r="J127" s="33">
        <f>'Ievades dati'!J457</f>
        <v>0</v>
      </c>
      <c r="K127" s="33">
        <f>'Ievades dati'!K457</f>
        <v>0</v>
      </c>
      <c r="L127" s="33">
        <f>'Ievades dati'!L457</f>
        <v>0</v>
      </c>
      <c r="M127" s="33">
        <f>'Ievades dati'!M457</f>
        <v>0</v>
      </c>
      <c r="N127" s="33">
        <f>'Ievades dati'!N457</f>
        <v>0</v>
      </c>
      <c r="O127" s="33">
        <f>'Ievades dati'!O457</f>
        <v>0</v>
      </c>
      <c r="P127" s="33">
        <f>'Ievades dati'!P457</f>
        <v>0</v>
      </c>
      <c r="Q127" s="33">
        <f>'Ievades dati'!Q457</f>
        <v>0</v>
      </c>
      <c r="R127" s="33">
        <f>'Ievades dati'!R457</f>
        <v>0</v>
      </c>
      <c r="S127" s="33">
        <f>'Ievades dati'!S457</f>
        <v>0</v>
      </c>
      <c r="T127" s="33">
        <f>'Ievades dati'!T457</f>
        <v>0</v>
      </c>
      <c r="U127" s="33">
        <f>'Ievades dati'!U457</f>
        <v>0</v>
      </c>
      <c r="V127" s="33">
        <f>'Ievades dati'!V457</f>
        <v>0</v>
      </c>
      <c r="W127" s="33">
        <f>'Ievades dati'!W457</f>
        <v>0</v>
      </c>
      <c r="X127" s="33">
        <f>'Ievades dati'!X457</f>
        <v>0</v>
      </c>
      <c r="Y127" s="33">
        <f>'Ievades dati'!Y457</f>
        <v>0</v>
      </c>
      <c r="Z127" s="33">
        <f>'Ievades dati'!Z457</f>
        <v>0</v>
      </c>
      <c r="AA127" s="33">
        <f>'Ievades dati'!AA457</f>
        <v>0</v>
      </c>
      <c r="AB127" s="33">
        <f>'Ievades dati'!AB457</f>
        <v>0</v>
      </c>
      <c r="AC127" s="33">
        <f>'Ievades dati'!AC457</f>
        <v>0</v>
      </c>
      <c r="AD127" s="33">
        <f>'Ievades dati'!AD457</f>
        <v>0</v>
      </c>
      <c r="AE127" s="33">
        <f>'Ievades dati'!AE457</f>
        <v>0</v>
      </c>
      <c r="AF127" s="33">
        <f>'Ievades dati'!AF457</f>
        <v>0</v>
      </c>
      <c r="AG127" s="33">
        <f>'Ievades dati'!AG457</f>
        <v>0</v>
      </c>
      <c r="AH127" s="33">
        <f>'Ievades dati'!AH457</f>
        <v>0</v>
      </c>
      <c r="AI127" s="33">
        <f>'Ievades dati'!AI457</f>
        <v>0</v>
      </c>
      <c r="AJ127" s="33">
        <f>'Ievades dati'!AJ457</f>
        <v>0</v>
      </c>
      <c r="AK127" s="33">
        <f>'Ievades dati'!AK457</f>
        <v>0</v>
      </c>
      <c r="AL127" s="33">
        <f>'Ievades dati'!AL457</f>
        <v>0</v>
      </c>
      <c r="AM127" s="33">
        <f>'Ievades dati'!AM457</f>
        <v>0</v>
      </c>
      <c r="AN127" s="33">
        <f>'Ievades dati'!AN457</f>
        <v>0</v>
      </c>
      <c r="AO127" s="33">
        <f>'Ievades dati'!AO457</f>
        <v>0</v>
      </c>
      <c r="AP127" s="33">
        <f>'Ievades dati'!AP457</f>
        <v>0</v>
      </c>
      <c r="AQ127" s="33">
        <f>'Ievades dati'!AQ457</f>
        <v>0</v>
      </c>
      <c r="AR127" s="33">
        <f>'Ievades dati'!AR457</f>
        <v>0</v>
      </c>
      <c r="AS127" s="33">
        <f>'Ievades dati'!AS457</f>
        <v>0</v>
      </c>
      <c r="AT127" s="33">
        <f>'Ievades dati'!AT457</f>
        <v>0</v>
      </c>
      <c r="AU127" s="33">
        <f>'Ievades dati'!AU457</f>
        <v>0</v>
      </c>
      <c r="AV127" s="33">
        <f>'Ievades dati'!AV457</f>
        <v>0</v>
      </c>
      <c r="AW127" s="33">
        <f>'Ievades dati'!AW457</f>
        <v>0</v>
      </c>
      <c r="AX127" s="33">
        <f>'Ievades dati'!AX457</f>
        <v>0</v>
      </c>
      <c r="AY127" s="33">
        <f>'Ievades dati'!AY457</f>
        <v>0</v>
      </c>
      <c r="AZ127" s="33">
        <f>'Ievades dati'!AZ457</f>
        <v>0</v>
      </c>
      <c r="BA127" s="33">
        <f>'Ievades dati'!BA457</f>
        <v>0</v>
      </c>
      <c r="BB127" s="33">
        <f>'Ievades dati'!BB457</f>
        <v>0</v>
      </c>
      <c r="BC127" s="33">
        <f>'Ievades dati'!BC457</f>
        <v>0</v>
      </c>
      <c r="BD127" s="33">
        <f>'Ievades dati'!BD457</f>
        <v>0</v>
      </c>
      <c r="BE127" s="33">
        <f>'Ievades dati'!BE457</f>
        <v>0</v>
      </c>
      <c r="BF127" s="33">
        <f>'Ievades dati'!BF457</f>
        <v>0</v>
      </c>
      <c r="BG127" s="33">
        <f>'Ievades dati'!BG457</f>
        <v>0</v>
      </c>
      <c r="BH127" s="33">
        <f>'Ievades dati'!BH457</f>
        <v>0</v>
      </c>
      <c r="BI127" s="33">
        <f>'Ievades dati'!BI457</f>
        <v>0</v>
      </c>
      <c r="BJ127" s="33">
        <f>'Ievades dati'!BJ457</f>
        <v>0</v>
      </c>
      <c r="BK127" s="33">
        <f>'Ievades dati'!BK457</f>
        <v>0</v>
      </c>
      <c r="BL127" s="33">
        <f>'Ievades dati'!BL457</f>
        <v>0</v>
      </c>
      <c r="BM127" s="33">
        <f>'Ievades dati'!BM457</f>
        <v>0</v>
      </c>
      <c r="BN127" s="33">
        <f>'Ievades dati'!BN457</f>
        <v>0</v>
      </c>
      <c r="BO127" s="33">
        <f>'Ievades dati'!BO457</f>
        <v>0</v>
      </c>
      <c r="BP127" s="33">
        <f>'Ievades dati'!BP457</f>
        <v>0</v>
      </c>
      <c r="BQ127" s="33">
        <f>'Ievades dati'!BQ457</f>
        <v>0</v>
      </c>
      <c r="BR127" s="33">
        <f>'Ievades dati'!BR457</f>
        <v>0</v>
      </c>
      <c r="BS127" s="33">
        <f>'Ievades dati'!BS457</f>
        <v>0</v>
      </c>
      <c r="BT127" s="33">
        <f>'Ievades dati'!BT457</f>
        <v>0</v>
      </c>
      <c r="BU127" s="33">
        <f>'Ievades dati'!BU457</f>
        <v>0</v>
      </c>
      <c r="BV127" s="33">
        <f>'Ievades dati'!BV457</f>
        <v>0</v>
      </c>
      <c r="BW127" s="33">
        <f>'Ievades dati'!BW457</f>
        <v>0</v>
      </c>
      <c r="BX127" s="33">
        <f>'Ievades dati'!BX457</f>
        <v>0</v>
      </c>
      <c r="BY127" s="33">
        <f>'Ievades dati'!BY457</f>
        <v>0</v>
      </c>
      <c r="BZ127" s="33">
        <f>'Ievades dati'!BZ457</f>
        <v>0</v>
      </c>
      <c r="CA127" s="33">
        <f>'Ievades dati'!CA457</f>
        <v>0</v>
      </c>
      <c r="CB127" s="33">
        <f>'Ievades dati'!CB457</f>
        <v>0</v>
      </c>
      <c r="CC127" s="33">
        <f>'Ievades dati'!CC457</f>
        <v>0</v>
      </c>
      <c r="CD127" s="33">
        <f>'Ievades dati'!CD457</f>
        <v>0</v>
      </c>
      <c r="CE127" s="33">
        <f>'Ievades dati'!CE457</f>
        <v>0</v>
      </c>
      <c r="CF127" s="33">
        <f>'Ievades dati'!CF457</f>
        <v>0</v>
      </c>
      <c r="CG127" s="33">
        <f>'Ievades dati'!CG457</f>
        <v>0</v>
      </c>
      <c r="CH127" s="33">
        <f>'Ievades dati'!CH457</f>
        <v>0</v>
      </c>
      <c r="CI127" s="33">
        <f>'Ievades dati'!CI457</f>
        <v>0</v>
      </c>
      <c r="CJ127" s="33">
        <f>'Ievades dati'!CJ457</f>
        <v>0</v>
      </c>
      <c r="CK127" s="33">
        <f>'Ievades dati'!CK457</f>
        <v>0</v>
      </c>
    </row>
    <row r="128" spans="2:89" hidden="1" outlineLevel="2">
      <c r="B128" s="21"/>
    </row>
    <row r="129" spans="2:89" hidden="1" outlineLevel="2">
      <c r="B129" s="21"/>
    </row>
    <row r="130" spans="2:89" hidden="1" outlineLevel="2">
      <c r="B130" s="21"/>
      <c r="D130" s="44" t="s">
        <v>676</v>
      </c>
    </row>
    <row r="131" spans="2:89" hidden="1" outlineLevel="2">
      <c r="B131" s="21"/>
    </row>
    <row r="132" spans="2:89" ht="10.15" hidden="1" customHeight="1" outlineLevel="2">
      <c r="B132" s="23"/>
      <c r="D132" s="10" t="s">
        <v>677</v>
      </c>
      <c r="F132" s="12" t="s">
        <v>9</v>
      </c>
      <c r="G132" s="34">
        <f>'Ievades dati'!G464</f>
        <v>0.5</v>
      </c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</row>
    <row r="133" spans="2:89" ht="10.15" hidden="1" customHeight="1" outlineLevel="2">
      <c r="B133" s="2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</row>
    <row r="134" spans="2:89" ht="10.15" hidden="1" customHeight="1" outlineLevel="2">
      <c r="B134" s="23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</row>
    <row r="135" spans="2:89" ht="10.15" hidden="1" customHeight="1" outlineLevel="2">
      <c r="B135" s="23"/>
      <c r="D135" s="10" t="s">
        <v>650</v>
      </c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</row>
    <row r="136" spans="2:89" ht="10.15" hidden="1" customHeight="1" outlineLevel="2">
      <c r="B136" s="23"/>
      <c r="D136" s="10" t="s">
        <v>99</v>
      </c>
      <c r="F136" s="12" t="s">
        <v>9</v>
      </c>
      <c r="G136" s="34">
        <f>'Ievades dati'!G429</f>
        <v>5.8299999999999998E-2</v>
      </c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</row>
    <row r="137" spans="2:89" ht="10.15" hidden="1" customHeight="1" outlineLevel="2">
      <c r="B137" s="23"/>
    </row>
    <row r="138" spans="2:89" ht="10.15" hidden="1" customHeight="1" outlineLevel="1" collapsed="1">
      <c r="B138" s="23"/>
    </row>
    <row r="139" spans="2:89" s="16" customFormat="1" ht="10.15" hidden="1" customHeight="1" outlineLevel="1">
      <c r="B139" s="17"/>
      <c r="C139" s="207" t="s">
        <v>422</v>
      </c>
      <c r="D139" s="16" t="s">
        <v>263</v>
      </c>
      <c r="E139" s="18"/>
      <c r="F139" s="19"/>
      <c r="G139" s="20"/>
    </row>
    <row r="140" spans="2:89" ht="10.15" hidden="1" customHeight="1" outlineLevel="2">
      <c r="B140" s="23"/>
    </row>
    <row r="141" spans="2:89" ht="10.15" hidden="1" customHeight="1" outlineLevel="2">
      <c r="B141" s="23"/>
      <c r="D141" s="10" t="s">
        <v>218</v>
      </c>
      <c r="E141" s="112"/>
      <c r="F141" s="12" t="s">
        <v>9</v>
      </c>
      <c r="G141" s="34">
        <f>'Ievades dati'!G620</f>
        <v>0.2</v>
      </c>
    </row>
    <row r="142" spans="2:89" ht="10.15" hidden="1" customHeight="1" outlineLevel="2">
      <c r="B142" s="23"/>
      <c r="D142" s="10" t="s">
        <v>604</v>
      </c>
      <c r="E142" s="112"/>
      <c r="F142" s="12" t="s">
        <v>9</v>
      </c>
      <c r="G142" s="34">
        <f>'Ievades dati'!G622</f>
        <v>0.5</v>
      </c>
    </row>
    <row r="143" spans="2:89" ht="10.15" hidden="1" customHeight="1" outlineLevel="1" collapsed="1">
      <c r="B143" s="23"/>
      <c r="G143" s="177"/>
    </row>
    <row r="144" spans="2:89" ht="10.15" customHeight="1" collapsed="1">
      <c r="B144" s="23"/>
    </row>
    <row r="145" spans="2:89" s="13" customFormat="1" ht="10.15" customHeight="1">
      <c r="B145" s="15">
        <v>2</v>
      </c>
      <c r="C145" s="13" t="s">
        <v>355</v>
      </c>
      <c r="E145" s="14"/>
      <c r="F145" s="15"/>
      <c r="G145" s="15"/>
    </row>
    <row r="146" spans="2:89" ht="10.15" hidden="1" customHeight="1" outlineLevel="1"/>
    <row r="147" spans="2:89" s="16" customFormat="1" ht="10.15" hidden="1" customHeight="1" outlineLevel="1">
      <c r="B147" s="17"/>
      <c r="C147" s="207" t="s">
        <v>410</v>
      </c>
      <c r="D147" s="16" t="s">
        <v>606</v>
      </c>
      <c r="E147" s="18"/>
      <c r="F147" s="19"/>
      <c r="G147" s="20"/>
    </row>
    <row r="148" spans="2:89" ht="10.15" hidden="1" customHeight="1" outlineLevel="2"/>
    <row r="149" spans="2:89" ht="10.15" hidden="1" customHeight="1" outlineLevel="2">
      <c r="D149" s="63" t="s">
        <v>184</v>
      </c>
    </row>
    <row r="150" spans="2:89" ht="10.15" hidden="1" customHeight="1" outlineLevel="2">
      <c r="D150" s="10" t="s">
        <v>185</v>
      </c>
      <c r="F150" s="12" t="s">
        <v>4</v>
      </c>
      <c r="J150" s="36">
        <f>I153</f>
        <v>0</v>
      </c>
      <c r="K150" s="36">
        <f t="shared" ref="K150:N150" si="6">J153</f>
        <v>0</v>
      </c>
      <c r="L150" s="36">
        <f t="shared" si="6"/>
        <v>0</v>
      </c>
      <c r="M150" s="36">
        <f t="shared" si="6"/>
        <v>0</v>
      </c>
      <c r="N150" s="36">
        <f t="shared" si="6"/>
        <v>609429.00689512049</v>
      </c>
      <c r="O150" s="36">
        <f>N153</f>
        <v>598546.34605770768</v>
      </c>
      <c r="P150" s="36">
        <f t="shared" ref="P150:AF150" si="7">O153</f>
        <v>587663.68522029486</v>
      </c>
      <c r="Q150" s="36">
        <f t="shared" si="7"/>
        <v>576781.02438288205</v>
      </c>
      <c r="R150" s="36">
        <f t="shared" si="7"/>
        <v>565898.36354546924</v>
      </c>
      <c r="S150" s="36">
        <f t="shared" si="7"/>
        <v>555015.70270805643</v>
      </c>
      <c r="T150" s="36">
        <f t="shared" si="7"/>
        <v>544133.04187064362</v>
      </c>
      <c r="U150" s="36">
        <f t="shared" si="7"/>
        <v>533250.38103323081</v>
      </c>
      <c r="V150" s="36">
        <f t="shared" si="7"/>
        <v>522367.72019581794</v>
      </c>
      <c r="W150" s="36">
        <f t="shared" si="7"/>
        <v>511485.05935840507</v>
      </c>
      <c r="X150" s="36">
        <f t="shared" si="7"/>
        <v>500602.3985209922</v>
      </c>
      <c r="Y150" s="36">
        <f t="shared" si="7"/>
        <v>489719.73768357933</v>
      </c>
      <c r="Z150" s="36">
        <f t="shared" si="7"/>
        <v>478837.07684616646</v>
      </c>
      <c r="AA150" s="36">
        <f t="shared" si="7"/>
        <v>467954.41600875359</v>
      </c>
      <c r="AB150" s="36">
        <f t="shared" si="7"/>
        <v>457071.75517134072</v>
      </c>
      <c r="AC150" s="36">
        <f t="shared" si="7"/>
        <v>446189.09433392785</v>
      </c>
      <c r="AD150" s="36">
        <f t="shared" si="7"/>
        <v>435306.43349651498</v>
      </c>
      <c r="AE150" s="36">
        <f t="shared" si="7"/>
        <v>424423.77265910211</v>
      </c>
      <c r="AF150" s="36">
        <f t="shared" si="7"/>
        <v>413541.11182168924</v>
      </c>
      <c r="AG150" s="36">
        <f t="shared" ref="AG150:CK150" si="8">AF153</f>
        <v>402658.45098427637</v>
      </c>
      <c r="AH150" s="36">
        <f t="shared" si="8"/>
        <v>391775.7901468635</v>
      </c>
      <c r="AI150" s="36">
        <f t="shared" si="8"/>
        <v>380893.12930945063</v>
      </c>
      <c r="AJ150" s="36">
        <f t="shared" si="8"/>
        <v>370010.46847203776</v>
      </c>
      <c r="AK150" s="36">
        <f t="shared" si="8"/>
        <v>359127.80763462489</v>
      </c>
      <c r="AL150" s="36">
        <f t="shared" si="8"/>
        <v>348245.14679721202</v>
      </c>
      <c r="AM150" s="36">
        <f t="shared" si="8"/>
        <v>337362.48595979915</v>
      </c>
      <c r="AN150" s="36">
        <f t="shared" si="8"/>
        <v>326479.82512238628</v>
      </c>
      <c r="AO150" s="36">
        <f t="shared" si="8"/>
        <v>315597.16428497341</v>
      </c>
      <c r="AP150" s="36">
        <f t="shared" si="8"/>
        <v>304714.50344756054</v>
      </c>
      <c r="AQ150" s="36">
        <f t="shared" si="8"/>
        <v>293831.84261014767</v>
      </c>
      <c r="AR150" s="36">
        <f t="shared" si="8"/>
        <v>282949.1817727348</v>
      </c>
      <c r="AS150" s="36">
        <f t="shared" si="8"/>
        <v>272066.52093532193</v>
      </c>
      <c r="AT150" s="36">
        <f t="shared" si="8"/>
        <v>261183.86009790906</v>
      </c>
      <c r="AU150" s="36">
        <f t="shared" si="8"/>
        <v>250301.19926049619</v>
      </c>
      <c r="AV150" s="36">
        <f t="shared" si="8"/>
        <v>239418.53842308332</v>
      </c>
      <c r="AW150" s="36">
        <f t="shared" si="8"/>
        <v>228535.87758567045</v>
      </c>
      <c r="AX150" s="36">
        <f t="shared" si="8"/>
        <v>217653.21674825758</v>
      </c>
      <c r="AY150" s="36">
        <f t="shared" si="8"/>
        <v>206770.55591084471</v>
      </c>
      <c r="AZ150" s="36">
        <f t="shared" si="8"/>
        <v>195887.89507343184</v>
      </c>
      <c r="BA150" s="36">
        <f t="shared" si="8"/>
        <v>185005.23423601897</v>
      </c>
      <c r="BB150" s="36">
        <f t="shared" si="8"/>
        <v>174122.57339860609</v>
      </c>
      <c r="BC150" s="36">
        <f t="shared" si="8"/>
        <v>163239.91256119322</v>
      </c>
      <c r="BD150" s="36">
        <f t="shared" si="8"/>
        <v>152357.25172378035</v>
      </c>
      <c r="BE150" s="36">
        <f t="shared" si="8"/>
        <v>141474.59088636748</v>
      </c>
      <c r="BF150" s="36">
        <f t="shared" si="8"/>
        <v>130591.93004895461</v>
      </c>
      <c r="BG150" s="36">
        <f t="shared" si="8"/>
        <v>119709.26921154174</v>
      </c>
      <c r="BH150" s="36">
        <f t="shared" si="8"/>
        <v>108826.60837412887</v>
      </c>
      <c r="BI150" s="36">
        <f t="shared" si="8"/>
        <v>97943.947536716005</v>
      </c>
      <c r="BJ150" s="36">
        <f t="shared" si="8"/>
        <v>87061.286699303135</v>
      </c>
      <c r="BK150" s="36">
        <f t="shared" si="8"/>
        <v>76178.625861890265</v>
      </c>
      <c r="BL150" s="36">
        <f t="shared" si="8"/>
        <v>65295.965024477402</v>
      </c>
      <c r="BM150" s="36">
        <f t="shared" si="8"/>
        <v>54413.304187064539</v>
      </c>
      <c r="BN150" s="36">
        <f t="shared" si="8"/>
        <v>43530.643349651677</v>
      </c>
      <c r="BO150" s="36">
        <f t="shared" si="8"/>
        <v>32647.982512238814</v>
      </c>
      <c r="BP150" s="36">
        <f t="shared" si="8"/>
        <v>21765.321674825951</v>
      </c>
      <c r="BQ150" s="36">
        <f t="shared" si="8"/>
        <v>10882.660837413086</v>
      </c>
      <c r="BR150" s="36">
        <f t="shared" si="8"/>
        <v>2.2191670723259449E-10</v>
      </c>
      <c r="BS150" s="36">
        <f t="shared" si="8"/>
        <v>0</v>
      </c>
      <c r="BT150" s="36">
        <f t="shared" si="8"/>
        <v>0</v>
      </c>
      <c r="BU150" s="36">
        <f t="shared" si="8"/>
        <v>0</v>
      </c>
      <c r="BV150" s="36">
        <f t="shared" si="8"/>
        <v>0</v>
      </c>
      <c r="BW150" s="36">
        <f t="shared" si="8"/>
        <v>0</v>
      </c>
      <c r="BX150" s="36">
        <f t="shared" si="8"/>
        <v>0</v>
      </c>
      <c r="BY150" s="36">
        <f t="shared" si="8"/>
        <v>0</v>
      </c>
      <c r="BZ150" s="36">
        <f t="shared" si="8"/>
        <v>0</v>
      </c>
      <c r="CA150" s="36">
        <f t="shared" si="8"/>
        <v>0</v>
      </c>
      <c r="CB150" s="36">
        <f t="shared" si="8"/>
        <v>0</v>
      </c>
      <c r="CC150" s="36">
        <f t="shared" si="8"/>
        <v>0</v>
      </c>
      <c r="CD150" s="36">
        <f t="shared" si="8"/>
        <v>0</v>
      </c>
      <c r="CE150" s="36">
        <f t="shared" si="8"/>
        <v>0</v>
      </c>
      <c r="CF150" s="36">
        <f t="shared" si="8"/>
        <v>0</v>
      </c>
      <c r="CG150" s="36">
        <f t="shared" si="8"/>
        <v>0</v>
      </c>
      <c r="CH150" s="36">
        <f t="shared" si="8"/>
        <v>0</v>
      </c>
      <c r="CI150" s="36">
        <f t="shared" si="8"/>
        <v>0</v>
      </c>
      <c r="CJ150" s="36">
        <f t="shared" si="8"/>
        <v>0</v>
      </c>
      <c r="CK150" s="36">
        <f t="shared" si="8"/>
        <v>0</v>
      </c>
    </row>
    <row r="151" spans="2:89" ht="10.15" hidden="1" customHeight="1" outlineLevel="2">
      <c r="D151" s="10" t="s">
        <v>186</v>
      </c>
      <c r="F151" s="12" t="s">
        <v>4</v>
      </c>
      <c r="G151" s="25">
        <f t="shared" ref="G151:G152" si="9">SUM(I151:CJ151)</f>
        <v>620311.6677325333</v>
      </c>
      <c r="J151" s="36">
        <f t="shared" ref="J151:AO151" si="10">J22*$G$96</f>
        <v>0</v>
      </c>
      <c r="K151" s="36">
        <f t="shared" si="10"/>
        <v>0</v>
      </c>
      <c r="L151" s="36">
        <f t="shared" si="10"/>
        <v>0</v>
      </c>
      <c r="M151" s="36">
        <f t="shared" si="10"/>
        <v>620311.6677325333</v>
      </c>
      <c r="N151" s="36">
        <f t="shared" si="10"/>
        <v>0</v>
      </c>
      <c r="O151" s="36">
        <f t="shared" si="10"/>
        <v>0</v>
      </c>
      <c r="P151" s="36">
        <f t="shared" si="10"/>
        <v>0</v>
      </c>
      <c r="Q151" s="36">
        <f t="shared" si="10"/>
        <v>0</v>
      </c>
      <c r="R151" s="36">
        <f t="shared" si="10"/>
        <v>0</v>
      </c>
      <c r="S151" s="36">
        <f t="shared" si="10"/>
        <v>0</v>
      </c>
      <c r="T151" s="36">
        <f t="shared" si="10"/>
        <v>0</v>
      </c>
      <c r="U151" s="36">
        <f t="shared" si="10"/>
        <v>0</v>
      </c>
      <c r="V151" s="36">
        <f t="shared" si="10"/>
        <v>0</v>
      </c>
      <c r="W151" s="36">
        <f t="shared" si="10"/>
        <v>0</v>
      </c>
      <c r="X151" s="36">
        <f t="shared" si="10"/>
        <v>0</v>
      </c>
      <c r="Y151" s="36">
        <f t="shared" si="10"/>
        <v>0</v>
      </c>
      <c r="Z151" s="36">
        <f t="shared" si="10"/>
        <v>0</v>
      </c>
      <c r="AA151" s="36">
        <f t="shared" si="10"/>
        <v>0</v>
      </c>
      <c r="AB151" s="36">
        <f t="shared" si="10"/>
        <v>0</v>
      </c>
      <c r="AC151" s="36">
        <f t="shared" si="10"/>
        <v>0</v>
      </c>
      <c r="AD151" s="36">
        <f t="shared" si="10"/>
        <v>0</v>
      </c>
      <c r="AE151" s="36">
        <f t="shared" si="10"/>
        <v>0</v>
      </c>
      <c r="AF151" s="36">
        <f t="shared" si="10"/>
        <v>0</v>
      </c>
      <c r="AG151" s="36">
        <f t="shared" si="10"/>
        <v>0</v>
      </c>
      <c r="AH151" s="36">
        <f t="shared" si="10"/>
        <v>0</v>
      </c>
      <c r="AI151" s="36">
        <f t="shared" si="10"/>
        <v>0</v>
      </c>
      <c r="AJ151" s="36">
        <f t="shared" si="10"/>
        <v>0</v>
      </c>
      <c r="AK151" s="36">
        <f t="shared" si="10"/>
        <v>0</v>
      </c>
      <c r="AL151" s="36">
        <f t="shared" si="10"/>
        <v>0</v>
      </c>
      <c r="AM151" s="36">
        <f t="shared" si="10"/>
        <v>0</v>
      </c>
      <c r="AN151" s="36">
        <f t="shared" si="10"/>
        <v>0</v>
      </c>
      <c r="AO151" s="36">
        <f t="shared" si="10"/>
        <v>0</v>
      </c>
      <c r="AP151" s="36">
        <f t="shared" ref="AP151:BU151" si="11">AP22*$G$96</f>
        <v>0</v>
      </c>
      <c r="AQ151" s="36">
        <f t="shared" si="11"/>
        <v>0</v>
      </c>
      <c r="AR151" s="36">
        <f t="shared" si="11"/>
        <v>0</v>
      </c>
      <c r="AS151" s="36">
        <f t="shared" si="11"/>
        <v>0</v>
      </c>
      <c r="AT151" s="36">
        <f t="shared" si="11"/>
        <v>0</v>
      </c>
      <c r="AU151" s="36">
        <f t="shared" si="11"/>
        <v>0</v>
      </c>
      <c r="AV151" s="36">
        <f t="shared" si="11"/>
        <v>0</v>
      </c>
      <c r="AW151" s="36">
        <f t="shared" si="11"/>
        <v>0</v>
      </c>
      <c r="AX151" s="36">
        <f t="shared" si="11"/>
        <v>0</v>
      </c>
      <c r="AY151" s="36">
        <f t="shared" si="11"/>
        <v>0</v>
      </c>
      <c r="AZ151" s="36">
        <f t="shared" si="11"/>
        <v>0</v>
      </c>
      <c r="BA151" s="36">
        <f t="shared" si="11"/>
        <v>0</v>
      </c>
      <c r="BB151" s="36">
        <f t="shared" si="11"/>
        <v>0</v>
      </c>
      <c r="BC151" s="36">
        <f t="shared" si="11"/>
        <v>0</v>
      </c>
      <c r="BD151" s="36">
        <f t="shared" si="11"/>
        <v>0</v>
      </c>
      <c r="BE151" s="36">
        <f t="shared" si="11"/>
        <v>0</v>
      </c>
      <c r="BF151" s="36">
        <f t="shared" si="11"/>
        <v>0</v>
      </c>
      <c r="BG151" s="36">
        <f t="shared" si="11"/>
        <v>0</v>
      </c>
      <c r="BH151" s="36">
        <f t="shared" si="11"/>
        <v>0</v>
      </c>
      <c r="BI151" s="36">
        <f t="shared" si="11"/>
        <v>0</v>
      </c>
      <c r="BJ151" s="36">
        <f t="shared" si="11"/>
        <v>0</v>
      </c>
      <c r="BK151" s="36">
        <f t="shared" si="11"/>
        <v>0</v>
      </c>
      <c r="BL151" s="36">
        <f t="shared" si="11"/>
        <v>0</v>
      </c>
      <c r="BM151" s="36">
        <f t="shared" si="11"/>
        <v>0</v>
      </c>
      <c r="BN151" s="36">
        <f t="shared" si="11"/>
        <v>0</v>
      </c>
      <c r="BO151" s="36">
        <f t="shared" si="11"/>
        <v>0</v>
      </c>
      <c r="BP151" s="36">
        <f t="shared" si="11"/>
        <v>0</v>
      </c>
      <c r="BQ151" s="36">
        <f t="shared" si="11"/>
        <v>0</v>
      </c>
      <c r="BR151" s="36">
        <f t="shared" si="11"/>
        <v>0</v>
      </c>
      <c r="BS151" s="36">
        <f t="shared" si="11"/>
        <v>0</v>
      </c>
      <c r="BT151" s="36">
        <f t="shared" si="11"/>
        <v>0</v>
      </c>
      <c r="BU151" s="36">
        <f t="shared" si="11"/>
        <v>0</v>
      </c>
      <c r="BV151" s="36">
        <f t="shared" ref="BV151:CK151" si="12">BV22*$G$96</f>
        <v>0</v>
      </c>
      <c r="BW151" s="36">
        <f t="shared" si="12"/>
        <v>0</v>
      </c>
      <c r="BX151" s="36">
        <f t="shared" si="12"/>
        <v>0</v>
      </c>
      <c r="BY151" s="36">
        <f t="shared" si="12"/>
        <v>0</v>
      </c>
      <c r="BZ151" s="36">
        <f t="shared" si="12"/>
        <v>0</v>
      </c>
      <c r="CA151" s="36">
        <f t="shared" si="12"/>
        <v>0</v>
      </c>
      <c r="CB151" s="36">
        <f t="shared" si="12"/>
        <v>0</v>
      </c>
      <c r="CC151" s="36">
        <f t="shared" si="12"/>
        <v>0</v>
      </c>
      <c r="CD151" s="36">
        <f t="shared" si="12"/>
        <v>0</v>
      </c>
      <c r="CE151" s="36">
        <f t="shared" si="12"/>
        <v>0</v>
      </c>
      <c r="CF151" s="36">
        <f t="shared" si="12"/>
        <v>0</v>
      </c>
      <c r="CG151" s="36">
        <f t="shared" si="12"/>
        <v>0</v>
      </c>
      <c r="CH151" s="36">
        <f t="shared" si="12"/>
        <v>0</v>
      </c>
      <c r="CI151" s="36">
        <f t="shared" si="12"/>
        <v>0</v>
      </c>
      <c r="CJ151" s="36">
        <f t="shared" si="12"/>
        <v>0</v>
      </c>
      <c r="CK151" s="36">
        <f t="shared" si="12"/>
        <v>0</v>
      </c>
    </row>
    <row r="152" spans="2:89" ht="10.15" hidden="1" customHeight="1" outlineLevel="2">
      <c r="D152" s="40" t="s">
        <v>187</v>
      </c>
      <c r="E152" s="41"/>
      <c r="F152" s="42" t="s">
        <v>4</v>
      </c>
      <c r="G152" s="72">
        <f t="shared" si="9"/>
        <v>-620311.6677325333</v>
      </c>
      <c r="J152" s="43">
        <f t="shared" ref="J152:AO152" si="13">-MIN($G$151/($G$12),J150+J151)</f>
        <v>0</v>
      </c>
      <c r="K152" s="43">
        <f t="shared" si="13"/>
        <v>0</v>
      </c>
      <c r="L152" s="43">
        <f t="shared" si="13"/>
        <v>0</v>
      </c>
      <c r="M152" s="43">
        <f t="shared" si="13"/>
        <v>-10882.660837412865</v>
      </c>
      <c r="N152" s="43">
        <f t="shared" si="13"/>
        <v>-10882.660837412865</v>
      </c>
      <c r="O152" s="43">
        <f t="shared" si="13"/>
        <v>-10882.660837412865</v>
      </c>
      <c r="P152" s="43">
        <f t="shared" si="13"/>
        <v>-10882.660837412865</v>
      </c>
      <c r="Q152" s="43">
        <f t="shared" si="13"/>
        <v>-10882.660837412865</v>
      </c>
      <c r="R152" s="43">
        <f t="shared" si="13"/>
        <v>-10882.660837412865</v>
      </c>
      <c r="S152" s="43">
        <f t="shared" si="13"/>
        <v>-10882.660837412865</v>
      </c>
      <c r="T152" s="43">
        <f t="shared" si="13"/>
        <v>-10882.660837412865</v>
      </c>
      <c r="U152" s="43">
        <f t="shared" si="13"/>
        <v>-10882.660837412865</v>
      </c>
      <c r="V152" s="43">
        <f t="shared" si="13"/>
        <v>-10882.660837412865</v>
      </c>
      <c r="W152" s="43">
        <f t="shared" si="13"/>
        <v>-10882.660837412865</v>
      </c>
      <c r="X152" s="43">
        <f t="shared" si="13"/>
        <v>-10882.660837412865</v>
      </c>
      <c r="Y152" s="43">
        <f t="shared" si="13"/>
        <v>-10882.660837412865</v>
      </c>
      <c r="Z152" s="43">
        <f t="shared" si="13"/>
        <v>-10882.660837412865</v>
      </c>
      <c r="AA152" s="43">
        <f t="shared" si="13"/>
        <v>-10882.660837412865</v>
      </c>
      <c r="AB152" s="43">
        <f t="shared" si="13"/>
        <v>-10882.660837412865</v>
      </c>
      <c r="AC152" s="43">
        <f t="shared" si="13"/>
        <v>-10882.660837412865</v>
      </c>
      <c r="AD152" s="43">
        <f t="shared" si="13"/>
        <v>-10882.660837412865</v>
      </c>
      <c r="AE152" s="43">
        <f t="shared" si="13"/>
        <v>-10882.660837412865</v>
      </c>
      <c r="AF152" s="43">
        <f t="shared" si="13"/>
        <v>-10882.660837412865</v>
      </c>
      <c r="AG152" s="43">
        <f t="shared" si="13"/>
        <v>-10882.660837412865</v>
      </c>
      <c r="AH152" s="43">
        <f t="shared" si="13"/>
        <v>-10882.660837412865</v>
      </c>
      <c r="AI152" s="43">
        <f t="shared" si="13"/>
        <v>-10882.660837412865</v>
      </c>
      <c r="AJ152" s="43">
        <f t="shared" si="13"/>
        <v>-10882.660837412865</v>
      </c>
      <c r="AK152" s="43">
        <f t="shared" si="13"/>
        <v>-10882.660837412865</v>
      </c>
      <c r="AL152" s="43">
        <f t="shared" si="13"/>
        <v>-10882.660837412865</v>
      </c>
      <c r="AM152" s="43">
        <f t="shared" si="13"/>
        <v>-10882.660837412865</v>
      </c>
      <c r="AN152" s="43">
        <f t="shared" si="13"/>
        <v>-10882.660837412865</v>
      </c>
      <c r="AO152" s="43">
        <f t="shared" si="13"/>
        <v>-10882.660837412865</v>
      </c>
      <c r="AP152" s="43">
        <f t="shared" ref="AP152:BU152" si="14">-MIN($G$151/($G$12),AP150+AP151)</f>
        <v>-10882.660837412865</v>
      </c>
      <c r="AQ152" s="43">
        <f t="shared" si="14"/>
        <v>-10882.660837412865</v>
      </c>
      <c r="AR152" s="43">
        <f t="shared" si="14"/>
        <v>-10882.660837412865</v>
      </c>
      <c r="AS152" s="43">
        <f t="shared" si="14"/>
        <v>-10882.660837412865</v>
      </c>
      <c r="AT152" s="43">
        <f t="shared" si="14"/>
        <v>-10882.660837412865</v>
      </c>
      <c r="AU152" s="43">
        <f t="shared" si="14"/>
        <v>-10882.660837412865</v>
      </c>
      <c r="AV152" s="43">
        <f t="shared" si="14"/>
        <v>-10882.660837412865</v>
      </c>
      <c r="AW152" s="43">
        <f t="shared" si="14"/>
        <v>-10882.660837412865</v>
      </c>
      <c r="AX152" s="43">
        <f t="shared" si="14"/>
        <v>-10882.660837412865</v>
      </c>
      <c r="AY152" s="43">
        <f t="shared" si="14"/>
        <v>-10882.660837412865</v>
      </c>
      <c r="AZ152" s="43">
        <f t="shared" si="14"/>
        <v>-10882.660837412865</v>
      </c>
      <c r="BA152" s="43">
        <f t="shared" si="14"/>
        <v>-10882.660837412865</v>
      </c>
      <c r="BB152" s="43">
        <f t="shared" si="14"/>
        <v>-10882.660837412865</v>
      </c>
      <c r="BC152" s="43">
        <f t="shared" si="14"/>
        <v>-10882.660837412865</v>
      </c>
      <c r="BD152" s="43">
        <f t="shared" si="14"/>
        <v>-10882.660837412865</v>
      </c>
      <c r="BE152" s="43">
        <f t="shared" si="14"/>
        <v>-10882.660837412865</v>
      </c>
      <c r="BF152" s="43">
        <f t="shared" si="14"/>
        <v>-10882.660837412865</v>
      </c>
      <c r="BG152" s="43">
        <f t="shared" si="14"/>
        <v>-10882.660837412865</v>
      </c>
      <c r="BH152" s="43">
        <f t="shared" si="14"/>
        <v>-10882.660837412865</v>
      </c>
      <c r="BI152" s="43">
        <f t="shared" si="14"/>
        <v>-10882.660837412865</v>
      </c>
      <c r="BJ152" s="43">
        <f t="shared" si="14"/>
        <v>-10882.660837412865</v>
      </c>
      <c r="BK152" s="43">
        <f t="shared" si="14"/>
        <v>-10882.660837412865</v>
      </c>
      <c r="BL152" s="43">
        <f t="shared" si="14"/>
        <v>-10882.660837412865</v>
      </c>
      <c r="BM152" s="43">
        <f t="shared" si="14"/>
        <v>-10882.660837412865</v>
      </c>
      <c r="BN152" s="43">
        <f t="shared" si="14"/>
        <v>-10882.660837412865</v>
      </c>
      <c r="BO152" s="43">
        <f t="shared" si="14"/>
        <v>-10882.660837412865</v>
      </c>
      <c r="BP152" s="43">
        <f t="shared" si="14"/>
        <v>-10882.660837412865</v>
      </c>
      <c r="BQ152" s="43">
        <f t="shared" si="14"/>
        <v>-10882.660837412865</v>
      </c>
      <c r="BR152" s="43">
        <f t="shared" si="14"/>
        <v>-2.2191670723259449E-10</v>
      </c>
      <c r="BS152" s="43">
        <f t="shared" si="14"/>
        <v>0</v>
      </c>
      <c r="BT152" s="43">
        <f t="shared" si="14"/>
        <v>0</v>
      </c>
      <c r="BU152" s="43">
        <f t="shared" si="14"/>
        <v>0</v>
      </c>
      <c r="BV152" s="43">
        <f t="shared" ref="BV152:CK152" si="15">-MIN($G$151/($G$12),BV150+BV151)</f>
        <v>0</v>
      </c>
      <c r="BW152" s="43">
        <f t="shared" si="15"/>
        <v>0</v>
      </c>
      <c r="BX152" s="43">
        <f t="shared" si="15"/>
        <v>0</v>
      </c>
      <c r="BY152" s="43">
        <f t="shared" si="15"/>
        <v>0</v>
      </c>
      <c r="BZ152" s="43">
        <f t="shared" si="15"/>
        <v>0</v>
      </c>
      <c r="CA152" s="43">
        <f t="shared" si="15"/>
        <v>0</v>
      </c>
      <c r="CB152" s="43">
        <f t="shared" si="15"/>
        <v>0</v>
      </c>
      <c r="CC152" s="43">
        <f t="shared" si="15"/>
        <v>0</v>
      </c>
      <c r="CD152" s="43">
        <f t="shared" si="15"/>
        <v>0</v>
      </c>
      <c r="CE152" s="43">
        <f t="shared" si="15"/>
        <v>0</v>
      </c>
      <c r="CF152" s="43">
        <f t="shared" si="15"/>
        <v>0</v>
      </c>
      <c r="CG152" s="43">
        <f t="shared" si="15"/>
        <v>0</v>
      </c>
      <c r="CH152" s="43">
        <f t="shared" si="15"/>
        <v>0</v>
      </c>
      <c r="CI152" s="43">
        <f t="shared" si="15"/>
        <v>0</v>
      </c>
      <c r="CJ152" s="43">
        <f t="shared" si="15"/>
        <v>0</v>
      </c>
      <c r="CK152" s="43">
        <f t="shared" si="15"/>
        <v>0</v>
      </c>
    </row>
    <row r="153" spans="2:89" ht="10.15" hidden="1" customHeight="1" outlineLevel="2">
      <c r="D153" s="10" t="s">
        <v>188</v>
      </c>
      <c r="F153" s="12" t="s">
        <v>4</v>
      </c>
      <c r="I153" s="24"/>
      <c r="J153" s="110">
        <f t="shared" ref="J153" si="16">SUM(J150:J152)</f>
        <v>0</v>
      </c>
      <c r="K153" s="110">
        <f t="shared" ref="K153:P153" si="17">SUM(K150:K152)</f>
        <v>0</v>
      </c>
      <c r="L153" s="110">
        <f t="shared" si="17"/>
        <v>0</v>
      </c>
      <c r="M153" s="110">
        <f t="shared" si="17"/>
        <v>609429.00689512049</v>
      </c>
      <c r="N153" s="110">
        <f t="shared" si="17"/>
        <v>598546.34605770768</v>
      </c>
      <c r="O153" s="110">
        <f t="shared" si="17"/>
        <v>587663.68522029486</v>
      </c>
      <c r="P153" s="110">
        <f t="shared" si="17"/>
        <v>576781.02438288205</v>
      </c>
      <c r="Q153" s="110">
        <f t="shared" ref="Q153:AG153" si="18">SUM(Q150:Q152)</f>
        <v>565898.36354546924</v>
      </c>
      <c r="R153" s="110">
        <f t="shared" si="18"/>
        <v>555015.70270805643</v>
      </c>
      <c r="S153" s="110">
        <f t="shared" si="18"/>
        <v>544133.04187064362</v>
      </c>
      <c r="T153" s="110">
        <f t="shared" si="18"/>
        <v>533250.38103323081</v>
      </c>
      <c r="U153" s="110">
        <f t="shared" si="18"/>
        <v>522367.72019581794</v>
      </c>
      <c r="V153" s="110">
        <f t="shared" si="18"/>
        <v>511485.05935840507</v>
      </c>
      <c r="W153" s="110">
        <f t="shared" si="18"/>
        <v>500602.3985209922</v>
      </c>
      <c r="X153" s="110">
        <f t="shared" si="18"/>
        <v>489719.73768357933</v>
      </c>
      <c r="Y153" s="110">
        <f t="shared" si="18"/>
        <v>478837.07684616646</v>
      </c>
      <c r="Z153" s="110">
        <f t="shared" si="18"/>
        <v>467954.41600875359</v>
      </c>
      <c r="AA153" s="110">
        <f t="shared" si="18"/>
        <v>457071.75517134072</v>
      </c>
      <c r="AB153" s="110">
        <f t="shared" si="18"/>
        <v>446189.09433392785</v>
      </c>
      <c r="AC153" s="110">
        <f t="shared" si="18"/>
        <v>435306.43349651498</v>
      </c>
      <c r="AD153" s="110">
        <f t="shared" si="18"/>
        <v>424423.77265910211</v>
      </c>
      <c r="AE153" s="110">
        <f t="shared" si="18"/>
        <v>413541.11182168924</v>
      </c>
      <c r="AF153" s="110">
        <f t="shared" si="18"/>
        <v>402658.45098427637</v>
      </c>
      <c r="AG153" s="110">
        <f t="shared" si="18"/>
        <v>391775.7901468635</v>
      </c>
      <c r="AH153" s="110">
        <f t="shared" ref="AH153:CK153" si="19">SUM(AH150:AH152)</f>
        <v>380893.12930945063</v>
      </c>
      <c r="AI153" s="110">
        <f t="shared" si="19"/>
        <v>370010.46847203776</v>
      </c>
      <c r="AJ153" s="110">
        <f t="shared" si="19"/>
        <v>359127.80763462489</v>
      </c>
      <c r="AK153" s="110">
        <f t="shared" si="19"/>
        <v>348245.14679721202</v>
      </c>
      <c r="AL153" s="110">
        <f t="shared" si="19"/>
        <v>337362.48595979915</v>
      </c>
      <c r="AM153" s="110">
        <f t="shared" si="19"/>
        <v>326479.82512238628</v>
      </c>
      <c r="AN153" s="110">
        <f t="shared" si="19"/>
        <v>315597.16428497341</v>
      </c>
      <c r="AO153" s="110">
        <f t="shared" si="19"/>
        <v>304714.50344756054</v>
      </c>
      <c r="AP153" s="110">
        <f t="shared" si="19"/>
        <v>293831.84261014767</v>
      </c>
      <c r="AQ153" s="110">
        <f t="shared" si="19"/>
        <v>282949.1817727348</v>
      </c>
      <c r="AR153" s="110">
        <f t="shared" si="19"/>
        <v>272066.52093532193</v>
      </c>
      <c r="AS153" s="110">
        <f t="shared" si="19"/>
        <v>261183.86009790906</v>
      </c>
      <c r="AT153" s="110">
        <f t="shared" si="19"/>
        <v>250301.19926049619</v>
      </c>
      <c r="AU153" s="110">
        <f t="shared" si="19"/>
        <v>239418.53842308332</v>
      </c>
      <c r="AV153" s="110">
        <f t="shared" si="19"/>
        <v>228535.87758567045</v>
      </c>
      <c r="AW153" s="110">
        <f t="shared" si="19"/>
        <v>217653.21674825758</v>
      </c>
      <c r="AX153" s="110">
        <f t="shared" si="19"/>
        <v>206770.55591084471</v>
      </c>
      <c r="AY153" s="110">
        <f t="shared" si="19"/>
        <v>195887.89507343184</v>
      </c>
      <c r="AZ153" s="110">
        <f t="shared" si="19"/>
        <v>185005.23423601897</v>
      </c>
      <c r="BA153" s="110">
        <f t="shared" si="19"/>
        <v>174122.57339860609</v>
      </c>
      <c r="BB153" s="110">
        <f t="shared" si="19"/>
        <v>163239.91256119322</v>
      </c>
      <c r="BC153" s="110">
        <f t="shared" si="19"/>
        <v>152357.25172378035</v>
      </c>
      <c r="BD153" s="110">
        <f t="shared" si="19"/>
        <v>141474.59088636748</v>
      </c>
      <c r="BE153" s="110">
        <f t="shared" si="19"/>
        <v>130591.93004895461</v>
      </c>
      <c r="BF153" s="110">
        <f t="shared" si="19"/>
        <v>119709.26921154174</v>
      </c>
      <c r="BG153" s="110">
        <f t="shared" si="19"/>
        <v>108826.60837412887</v>
      </c>
      <c r="BH153" s="110">
        <f t="shared" si="19"/>
        <v>97943.947536716005</v>
      </c>
      <c r="BI153" s="110">
        <f t="shared" si="19"/>
        <v>87061.286699303135</v>
      </c>
      <c r="BJ153" s="110">
        <f t="shared" si="19"/>
        <v>76178.625861890265</v>
      </c>
      <c r="BK153" s="110">
        <f t="shared" si="19"/>
        <v>65295.965024477402</v>
      </c>
      <c r="BL153" s="110">
        <f t="shared" si="19"/>
        <v>54413.304187064539</v>
      </c>
      <c r="BM153" s="110">
        <f t="shared" si="19"/>
        <v>43530.643349651677</v>
      </c>
      <c r="BN153" s="110">
        <f t="shared" si="19"/>
        <v>32647.982512238814</v>
      </c>
      <c r="BO153" s="110">
        <f t="shared" si="19"/>
        <v>21765.321674825951</v>
      </c>
      <c r="BP153" s="110">
        <f t="shared" si="19"/>
        <v>10882.660837413086</v>
      </c>
      <c r="BQ153" s="110">
        <f t="shared" si="19"/>
        <v>2.2191670723259449E-10</v>
      </c>
      <c r="BR153" s="110">
        <f t="shared" si="19"/>
        <v>0</v>
      </c>
      <c r="BS153" s="110">
        <f t="shared" si="19"/>
        <v>0</v>
      </c>
      <c r="BT153" s="110">
        <f t="shared" si="19"/>
        <v>0</v>
      </c>
      <c r="BU153" s="110">
        <f t="shared" si="19"/>
        <v>0</v>
      </c>
      <c r="BV153" s="110">
        <f t="shared" si="19"/>
        <v>0</v>
      </c>
      <c r="BW153" s="110">
        <f t="shared" si="19"/>
        <v>0</v>
      </c>
      <c r="BX153" s="110">
        <f t="shared" si="19"/>
        <v>0</v>
      </c>
      <c r="BY153" s="110">
        <f t="shared" si="19"/>
        <v>0</v>
      </c>
      <c r="BZ153" s="110">
        <f t="shared" si="19"/>
        <v>0</v>
      </c>
      <c r="CA153" s="110">
        <f t="shared" si="19"/>
        <v>0</v>
      </c>
      <c r="CB153" s="110">
        <f t="shared" si="19"/>
        <v>0</v>
      </c>
      <c r="CC153" s="110">
        <f t="shared" si="19"/>
        <v>0</v>
      </c>
      <c r="CD153" s="110">
        <f t="shared" si="19"/>
        <v>0</v>
      </c>
      <c r="CE153" s="110">
        <f t="shared" si="19"/>
        <v>0</v>
      </c>
      <c r="CF153" s="110">
        <f t="shared" si="19"/>
        <v>0</v>
      </c>
      <c r="CG153" s="110">
        <f t="shared" si="19"/>
        <v>0</v>
      </c>
      <c r="CH153" s="110">
        <f t="shared" si="19"/>
        <v>0</v>
      </c>
      <c r="CI153" s="110">
        <f t="shared" si="19"/>
        <v>0</v>
      </c>
      <c r="CJ153" s="110">
        <f t="shared" si="19"/>
        <v>0</v>
      </c>
      <c r="CK153" s="110">
        <f t="shared" si="19"/>
        <v>0</v>
      </c>
    </row>
    <row r="154" spans="2:89" ht="10.15" hidden="1" customHeight="1" outlineLevel="2"/>
    <row r="155" spans="2:89" ht="10.15" hidden="1" customHeight="1" outlineLevel="2">
      <c r="D155" s="63" t="s">
        <v>189</v>
      </c>
      <c r="F155" s="10"/>
    </row>
    <row r="156" spans="2:89" ht="10.15" hidden="1" customHeight="1" outlineLevel="2">
      <c r="D156" s="10" t="s">
        <v>190</v>
      </c>
      <c r="F156" s="12" t="s">
        <v>4</v>
      </c>
      <c r="J156" s="36">
        <f>-SUM(J150:J151)*$G$97</f>
        <v>0</v>
      </c>
      <c r="K156" s="36">
        <f t="shared" ref="K156:BV156" si="20">-SUM(K150:K151)*$G$97</f>
        <v>0</v>
      </c>
      <c r="L156" s="36">
        <f t="shared" si="20"/>
        <v>0</v>
      </c>
      <c r="M156" s="36">
        <f t="shared" si="20"/>
        <v>-36164.170228806688</v>
      </c>
      <c r="N156" s="36">
        <f t="shared" si="20"/>
        <v>-35529.711101985522</v>
      </c>
      <c r="O156" s="36">
        <f t="shared" si="20"/>
        <v>-34895.251975164356</v>
      </c>
      <c r="P156" s="36">
        <f t="shared" si="20"/>
        <v>-34260.79284834319</v>
      </c>
      <c r="Q156" s="36">
        <f t="shared" si="20"/>
        <v>-33626.333721522024</v>
      </c>
      <c r="R156" s="36">
        <f t="shared" si="20"/>
        <v>-32991.874594700857</v>
      </c>
      <c r="S156" s="36">
        <f t="shared" si="20"/>
        <v>-32357.415467879688</v>
      </c>
      <c r="T156" s="36">
        <f t="shared" si="20"/>
        <v>-31722.956341058522</v>
      </c>
      <c r="U156" s="36">
        <f t="shared" si="20"/>
        <v>-31088.497214237355</v>
      </c>
      <c r="V156" s="36">
        <f t="shared" si="20"/>
        <v>-30454.038087416186</v>
      </c>
      <c r="W156" s="36">
        <f t="shared" si="20"/>
        <v>-29819.578960595016</v>
      </c>
      <c r="X156" s="36">
        <f t="shared" si="20"/>
        <v>-29185.119833773842</v>
      </c>
      <c r="Y156" s="36">
        <f t="shared" si="20"/>
        <v>-28550.660706952673</v>
      </c>
      <c r="Z156" s="36">
        <f t="shared" si="20"/>
        <v>-27916.201580131503</v>
      </c>
      <c r="AA156" s="36">
        <f t="shared" si="20"/>
        <v>-27281.742453310333</v>
      </c>
      <c r="AB156" s="36">
        <f t="shared" si="20"/>
        <v>-26647.283326489163</v>
      </c>
      <c r="AC156" s="36">
        <f t="shared" si="20"/>
        <v>-26012.824199667994</v>
      </c>
      <c r="AD156" s="36">
        <f t="shared" si="20"/>
        <v>-25378.365072846824</v>
      </c>
      <c r="AE156" s="36">
        <f t="shared" si="20"/>
        <v>-24743.90594602565</v>
      </c>
      <c r="AF156" s="36">
        <f t="shared" si="20"/>
        <v>-24109.446819204481</v>
      </c>
      <c r="AG156" s="36">
        <f t="shared" si="20"/>
        <v>-23474.987692383311</v>
      </c>
      <c r="AH156" s="36">
        <f t="shared" si="20"/>
        <v>-22840.528565562141</v>
      </c>
      <c r="AI156" s="36">
        <f t="shared" si="20"/>
        <v>-22206.069438740971</v>
      </c>
      <c r="AJ156" s="36">
        <f t="shared" si="20"/>
        <v>-21571.610311919801</v>
      </c>
      <c r="AK156" s="36">
        <f t="shared" si="20"/>
        <v>-20937.151185098632</v>
      </c>
      <c r="AL156" s="36">
        <f t="shared" si="20"/>
        <v>-20302.692058277458</v>
      </c>
      <c r="AM156" s="36">
        <f t="shared" si="20"/>
        <v>-19668.232931456288</v>
      </c>
      <c r="AN156" s="36">
        <f t="shared" si="20"/>
        <v>-19033.773804635119</v>
      </c>
      <c r="AO156" s="36">
        <f t="shared" si="20"/>
        <v>-18399.314677813949</v>
      </c>
      <c r="AP156" s="36">
        <f t="shared" si="20"/>
        <v>-17764.855550992779</v>
      </c>
      <c r="AQ156" s="36">
        <f t="shared" si="20"/>
        <v>-17130.396424171609</v>
      </c>
      <c r="AR156" s="36">
        <f t="shared" si="20"/>
        <v>-16495.93729735044</v>
      </c>
      <c r="AS156" s="36">
        <f t="shared" si="20"/>
        <v>-15861.478170529268</v>
      </c>
      <c r="AT156" s="36">
        <f t="shared" si="20"/>
        <v>-15227.019043708096</v>
      </c>
      <c r="AU156" s="36">
        <f t="shared" si="20"/>
        <v>-14592.559916886927</v>
      </c>
      <c r="AV156" s="36">
        <f t="shared" si="20"/>
        <v>-13958.100790065757</v>
      </c>
      <c r="AW156" s="36">
        <f t="shared" si="20"/>
        <v>-13323.641663244587</v>
      </c>
      <c r="AX156" s="36">
        <f t="shared" si="20"/>
        <v>-12689.182536423416</v>
      </c>
      <c r="AY156" s="36">
        <f t="shared" si="20"/>
        <v>-12054.723409602246</v>
      </c>
      <c r="AZ156" s="36">
        <f t="shared" si="20"/>
        <v>-11420.264282781076</v>
      </c>
      <c r="BA156" s="36">
        <f t="shared" si="20"/>
        <v>-10785.805155959904</v>
      </c>
      <c r="BB156" s="36">
        <f t="shared" si="20"/>
        <v>-10151.346029138735</v>
      </c>
      <c r="BC156" s="36">
        <f t="shared" si="20"/>
        <v>-9516.8869023175648</v>
      </c>
      <c r="BD156" s="36">
        <f t="shared" si="20"/>
        <v>-8882.427775496395</v>
      </c>
      <c r="BE156" s="36">
        <f t="shared" si="20"/>
        <v>-8247.9686486752234</v>
      </c>
      <c r="BF156" s="36">
        <f t="shared" si="20"/>
        <v>-7613.5095218540537</v>
      </c>
      <c r="BG156" s="36">
        <f t="shared" si="20"/>
        <v>-6979.0503950328839</v>
      </c>
      <c r="BH156" s="36">
        <f t="shared" si="20"/>
        <v>-6344.5912682117132</v>
      </c>
      <c r="BI156" s="36">
        <f t="shared" si="20"/>
        <v>-5710.1321413905425</v>
      </c>
      <c r="BJ156" s="36">
        <f t="shared" si="20"/>
        <v>-5075.6730145693728</v>
      </c>
      <c r="BK156" s="36">
        <f t="shared" si="20"/>
        <v>-4441.2138877482021</v>
      </c>
      <c r="BL156" s="36">
        <f t="shared" si="20"/>
        <v>-3806.7547609270323</v>
      </c>
      <c r="BM156" s="36">
        <f t="shared" si="20"/>
        <v>-3172.2956341058625</v>
      </c>
      <c r="BN156" s="36">
        <f t="shared" si="20"/>
        <v>-2537.8365072846927</v>
      </c>
      <c r="BO156" s="36">
        <f t="shared" si="20"/>
        <v>-1903.3773804635227</v>
      </c>
      <c r="BP156" s="36">
        <f t="shared" si="20"/>
        <v>-1268.918253642353</v>
      </c>
      <c r="BQ156" s="36">
        <f t="shared" si="20"/>
        <v>-634.45912682118296</v>
      </c>
      <c r="BR156" s="36">
        <f t="shared" si="20"/>
        <v>-1.2937744031660258E-11</v>
      </c>
      <c r="BS156" s="36">
        <f t="shared" si="20"/>
        <v>0</v>
      </c>
      <c r="BT156" s="36">
        <f t="shared" si="20"/>
        <v>0</v>
      </c>
      <c r="BU156" s="36">
        <f t="shared" si="20"/>
        <v>0</v>
      </c>
      <c r="BV156" s="36">
        <f t="shared" si="20"/>
        <v>0</v>
      </c>
      <c r="BW156" s="36">
        <f t="shared" ref="BW156:CK156" si="21">-SUM(BW150:BW151)*$G$97</f>
        <v>0</v>
      </c>
      <c r="BX156" s="36">
        <f t="shared" si="21"/>
        <v>0</v>
      </c>
      <c r="BY156" s="36">
        <f t="shared" si="21"/>
        <v>0</v>
      </c>
      <c r="BZ156" s="36">
        <f t="shared" si="21"/>
        <v>0</v>
      </c>
      <c r="CA156" s="36">
        <f t="shared" si="21"/>
        <v>0</v>
      </c>
      <c r="CB156" s="36">
        <f t="shared" si="21"/>
        <v>0</v>
      </c>
      <c r="CC156" s="36">
        <f t="shared" si="21"/>
        <v>0</v>
      </c>
      <c r="CD156" s="36">
        <f t="shared" si="21"/>
        <v>0</v>
      </c>
      <c r="CE156" s="36">
        <f t="shared" si="21"/>
        <v>0</v>
      </c>
      <c r="CF156" s="36">
        <f t="shared" si="21"/>
        <v>0</v>
      </c>
      <c r="CG156" s="36">
        <f t="shared" si="21"/>
        <v>0</v>
      </c>
      <c r="CH156" s="36">
        <f t="shared" si="21"/>
        <v>0</v>
      </c>
      <c r="CI156" s="36">
        <f t="shared" si="21"/>
        <v>0</v>
      </c>
      <c r="CJ156" s="36">
        <f t="shared" si="21"/>
        <v>0</v>
      </c>
      <c r="CK156" s="36">
        <f t="shared" si="21"/>
        <v>0</v>
      </c>
    </row>
    <row r="157" spans="2:89" ht="10.15" hidden="1" customHeight="1" outlineLevel="2"/>
    <row r="158" spans="2:89" ht="10.15" hidden="1" customHeight="1" outlineLevel="1" collapsed="1"/>
    <row r="159" spans="2:89" s="16" customFormat="1" ht="10.15" hidden="1" customHeight="1" outlineLevel="1">
      <c r="B159" s="17"/>
      <c r="C159" s="207" t="s">
        <v>411</v>
      </c>
      <c r="D159" s="16" t="s">
        <v>607</v>
      </c>
      <c r="E159" s="18"/>
      <c r="F159" s="19"/>
      <c r="G159" s="20"/>
    </row>
    <row r="160" spans="2:89" ht="10.15" hidden="1" customHeight="1" outlineLevel="2"/>
    <row r="161" spans="3:89" s="16" customFormat="1" ht="10.15" hidden="1" customHeight="1" outlineLevel="2">
      <c r="C161" s="306" t="str">
        <f>"2.2.1"</f>
        <v>2.2.1</v>
      </c>
      <c r="D161" s="16" t="s">
        <v>659</v>
      </c>
      <c r="E161" s="18"/>
      <c r="F161" s="19"/>
      <c r="G161" s="19"/>
    </row>
    <row r="162" spans="3:89" ht="10.15" hidden="1" customHeight="1" outlineLevel="2"/>
    <row r="163" spans="3:89" ht="10.15" hidden="1" customHeight="1" outlineLevel="2">
      <c r="D163" s="44" t="s">
        <v>675</v>
      </c>
    </row>
    <row r="164" spans="3:89" ht="10.15" hidden="1" customHeight="1" outlineLevel="2"/>
    <row r="165" spans="3:89" ht="10.15" hidden="1" customHeight="1" outlineLevel="2">
      <c r="D165" s="10" t="s">
        <v>646</v>
      </c>
      <c r="G165" s="12" t="s">
        <v>647</v>
      </c>
    </row>
    <row r="166" spans="3:89" ht="10.15" hidden="1" customHeight="1" outlineLevel="2">
      <c r="C166" s="10">
        <v>1</v>
      </c>
      <c r="D166" s="259" t="str">
        <f t="shared" ref="D166:D185" si="22">D33</f>
        <v>Aktīvs 1</v>
      </c>
      <c r="F166" s="12" t="s">
        <v>4</v>
      </c>
      <c r="G166" s="260">
        <f>'Ievades dati'!G391</f>
        <v>15</v>
      </c>
      <c r="J166" s="36">
        <f t="shared" ref="J166:AO166" si="23">CHOOSE($G$27,J33,0) * CHOOSE($G$102,J108,$G$132)</f>
        <v>0</v>
      </c>
      <c r="K166" s="36">
        <f t="shared" si="23"/>
        <v>0</v>
      </c>
      <c r="L166" s="36">
        <f t="shared" si="23"/>
        <v>0</v>
      </c>
      <c r="M166" s="36">
        <f t="shared" si="23"/>
        <v>0</v>
      </c>
      <c r="N166" s="36">
        <f t="shared" si="23"/>
        <v>0</v>
      </c>
      <c r="O166" s="36">
        <f t="shared" si="23"/>
        <v>0</v>
      </c>
      <c r="P166" s="36">
        <f t="shared" si="23"/>
        <v>0</v>
      </c>
      <c r="Q166" s="36">
        <f t="shared" si="23"/>
        <v>0</v>
      </c>
      <c r="R166" s="36">
        <f t="shared" si="23"/>
        <v>0</v>
      </c>
      <c r="S166" s="36">
        <f t="shared" si="23"/>
        <v>0</v>
      </c>
      <c r="T166" s="36">
        <f t="shared" si="23"/>
        <v>0</v>
      </c>
      <c r="U166" s="36">
        <f t="shared" si="23"/>
        <v>0</v>
      </c>
      <c r="V166" s="36">
        <f t="shared" si="23"/>
        <v>0</v>
      </c>
      <c r="W166" s="36">
        <f t="shared" si="23"/>
        <v>0</v>
      </c>
      <c r="X166" s="36">
        <f t="shared" si="23"/>
        <v>0</v>
      </c>
      <c r="Y166" s="36">
        <f t="shared" si="23"/>
        <v>0</v>
      </c>
      <c r="Z166" s="36">
        <f t="shared" si="23"/>
        <v>0</v>
      </c>
      <c r="AA166" s="36">
        <f t="shared" si="23"/>
        <v>0</v>
      </c>
      <c r="AB166" s="36">
        <f t="shared" si="23"/>
        <v>0</v>
      </c>
      <c r="AC166" s="36">
        <f t="shared" si="23"/>
        <v>0</v>
      </c>
      <c r="AD166" s="36">
        <f t="shared" si="23"/>
        <v>0</v>
      </c>
      <c r="AE166" s="36">
        <f t="shared" si="23"/>
        <v>0</v>
      </c>
      <c r="AF166" s="36">
        <f t="shared" si="23"/>
        <v>0</v>
      </c>
      <c r="AG166" s="36">
        <f t="shared" si="23"/>
        <v>0</v>
      </c>
      <c r="AH166" s="36">
        <f t="shared" si="23"/>
        <v>0</v>
      </c>
      <c r="AI166" s="36">
        <f t="shared" si="23"/>
        <v>0</v>
      </c>
      <c r="AJ166" s="36">
        <f t="shared" si="23"/>
        <v>0</v>
      </c>
      <c r="AK166" s="36">
        <f t="shared" si="23"/>
        <v>0</v>
      </c>
      <c r="AL166" s="36">
        <f t="shared" si="23"/>
        <v>0</v>
      </c>
      <c r="AM166" s="36">
        <f t="shared" si="23"/>
        <v>0</v>
      </c>
      <c r="AN166" s="36">
        <f t="shared" si="23"/>
        <v>0</v>
      </c>
      <c r="AO166" s="36">
        <f t="shared" si="23"/>
        <v>0</v>
      </c>
      <c r="AP166" s="36">
        <f t="shared" ref="AP166:BU166" si="24">CHOOSE($G$27,AP33,0) * CHOOSE($G$102,AP108,$G$132)</f>
        <v>0</v>
      </c>
      <c r="AQ166" s="36">
        <f t="shared" si="24"/>
        <v>0</v>
      </c>
      <c r="AR166" s="36">
        <f t="shared" si="24"/>
        <v>0</v>
      </c>
      <c r="AS166" s="36">
        <f t="shared" si="24"/>
        <v>0</v>
      </c>
      <c r="AT166" s="36">
        <f t="shared" si="24"/>
        <v>0</v>
      </c>
      <c r="AU166" s="36">
        <f t="shared" si="24"/>
        <v>0</v>
      </c>
      <c r="AV166" s="36">
        <f t="shared" si="24"/>
        <v>0</v>
      </c>
      <c r="AW166" s="36">
        <f t="shared" si="24"/>
        <v>0</v>
      </c>
      <c r="AX166" s="36">
        <f t="shared" si="24"/>
        <v>0</v>
      </c>
      <c r="AY166" s="36">
        <f t="shared" si="24"/>
        <v>0</v>
      </c>
      <c r="AZ166" s="36">
        <f t="shared" si="24"/>
        <v>0</v>
      </c>
      <c r="BA166" s="36">
        <f t="shared" si="24"/>
        <v>0</v>
      </c>
      <c r="BB166" s="36">
        <f t="shared" si="24"/>
        <v>0</v>
      </c>
      <c r="BC166" s="36">
        <f t="shared" si="24"/>
        <v>0</v>
      </c>
      <c r="BD166" s="36">
        <f t="shared" si="24"/>
        <v>0</v>
      </c>
      <c r="BE166" s="36">
        <f t="shared" si="24"/>
        <v>0</v>
      </c>
      <c r="BF166" s="36">
        <f t="shared" si="24"/>
        <v>0</v>
      </c>
      <c r="BG166" s="36">
        <f t="shared" si="24"/>
        <v>0</v>
      </c>
      <c r="BH166" s="36">
        <f t="shared" si="24"/>
        <v>0</v>
      </c>
      <c r="BI166" s="36">
        <f t="shared" si="24"/>
        <v>0</v>
      </c>
      <c r="BJ166" s="36">
        <f t="shared" si="24"/>
        <v>0</v>
      </c>
      <c r="BK166" s="36">
        <f t="shared" si="24"/>
        <v>0</v>
      </c>
      <c r="BL166" s="36">
        <f t="shared" si="24"/>
        <v>0</v>
      </c>
      <c r="BM166" s="36">
        <f t="shared" si="24"/>
        <v>0</v>
      </c>
      <c r="BN166" s="36">
        <f t="shared" si="24"/>
        <v>0</v>
      </c>
      <c r="BO166" s="36">
        <f t="shared" si="24"/>
        <v>0</v>
      </c>
      <c r="BP166" s="36">
        <f t="shared" si="24"/>
        <v>0</v>
      </c>
      <c r="BQ166" s="36">
        <f t="shared" si="24"/>
        <v>0</v>
      </c>
      <c r="BR166" s="36">
        <f t="shared" si="24"/>
        <v>0</v>
      </c>
      <c r="BS166" s="36">
        <f t="shared" si="24"/>
        <v>0</v>
      </c>
      <c r="BT166" s="36">
        <f t="shared" si="24"/>
        <v>0</v>
      </c>
      <c r="BU166" s="36">
        <f t="shared" si="24"/>
        <v>0</v>
      </c>
      <c r="BV166" s="36">
        <f t="shared" ref="BV166:CK166" si="25">CHOOSE($G$27,BV33,0) * CHOOSE($G$102,BV108,$G$132)</f>
        <v>0</v>
      </c>
      <c r="BW166" s="36">
        <f t="shared" si="25"/>
        <v>0</v>
      </c>
      <c r="BX166" s="36">
        <f t="shared" si="25"/>
        <v>0</v>
      </c>
      <c r="BY166" s="36">
        <f t="shared" si="25"/>
        <v>0</v>
      </c>
      <c r="BZ166" s="36">
        <f t="shared" si="25"/>
        <v>0</v>
      </c>
      <c r="CA166" s="36">
        <f t="shared" si="25"/>
        <v>0</v>
      </c>
      <c r="CB166" s="36">
        <f t="shared" si="25"/>
        <v>0</v>
      </c>
      <c r="CC166" s="36">
        <f t="shared" si="25"/>
        <v>0</v>
      </c>
      <c r="CD166" s="36">
        <f t="shared" si="25"/>
        <v>0</v>
      </c>
      <c r="CE166" s="36">
        <f t="shared" si="25"/>
        <v>0</v>
      </c>
      <c r="CF166" s="36">
        <f t="shared" si="25"/>
        <v>0</v>
      </c>
      <c r="CG166" s="36">
        <f t="shared" si="25"/>
        <v>0</v>
      </c>
      <c r="CH166" s="36">
        <f t="shared" si="25"/>
        <v>0</v>
      </c>
      <c r="CI166" s="36">
        <f t="shared" si="25"/>
        <v>0</v>
      </c>
      <c r="CJ166" s="36">
        <f t="shared" si="25"/>
        <v>0</v>
      </c>
      <c r="CK166" s="36">
        <f t="shared" si="25"/>
        <v>0</v>
      </c>
    </row>
    <row r="167" spans="3:89" ht="10.15" hidden="1" customHeight="1" outlineLevel="2">
      <c r="C167" s="10">
        <v>2</v>
      </c>
      <c r="D167" s="259" t="str">
        <f t="shared" si="22"/>
        <v>Aktīvs 2</v>
      </c>
      <c r="F167" s="12" t="s">
        <v>4</v>
      </c>
      <c r="G167" s="260">
        <f>'Ievades dati'!G392</f>
        <v>15</v>
      </c>
      <c r="J167" s="36">
        <f t="shared" ref="J167:AO167" si="26">CHOOSE($G$27,J34,0) * CHOOSE($G$102,J109,$G$132)</f>
        <v>0</v>
      </c>
      <c r="K167" s="36">
        <f t="shared" si="26"/>
        <v>0</v>
      </c>
      <c r="L167" s="36">
        <f t="shared" si="26"/>
        <v>0</v>
      </c>
      <c r="M167" s="36">
        <f t="shared" si="26"/>
        <v>0</v>
      </c>
      <c r="N167" s="36">
        <f t="shared" si="26"/>
        <v>0</v>
      </c>
      <c r="O167" s="36">
        <f t="shared" si="26"/>
        <v>0</v>
      </c>
      <c r="P167" s="36">
        <f t="shared" si="26"/>
        <v>0</v>
      </c>
      <c r="Q167" s="36">
        <f t="shared" si="26"/>
        <v>0</v>
      </c>
      <c r="R167" s="36">
        <f t="shared" si="26"/>
        <v>0</v>
      </c>
      <c r="S167" s="36">
        <f t="shared" si="26"/>
        <v>0</v>
      </c>
      <c r="T167" s="36">
        <f t="shared" si="26"/>
        <v>0</v>
      </c>
      <c r="U167" s="36">
        <f t="shared" si="26"/>
        <v>0</v>
      </c>
      <c r="V167" s="36">
        <f t="shared" si="26"/>
        <v>0</v>
      </c>
      <c r="W167" s="36">
        <f t="shared" si="26"/>
        <v>0</v>
      </c>
      <c r="X167" s="36">
        <f t="shared" si="26"/>
        <v>0</v>
      </c>
      <c r="Y167" s="36">
        <f t="shared" si="26"/>
        <v>0</v>
      </c>
      <c r="Z167" s="36">
        <f t="shared" si="26"/>
        <v>0</v>
      </c>
      <c r="AA167" s="36">
        <f t="shared" si="26"/>
        <v>0</v>
      </c>
      <c r="AB167" s="36">
        <f t="shared" si="26"/>
        <v>0</v>
      </c>
      <c r="AC167" s="36">
        <f t="shared" si="26"/>
        <v>0</v>
      </c>
      <c r="AD167" s="36">
        <f t="shared" si="26"/>
        <v>0</v>
      </c>
      <c r="AE167" s="36">
        <f t="shared" si="26"/>
        <v>0</v>
      </c>
      <c r="AF167" s="36">
        <f t="shared" si="26"/>
        <v>0</v>
      </c>
      <c r="AG167" s="36">
        <f t="shared" si="26"/>
        <v>0</v>
      </c>
      <c r="AH167" s="36">
        <f t="shared" si="26"/>
        <v>0</v>
      </c>
      <c r="AI167" s="36">
        <f t="shared" si="26"/>
        <v>0</v>
      </c>
      <c r="AJ167" s="36">
        <f t="shared" si="26"/>
        <v>0</v>
      </c>
      <c r="AK167" s="36">
        <f t="shared" si="26"/>
        <v>0</v>
      </c>
      <c r="AL167" s="36">
        <f t="shared" si="26"/>
        <v>0</v>
      </c>
      <c r="AM167" s="36">
        <f t="shared" si="26"/>
        <v>0</v>
      </c>
      <c r="AN167" s="36">
        <f t="shared" si="26"/>
        <v>0</v>
      </c>
      <c r="AO167" s="36">
        <f t="shared" si="26"/>
        <v>0</v>
      </c>
      <c r="AP167" s="36">
        <f t="shared" ref="AP167:BU167" si="27">CHOOSE($G$27,AP34,0) * CHOOSE($G$102,AP109,$G$132)</f>
        <v>0</v>
      </c>
      <c r="AQ167" s="36">
        <f t="shared" si="27"/>
        <v>0</v>
      </c>
      <c r="AR167" s="36">
        <f t="shared" si="27"/>
        <v>0</v>
      </c>
      <c r="AS167" s="36">
        <f t="shared" si="27"/>
        <v>0</v>
      </c>
      <c r="AT167" s="36">
        <f t="shared" si="27"/>
        <v>0</v>
      </c>
      <c r="AU167" s="36">
        <f t="shared" si="27"/>
        <v>0</v>
      </c>
      <c r="AV167" s="36">
        <f t="shared" si="27"/>
        <v>0</v>
      </c>
      <c r="AW167" s="36">
        <f t="shared" si="27"/>
        <v>0</v>
      </c>
      <c r="AX167" s="36">
        <f t="shared" si="27"/>
        <v>0</v>
      </c>
      <c r="AY167" s="36">
        <f t="shared" si="27"/>
        <v>0</v>
      </c>
      <c r="AZ167" s="36">
        <f t="shared" si="27"/>
        <v>0</v>
      </c>
      <c r="BA167" s="36">
        <f t="shared" si="27"/>
        <v>0</v>
      </c>
      <c r="BB167" s="36">
        <f t="shared" si="27"/>
        <v>0</v>
      </c>
      <c r="BC167" s="36">
        <f t="shared" si="27"/>
        <v>0</v>
      </c>
      <c r="BD167" s="36">
        <f t="shared" si="27"/>
        <v>0</v>
      </c>
      <c r="BE167" s="36">
        <f t="shared" si="27"/>
        <v>0</v>
      </c>
      <c r="BF167" s="36">
        <f t="shared" si="27"/>
        <v>0</v>
      </c>
      <c r="BG167" s="36">
        <f t="shared" si="27"/>
        <v>0</v>
      </c>
      <c r="BH167" s="36">
        <f t="shared" si="27"/>
        <v>0</v>
      </c>
      <c r="BI167" s="36">
        <f t="shared" si="27"/>
        <v>0</v>
      </c>
      <c r="BJ167" s="36">
        <f t="shared" si="27"/>
        <v>0</v>
      </c>
      <c r="BK167" s="36">
        <f t="shared" si="27"/>
        <v>0</v>
      </c>
      <c r="BL167" s="36">
        <f t="shared" si="27"/>
        <v>0</v>
      </c>
      <c r="BM167" s="36">
        <f t="shared" si="27"/>
        <v>0</v>
      </c>
      <c r="BN167" s="36">
        <f t="shared" si="27"/>
        <v>0</v>
      </c>
      <c r="BO167" s="36">
        <f t="shared" si="27"/>
        <v>0</v>
      </c>
      <c r="BP167" s="36">
        <f t="shared" si="27"/>
        <v>0</v>
      </c>
      <c r="BQ167" s="36">
        <f t="shared" si="27"/>
        <v>0</v>
      </c>
      <c r="BR167" s="36">
        <f t="shared" si="27"/>
        <v>0</v>
      </c>
      <c r="BS167" s="36">
        <f t="shared" si="27"/>
        <v>0</v>
      </c>
      <c r="BT167" s="36">
        <f t="shared" si="27"/>
        <v>0</v>
      </c>
      <c r="BU167" s="36">
        <f t="shared" si="27"/>
        <v>0</v>
      </c>
      <c r="BV167" s="36">
        <f t="shared" ref="BV167:CK167" si="28">CHOOSE($G$27,BV34,0) * CHOOSE($G$102,BV109,$G$132)</f>
        <v>0</v>
      </c>
      <c r="BW167" s="36">
        <f t="shared" si="28"/>
        <v>0</v>
      </c>
      <c r="BX167" s="36">
        <f t="shared" si="28"/>
        <v>0</v>
      </c>
      <c r="BY167" s="36">
        <f t="shared" si="28"/>
        <v>0</v>
      </c>
      <c r="BZ167" s="36">
        <f t="shared" si="28"/>
        <v>0</v>
      </c>
      <c r="CA167" s="36">
        <f t="shared" si="28"/>
        <v>0</v>
      </c>
      <c r="CB167" s="36">
        <f t="shared" si="28"/>
        <v>0</v>
      </c>
      <c r="CC167" s="36">
        <f t="shared" si="28"/>
        <v>0</v>
      </c>
      <c r="CD167" s="36">
        <f t="shared" si="28"/>
        <v>0</v>
      </c>
      <c r="CE167" s="36">
        <f t="shared" si="28"/>
        <v>0</v>
      </c>
      <c r="CF167" s="36">
        <f t="shared" si="28"/>
        <v>0</v>
      </c>
      <c r="CG167" s="36">
        <f t="shared" si="28"/>
        <v>0</v>
      </c>
      <c r="CH167" s="36">
        <f t="shared" si="28"/>
        <v>0</v>
      </c>
      <c r="CI167" s="36">
        <f t="shared" si="28"/>
        <v>0</v>
      </c>
      <c r="CJ167" s="36">
        <f t="shared" si="28"/>
        <v>0</v>
      </c>
      <c r="CK167" s="36">
        <f t="shared" si="28"/>
        <v>0</v>
      </c>
    </row>
    <row r="168" spans="3:89" ht="10.15" hidden="1" customHeight="1" outlineLevel="2">
      <c r="C168" s="10">
        <v>3</v>
      </c>
      <c r="D168" s="259" t="str">
        <f t="shared" si="22"/>
        <v>Aktīvs 3</v>
      </c>
      <c r="F168" s="12" t="s">
        <v>4</v>
      </c>
      <c r="G168" s="260">
        <f>'Ievades dati'!G393</f>
        <v>10</v>
      </c>
      <c r="J168" s="36">
        <f t="shared" ref="J168:AO168" si="29">CHOOSE($G$27,J35,0) * CHOOSE($G$102,J110,$G$132)</f>
        <v>0</v>
      </c>
      <c r="K168" s="36">
        <f t="shared" si="29"/>
        <v>0</v>
      </c>
      <c r="L168" s="36">
        <f t="shared" si="29"/>
        <v>0</v>
      </c>
      <c r="M168" s="36">
        <f t="shared" si="29"/>
        <v>0</v>
      </c>
      <c r="N168" s="36">
        <f t="shared" si="29"/>
        <v>0</v>
      </c>
      <c r="O168" s="36">
        <f t="shared" si="29"/>
        <v>0</v>
      </c>
      <c r="P168" s="36">
        <f t="shared" si="29"/>
        <v>0</v>
      </c>
      <c r="Q168" s="36">
        <f t="shared" si="29"/>
        <v>0</v>
      </c>
      <c r="R168" s="36">
        <f t="shared" si="29"/>
        <v>0</v>
      </c>
      <c r="S168" s="36">
        <f t="shared" si="29"/>
        <v>0</v>
      </c>
      <c r="T168" s="36">
        <f t="shared" si="29"/>
        <v>0</v>
      </c>
      <c r="U168" s="36">
        <f t="shared" si="29"/>
        <v>0</v>
      </c>
      <c r="V168" s="36">
        <f t="shared" si="29"/>
        <v>0</v>
      </c>
      <c r="W168" s="36">
        <f t="shared" si="29"/>
        <v>0</v>
      </c>
      <c r="X168" s="36">
        <f t="shared" si="29"/>
        <v>0</v>
      </c>
      <c r="Y168" s="36">
        <f t="shared" si="29"/>
        <v>0</v>
      </c>
      <c r="Z168" s="36">
        <f t="shared" si="29"/>
        <v>0</v>
      </c>
      <c r="AA168" s="36">
        <f t="shared" si="29"/>
        <v>0</v>
      </c>
      <c r="AB168" s="36">
        <f t="shared" si="29"/>
        <v>0</v>
      </c>
      <c r="AC168" s="36">
        <f t="shared" si="29"/>
        <v>0</v>
      </c>
      <c r="AD168" s="36">
        <f t="shared" si="29"/>
        <v>0</v>
      </c>
      <c r="AE168" s="36">
        <f t="shared" si="29"/>
        <v>0</v>
      </c>
      <c r="AF168" s="36">
        <f t="shared" si="29"/>
        <v>0</v>
      </c>
      <c r="AG168" s="36">
        <f t="shared" si="29"/>
        <v>0</v>
      </c>
      <c r="AH168" s="36">
        <f t="shared" si="29"/>
        <v>0</v>
      </c>
      <c r="AI168" s="36">
        <f t="shared" si="29"/>
        <v>0</v>
      </c>
      <c r="AJ168" s="36">
        <f t="shared" si="29"/>
        <v>0</v>
      </c>
      <c r="AK168" s="36">
        <f t="shared" si="29"/>
        <v>0</v>
      </c>
      <c r="AL168" s="36">
        <f t="shared" si="29"/>
        <v>0</v>
      </c>
      <c r="AM168" s="36">
        <f t="shared" si="29"/>
        <v>0</v>
      </c>
      <c r="AN168" s="36">
        <f t="shared" si="29"/>
        <v>0</v>
      </c>
      <c r="AO168" s="36">
        <f t="shared" si="29"/>
        <v>0</v>
      </c>
      <c r="AP168" s="36">
        <f t="shared" ref="AP168:BU168" si="30">CHOOSE($G$27,AP35,0) * CHOOSE($G$102,AP110,$G$132)</f>
        <v>0</v>
      </c>
      <c r="AQ168" s="36">
        <f t="shared" si="30"/>
        <v>0</v>
      </c>
      <c r="AR168" s="36">
        <f t="shared" si="30"/>
        <v>0</v>
      </c>
      <c r="AS168" s="36">
        <f t="shared" si="30"/>
        <v>0</v>
      </c>
      <c r="AT168" s="36">
        <f t="shared" si="30"/>
        <v>0</v>
      </c>
      <c r="AU168" s="36">
        <f t="shared" si="30"/>
        <v>0</v>
      </c>
      <c r="AV168" s="36">
        <f t="shared" si="30"/>
        <v>0</v>
      </c>
      <c r="AW168" s="36">
        <f t="shared" si="30"/>
        <v>0</v>
      </c>
      <c r="AX168" s="36">
        <f t="shared" si="30"/>
        <v>0</v>
      </c>
      <c r="AY168" s="36">
        <f t="shared" si="30"/>
        <v>0</v>
      </c>
      <c r="AZ168" s="36">
        <f t="shared" si="30"/>
        <v>0</v>
      </c>
      <c r="BA168" s="36">
        <f t="shared" si="30"/>
        <v>0</v>
      </c>
      <c r="BB168" s="36">
        <f t="shared" si="30"/>
        <v>0</v>
      </c>
      <c r="BC168" s="36">
        <f t="shared" si="30"/>
        <v>0</v>
      </c>
      <c r="BD168" s="36">
        <f t="shared" si="30"/>
        <v>0</v>
      </c>
      <c r="BE168" s="36">
        <f t="shared" si="30"/>
        <v>0</v>
      </c>
      <c r="BF168" s="36">
        <f t="shared" si="30"/>
        <v>0</v>
      </c>
      <c r="BG168" s="36">
        <f t="shared" si="30"/>
        <v>0</v>
      </c>
      <c r="BH168" s="36">
        <f t="shared" si="30"/>
        <v>0</v>
      </c>
      <c r="BI168" s="36">
        <f t="shared" si="30"/>
        <v>0</v>
      </c>
      <c r="BJ168" s="36">
        <f t="shared" si="30"/>
        <v>0</v>
      </c>
      <c r="BK168" s="36">
        <f t="shared" si="30"/>
        <v>0</v>
      </c>
      <c r="BL168" s="36">
        <f t="shared" si="30"/>
        <v>0</v>
      </c>
      <c r="BM168" s="36">
        <f t="shared" si="30"/>
        <v>0</v>
      </c>
      <c r="BN168" s="36">
        <f t="shared" si="30"/>
        <v>0</v>
      </c>
      <c r="BO168" s="36">
        <f t="shared" si="30"/>
        <v>0</v>
      </c>
      <c r="BP168" s="36">
        <f t="shared" si="30"/>
        <v>0</v>
      </c>
      <c r="BQ168" s="36">
        <f t="shared" si="30"/>
        <v>0</v>
      </c>
      <c r="BR168" s="36">
        <f t="shared" si="30"/>
        <v>0</v>
      </c>
      <c r="BS168" s="36">
        <f t="shared" si="30"/>
        <v>0</v>
      </c>
      <c r="BT168" s="36">
        <f t="shared" si="30"/>
        <v>0</v>
      </c>
      <c r="BU168" s="36">
        <f t="shared" si="30"/>
        <v>0</v>
      </c>
      <c r="BV168" s="36">
        <f t="shared" ref="BV168:CK168" si="31">CHOOSE($G$27,BV35,0) * CHOOSE($G$102,BV110,$G$132)</f>
        <v>0</v>
      </c>
      <c r="BW168" s="36">
        <f t="shared" si="31"/>
        <v>0</v>
      </c>
      <c r="BX168" s="36">
        <f t="shared" si="31"/>
        <v>0</v>
      </c>
      <c r="BY168" s="36">
        <f t="shared" si="31"/>
        <v>0</v>
      </c>
      <c r="BZ168" s="36">
        <f t="shared" si="31"/>
        <v>0</v>
      </c>
      <c r="CA168" s="36">
        <f t="shared" si="31"/>
        <v>0</v>
      </c>
      <c r="CB168" s="36">
        <f t="shared" si="31"/>
        <v>0</v>
      </c>
      <c r="CC168" s="36">
        <f t="shared" si="31"/>
        <v>0</v>
      </c>
      <c r="CD168" s="36">
        <f t="shared" si="31"/>
        <v>0</v>
      </c>
      <c r="CE168" s="36">
        <f t="shared" si="31"/>
        <v>0</v>
      </c>
      <c r="CF168" s="36">
        <f t="shared" si="31"/>
        <v>0</v>
      </c>
      <c r="CG168" s="36">
        <f t="shared" si="31"/>
        <v>0</v>
      </c>
      <c r="CH168" s="36">
        <f t="shared" si="31"/>
        <v>0</v>
      </c>
      <c r="CI168" s="36">
        <f t="shared" si="31"/>
        <v>0</v>
      </c>
      <c r="CJ168" s="36">
        <f t="shared" si="31"/>
        <v>0</v>
      </c>
      <c r="CK168" s="36">
        <f t="shared" si="31"/>
        <v>0</v>
      </c>
    </row>
    <row r="169" spans="3:89" ht="10.15" hidden="1" customHeight="1" outlineLevel="2">
      <c r="C169" s="10">
        <v>4</v>
      </c>
      <c r="D169" s="259" t="str">
        <f t="shared" si="22"/>
        <v>Aktīvs 4</v>
      </c>
      <c r="F169" s="12" t="s">
        <v>4</v>
      </c>
      <c r="G169" s="260">
        <f>'Ievades dati'!G394</f>
        <v>10</v>
      </c>
      <c r="J169" s="36">
        <f t="shared" ref="J169:AO169" si="32">CHOOSE($G$27,J36,0) * CHOOSE($G$102,J111,$G$132)</f>
        <v>0</v>
      </c>
      <c r="K169" s="36">
        <f t="shared" si="32"/>
        <v>0</v>
      </c>
      <c r="L169" s="36">
        <f t="shared" si="32"/>
        <v>0</v>
      </c>
      <c r="M169" s="36">
        <f t="shared" si="32"/>
        <v>0</v>
      </c>
      <c r="N169" s="36">
        <f t="shared" si="32"/>
        <v>0</v>
      </c>
      <c r="O169" s="36">
        <f t="shared" si="32"/>
        <v>0</v>
      </c>
      <c r="P169" s="36">
        <f t="shared" si="32"/>
        <v>0</v>
      </c>
      <c r="Q169" s="36">
        <f t="shared" si="32"/>
        <v>0</v>
      </c>
      <c r="R169" s="36">
        <f t="shared" si="32"/>
        <v>0</v>
      </c>
      <c r="S169" s="36">
        <f t="shared" si="32"/>
        <v>0</v>
      </c>
      <c r="T169" s="36">
        <f t="shared" si="32"/>
        <v>0</v>
      </c>
      <c r="U169" s="36">
        <f t="shared" si="32"/>
        <v>0</v>
      </c>
      <c r="V169" s="36">
        <f t="shared" si="32"/>
        <v>0</v>
      </c>
      <c r="W169" s="36">
        <f t="shared" si="32"/>
        <v>0</v>
      </c>
      <c r="X169" s="36">
        <f t="shared" si="32"/>
        <v>0</v>
      </c>
      <c r="Y169" s="36">
        <f t="shared" si="32"/>
        <v>0</v>
      </c>
      <c r="Z169" s="36">
        <f t="shared" si="32"/>
        <v>0</v>
      </c>
      <c r="AA169" s="36">
        <f t="shared" si="32"/>
        <v>0</v>
      </c>
      <c r="AB169" s="36">
        <f t="shared" si="32"/>
        <v>0</v>
      </c>
      <c r="AC169" s="36">
        <f t="shared" si="32"/>
        <v>0</v>
      </c>
      <c r="AD169" s="36">
        <f t="shared" si="32"/>
        <v>0</v>
      </c>
      <c r="AE169" s="36">
        <f t="shared" si="32"/>
        <v>0</v>
      </c>
      <c r="AF169" s="36">
        <f t="shared" si="32"/>
        <v>0</v>
      </c>
      <c r="AG169" s="36">
        <f t="shared" si="32"/>
        <v>0</v>
      </c>
      <c r="AH169" s="36">
        <f t="shared" si="32"/>
        <v>0</v>
      </c>
      <c r="AI169" s="36">
        <f t="shared" si="32"/>
        <v>0</v>
      </c>
      <c r="AJ169" s="36">
        <f t="shared" si="32"/>
        <v>0</v>
      </c>
      <c r="AK169" s="36">
        <f t="shared" si="32"/>
        <v>0</v>
      </c>
      <c r="AL169" s="36">
        <f t="shared" si="32"/>
        <v>0</v>
      </c>
      <c r="AM169" s="36">
        <f t="shared" si="32"/>
        <v>0</v>
      </c>
      <c r="AN169" s="36">
        <f t="shared" si="32"/>
        <v>0</v>
      </c>
      <c r="AO169" s="36">
        <f t="shared" si="32"/>
        <v>0</v>
      </c>
      <c r="AP169" s="36">
        <f t="shared" ref="AP169:BU169" si="33">CHOOSE($G$27,AP36,0) * CHOOSE($G$102,AP111,$G$132)</f>
        <v>0</v>
      </c>
      <c r="AQ169" s="36">
        <f t="shared" si="33"/>
        <v>0</v>
      </c>
      <c r="AR169" s="36">
        <f t="shared" si="33"/>
        <v>0</v>
      </c>
      <c r="AS169" s="36">
        <f t="shared" si="33"/>
        <v>0</v>
      </c>
      <c r="AT169" s="36">
        <f t="shared" si="33"/>
        <v>0</v>
      </c>
      <c r="AU169" s="36">
        <f t="shared" si="33"/>
        <v>0</v>
      </c>
      <c r="AV169" s="36">
        <f t="shared" si="33"/>
        <v>0</v>
      </c>
      <c r="AW169" s="36">
        <f t="shared" si="33"/>
        <v>0</v>
      </c>
      <c r="AX169" s="36">
        <f t="shared" si="33"/>
        <v>0</v>
      </c>
      <c r="AY169" s="36">
        <f t="shared" si="33"/>
        <v>0</v>
      </c>
      <c r="AZ169" s="36">
        <f t="shared" si="33"/>
        <v>0</v>
      </c>
      <c r="BA169" s="36">
        <f t="shared" si="33"/>
        <v>0</v>
      </c>
      <c r="BB169" s="36">
        <f t="shared" si="33"/>
        <v>0</v>
      </c>
      <c r="BC169" s="36">
        <f t="shared" si="33"/>
        <v>0</v>
      </c>
      <c r="BD169" s="36">
        <f t="shared" si="33"/>
        <v>0</v>
      </c>
      <c r="BE169" s="36">
        <f t="shared" si="33"/>
        <v>0</v>
      </c>
      <c r="BF169" s="36">
        <f t="shared" si="33"/>
        <v>0</v>
      </c>
      <c r="BG169" s="36">
        <f t="shared" si="33"/>
        <v>0</v>
      </c>
      <c r="BH169" s="36">
        <f t="shared" si="33"/>
        <v>0</v>
      </c>
      <c r="BI169" s="36">
        <f t="shared" si="33"/>
        <v>0</v>
      </c>
      <c r="BJ169" s="36">
        <f t="shared" si="33"/>
        <v>0</v>
      </c>
      <c r="BK169" s="36">
        <f t="shared" si="33"/>
        <v>0</v>
      </c>
      <c r="BL169" s="36">
        <f t="shared" si="33"/>
        <v>0</v>
      </c>
      <c r="BM169" s="36">
        <f t="shared" si="33"/>
        <v>0</v>
      </c>
      <c r="BN169" s="36">
        <f t="shared" si="33"/>
        <v>0</v>
      </c>
      <c r="BO169" s="36">
        <f t="shared" si="33"/>
        <v>0</v>
      </c>
      <c r="BP169" s="36">
        <f t="shared" si="33"/>
        <v>0</v>
      </c>
      <c r="BQ169" s="36">
        <f t="shared" si="33"/>
        <v>0</v>
      </c>
      <c r="BR169" s="36">
        <f t="shared" si="33"/>
        <v>0</v>
      </c>
      <c r="BS169" s="36">
        <f t="shared" si="33"/>
        <v>0</v>
      </c>
      <c r="BT169" s="36">
        <f t="shared" si="33"/>
        <v>0</v>
      </c>
      <c r="BU169" s="36">
        <f t="shared" si="33"/>
        <v>0</v>
      </c>
      <c r="BV169" s="36">
        <f t="shared" ref="BV169:CK169" si="34">CHOOSE($G$27,BV36,0) * CHOOSE($G$102,BV111,$G$132)</f>
        <v>0</v>
      </c>
      <c r="BW169" s="36">
        <f t="shared" si="34"/>
        <v>0</v>
      </c>
      <c r="BX169" s="36">
        <f t="shared" si="34"/>
        <v>0</v>
      </c>
      <c r="BY169" s="36">
        <f t="shared" si="34"/>
        <v>0</v>
      </c>
      <c r="BZ169" s="36">
        <f t="shared" si="34"/>
        <v>0</v>
      </c>
      <c r="CA169" s="36">
        <f t="shared" si="34"/>
        <v>0</v>
      </c>
      <c r="CB169" s="36">
        <f t="shared" si="34"/>
        <v>0</v>
      </c>
      <c r="CC169" s="36">
        <f t="shared" si="34"/>
        <v>0</v>
      </c>
      <c r="CD169" s="36">
        <f t="shared" si="34"/>
        <v>0</v>
      </c>
      <c r="CE169" s="36">
        <f t="shared" si="34"/>
        <v>0</v>
      </c>
      <c r="CF169" s="36">
        <f t="shared" si="34"/>
        <v>0</v>
      </c>
      <c r="CG169" s="36">
        <f t="shared" si="34"/>
        <v>0</v>
      </c>
      <c r="CH169" s="36">
        <f t="shared" si="34"/>
        <v>0</v>
      </c>
      <c r="CI169" s="36">
        <f t="shared" si="34"/>
        <v>0</v>
      </c>
      <c r="CJ169" s="36">
        <f t="shared" si="34"/>
        <v>0</v>
      </c>
      <c r="CK169" s="36">
        <f t="shared" si="34"/>
        <v>0</v>
      </c>
    </row>
    <row r="170" spans="3:89" ht="10.15" hidden="1" customHeight="1" outlineLevel="2">
      <c r="C170" s="10">
        <v>5</v>
      </c>
      <c r="D170" s="259" t="str">
        <f t="shared" si="22"/>
        <v>Aktīvs 5</v>
      </c>
      <c r="F170" s="12" t="s">
        <v>4</v>
      </c>
      <c r="G170" s="260">
        <f>'Ievades dati'!G395</f>
        <v>7</v>
      </c>
      <c r="J170" s="36">
        <f t="shared" ref="J170:AO170" si="35">CHOOSE($G$27,J37,0) * CHOOSE($G$102,J112,$G$132)</f>
        <v>0</v>
      </c>
      <c r="K170" s="36">
        <f t="shared" si="35"/>
        <v>0</v>
      </c>
      <c r="L170" s="36">
        <f t="shared" si="35"/>
        <v>0</v>
      </c>
      <c r="M170" s="36">
        <f t="shared" si="35"/>
        <v>0</v>
      </c>
      <c r="N170" s="36">
        <f t="shared" si="35"/>
        <v>0</v>
      </c>
      <c r="O170" s="36">
        <f t="shared" si="35"/>
        <v>0</v>
      </c>
      <c r="P170" s="36">
        <f t="shared" si="35"/>
        <v>0</v>
      </c>
      <c r="Q170" s="36">
        <f t="shared" si="35"/>
        <v>0</v>
      </c>
      <c r="R170" s="36">
        <f t="shared" si="35"/>
        <v>0</v>
      </c>
      <c r="S170" s="36">
        <f t="shared" si="35"/>
        <v>0</v>
      </c>
      <c r="T170" s="36">
        <f t="shared" si="35"/>
        <v>0</v>
      </c>
      <c r="U170" s="36">
        <f t="shared" si="35"/>
        <v>0</v>
      </c>
      <c r="V170" s="36">
        <f t="shared" si="35"/>
        <v>0</v>
      </c>
      <c r="W170" s="36">
        <f t="shared" si="35"/>
        <v>0</v>
      </c>
      <c r="X170" s="36">
        <f t="shared" si="35"/>
        <v>0</v>
      </c>
      <c r="Y170" s="36">
        <f t="shared" si="35"/>
        <v>0</v>
      </c>
      <c r="Z170" s="36">
        <f t="shared" si="35"/>
        <v>0</v>
      </c>
      <c r="AA170" s="36">
        <f t="shared" si="35"/>
        <v>0</v>
      </c>
      <c r="AB170" s="36">
        <f t="shared" si="35"/>
        <v>0</v>
      </c>
      <c r="AC170" s="36">
        <f t="shared" si="35"/>
        <v>0</v>
      </c>
      <c r="AD170" s="36">
        <f t="shared" si="35"/>
        <v>0</v>
      </c>
      <c r="AE170" s="36">
        <f t="shared" si="35"/>
        <v>0</v>
      </c>
      <c r="AF170" s="36">
        <f t="shared" si="35"/>
        <v>0</v>
      </c>
      <c r="AG170" s="36">
        <f t="shared" si="35"/>
        <v>0</v>
      </c>
      <c r="AH170" s="36">
        <f t="shared" si="35"/>
        <v>0</v>
      </c>
      <c r="AI170" s="36">
        <f t="shared" si="35"/>
        <v>0</v>
      </c>
      <c r="AJ170" s="36">
        <f t="shared" si="35"/>
        <v>0</v>
      </c>
      <c r="AK170" s="36">
        <f t="shared" si="35"/>
        <v>0</v>
      </c>
      <c r="AL170" s="36">
        <f t="shared" si="35"/>
        <v>0</v>
      </c>
      <c r="AM170" s="36">
        <f t="shared" si="35"/>
        <v>0</v>
      </c>
      <c r="AN170" s="36">
        <f t="shared" si="35"/>
        <v>0</v>
      </c>
      <c r="AO170" s="36">
        <f t="shared" si="35"/>
        <v>0</v>
      </c>
      <c r="AP170" s="36">
        <f t="shared" ref="AP170:BU170" si="36">CHOOSE($G$27,AP37,0) * CHOOSE($G$102,AP112,$G$132)</f>
        <v>0</v>
      </c>
      <c r="AQ170" s="36">
        <f t="shared" si="36"/>
        <v>0</v>
      </c>
      <c r="AR170" s="36">
        <f t="shared" si="36"/>
        <v>0</v>
      </c>
      <c r="AS170" s="36">
        <f t="shared" si="36"/>
        <v>0</v>
      </c>
      <c r="AT170" s="36">
        <f t="shared" si="36"/>
        <v>0</v>
      </c>
      <c r="AU170" s="36">
        <f t="shared" si="36"/>
        <v>0</v>
      </c>
      <c r="AV170" s="36">
        <f t="shared" si="36"/>
        <v>0</v>
      </c>
      <c r="AW170" s="36">
        <f t="shared" si="36"/>
        <v>0</v>
      </c>
      <c r="AX170" s="36">
        <f t="shared" si="36"/>
        <v>0</v>
      </c>
      <c r="AY170" s="36">
        <f t="shared" si="36"/>
        <v>0</v>
      </c>
      <c r="AZ170" s="36">
        <f t="shared" si="36"/>
        <v>0</v>
      </c>
      <c r="BA170" s="36">
        <f t="shared" si="36"/>
        <v>0</v>
      </c>
      <c r="BB170" s="36">
        <f t="shared" si="36"/>
        <v>0</v>
      </c>
      <c r="BC170" s="36">
        <f t="shared" si="36"/>
        <v>0</v>
      </c>
      <c r="BD170" s="36">
        <f t="shared" si="36"/>
        <v>0</v>
      </c>
      <c r="BE170" s="36">
        <f t="shared" si="36"/>
        <v>0</v>
      </c>
      <c r="BF170" s="36">
        <f t="shared" si="36"/>
        <v>0</v>
      </c>
      <c r="BG170" s="36">
        <f t="shared" si="36"/>
        <v>0</v>
      </c>
      <c r="BH170" s="36">
        <f t="shared" si="36"/>
        <v>0</v>
      </c>
      <c r="BI170" s="36">
        <f t="shared" si="36"/>
        <v>0</v>
      </c>
      <c r="BJ170" s="36">
        <f t="shared" si="36"/>
        <v>0</v>
      </c>
      <c r="BK170" s="36">
        <f t="shared" si="36"/>
        <v>0</v>
      </c>
      <c r="BL170" s="36">
        <f t="shared" si="36"/>
        <v>0</v>
      </c>
      <c r="BM170" s="36">
        <f t="shared" si="36"/>
        <v>0</v>
      </c>
      <c r="BN170" s="36">
        <f t="shared" si="36"/>
        <v>0</v>
      </c>
      <c r="BO170" s="36">
        <f t="shared" si="36"/>
        <v>0</v>
      </c>
      <c r="BP170" s="36">
        <f t="shared" si="36"/>
        <v>0</v>
      </c>
      <c r="BQ170" s="36">
        <f t="shared" si="36"/>
        <v>0</v>
      </c>
      <c r="BR170" s="36">
        <f t="shared" si="36"/>
        <v>0</v>
      </c>
      <c r="BS170" s="36">
        <f t="shared" si="36"/>
        <v>0</v>
      </c>
      <c r="BT170" s="36">
        <f t="shared" si="36"/>
        <v>0</v>
      </c>
      <c r="BU170" s="36">
        <f t="shared" si="36"/>
        <v>0</v>
      </c>
      <c r="BV170" s="36">
        <f t="shared" ref="BV170:CK170" si="37">CHOOSE($G$27,BV37,0) * CHOOSE($G$102,BV112,$G$132)</f>
        <v>0</v>
      </c>
      <c r="BW170" s="36">
        <f t="shared" si="37"/>
        <v>0</v>
      </c>
      <c r="BX170" s="36">
        <f t="shared" si="37"/>
        <v>0</v>
      </c>
      <c r="BY170" s="36">
        <f t="shared" si="37"/>
        <v>0</v>
      </c>
      <c r="BZ170" s="36">
        <f t="shared" si="37"/>
        <v>0</v>
      </c>
      <c r="CA170" s="36">
        <f t="shared" si="37"/>
        <v>0</v>
      </c>
      <c r="CB170" s="36">
        <f t="shared" si="37"/>
        <v>0</v>
      </c>
      <c r="CC170" s="36">
        <f t="shared" si="37"/>
        <v>0</v>
      </c>
      <c r="CD170" s="36">
        <f t="shared" si="37"/>
        <v>0</v>
      </c>
      <c r="CE170" s="36">
        <f t="shared" si="37"/>
        <v>0</v>
      </c>
      <c r="CF170" s="36">
        <f t="shared" si="37"/>
        <v>0</v>
      </c>
      <c r="CG170" s="36">
        <f t="shared" si="37"/>
        <v>0</v>
      </c>
      <c r="CH170" s="36">
        <f t="shared" si="37"/>
        <v>0</v>
      </c>
      <c r="CI170" s="36">
        <f t="shared" si="37"/>
        <v>0</v>
      </c>
      <c r="CJ170" s="36">
        <f t="shared" si="37"/>
        <v>0</v>
      </c>
      <c r="CK170" s="36">
        <f t="shared" si="37"/>
        <v>0</v>
      </c>
    </row>
    <row r="171" spans="3:89" ht="10.15" hidden="1" customHeight="1" outlineLevel="2">
      <c r="C171" s="10">
        <v>6</v>
      </c>
      <c r="D171" s="259" t="str">
        <f t="shared" si="22"/>
        <v>Aktīvs 6</v>
      </c>
      <c r="F171" s="12" t="s">
        <v>4</v>
      </c>
      <c r="G171" s="260">
        <f>'Ievades dati'!G396</f>
        <v>7</v>
      </c>
      <c r="J171" s="36">
        <f t="shared" ref="J171:AO171" si="38">CHOOSE($G$27,J38,0) * CHOOSE($G$102,J113,$G$132)</f>
        <v>0</v>
      </c>
      <c r="K171" s="36">
        <f t="shared" si="38"/>
        <v>0</v>
      </c>
      <c r="L171" s="36">
        <f t="shared" si="38"/>
        <v>0</v>
      </c>
      <c r="M171" s="36">
        <f t="shared" si="38"/>
        <v>0</v>
      </c>
      <c r="N171" s="36">
        <f t="shared" si="38"/>
        <v>0</v>
      </c>
      <c r="O171" s="36">
        <f t="shared" si="38"/>
        <v>0</v>
      </c>
      <c r="P171" s="36">
        <f t="shared" si="38"/>
        <v>0</v>
      </c>
      <c r="Q171" s="36">
        <f t="shared" si="38"/>
        <v>0</v>
      </c>
      <c r="R171" s="36">
        <f t="shared" si="38"/>
        <v>0</v>
      </c>
      <c r="S171" s="36">
        <f t="shared" si="38"/>
        <v>0</v>
      </c>
      <c r="T171" s="36">
        <f t="shared" si="38"/>
        <v>0</v>
      </c>
      <c r="U171" s="36">
        <f t="shared" si="38"/>
        <v>0</v>
      </c>
      <c r="V171" s="36">
        <f t="shared" si="38"/>
        <v>0</v>
      </c>
      <c r="W171" s="36">
        <f t="shared" si="38"/>
        <v>0</v>
      </c>
      <c r="X171" s="36">
        <f t="shared" si="38"/>
        <v>0</v>
      </c>
      <c r="Y171" s="36">
        <f t="shared" si="38"/>
        <v>0</v>
      </c>
      <c r="Z171" s="36">
        <f t="shared" si="38"/>
        <v>0</v>
      </c>
      <c r="AA171" s="36">
        <f t="shared" si="38"/>
        <v>0</v>
      </c>
      <c r="AB171" s="36">
        <f t="shared" si="38"/>
        <v>0</v>
      </c>
      <c r="AC171" s="36">
        <f t="shared" si="38"/>
        <v>0</v>
      </c>
      <c r="AD171" s="36">
        <f t="shared" si="38"/>
        <v>0</v>
      </c>
      <c r="AE171" s="36">
        <f t="shared" si="38"/>
        <v>0</v>
      </c>
      <c r="AF171" s="36">
        <f t="shared" si="38"/>
        <v>0</v>
      </c>
      <c r="AG171" s="36">
        <f t="shared" si="38"/>
        <v>0</v>
      </c>
      <c r="AH171" s="36">
        <f t="shared" si="38"/>
        <v>0</v>
      </c>
      <c r="AI171" s="36">
        <f t="shared" si="38"/>
        <v>0</v>
      </c>
      <c r="AJ171" s="36">
        <f t="shared" si="38"/>
        <v>0</v>
      </c>
      <c r="AK171" s="36">
        <f t="shared" si="38"/>
        <v>0</v>
      </c>
      <c r="AL171" s="36">
        <f t="shared" si="38"/>
        <v>0</v>
      </c>
      <c r="AM171" s="36">
        <f t="shared" si="38"/>
        <v>0</v>
      </c>
      <c r="AN171" s="36">
        <f t="shared" si="38"/>
        <v>0</v>
      </c>
      <c r="AO171" s="36">
        <f t="shared" si="38"/>
        <v>0</v>
      </c>
      <c r="AP171" s="36">
        <f t="shared" ref="AP171:BU171" si="39">CHOOSE($G$27,AP38,0) * CHOOSE($G$102,AP113,$G$132)</f>
        <v>0</v>
      </c>
      <c r="AQ171" s="36">
        <f t="shared" si="39"/>
        <v>0</v>
      </c>
      <c r="AR171" s="36">
        <f t="shared" si="39"/>
        <v>0</v>
      </c>
      <c r="AS171" s="36">
        <f t="shared" si="39"/>
        <v>0</v>
      </c>
      <c r="AT171" s="36">
        <f t="shared" si="39"/>
        <v>0</v>
      </c>
      <c r="AU171" s="36">
        <f t="shared" si="39"/>
        <v>0</v>
      </c>
      <c r="AV171" s="36">
        <f t="shared" si="39"/>
        <v>0</v>
      </c>
      <c r="AW171" s="36">
        <f t="shared" si="39"/>
        <v>0</v>
      </c>
      <c r="AX171" s="36">
        <f t="shared" si="39"/>
        <v>0</v>
      </c>
      <c r="AY171" s="36">
        <f t="shared" si="39"/>
        <v>0</v>
      </c>
      <c r="AZ171" s="36">
        <f t="shared" si="39"/>
        <v>0</v>
      </c>
      <c r="BA171" s="36">
        <f t="shared" si="39"/>
        <v>0</v>
      </c>
      <c r="BB171" s="36">
        <f t="shared" si="39"/>
        <v>0</v>
      </c>
      <c r="BC171" s="36">
        <f t="shared" si="39"/>
        <v>0</v>
      </c>
      <c r="BD171" s="36">
        <f t="shared" si="39"/>
        <v>0</v>
      </c>
      <c r="BE171" s="36">
        <f t="shared" si="39"/>
        <v>0</v>
      </c>
      <c r="BF171" s="36">
        <f t="shared" si="39"/>
        <v>0</v>
      </c>
      <c r="BG171" s="36">
        <f t="shared" si="39"/>
        <v>0</v>
      </c>
      <c r="BH171" s="36">
        <f t="shared" si="39"/>
        <v>0</v>
      </c>
      <c r="BI171" s="36">
        <f t="shared" si="39"/>
        <v>0</v>
      </c>
      <c r="BJ171" s="36">
        <f t="shared" si="39"/>
        <v>0</v>
      </c>
      <c r="BK171" s="36">
        <f t="shared" si="39"/>
        <v>0</v>
      </c>
      <c r="BL171" s="36">
        <f t="shared" si="39"/>
        <v>0</v>
      </c>
      <c r="BM171" s="36">
        <f t="shared" si="39"/>
        <v>0</v>
      </c>
      <c r="BN171" s="36">
        <f t="shared" si="39"/>
        <v>0</v>
      </c>
      <c r="BO171" s="36">
        <f t="shared" si="39"/>
        <v>0</v>
      </c>
      <c r="BP171" s="36">
        <f t="shared" si="39"/>
        <v>0</v>
      </c>
      <c r="BQ171" s="36">
        <f t="shared" si="39"/>
        <v>0</v>
      </c>
      <c r="BR171" s="36">
        <f t="shared" si="39"/>
        <v>0</v>
      </c>
      <c r="BS171" s="36">
        <f t="shared" si="39"/>
        <v>0</v>
      </c>
      <c r="BT171" s="36">
        <f t="shared" si="39"/>
        <v>0</v>
      </c>
      <c r="BU171" s="36">
        <f t="shared" si="39"/>
        <v>0</v>
      </c>
      <c r="BV171" s="36">
        <f t="shared" ref="BV171:CK171" si="40">CHOOSE($G$27,BV38,0) * CHOOSE($G$102,BV113,$G$132)</f>
        <v>0</v>
      </c>
      <c r="BW171" s="36">
        <f t="shared" si="40"/>
        <v>0</v>
      </c>
      <c r="BX171" s="36">
        <f t="shared" si="40"/>
        <v>0</v>
      </c>
      <c r="BY171" s="36">
        <f t="shared" si="40"/>
        <v>0</v>
      </c>
      <c r="BZ171" s="36">
        <f t="shared" si="40"/>
        <v>0</v>
      </c>
      <c r="CA171" s="36">
        <f t="shared" si="40"/>
        <v>0</v>
      </c>
      <c r="CB171" s="36">
        <f t="shared" si="40"/>
        <v>0</v>
      </c>
      <c r="CC171" s="36">
        <f t="shared" si="40"/>
        <v>0</v>
      </c>
      <c r="CD171" s="36">
        <f t="shared" si="40"/>
        <v>0</v>
      </c>
      <c r="CE171" s="36">
        <f t="shared" si="40"/>
        <v>0</v>
      </c>
      <c r="CF171" s="36">
        <f t="shared" si="40"/>
        <v>0</v>
      </c>
      <c r="CG171" s="36">
        <f t="shared" si="40"/>
        <v>0</v>
      </c>
      <c r="CH171" s="36">
        <f t="shared" si="40"/>
        <v>0</v>
      </c>
      <c r="CI171" s="36">
        <f t="shared" si="40"/>
        <v>0</v>
      </c>
      <c r="CJ171" s="36">
        <f t="shared" si="40"/>
        <v>0</v>
      </c>
      <c r="CK171" s="36">
        <f t="shared" si="40"/>
        <v>0</v>
      </c>
    </row>
    <row r="172" spans="3:89" ht="10.15" hidden="1" customHeight="1" outlineLevel="2">
      <c r="C172" s="10">
        <v>7</v>
      </c>
      <c r="D172" s="259" t="str">
        <f t="shared" si="22"/>
        <v>Aktīvs 7</v>
      </c>
      <c r="F172" s="12" t="s">
        <v>4</v>
      </c>
      <c r="G172" s="260">
        <f>'Ievades dati'!G397</f>
        <v>5</v>
      </c>
      <c r="J172" s="36">
        <f t="shared" ref="J172:AO172" si="41">CHOOSE($G$27,J39,0) * CHOOSE($G$102,J114,$G$132)</f>
        <v>0</v>
      </c>
      <c r="K172" s="36">
        <f t="shared" si="41"/>
        <v>0</v>
      </c>
      <c r="L172" s="36">
        <f t="shared" si="41"/>
        <v>0</v>
      </c>
      <c r="M172" s="36">
        <f t="shared" si="41"/>
        <v>0</v>
      </c>
      <c r="N172" s="36">
        <f t="shared" si="41"/>
        <v>0</v>
      </c>
      <c r="O172" s="36">
        <f t="shared" si="41"/>
        <v>0</v>
      </c>
      <c r="P172" s="36">
        <f t="shared" si="41"/>
        <v>0</v>
      </c>
      <c r="Q172" s="36">
        <f t="shared" si="41"/>
        <v>0</v>
      </c>
      <c r="R172" s="36">
        <f t="shared" si="41"/>
        <v>0</v>
      </c>
      <c r="S172" s="36">
        <f t="shared" si="41"/>
        <v>0</v>
      </c>
      <c r="T172" s="36">
        <f t="shared" si="41"/>
        <v>0</v>
      </c>
      <c r="U172" s="36">
        <f t="shared" si="41"/>
        <v>0</v>
      </c>
      <c r="V172" s="36">
        <f t="shared" si="41"/>
        <v>0</v>
      </c>
      <c r="W172" s="36">
        <f t="shared" si="41"/>
        <v>0</v>
      </c>
      <c r="X172" s="36">
        <f t="shared" si="41"/>
        <v>0</v>
      </c>
      <c r="Y172" s="36">
        <f t="shared" si="41"/>
        <v>0</v>
      </c>
      <c r="Z172" s="36">
        <f t="shared" si="41"/>
        <v>0</v>
      </c>
      <c r="AA172" s="36">
        <f t="shared" si="41"/>
        <v>0</v>
      </c>
      <c r="AB172" s="36">
        <f t="shared" si="41"/>
        <v>0</v>
      </c>
      <c r="AC172" s="36">
        <f t="shared" si="41"/>
        <v>0</v>
      </c>
      <c r="AD172" s="36">
        <f t="shared" si="41"/>
        <v>0</v>
      </c>
      <c r="AE172" s="36">
        <f t="shared" si="41"/>
        <v>0</v>
      </c>
      <c r="AF172" s="36">
        <f t="shared" si="41"/>
        <v>0</v>
      </c>
      <c r="AG172" s="36">
        <f t="shared" si="41"/>
        <v>0</v>
      </c>
      <c r="AH172" s="36">
        <f t="shared" si="41"/>
        <v>0</v>
      </c>
      <c r="AI172" s="36">
        <f t="shared" si="41"/>
        <v>0</v>
      </c>
      <c r="AJ172" s="36">
        <f t="shared" si="41"/>
        <v>0</v>
      </c>
      <c r="AK172" s="36">
        <f t="shared" si="41"/>
        <v>0</v>
      </c>
      <c r="AL172" s="36">
        <f t="shared" si="41"/>
        <v>0</v>
      </c>
      <c r="AM172" s="36">
        <f t="shared" si="41"/>
        <v>0</v>
      </c>
      <c r="AN172" s="36">
        <f t="shared" si="41"/>
        <v>0</v>
      </c>
      <c r="AO172" s="36">
        <f t="shared" si="41"/>
        <v>0</v>
      </c>
      <c r="AP172" s="36">
        <f t="shared" ref="AP172:BU172" si="42">CHOOSE($G$27,AP39,0) * CHOOSE($G$102,AP114,$G$132)</f>
        <v>0</v>
      </c>
      <c r="AQ172" s="36">
        <f t="shared" si="42"/>
        <v>0</v>
      </c>
      <c r="AR172" s="36">
        <f t="shared" si="42"/>
        <v>0</v>
      </c>
      <c r="AS172" s="36">
        <f t="shared" si="42"/>
        <v>0</v>
      </c>
      <c r="AT172" s="36">
        <f t="shared" si="42"/>
        <v>0</v>
      </c>
      <c r="AU172" s="36">
        <f t="shared" si="42"/>
        <v>0</v>
      </c>
      <c r="AV172" s="36">
        <f t="shared" si="42"/>
        <v>0</v>
      </c>
      <c r="AW172" s="36">
        <f t="shared" si="42"/>
        <v>0</v>
      </c>
      <c r="AX172" s="36">
        <f t="shared" si="42"/>
        <v>0</v>
      </c>
      <c r="AY172" s="36">
        <f t="shared" si="42"/>
        <v>0</v>
      </c>
      <c r="AZ172" s="36">
        <f t="shared" si="42"/>
        <v>0</v>
      </c>
      <c r="BA172" s="36">
        <f t="shared" si="42"/>
        <v>0</v>
      </c>
      <c r="BB172" s="36">
        <f t="shared" si="42"/>
        <v>0</v>
      </c>
      <c r="BC172" s="36">
        <f t="shared" si="42"/>
        <v>0</v>
      </c>
      <c r="BD172" s="36">
        <f t="shared" si="42"/>
        <v>0</v>
      </c>
      <c r="BE172" s="36">
        <f t="shared" si="42"/>
        <v>0</v>
      </c>
      <c r="BF172" s="36">
        <f t="shared" si="42"/>
        <v>0</v>
      </c>
      <c r="BG172" s="36">
        <f t="shared" si="42"/>
        <v>0</v>
      </c>
      <c r="BH172" s="36">
        <f t="shared" si="42"/>
        <v>0</v>
      </c>
      <c r="BI172" s="36">
        <f t="shared" si="42"/>
        <v>0</v>
      </c>
      <c r="BJ172" s="36">
        <f t="shared" si="42"/>
        <v>0</v>
      </c>
      <c r="BK172" s="36">
        <f t="shared" si="42"/>
        <v>0</v>
      </c>
      <c r="BL172" s="36">
        <f t="shared" si="42"/>
        <v>0</v>
      </c>
      <c r="BM172" s="36">
        <f t="shared" si="42"/>
        <v>0</v>
      </c>
      <c r="BN172" s="36">
        <f t="shared" si="42"/>
        <v>0</v>
      </c>
      <c r="BO172" s="36">
        <f t="shared" si="42"/>
        <v>0</v>
      </c>
      <c r="BP172" s="36">
        <f t="shared" si="42"/>
        <v>0</v>
      </c>
      <c r="BQ172" s="36">
        <f t="shared" si="42"/>
        <v>0</v>
      </c>
      <c r="BR172" s="36">
        <f t="shared" si="42"/>
        <v>0</v>
      </c>
      <c r="BS172" s="36">
        <f t="shared" si="42"/>
        <v>0</v>
      </c>
      <c r="BT172" s="36">
        <f t="shared" si="42"/>
        <v>0</v>
      </c>
      <c r="BU172" s="36">
        <f t="shared" si="42"/>
        <v>0</v>
      </c>
      <c r="BV172" s="36">
        <f t="shared" ref="BV172:CK172" si="43">CHOOSE($G$27,BV39,0) * CHOOSE($G$102,BV114,$G$132)</f>
        <v>0</v>
      </c>
      <c r="BW172" s="36">
        <f t="shared" si="43"/>
        <v>0</v>
      </c>
      <c r="BX172" s="36">
        <f t="shared" si="43"/>
        <v>0</v>
      </c>
      <c r="BY172" s="36">
        <f t="shared" si="43"/>
        <v>0</v>
      </c>
      <c r="BZ172" s="36">
        <f t="shared" si="43"/>
        <v>0</v>
      </c>
      <c r="CA172" s="36">
        <f t="shared" si="43"/>
        <v>0</v>
      </c>
      <c r="CB172" s="36">
        <f t="shared" si="43"/>
        <v>0</v>
      </c>
      <c r="CC172" s="36">
        <f t="shared" si="43"/>
        <v>0</v>
      </c>
      <c r="CD172" s="36">
        <f t="shared" si="43"/>
        <v>0</v>
      </c>
      <c r="CE172" s="36">
        <f t="shared" si="43"/>
        <v>0</v>
      </c>
      <c r="CF172" s="36">
        <f t="shared" si="43"/>
        <v>0</v>
      </c>
      <c r="CG172" s="36">
        <f t="shared" si="43"/>
        <v>0</v>
      </c>
      <c r="CH172" s="36">
        <f t="shared" si="43"/>
        <v>0</v>
      </c>
      <c r="CI172" s="36">
        <f t="shared" si="43"/>
        <v>0</v>
      </c>
      <c r="CJ172" s="36">
        <f t="shared" si="43"/>
        <v>0</v>
      </c>
      <c r="CK172" s="36">
        <f t="shared" si="43"/>
        <v>0</v>
      </c>
    </row>
    <row r="173" spans="3:89" ht="10.15" hidden="1" customHeight="1" outlineLevel="2">
      <c r="C173" s="10">
        <v>8</v>
      </c>
      <c r="D173" s="259" t="str">
        <f t="shared" si="22"/>
        <v>Aktīvs 8</v>
      </c>
      <c r="F173" s="12" t="s">
        <v>4</v>
      </c>
      <c r="G173" s="260">
        <f>'Ievades dati'!G398</f>
        <v>5</v>
      </c>
      <c r="J173" s="36">
        <f t="shared" ref="J173:AO173" si="44">CHOOSE($G$27,J40,0) * CHOOSE($G$102,J115,$G$132)</f>
        <v>0</v>
      </c>
      <c r="K173" s="36">
        <f t="shared" si="44"/>
        <v>0</v>
      </c>
      <c r="L173" s="36">
        <f t="shared" si="44"/>
        <v>0</v>
      </c>
      <c r="M173" s="36">
        <f t="shared" si="44"/>
        <v>0</v>
      </c>
      <c r="N173" s="36">
        <f t="shared" si="44"/>
        <v>0</v>
      </c>
      <c r="O173" s="36">
        <f t="shared" si="44"/>
        <v>0</v>
      </c>
      <c r="P173" s="36">
        <f t="shared" si="44"/>
        <v>0</v>
      </c>
      <c r="Q173" s="36">
        <f t="shared" si="44"/>
        <v>0</v>
      </c>
      <c r="R173" s="36">
        <f t="shared" si="44"/>
        <v>0</v>
      </c>
      <c r="S173" s="36">
        <f t="shared" si="44"/>
        <v>0</v>
      </c>
      <c r="T173" s="36">
        <f t="shared" si="44"/>
        <v>0</v>
      </c>
      <c r="U173" s="36">
        <f t="shared" si="44"/>
        <v>0</v>
      </c>
      <c r="V173" s="36">
        <f t="shared" si="44"/>
        <v>0</v>
      </c>
      <c r="W173" s="36">
        <f t="shared" si="44"/>
        <v>0</v>
      </c>
      <c r="X173" s="36">
        <f t="shared" si="44"/>
        <v>0</v>
      </c>
      <c r="Y173" s="36">
        <f t="shared" si="44"/>
        <v>0</v>
      </c>
      <c r="Z173" s="36">
        <f t="shared" si="44"/>
        <v>0</v>
      </c>
      <c r="AA173" s="36">
        <f t="shared" si="44"/>
        <v>0</v>
      </c>
      <c r="AB173" s="36">
        <f t="shared" si="44"/>
        <v>0</v>
      </c>
      <c r="AC173" s="36">
        <f t="shared" si="44"/>
        <v>0</v>
      </c>
      <c r="AD173" s="36">
        <f t="shared" si="44"/>
        <v>0</v>
      </c>
      <c r="AE173" s="36">
        <f t="shared" si="44"/>
        <v>0</v>
      </c>
      <c r="AF173" s="36">
        <f t="shared" si="44"/>
        <v>0</v>
      </c>
      <c r="AG173" s="36">
        <f t="shared" si="44"/>
        <v>0</v>
      </c>
      <c r="AH173" s="36">
        <f t="shared" si="44"/>
        <v>0</v>
      </c>
      <c r="AI173" s="36">
        <f t="shared" si="44"/>
        <v>0</v>
      </c>
      <c r="AJ173" s="36">
        <f t="shared" si="44"/>
        <v>0</v>
      </c>
      <c r="AK173" s="36">
        <f t="shared" si="44"/>
        <v>0</v>
      </c>
      <c r="AL173" s="36">
        <f t="shared" si="44"/>
        <v>0</v>
      </c>
      <c r="AM173" s="36">
        <f t="shared" si="44"/>
        <v>0</v>
      </c>
      <c r="AN173" s="36">
        <f t="shared" si="44"/>
        <v>0</v>
      </c>
      <c r="AO173" s="36">
        <f t="shared" si="44"/>
        <v>0</v>
      </c>
      <c r="AP173" s="36">
        <f t="shared" ref="AP173:BU173" si="45">CHOOSE($G$27,AP40,0) * CHOOSE($G$102,AP115,$G$132)</f>
        <v>0</v>
      </c>
      <c r="AQ173" s="36">
        <f t="shared" si="45"/>
        <v>0</v>
      </c>
      <c r="AR173" s="36">
        <f t="shared" si="45"/>
        <v>0</v>
      </c>
      <c r="AS173" s="36">
        <f t="shared" si="45"/>
        <v>0</v>
      </c>
      <c r="AT173" s="36">
        <f t="shared" si="45"/>
        <v>0</v>
      </c>
      <c r="AU173" s="36">
        <f t="shared" si="45"/>
        <v>0</v>
      </c>
      <c r="AV173" s="36">
        <f t="shared" si="45"/>
        <v>0</v>
      </c>
      <c r="AW173" s="36">
        <f t="shared" si="45"/>
        <v>0</v>
      </c>
      <c r="AX173" s="36">
        <f t="shared" si="45"/>
        <v>0</v>
      </c>
      <c r="AY173" s="36">
        <f t="shared" si="45"/>
        <v>0</v>
      </c>
      <c r="AZ173" s="36">
        <f t="shared" si="45"/>
        <v>0</v>
      </c>
      <c r="BA173" s="36">
        <f t="shared" si="45"/>
        <v>0</v>
      </c>
      <c r="BB173" s="36">
        <f t="shared" si="45"/>
        <v>0</v>
      </c>
      <c r="BC173" s="36">
        <f t="shared" si="45"/>
        <v>0</v>
      </c>
      <c r="BD173" s="36">
        <f t="shared" si="45"/>
        <v>0</v>
      </c>
      <c r="BE173" s="36">
        <f t="shared" si="45"/>
        <v>0</v>
      </c>
      <c r="BF173" s="36">
        <f t="shared" si="45"/>
        <v>0</v>
      </c>
      <c r="BG173" s="36">
        <f t="shared" si="45"/>
        <v>0</v>
      </c>
      <c r="BH173" s="36">
        <f t="shared" si="45"/>
        <v>0</v>
      </c>
      <c r="BI173" s="36">
        <f t="shared" si="45"/>
        <v>0</v>
      </c>
      <c r="BJ173" s="36">
        <f t="shared" si="45"/>
        <v>0</v>
      </c>
      <c r="BK173" s="36">
        <f t="shared" si="45"/>
        <v>0</v>
      </c>
      <c r="BL173" s="36">
        <f t="shared" si="45"/>
        <v>0</v>
      </c>
      <c r="BM173" s="36">
        <f t="shared" si="45"/>
        <v>0</v>
      </c>
      <c r="BN173" s="36">
        <f t="shared" si="45"/>
        <v>0</v>
      </c>
      <c r="BO173" s="36">
        <f t="shared" si="45"/>
        <v>0</v>
      </c>
      <c r="BP173" s="36">
        <f t="shared" si="45"/>
        <v>0</v>
      </c>
      <c r="BQ173" s="36">
        <f t="shared" si="45"/>
        <v>0</v>
      </c>
      <c r="BR173" s="36">
        <f t="shared" si="45"/>
        <v>0</v>
      </c>
      <c r="BS173" s="36">
        <f t="shared" si="45"/>
        <v>0</v>
      </c>
      <c r="BT173" s="36">
        <f t="shared" si="45"/>
        <v>0</v>
      </c>
      <c r="BU173" s="36">
        <f t="shared" si="45"/>
        <v>0</v>
      </c>
      <c r="BV173" s="36">
        <f t="shared" ref="BV173:CK173" si="46">CHOOSE($G$27,BV40,0) * CHOOSE($G$102,BV115,$G$132)</f>
        <v>0</v>
      </c>
      <c r="BW173" s="36">
        <f t="shared" si="46"/>
        <v>0</v>
      </c>
      <c r="BX173" s="36">
        <f t="shared" si="46"/>
        <v>0</v>
      </c>
      <c r="BY173" s="36">
        <f t="shared" si="46"/>
        <v>0</v>
      </c>
      <c r="BZ173" s="36">
        <f t="shared" si="46"/>
        <v>0</v>
      </c>
      <c r="CA173" s="36">
        <f t="shared" si="46"/>
        <v>0</v>
      </c>
      <c r="CB173" s="36">
        <f t="shared" si="46"/>
        <v>0</v>
      </c>
      <c r="CC173" s="36">
        <f t="shared" si="46"/>
        <v>0</v>
      </c>
      <c r="CD173" s="36">
        <f t="shared" si="46"/>
        <v>0</v>
      </c>
      <c r="CE173" s="36">
        <f t="shared" si="46"/>
        <v>0</v>
      </c>
      <c r="CF173" s="36">
        <f t="shared" si="46"/>
        <v>0</v>
      </c>
      <c r="CG173" s="36">
        <f t="shared" si="46"/>
        <v>0</v>
      </c>
      <c r="CH173" s="36">
        <f t="shared" si="46"/>
        <v>0</v>
      </c>
      <c r="CI173" s="36">
        <f t="shared" si="46"/>
        <v>0</v>
      </c>
      <c r="CJ173" s="36">
        <f t="shared" si="46"/>
        <v>0</v>
      </c>
      <c r="CK173" s="36">
        <f t="shared" si="46"/>
        <v>0</v>
      </c>
    </row>
    <row r="174" spans="3:89" ht="10.15" hidden="1" customHeight="1" outlineLevel="2">
      <c r="C174" s="10">
        <v>9</v>
      </c>
      <c r="D174" s="259" t="str">
        <f t="shared" si="22"/>
        <v>Aktīvs 9</v>
      </c>
      <c r="F174" s="12" t="s">
        <v>4</v>
      </c>
      <c r="G174" s="260">
        <f>'Ievades dati'!G399</f>
        <v>3</v>
      </c>
      <c r="J174" s="36">
        <f t="shared" ref="J174:AO174" si="47">CHOOSE($G$27,J41,0) * CHOOSE($G$102,J116,$G$132)</f>
        <v>0</v>
      </c>
      <c r="K174" s="36">
        <f t="shared" si="47"/>
        <v>0</v>
      </c>
      <c r="L174" s="36">
        <f t="shared" si="47"/>
        <v>0</v>
      </c>
      <c r="M174" s="36">
        <f t="shared" si="47"/>
        <v>0</v>
      </c>
      <c r="N174" s="36">
        <f t="shared" si="47"/>
        <v>0</v>
      </c>
      <c r="O174" s="36">
        <f t="shared" si="47"/>
        <v>0</v>
      </c>
      <c r="P174" s="36">
        <f t="shared" si="47"/>
        <v>0</v>
      </c>
      <c r="Q174" s="36">
        <f t="shared" si="47"/>
        <v>0</v>
      </c>
      <c r="R174" s="36">
        <f t="shared" si="47"/>
        <v>0</v>
      </c>
      <c r="S174" s="36">
        <f t="shared" si="47"/>
        <v>0</v>
      </c>
      <c r="T174" s="36">
        <f t="shared" si="47"/>
        <v>0</v>
      </c>
      <c r="U174" s="36">
        <f t="shared" si="47"/>
        <v>0</v>
      </c>
      <c r="V174" s="36">
        <f t="shared" si="47"/>
        <v>0</v>
      </c>
      <c r="W174" s="36">
        <f t="shared" si="47"/>
        <v>0</v>
      </c>
      <c r="X174" s="36">
        <f t="shared" si="47"/>
        <v>0</v>
      </c>
      <c r="Y174" s="36">
        <f t="shared" si="47"/>
        <v>0</v>
      </c>
      <c r="Z174" s="36">
        <f t="shared" si="47"/>
        <v>0</v>
      </c>
      <c r="AA174" s="36">
        <f t="shared" si="47"/>
        <v>0</v>
      </c>
      <c r="AB174" s="36">
        <f t="shared" si="47"/>
        <v>0</v>
      </c>
      <c r="AC174" s="36">
        <f t="shared" si="47"/>
        <v>0</v>
      </c>
      <c r="AD174" s="36">
        <f t="shared" si="47"/>
        <v>0</v>
      </c>
      <c r="AE174" s="36">
        <f t="shared" si="47"/>
        <v>0</v>
      </c>
      <c r="AF174" s="36">
        <f t="shared" si="47"/>
        <v>0</v>
      </c>
      <c r="AG174" s="36">
        <f t="shared" si="47"/>
        <v>0</v>
      </c>
      <c r="AH174" s="36">
        <f t="shared" si="47"/>
        <v>0</v>
      </c>
      <c r="AI174" s="36">
        <f t="shared" si="47"/>
        <v>0</v>
      </c>
      <c r="AJ174" s="36">
        <f t="shared" si="47"/>
        <v>0</v>
      </c>
      <c r="AK174" s="36">
        <f t="shared" si="47"/>
        <v>0</v>
      </c>
      <c r="AL174" s="36">
        <f t="shared" si="47"/>
        <v>0</v>
      </c>
      <c r="AM174" s="36">
        <f t="shared" si="47"/>
        <v>0</v>
      </c>
      <c r="AN174" s="36">
        <f t="shared" si="47"/>
        <v>0</v>
      </c>
      <c r="AO174" s="36">
        <f t="shared" si="47"/>
        <v>0</v>
      </c>
      <c r="AP174" s="36">
        <f t="shared" ref="AP174:BU174" si="48">CHOOSE($G$27,AP41,0) * CHOOSE($G$102,AP116,$G$132)</f>
        <v>0</v>
      </c>
      <c r="AQ174" s="36">
        <f t="shared" si="48"/>
        <v>0</v>
      </c>
      <c r="AR174" s="36">
        <f t="shared" si="48"/>
        <v>0</v>
      </c>
      <c r="AS174" s="36">
        <f t="shared" si="48"/>
        <v>0</v>
      </c>
      <c r="AT174" s="36">
        <f t="shared" si="48"/>
        <v>0</v>
      </c>
      <c r="AU174" s="36">
        <f t="shared" si="48"/>
        <v>0</v>
      </c>
      <c r="AV174" s="36">
        <f t="shared" si="48"/>
        <v>0</v>
      </c>
      <c r="AW174" s="36">
        <f t="shared" si="48"/>
        <v>0</v>
      </c>
      <c r="AX174" s="36">
        <f t="shared" si="48"/>
        <v>0</v>
      </c>
      <c r="AY174" s="36">
        <f t="shared" si="48"/>
        <v>0</v>
      </c>
      <c r="AZ174" s="36">
        <f t="shared" si="48"/>
        <v>0</v>
      </c>
      <c r="BA174" s="36">
        <f t="shared" si="48"/>
        <v>0</v>
      </c>
      <c r="BB174" s="36">
        <f t="shared" si="48"/>
        <v>0</v>
      </c>
      <c r="BC174" s="36">
        <f t="shared" si="48"/>
        <v>0</v>
      </c>
      <c r="BD174" s="36">
        <f t="shared" si="48"/>
        <v>0</v>
      </c>
      <c r="BE174" s="36">
        <f t="shared" si="48"/>
        <v>0</v>
      </c>
      <c r="BF174" s="36">
        <f t="shared" si="48"/>
        <v>0</v>
      </c>
      <c r="BG174" s="36">
        <f t="shared" si="48"/>
        <v>0</v>
      </c>
      <c r="BH174" s="36">
        <f t="shared" si="48"/>
        <v>0</v>
      </c>
      <c r="BI174" s="36">
        <f t="shared" si="48"/>
        <v>0</v>
      </c>
      <c r="BJ174" s="36">
        <f t="shared" si="48"/>
        <v>0</v>
      </c>
      <c r="BK174" s="36">
        <f t="shared" si="48"/>
        <v>0</v>
      </c>
      <c r="BL174" s="36">
        <f t="shared" si="48"/>
        <v>0</v>
      </c>
      <c r="BM174" s="36">
        <f t="shared" si="48"/>
        <v>0</v>
      </c>
      <c r="BN174" s="36">
        <f t="shared" si="48"/>
        <v>0</v>
      </c>
      <c r="BO174" s="36">
        <f t="shared" si="48"/>
        <v>0</v>
      </c>
      <c r="BP174" s="36">
        <f t="shared" si="48"/>
        <v>0</v>
      </c>
      <c r="BQ174" s="36">
        <f t="shared" si="48"/>
        <v>0</v>
      </c>
      <c r="BR174" s="36">
        <f t="shared" si="48"/>
        <v>0</v>
      </c>
      <c r="BS174" s="36">
        <f t="shared" si="48"/>
        <v>0</v>
      </c>
      <c r="BT174" s="36">
        <f t="shared" si="48"/>
        <v>0</v>
      </c>
      <c r="BU174" s="36">
        <f t="shared" si="48"/>
        <v>0</v>
      </c>
      <c r="BV174" s="36">
        <f t="shared" ref="BV174:CK174" si="49">CHOOSE($G$27,BV41,0) * CHOOSE($G$102,BV116,$G$132)</f>
        <v>0</v>
      </c>
      <c r="BW174" s="36">
        <f t="shared" si="49"/>
        <v>0</v>
      </c>
      <c r="BX174" s="36">
        <f t="shared" si="49"/>
        <v>0</v>
      </c>
      <c r="BY174" s="36">
        <f t="shared" si="49"/>
        <v>0</v>
      </c>
      <c r="BZ174" s="36">
        <f t="shared" si="49"/>
        <v>0</v>
      </c>
      <c r="CA174" s="36">
        <f t="shared" si="49"/>
        <v>0</v>
      </c>
      <c r="CB174" s="36">
        <f t="shared" si="49"/>
        <v>0</v>
      </c>
      <c r="CC174" s="36">
        <f t="shared" si="49"/>
        <v>0</v>
      </c>
      <c r="CD174" s="36">
        <f t="shared" si="49"/>
        <v>0</v>
      </c>
      <c r="CE174" s="36">
        <f t="shared" si="49"/>
        <v>0</v>
      </c>
      <c r="CF174" s="36">
        <f t="shared" si="49"/>
        <v>0</v>
      </c>
      <c r="CG174" s="36">
        <f t="shared" si="49"/>
        <v>0</v>
      </c>
      <c r="CH174" s="36">
        <f t="shared" si="49"/>
        <v>0</v>
      </c>
      <c r="CI174" s="36">
        <f t="shared" si="49"/>
        <v>0</v>
      </c>
      <c r="CJ174" s="36">
        <f t="shared" si="49"/>
        <v>0</v>
      </c>
      <c r="CK174" s="36">
        <f t="shared" si="49"/>
        <v>0</v>
      </c>
    </row>
    <row r="175" spans="3:89" ht="10.15" hidden="1" customHeight="1" outlineLevel="2">
      <c r="C175" s="10">
        <v>10</v>
      </c>
      <c r="D175" s="259" t="str">
        <f t="shared" si="22"/>
        <v>Aktīvs 10</v>
      </c>
      <c r="F175" s="12" t="s">
        <v>4</v>
      </c>
      <c r="G175" s="260">
        <f>'Ievades dati'!G400</f>
        <v>3</v>
      </c>
      <c r="J175" s="36">
        <f t="shared" ref="J175:AO175" si="50">CHOOSE($G$27,J42,0) * CHOOSE($G$102,J117,$G$132)</f>
        <v>0</v>
      </c>
      <c r="K175" s="36">
        <f t="shared" si="50"/>
        <v>0</v>
      </c>
      <c r="L175" s="36">
        <f t="shared" si="50"/>
        <v>0</v>
      </c>
      <c r="M175" s="36">
        <f t="shared" si="50"/>
        <v>0</v>
      </c>
      <c r="N175" s="36">
        <f t="shared" si="50"/>
        <v>0</v>
      </c>
      <c r="O175" s="36">
        <f t="shared" si="50"/>
        <v>0</v>
      </c>
      <c r="P175" s="36">
        <f t="shared" si="50"/>
        <v>0</v>
      </c>
      <c r="Q175" s="36">
        <f t="shared" si="50"/>
        <v>0</v>
      </c>
      <c r="R175" s="36">
        <f t="shared" si="50"/>
        <v>0</v>
      </c>
      <c r="S175" s="36">
        <f t="shared" si="50"/>
        <v>0</v>
      </c>
      <c r="T175" s="36">
        <f t="shared" si="50"/>
        <v>0</v>
      </c>
      <c r="U175" s="36">
        <f t="shared" si="50"/>
        <v>0</v>
      </c>
      <c r="V175" s="36">
        <f t="shared" si="50"/>
        <v>0</v>
      </c>
      <c r="W175" s="36">
        <f t="shared" si="50"/>
        <v>0</v>
      </c>
      <c r="X175" s="36">
        <f t="shared" si="50"/>
        <v>0</v>
      </c>
      <c r="Y175" s="36">
        <f t="shared" si="50"/>
        <v>0</v>
      </c>
      <c r="Z175" s="36">
        <f t="shared" si="50"/>
        <v>0</v>
      </c>
      <c r="AA175" s="36">
        <f t="shared" si="50"/>
        <v>0</v>
      </c>
      <c r="AB175" s="36">
        <f t="shared" si="50"/>
        <v>0</v>
      </c>
      <c r="AC175" s="36">
        <f t="shared" si="50"/>
        <v>0</v>
      </c>
      <c r="AD175" s="36">
        <f t="shared" si="50"/>
        <v>0</v>
      </c>
      <c r="AE175" s="36">
        <f t="shared" si="50"/>
        <v>0</v>
      </c>
      <c r="AF175" s="36">
        <f t="shared" si="50"/>
        <v>0</v>
      </c>
      <c r="AG175" s="36">
        <f t="shared" si="50"/>
        <v>0</v>
      </c>
      <c r="AH175" s="36">
        <f t="shared" si="50"/>
        <v>0</v>
      </c>
      <c r="AI175" s="36">
        <f t="shared" si="50"/>
        <v>0</v>
      </c>
      <c r="AJ175" s="36">
        <f t="shared" si="50"/>
        <v>0</v>
      </c>
      <c r="AK175" s="36">
        <f t="shared" si="50"/>
        <v>0</v>
      </c>
      <c r="AL175" s="36">
        <f t="shared" si="50"/>
        <v>0</v>
      </c>
      <c r="AM175" s="36">
        <f t="shared" si="50"/>
        <v>0</v>
      </c>
      <c r="AN175" s="36">
        <f t="shared" si="50"/>
        <v>0</v>
      </c>
      <c r="AO175" s="36">
        <f t="shared" si="50"/>
        <v>0</v>
      </c>
      <c r="AP175" s="36">
        <f t="shared" ref="AP175:BU175" si="51">CHOOSE($G$27,AP42,0) * CHOOSE($G$102,AP117,$G$132)</f>
        <v>0</v>
      </c>
      <c r="AQ175" s="36">
        <f t="shared" si="51"/>
        <v>0</v>
      </c>
      <c r="AR175" s="36">
        <f t="shared" si="51"/>
        <v>0</v>
      </c>
      <c r="AS175" s="36">
        <f t="shared" si="51"/>
        <v>0</v>
      </c>
      <c r="AT175" s="36">
        <f t="shared" si="51"/>
        <v>0</v>
      </c>
      <c r="AU175" s="36">
        <f t="shared" si="51"/>
        <v>0</v>
      </c>
      <c r="AV175" s="36">
        <f t="shared" si="51"/>
        <v>0</v>
      </c>
      <c r="AW175" s="36">
        <f t="shared" si="51"/>
        <v>0</v>
      </c>
      <c r="AX175" s="36">
        <f t="shared" si="51"/>
        <v>0</v>
      </c>
      <c r="AY175" s="36">
        <f t="shared" si="51"/>
        <v>0</v>
      </c>
      <c r="AZ175" s="36">
        <f t="shared" si="51"/>
        <v>0</v>
      </c>
      <c r="BA175" s="36">
        <f t="shared" si="51"/>
        <v>0</v>
      </c>
      <c r="BB175" s="36">
        <f t="shared" si="51"/>
        <v>0</v>
      </c>
      <c r="BC175" s="36">
        <f t="shared" si="51"/>
        <v>0</v>
      </c>
      <c r="BD175" s="36">
        <f t="shared" si="51"/>
        <v>0</v>
      </c>
      <c r="BE175" s="36">
        <f t="shared" si="51"/>
        <v>0</v>
      </c>
      <c r="BF175" s="36">
        <f t="shared" si="51"/>
        <v>0</v>
      </c>
      <c r="BG175" s="36">
        <f t="shared" si="51"/>
        <v>0</v>
      </c>
      <c r="BH175" s="36">
        <f t="shared" si="51"/>
        <v>0</v>
      </c>
      <c r="BI175" s="36">
        <f t="shared" si="51"/>
        <v>0</v>
      </c>
      <c r="BJ175" s="36">
        <f t="shared" si="51"/>
        <v>0</v>
      </c>
      <c r="BK175" s="36">
        <f t="shared" si="51"/>
        <v>0</v>
      </c>
      <c r="BL175" s="36">
        <f t="shared" si="51"/>
        <v>0</v>
      </c>
      <c r="BM175" s="36">
        <f t="shared" si="51"/>
        <v>0</v>
      </c>
      <c r="BN175" s="36">
        <f t="shared" si="51"/>
        <v>0</v>
      </c>
      <c r="BO175" s="36">
        <f t="shared" si="51"/>
        <v>0</v>
      </c>
      <c r="BP175" s="36">
        <f t="shared" si="51"/>
        <v>0</v>
      </c>
      <c r="BQ175" s="36">
        <f t="shared" si="51"/>
        <v>0</v>
      </c>
      <c r="BR175" s="36">
        <f t="shared" si="51"/>
        <v>0</v>
      </c>
      <c r="BS175" s="36">
        <f t="shared" si="51"/>
        <v>0</v>
      </c>
      <c r="BT175" s="36">
        <f t="shared" si="51"/>
        <v>0</v>
      </c>
      <c r="BU175" s="36">
        <f t="shared" si="51"/>
        <v>0</v>
      </c>
      <c r="BV175" s="36">
        <f t="shared" ref="BV175:CK175" si="52">CHOOSE($G$27,BV42,0) * CHOOSE($G$102,BV117,$G$132)</f>
        <v>0</v>
      </c>
      <c r="BW175" s="36">
        <f t="shared" si="52"/>
        <v>0</v>
      </c>
      <c r="BX175" s="36">
        <f t="shared" si="52"/>
        <v>0</v>
      </c>
      <c r="BY175" s="36">
        <f t="shared" si="52"/>
        <v>0</v>
      </c>
      <c r="BZ175" s="36">
        <f t="shared" si="52"/>
        <v>0</v>
      </c>
      <c r="CA175" s="36">
        <f t="shared" si="52"/>
        <v>0</v>
      </c>
      <c r="CB175" s="36">
        <f t="shared" si="52"/>
        <v>0</v>
      </c>
      <c r="CC175" s="36">
        <f t="shared" si="52"/>
        <v>0</v>
      </c>
      <c r="CD175" s="36">
        <f t="shared" si="52"/>
        <v>0</v>
      </c>
      <c r="CE175" s="36">
        <f t="shared" si="52"/>
        <v>0</v>
      </c>
      <c r="CF175" s="36">
        <f t="shared" si="52"/>
        <v>0</v>
      </c>
      <c r="CG175" s="36">
        <f t="shared" si="52"/>
        <v>0</v>
      </c>
      <c r="CH175" s="36">
        <f t="shared" si="52"/>
        <v>0</v>
      </c>
      <c r="CI175" s="36">
        <f t="shared" si="52"/>
        <v>0</v>
      </c>
      <c r="CJ175" s="36">
        <f t="shared" si="52"/>
        <v>0</v>
      </c>
      <c r="CK175" s="36">
        <f t="shared" si="52"/>
        <v>0</v>
      </c>
    </row>
    <row r="176" spans="3:89" ht="10.15" hidden="1" customHeight="1" outlineLevel="2">
      <c r="C176" s="10">
        <v>11</v>
      </c>
      <c r="D176" s="259">
        <f t="shared" si="22"/>
        <v>0</v>
      </c>
      <c r="F176" s="12" t="s">
        <v>4</v>
      </c>
      <c r="G176" s="260">
        <f>'Ievades dati'!G401</f>
        <v>0</v>
      </c>
      <c r="J176" s="36">
        <f t="shared" ref="J176:AO176" si="53">CHOOSE($G$27,J43,0) * CHOOSE($G$102,J118,$G$132)</f>
        <v>0</v>
      </c>
      <c r="K176" s="36">
        <f t="shared" si="53"/>
        <v>0</v>
      </c>
      <c r="L176" s="36">
        <f t="shared" si="53"/>
        <v>0</v>
      </c>
      <c r="M176" s="36">
        <f t="shared" si="53"/>
        <v>0</v>
      </c>
      <c r="N176" s="36">
        <f t="shared" si="53"/>
        <v>0</v>
      </c>
      <c r="O176" s="36">
        <f t="shared" si="53"/>
        <v>0</v>
      </c>
      <c r="P176" s="36">
        <f t="shared" si="53"/>
        <v>0</v>
      </c>
      <c r="Q176" s="36">
        <f t="shared" si="53"/>
        <v>0</v>
      </c>
      <c r="R176" s="36">
        <f t="shared" si="53"/>
        <v>0</v>
      </c>
      <c r="S176" s="36">
        <f t="shared" si="53"/>
        <v>0</v>
      </c>
      <c r="T176" s="36">
        <f t="shared" si="53"/>
        <v>0</v>
      </c>
      <c r="U176" s="36">
        <f t="shared" si="53"/>
        <v>0</v>
      </c>
      <c r="V176" s="36">
        <f t="shared" si="53"/>
        <v>0</v>
      </c>
      <c r="W176" s="36">
        <f t="shared" si="53"/>
        <v>0</v>
      </c>
      <c r="X176" s="36">
        <f t="shared" si="53"/>
        <v>0</v>
      </c>
      <c r="Y176" s="36">
        <f t="shared" si="53"/>
        <v>0</v>
      </c>
      <c r="Z176" s="36">
        <f t="shared" si="53"/>
        <v>0</v>
      </c>
      <c r="AA176" s="36">
        <f t="shared" si="53"/>
        <v>0</v>
      </c>
      <c r="AB176" s="36">
        <f t="shared" si="53"/>
        <v>0</v>
      </c>
      <c r="AC176" s="36">
        <f t="shared" si="53"/>
        <v>0</v>
      </c>
      <c r="AD176" s="36">
        <f t="shared" si="53"/>
        <v>0</v>
      </c>
      <c r="AE176" s="36">
        <f t="shared" si="53"/>
        <v>0</v>
      </c>
      <c r="AF176" s="36">
        <f t="shared" si="53"/>
        <v>0</v>
      </c>
      <c r="AG176" s="36">
        <f t="shared" si="53"/>
        <v>0</v>
      </c>
      <c r="AH176" s="36">
        <f t="shared" si="53"/>
        <v>0</v>
      </c>
      <c r="AI176" s="36">
        <f t="shared" si="53"/>
        <v>0</v>
      </c>
      <c r="AJ176" s="36">
        <f t="shared" si="53"/>
        <v>0</v>
      </c>
      <c r="AK176" s="36">
        <f t="shared" si="53"/>
        <v>0</v>
      </c>
      <c r="AL176" s="36">
        <f t="shared" si="53"/>
        <v>0</v>
      </c>
      <c r="AM176" s="36">
        <f t="shared" si="53"/>
        <v>0</v>
      </c>
      <c r="AN176" s="36">
        <f t="shared" si="53"/>
        <v>0</v>
      </c>
      <c r="AO176" s="36">
        <f t="shared" si="53"/>
        <v>0</v>
      </c>
      <c r="AP176" s="36">
        <f t="shared" ref="AP176:BU176" si="54">CHOOSE($G$27,AP43,0) * CHOOSE($G$102,AP118,$G$132)</f>
        <v>0</v>
      </c>
      <c r="AQ176" s="36">
        <f t="shared" si="54"/>
        <v>0</v>
      </c>
      <c r="AR176" s="36">
        <f t="shared" si="54"/>
        <v>0</v>
      </c>
      <c r="AS176" s="36">
        <f t="shared" si="54"/>
        <v>0</v>
      </c>
      <c r="AT176" s="36">
        <f t="shared" si="54"/>
        <v>0</v>
      </c>
      <c r="AU176" s="36">
        <f t="shared" si="54"/>
        <v>0</v>
      </c>
      <c r="AV176" s="36">
        <f t="shared" si="54"/>
        <v>0</v>
      </c>
      <c r="AW176" s="36">
        <f t="shared" si="54"/>
        <v>0</v>
      </c>
      <c r="AX176" s="36">
        <f t="shared" si="54"/>
        <v>0</v>
      </c>
      <c r="AY176" s="36">
        <f t="shared" si="54"/>
        <v>0</v>
      </c>
      <c r="AZ176" s="36">
        <f t="shared" si="54"/>
        <v>0</v>
      </c>
      <c r="BA176" s="36">
        <f t="shared" si="54"/>
        <v>0</v>
      </c>
      <c r="BB176" s="36">
        <f t="shared" si="54"/>
        <v>0</v>
      </c>
      <c r="BC176" s="36">
        <f t="shared" si="54"/>
        <v>0</v>
      </c>
      <c r="BD176" s="36">
        <f t="shared" si="54"/>
        <v>0</v>
      </c>
      <c r="BE176" s="36">
        <f t="shared" si="54"/>
        <v>0</v>
      </c>
      <c r="BF176" s="36">
        <f t="shared" si="54"/>
        <v>0</v>
      </c>
      <c r="BG176" s="36">
        <f t="shared" si="54"/>
        <v>0</v>
      </c>
      <c r="BH176" s="36">
        <f t="shared" si="54"/>
        <v>0</v>
      </c>
      <c r="BI176" s="36">
        <f t="shared" si="54"/>
        <v>0</v>
      </c>
      <c r="BJ176" s="36">
        <f t="shared" si="54"/>
        <v>0</v>
      </c>
      <c r="BK176" s="36">
        <f t="shared" si="54"/>
        <v>0</v>
      </c>
      <c r="BL176" s="36">
        <f t="shared" si="54"/>
        <v>0</v>
      </c>
      <c r="BM176" s="36">
        <f t="shared" si="54"/>
        <v>0</v>
      </c>
      <c r="BN176" s="36">
        <f t="shared" si="54"/>
        <v>0</v>
      </c>
      <c r="BO176" s="36">
        <f t="shared" si="54"/>
        <v>0</v>
      </c>
      <c r="BP176" s="36">
        <f t="shared" si="54"/>
        <v>0</v>
      </c>
      <c r="BQ176" s="36">
        <f t="shared" si="54"/>
        <v>0</v>
      </c>
      <c r="BR176" s="36">
        <f t="shared" si="54"/>
        <v>0</v>
      </c>
      <c r="BS176" s="36">
        <f t="shared" si="54"/>
        <v>0</v>
      </c>
      <c r="BT176" s="36">
        <f t="shared" si="54"/>
        <v>0</v>
      </c>
      <c r="BU176" s="36">
        <f t="shared" si="54"/>
        <v>0</v>
      </c>
      <c r="BV176" s="36">
        <f t="shared" ref="BV176:CK176" si="55">CHOOSE($G$27,BV43,0) * CHOOSE($G$102,BV118,$G$132)</f>
        <v>0</v>
      </c>
      <c r="BW176" s="36">
        <f t="shared" si="55"/>
        <v>0</v>
      </c>
      <c r="BX176" s="36">
        <f t="shared" si="55"/>
        <v>0</v>
      </c>
      <c r="BY176" s="36">
        <f t="shared" si="55"/>
        <v>0</v>
      </c>
      <c r="BZ176" s="36">
        <f t="shared" si="55"/>
        <v>0</v>
      </c>
      <c r="CA176" s="36">
        <f t="shared" si="55"/>
        <v>0</v>
      </c>
      <c r="CB176" s="36">
        <f t="shared" si="55"/>
        <v>0</v>
      </c>
      <c r="CC176" s="36">
        <f t="shared" si="55"/>
        <v>0</v>
      </c>
      <c r="CD176" s="36">
        <f t="shared" si="55"/>
        <v>0</v>
      </c>
      <c r="CE176" s="36">
        <f t="shared" si="55"/>
        <v>0</v>
      </c>
      <c r="CF176" s="36">
        <f t="shared" si="55"/>
        <v>0</v>
      </c>
      <c r="CG176" s="36">
        <f t="shared" si="55"/>
        <v>0</v>
      </c>
      <c r="CH176" s="36">
        <f t="shared" si="55"/>
        <v>0</v>
      </c>
      <c r="CI176" s="36">
        <f t="shared" si="55"/>
        <v>0</v>
      </c>
      <c r="CJ176" s="36">
        <f t="shared" si="55"/>
        <v>0</v>
      </c>
      <c r="CK176" s="36">
        <f t="shared" si="55"/>
        <v>0</v>
      </c>
    </row>
    <row r="177" spans="1:89" ht="10.15" hidden="1" customHeight="1" outlineLevel="2">
      <c r="C177" s="10">
        <v>12</v>
      </c>
      <c r="D177" s="259">
        <f t="shared" si="22"/>
        <v>0</v>
      </c>
      <c r="F177" s="12" t="s">
        <v>4</v>
      </c>
      <c r="G177" s="260">
        <f>'Ievades dati'!G402</f>
        <v>0</v>
      </c>
      <c r="J177" s="36">
        <f t="shared" ref="J177:AO177" si="56">CHOOSE($G$27,J44,0) * CHOOSE($G$102,J119,$G$132)</f>
        <v>0</v>
      </c>
      <c r="K177" s="36">
        <f t="shared" si="56"/>
        <v>0</v>
      </c>
      <c r="L177" s="36">
        <f t="shared" si="56"/>
        <v>0</v>
      </c>
      <c r="M177" s="36">
        <f t="shared" si="56"/>
        <v>0</v>
      </c>
      <c r="N177" s="36">
        <f t="shared" si="56"/>
        <v>0</v>
      </c>
      <c r="O177" s="36">
        <f t="shared" si="56"/>
        <v>0</v>
      </c>
      <c r="P177" s="36">
        <f t="shared" si="56"/>
        <v>0</v>
      </c>
      <c r="Q177" s="36">
        <f t="shared" si="56"/>
        <v>0</v>
      </c>
      <c r="R177" s="36">
        <f t="shared" si="56"/>
        <v>0</v>
      </c>
      <c r="S177" s="36">
        <f t="shared" si="56"/>
        <v>0</v>
      </c>
      <c r="T177" s="36">
        <f t="shared" si="56"/>
        <v>0</v>
      </c>
      <c r="U177" s="36">
        <f t="shared" si="56"/>
        <v>0</v>
      </c>
      <c r="V177" s="36">
        <f t="shared" si="56"/>
        <v>0</v>
      </c>
      <c r="W177" s="36">
        <f t="shared" si="56"/>
        <v>0</v>
      </c>
      <c r="X177" s="36">
        <f t="shared" si="56"/>
        <v>0</v>
      </c>
      <c r="Y177" s="36">
        <f t="shared" si="56"/>
        <v>0</v>
      </c>
      <c r="Z177" s="36">
        <f t="shared" si="56"/>
        <v>0</v>
      </c>
      <c r="AA177" s="36">
        <f t="shared" si="56"/>
        <v>0</v>
      </c>
      <c r="AB177" s="36">
        <f t="shared" si="56"/>
        <v>0</v>
      </c>
      <c r="AC177" s="36">
        <f t="shared" si="56"/>
        <v>0</v>
      </c>
      <c r="AD177" s="36">
        <f t="shared" si="56"/>
        <v>0</v>
      </c>
      <c r="AE177" s="36">
        <f t="shared" si="56"/>
        <v>0</v>
      </c>
      <c r="AF177" s="36">
        <f t="shared" si="56"/>
        <v>0</v>
      </c>
      <c r="AG177" s="36">
        <f t="shared" si="56"/>
        <v>0</v>
      </c>
      <c r="AH177" s="36">
        <f t="shared" si="56"/>
        <v>0</v>
      </c>
      <c r="AI177" s="36">
        <f t="shared" si="56"/>
        <v>0</v>
      </c>
      <c r="AJ177" s="36">
        <f t="shared" si="56"/>
        <v>0</v>
      </c>
      <c r="AK177" s="36">
        <f t="shared" si="56"/>
        <v>0</v>
      </c>
      <c r="AL177" s="36">
        <f t="shared" si="56"/>
        <v>0</v>
      </c>
      <c r="AM177" s="36">
        <f t="shared" si="56"/>
        <v>0</v>
      </c>
      <c r="AN177" s="36">
        <f t="shared" si="56"/>
        <v>0</v>
      </c>
      <c r="AO177" s="36">
        <f t="shared" si="56"/>
        <v>0</v>
      </c>
      <c r="AP177" s="36">
        <f t="shared" ref="AP177:BU177" si="57">CHOOSE($G$27,AP44,0) * CHOOSE($G$102,AP119,$G$132)</f>
        <v>0</v>
      </c>
      <c r="AQ177" s="36">
        <f t="shared" si="57"/>
        <v>0</v>
      </c>
      <c r="AR177" s="36">
        <f t="shared" si="57"/>
        <v>0</v>
      </c>
      <c r="AS177" s="36">
        <f t="shared" si="57"/>
        <v>0</v>
      </c>
      <c r="AT177" s="36">
        <f t="shared" si="57"/>
        <v>0</v>
      </c>
      <c r="AU177" s="36">
        <f t="shared" si="57"/>
        <v>0</v>
      </c>
      <c r="AV177" s="36">
        <f t="shared" si="57"/>
        <v>0</v>
      </c>
      <c r="AW177" s="36">
        <f t="shared" si="57"/>
        <v>0</v>
      </c>
      <c r="AX177" s="36">
        <f t="shared" si="57"/>
        <v>0</v>
      </c>
      <c r="AY177" s="36">
        <f t="shared" si="57"/>
        <v>0</v>
      </c>
      <c r="AZ177" s="36">
        <f t="shared" si="57"/>
        <v>0</v>
      </c>
      <c r="BA177" s="36">
        <f t="shared" si="57"/>
        <v>0</v>
      </c>
      <c r="BB177" s="36">
        <f t="shared" si="57"/>
        <v>0</v>
      </c>
      <c r="BC177" s="36">
        <f t="shared" si="57"/>
        <v>0</v>
      </c>
      <c r="BD177" s="36">
        <f t="shared" si="57"/>
        <v>0</v>
      </c>
      <c r="BE177" s="36">
        <f t="shared" si="57"/>
        <v>0</v>
      </c>
      <c r="BF177" s="36">
        <f t="shared" si="57"/>
        <v>0</v>
      </c>
      <c r="BG177" s="36">
        <f t="shared" si="57"/>
        <v>0</v>
      </c>
      <c r="BH177" s="36">
        <f t="shared" si="57"/>
        <v>0</v>
      </c>
      <c r="BI177" s="36">
        <f t="shared" si="57"/>
        <v>0</v>
      </c>
      <c r="BJ177" s="36">
        <f t="shared" si="57"/>
        <v>0</v>
      </c>
      <c r="BK177" s="36">
        <f t="shared" si="57"/>
        <v>0</v>
      </c>
      <c r="BL177" s="36">
        <f t="shared" si="57"/>
        <v>0</v>
      </c>
      <c r="BM177" s="36">
        <f t="shared" si="57"/>
        <v>0</v>
      </c>
      <c r="BN177" s="36">
        <f t="shared" si="57"/>
        <v>0</v>
      </c>
      <c r="BO177" s="36">
        <f t="shared" si="57"/>
        <v>0</v>
      </c>
      <c r="BP177" s="36">
        <f t="shared" si="57"/>
        <v>0</v>
      </c>
      <c r="BQ177" s="36">
        <f t="shared" si="57"/>
        <v>0</v>
      </c>
      <c r="BR177" s="36">
        <f t="shared" si="57"/>
        <v>0</v>
      </c>
      <c r="BS177" s="36">
        <f t="shared" si="57"/>
        <v>0</v>
      </c>
      <c r="BT177" s="36">
        <f t="shared" si="57"/>
        <v>0</v>
      </c>
      <c r="BU177" s="36">
        <f t="shared" si="57"/>
        <v>0</v>
      </c>
      <c r="BV177" s="36">
        <f t="shared" ref="BV177:CK177" si="58">CHOOSE($G$27,BV44,0) * CHOOSE($G$102,BV119,$G$132)</f>
        <v>0</v>
      </c>
      <c r="BW177" s="36">
        <f t="shared" si="58"/>
        <v>0</v>
      </c>
      <c r="BX177" s="36">
        <f t="shared" si="58"/>
        <v>0</v>
      </c>
      <c r="BY177" s="36">
        <f t="shared" si="58"/>
        <v>0</v>
      </c>
      <c r="BZ177" s="36">
        <f t="shared" si="58"/>
        <v>0</v>
      </c>
      <c r="CA177" s="36">
        <f t="shared" si="58"/>
        <v>0</v>
      </c>
      <c r="CB177" s="36">
        <f t="shared" si="58"/>
        <v>0</v>
      </c>
      <c r="CC177" s="36">
        <f t="shared" si="58"/>
        <v>0</v>
      </c>
      <c r="CD177" s="36">
        <f t="shared" si="58"/>
        <v>0</v>
      </c>
      <c r="CE177" s="36">
        <f t="shared" si="58"/>
        <v>0</v>
      </c>
      <c r="CF177" s="36">
        <f t="shared" si="58"/>
        <v>0</v>
      </c>
      <c r="CG177" s="36">
        <f t="shared" si="58"/>
        <v>0</v>
      </c>
      <c r="CH177" s="36">
        <f t="shared" si="58"/>
        <v>0</v>
      </c>
      <c r="CI177" s="36">
        <f t="shared" si="58"/>
        <v>0</v>
      </c>
      <c r="CJ177" s="36">
        <f t="shared" si="58"/>
        <v>0</v>
      </c>
      <c r="CK177" s="36">
        <f t="shared" si="58"/>
        <v>0</v>
      </c>
    </row>
    <row r="178" spans="1:89" ht="10.15" hidden="1" customHeight="1" outlineLevel="2">
      <c r="C178" s="10">
        <v>13</v>
      </c>
      <c r="D178" s="259">
        <f t="shared" si="22"/>
        <v>0</v>
      </c>
      <c r="F178" s="12" t="s">
        <v>4</v>
      </c>
      <c r="G178" s="260">
        <f>'Ievades dati'!G403</f>
        <v>0</v>
      </c>
      <c r="J178" s="36">
        <f t="shared" ref="J178:AO178" si="59">CHOOSE($G$27,J45,0) * CHOOSE($G$102,J120,$G$132)</f>
        <v>0</v>
      </c>
      <c r="K178" s="36">
        <f t="shared" si="59"/>
        <v>0</v>
      </c>
      <c r="L178" s="36">
        <f t="shared" si="59"/>
        <v>0</v>
      </c>
      <c r="M178" s="36">
        <f t="shared" si="59"/>
        <v>0</v>
      </c>
      <c r="N178" s="36">
        <f t="shared" si="59"/>
        <v>0</v>
      </c>
      <c r="O178" s="36">
        <f t="shared" si="59"/>
        <v>0</v>
      </c>
      <c r="P178" s="36">
        <f t="shared" si="59"/>
        <v>0</v>
      </c>
      <c r="Q178" s="36">
        <f t="shared" si="59"/>
        <v>0</v>
      </c>
      <c r="R178" s="36">
        <f t="shared" si="59"/>
        <v>0</v>
      </c>
      <c r="S178" s="36">
        <f t="shared" si="59"/>
        <v>0</v>
      </c>
      <c r="T178" s="36">
        <f t="shared" si="59"/>
        <v>0</v>
      </c>
      <c r="U178" s="36">
        <f t="shared" si="59"/>
        <v>0</v>
      </c>
      <c r="V178" s="36">
        <f t="shared" si="59"/>
        <v>0</v>
      </c>
      <c r="W178" s="36">
        <f t="shared" si="59"/>
        <v>0</v>
      </c>
      <c r="X178" s="36">
        <f t="shared" si="59"/>
        <v>0</v>
      </c>
      <c r="Y178" s="36">
        <f t="shared" si="59"/>
        <v>0</v>
      </c>
      <c r="Z178" s="36">
        <f t="shared" si="59"/>
        <v>0</v>
      </c>
      <c r="AA178" s="36">
        <f t="shared" si="59"/>
        <v>0</v>
      </c>
      <c r="AB178" s="36">
        <f t="shared" si="59"/>
        <v>0</v>
      </c>
      <c r="AC178" s="36">
        <f t="shared" si="59"/>
        <v>0</v>
      </c>
      <c r="AD178" s="36">
        <f t="shared" si="59"/>
        <v>0</v>
      </c>
      <c r="AE178" s="36">
        <f t="shared" si="59"/>
        <v>0</v>
      </c>
      <c r="AF178" s="36">
        <f t="shared" si="59"/>
        <v>0</v>
      </c>
      <c r="AG178" s="36">
        <f t="shared" si="59"/>
        <v>0</v>
      </c>
      <c r="AH178" s="36">
        <f t="shared" si="59"/>
        <v>0</v>
      </c>
      <c r="AI178" s="36">
        <f t="shared" si="59"/>
        <v>0</v>
      </c>
      <c r="AJ178" s="36">
        <f t="shared" si="59"/>
        <v>0</v>
      </c>
      <c r="AK178" s="36">
        <f t="shared" si="59"/>
        <v>0</v>
      </c>
      <c r="AL178" s="36">
        <f t="shared" si="59"/>
        <v>0</v>
      </c>
      <c r="AM178" s="36">
        <f t="shared" si="59"/>
        <v>0</v>
      </c>
      <c r="AN178" s="36">
        <f t="shared" si="59"/>
        <v>0</v>
      </c>
      <c r="AO178" s="36">
        <f t="shared" si="59"/>
        <v>0</v>
      </c>
      <c r="AP178" s="36">
        <f t="shared" ref="AP178:BU178" si="60">CHOOSE($G$27,AP45,0) * CHOOSE($G$102,AP120,$G$132)</f>
        <v>0</v>
      </c>
      <c r="AQ178" s="36">
        <f t="shared" si="60"/>
        <v>0</v>
      </c>
      <c r="AR178" s="36">
        <f t="shared" si="60"/>
        <v>0</v>
      </c>
      <c r="AS178" s="36">
        <f t="shared" si="60"/>
        <v>0</v>
      </c>
      <c r="AT178" s="36">
        <f t="shared" si="60"/>
        <v>0</v>
      </c>
      <c r="AU178" s="36">
        <f t="shared" si="60"/>
        <v>0</v>
      </c>
      <c r="AV178" s="36">
        <f t="shared" si="60"/>
        <v>0</v>
      </c>
      <c r="AW178" s="36">
        <f t="shared" si="60"/>
        <v>0</v>
      </c>
      <c r="AX178" s="36">
        <f t="shared" si="60"/>
        <v>0</v>
      </c>
      <c r="AY178" s="36">
        <f t="shared" si="60"/>
        <v>0</v>
      </c>
      <c r="AZ178" s="36">
        <f t="shared" si="60"/>
        <v>0</v>
      </c>
      <c r="BA178" s="36">
        <f t="shared" si="60"/>
        <v>0</v>
      </c>
      <c r="BB178" s="36">
        <f t="shared" si="60"/>
        <v>0</v>
      </c>
      <c r="BC178" s="36">
        <f t="shared" si="60"/>
        <v>0</v>
      </c>
      <c r="BD178" s="36">
        <f t="shared" si="60"/>
        <v>0</v>
      </c>
      <c r="BE178" s="36">
        <f t="shared" si="60"/>
        <v>0</v>
      </c>
      <c r="BF178" s="36">
        <f t="shared" si="60"/>
        <v>0</v>
      </c>
      <c r="BG178" s="36">
        <f t="shared" si="60"/>
        <v>0</v>
      </c>
      <c r="BH178" s="36">
        <f t="shared" si="60"/>
        <v>0</v>
      </c>
      <c r="BI178" s="36">
        <f t="shared" si="60"/>
        <v>0</v>
      </c>
      <c r="BJ178" s="36">
        <f t="shared" si="60"/>
        <v>0</v>
      </c>
      <c r="BK178" s="36">
        <f t="shared" si="60"/>
        <v>0</v>
      </c>
      <c r="BL178" s="36">
        <f t="shared" si="60"/>
        <v>0</v>
      </c>
      <c r="BM178" s="36">
        <f t="shared" si="60"/>
        <v>0</v>
      </c>
      <c r="BN178" s="36">
        <f t="shared" si="60"/>
        <v>0</v>
      </c>
      <c r="BO178" s="36">
        <f t="shared" si="60"/>
        <v>0</v>
      </c>
      <c r="BP178" s="36">
        <f t="shared" si="60"/>
        <v>0</v>
      </c>
      <c r="BQ178" s="36">
        <f t="shared" si="60"/>
        <v>0</v>
      </c>
      <c r="BR178" s="36">
        <f t="shared" si="60"/>
        <v>0</v>
      </c>
      <c r="BS178" s="36">
        <f t="shared" si="60"/>
        <v>0</v>
      </c>
      <c r="BT178" s="36">
        <f t="shared" si="60"/>
        <v>0</v>
      </c>
      <c r="BU178" s="36">
        <f t="shared" si="60"/>
        <v>0</v>
      </c>
      <c r="BV178" s="36">
        <f t="shared" ref="BV178:CK178" si="61">CHOOSE($G$27,BV45,0) * CHOOSE($G$102,BV120,$G$132)</f>
        <v>0</v>
      </c>
      <c r="BW178" s="36">
        <f t="shared" si="61"/>
        <v>0</v>
      </c>
      <c r="BX178" s="36">
        <f t="shared" si="61"/>
        <v>0</v>
      </c>
      <c r="BY178" s="36">
        <f t="shared" si="61"/>
        <v>0</v>
      </c>
      <c r="BZ178" s="36">
        <f t="shared" si="61"/>
        <v>0</v>
      </c>
      <c r="CA178" s="36">
        <f t="shared" si="61"/>
        <v>0</v>
      </c>
      <c r="CB178" s="36">
        <f t="shared" si="61"/>
        <v>0</v>
      </c>
      <c r="CC178" s="36">
        <f t="shared" si="61"/>
        <v>0</v>
      </c>
      <c r="CD178" s="36">
        <f t="shared" si="61"/>
        <v>0</v>
      </c>
      <c r="CE178" s="36">
        <f t="shared" si="61"/>
        <v>0</v>
      </c>
      <c r="CF178" s="36">
        <f t="shared" si="61"/>
        <v>0</v>
      </c>
      <c r="CG178" s="36">
        <f t="shared" si="61"/>
        <v>0</v>
      </c>
      <c r="CH178" s="36">
        <f t="shared" si="61"/>
        <v>0</v>
      </c>
      <c r="CI178" s="36">
        <f t="shared" si="61"/>
        <v>0</v>
      </c>
      <c r="CJ178" s="36">
        <f t="shared" si="61"/>
        <v>0</v>
      </c>
      <c r="CK178" s="36">
        <f t="shared" si="61"/>
        <v>0</v>
      </c>
    </row>
    <row r="179" spans="1:89" ht="10.15" hidden="1" customHeight="1" outlineLevel="2">
      <c r="C179" s="10">
        <v>14</v>
      </c>
      <c r="D179" s="259">
        <f t="shared" si="22"/>
        <v>0</v>
      </c>
      <c r="F179" s="12" t="s">
        <v>4</v>
      </c>
      <c r="G179" s="260">
        <f>'Ievades dati'!G404</f>
        <v>0</v>
      </c>
      <c r="J179" s="36">
        <f t="shared" ref="J179:AO179" si="62">CHOOSE($G$27,J46,0) * CHOOSE($G$102,J121,$G$132)</f>
        <v>0</v>
      </c>
      <c r="K179" s="36">
        <f t="shared" si="62"/>
        <v>0</v>
      </c>
      <c r="L179" s="36">
        <f t="shared" si="62"/>
        <v>0</v>
      </c>
      <c r="M179" s="36">
        <f t="shared" si="62"/>
        <v>0</v>
      </c>
      <c r="N179" s="36">
        <f t="shared" si="62"/>
        <v>0</v>
      </c>
      <c r="O179" s="36">
        <f t="shared" si="62"/>
        <v>0</v>
      </c>
      <c r="P179" s="36">
        <f t="shared" si="62"/>
        <v>0</v>
      </c>
      <c r="Q179" s="36">
        <f t="shared" si="62"/>
        <v>0</v>
      </c>
      <c r="R179" s="36">
        <f t="shared" si="62"/>
        <v>0</v>
      </c>
      <c r="S179" s="36">
        <f t="shared" si="62"/>
        <v>0</v>
      </c>
      <c r="T179" s="36">
        <f t="shared" si="62"/>
        <v>0</v>
      </c>
      <c r="U179" s="36">
        <f t="shared" si="62"/>
        <v>0</v>
      </c>
      <c r="V179" s="36">
        <f t="shared" si="62"/>
        <v>0</v>
      </c>
      <c r="W179" s="36">
        <f t="shared" si="62"/>
        <v>0</v>
      </c>
      <c r="X179" s="36">
        <f t="shared" si="62"/>
        <v>0</v>
      </c>
      <c r="Y179" s="36">
        <f t="shared" si="62"/>
        <v>0</v>
      </c>
      <c r="Z179" s="36">
        <f t="shared" si="62"/>
        <v>0</v>
      </c>
      <c r="AA179" s="36">
        <f t="shared" si="62"/>
        <v>0</v>
      </c>
      <c r="AB179" s="36">
        <f t="shared" si="62"/>
        <v>0</v>
      </c>
      <c r="AC179" s="36">
        <f t="shared" si="62"/>
        <v>0</v>
      </c>
      <c r="AD179" s="36">
        <f t="shared" si="62"/>
        <v>0</v>
      </c>
      <c r="AE179" s="36">
        <f t="shared" si="62"/>
        <v>0</v>
      </c>
      <c r="AF179" s="36">
        <f t="shared" si="62"/>
        <v>0</v>
      </c>
      <c r="AG179" s="36">
        <f t="shared" si="62"/>
        <v>0</v>
      </c>
      <c r="AH179" s="36">
        <f t="shared" si="62"/>
        <v>0</v>
      </c>
      <c r="AI179" s="36">
        <f t="shared" si="62"/>
        <v>0</v>
      </c>
      <c r="AJ179" s="36">
        <f t="shared" si="62"/>
        <v>0</v>
      </c>
      <c r="AK179" s="36">
        <f t="shared" si="62"/>
        <v>0</v>
      </c>
      <c r="AL179" s="36">
        <f t="shared" si="62"/>
        <v>0</v>
      </c>
      <c r="AM179" s="36">
        <f t="shared" si="62"/>
        <v>0</v>
      </c>
      <c r="AN179" s="36">
        <f t="shared" si="62"/>
        <v>0</v>
      </c>
      <c r="AO179" s="36">
        <f t="shared" si="62"/>
        <v>0</v>
      </c>
      <c r="AP179" s="36">
        <f t="shared" ref="AP179:BU179" si="63">CHOOSE($G$27,AP46,0) * CHOOSE($G$102,AP121,$G$132)</f>
        <v>0</v>
      </c>
      <c r="AQ179" s="36">
        <f t="shared" si="63"/>
        <v>0</v>
      </c>
      <c r="AR179" s="36">
        <f t="shared" si="63"/>
        <v>0</v>
      </c>
      <c r="AS179" s="36">
        <f t="shared" si="63"/>
        <v>0</v>
      </c>
      <c r="AT179" s="36">
        <f t="shared" si="63"/>
        <v>0</v>
      </c>
      <c r="AU179" s="36">
        <f t="shared" si="63"/>
        <v>0</v>
      </c>
      <c r="AV179" s="36">
        <f t="shared" si="63"/>
        <v>0</v>
      </c>
      <c r="AW179" s="36">
        <f t="shared" si="63"/>
        <v>0</v>
      </c>
      <c r="AX179" s="36">
        <f t="shared" si="63"/>
        <v>0</v>
      </c>
      <c r="AY179" s="36">
        <f t="shared" si="63"/>
        <v>0</v>
      </c>
      <c r="AZ179" s="36">
        <f t="shared" si="63"/>
        <v>0</v>
      </c>
      <c r="BA179" s="36">
        <f t="shared" si="63"/>
        <v>0</v>
      </c>
      <c r="BB179" s="36">
        <f t="shared" si="63"/>
        <v>0</v>
      </c>
      <c r="BC179" s="36">
        <f t="shared" si="63"/>
        <v>0</v>
      </c>
      <c r="BD179" s="36">
        <f t="shared" si="63"/>
        <v>0</v>
      </c>
      <c r="BE179" s="36">
        <f t="shared" si="63"/>
        <v>0</v>
      </c>
      <c r="BF179" s="36">
        <f t="shared" si="63"/>
        <v>0</v>
      </c>
      <c r="BG179" s="36">
        <f t="shared" si="63"/>
        <v>0</v>
      </c>
      <c r="BH179" s="36">
        <f t="shared" si="63"/>
        <v>0</v>
      </c>
      <c r="BI179" s="36">
        <f t="shared" si="63"/>
        <v>0</v>
      </c>
      <c r="BJ179" s="36">
        <f t="shared" si="63"/>
        <v>0</v>
      </c>
      <c r="BK179" s="36">
        <f t="shared" si="63"/>
        <v>0</v>
      </c>
      <c r="BL179" s="36">
        <f t="shared" si="63"/>
        <v>0</v>
      </c>
      <c r="BM179" s="36">
        <f t="shared" si="63"/>
        <v>0</v>
      </c>
      <c r="BN179" s="36">
        <f t="shared" si="63"/>
        <v>0</v>
      </c>
      <c r="BO179" s="36">
        <f t="shared" si="63"/>
        <v>0</v>
      </c>
      <c r="BP179" s="36">
        <f t="shared" si="63"/>
        <v>0</v>
      </c>
      <c r="BQ179" s="36">
        <f t="shared" si="63"/>
        <v>0</v>
      </c>
      <c r="BR179" s="36">
        <f t="shared" si="63"/>
        <v>0</v>
      </c>
      <c r="BS179" s="36">
        <f t="shared" si="63"/>
        <v>0</v>
      </c>
      <c r="BT179" s="36">
        <f t="shared" si="63"/>
        <v>0</v>
      </c>
      <c r="BU179" s="36">
        <f t="shared" si="63"/>
        <v>0</v>
      </c>
      <c r="BV179" s="36">
        <f t="shared" ref="BV179:CK179" si="64">CHOOSE($G$27,BV46,0) * CHOOSE($G$102,BV121,$G$132)</f>
        <v>0</v>
      </c>
      <c r="BW179" s="36">
        <f t="shared" si="64"/>
        <v>0</v>
      </c>
      <c r="BX179" s="36">
        <f t="shared" si="64"/>
        <v>0</v>
      </c>
      <c r="BY179" s="36">
        <f t="shared" si="64"/>
        <v>0</v>
      </c>
      <c r="BZ179" s="36">
        <f t="shared" si="64"/>
        <v>0</v>
      </c>
      <c r="CA179" s="36">
        <f t="shared" si="64"/>
        <v>0</v>
      </c>
      <c r="CB179" s="36">
        <f t="shared" si="64"/>
        <v>0</v>
      </c>
      <c r="CC179" s="36">
        <f t="shared" si="64"/>
        <v>0</v>
      </c>
      <c r="CD179" s="36">
        <f t="shared" si="64"/>
        <v>0</v>
      </c>
      <c r="CE179" s="36">
        <f t="shared" si="64"/>
        <v>0</v>
      </c>
      <c r="CF179" s="36">
        <f t="shared" si="64"/>
        <v>0</v>
      </c>
      <c r="CG179" s="36">
        <f t="shared" si="64"/>
        <v>0</v>
      </c>
      <c r="CH179" s="36">
        <f t="shared" si="64"/>
        <v>0</v>
      </c>
      <c r="CI179" s="36">
        <f t="shared" si="64"/>
        <v>0</v>
      </c>
      <c r="CJ179" s="36">
        <f t="shared" si="64"/>
        <v>0</v>
      </c>
      <c r="CK179" s="36">
        <f t="shared" si="64"/>
        <v>0</v>
      </c>
    </row>
    <row r="180" spans="1:89" ht="10.15" hidden="1" customHeight="1" outlineLevel="2">
      <c r="C180" s="10">
        <v>15</v>
      </c>
      <c r="D180" s="259">
        <f t="shared" si="22"/>
        <v>0</v>
      </c>
      <c r="F180" s="12" t="s">
        <v>4</v>
      </c>
      <c r="G180" s="260">
        <f>'Ievades dati'!G405</f>
        <v>0</v>
      </c>
      <c r="J180" s="36">
        <f t="shared" ref="J180:AO180" si="65">CHOOSE($G$27,J47,0) * CHOOSE($G$102,J122,$G$132)</f>
        <v>0</v>
      </c>
      <c r="K180" s="36">
        <f t="shared" si="65"/>
        <v>0</v>
      </c>
      <c r="L180" s="36">
        <f t="shared" si="65"/>
        <v>0</v>
      </c>
      <c r="M180" s="36">
        <f t="shared" si="65"/>
        <v>0</v>
      </c>
      <c r="N180" s="36">
        <f t="shared" si="65"/>
        <v>0</v>
      </c>
      <c r="O180" s="36">
        <f t="shared" si="65"/>
        <v>0</v>
      </c>
      <c r="P180" s="36">
        <f t="shared" si="65"/>
        <v>0</v>
      </c>
      <c r="Q180" s="36">
        <f t="shared" si="65"/>
        <v>0</v>
      </c>
      <c r="R180" s="36">
        <f t="shared" si="65"/>
        <v>0</v>
      </c>
      <c r="S180" s="36">
        <f t="shared" si="65"/>
        <v>0</v>
      </c>
      <c r="T180" s="36">
        <f t="shared" si="65"/>
        <v>0</v>
      </c>
      <c r="U180" s="36">
        <f t="shared" si="65"/>
        <v>0</v>
      </c>
      <c r="V180" s="36">
        <f t="shared" si="65"/>
        <v>0</v>
      </c>
      <c r="W180" s="36">
        <f t="shared" si="65"/>
        <v>0</v>
      </c>
      <c r="X180" s="36">
        <f t="shared" si="65"/>
        <v>0</v>
      </c>
      <c r="Y180" s="36">
        <f t="shared" si="65"/>
        <v>0</v>
      </c>
      <c r="Z180" s="36">
        <f t="shared" si="65"/>
        <v>0</v>
      </c>
      <c r="AA180" s="36">
        <f t="shared" si="65"/>
        <v>0</v>
      </c>
      <c r="AB180" s="36">
        <f t="shared" si="65"/>
        <v>0</v>
      </c>
      <c r="AC180" s="36">
        <f t="shared" si="65"/>
        <v>0</v>
      </c>
      <c r="AD180" s="36">
        <f t="shared" si="65"/>
        <v>0</v>
      </c>
      <c r="AE180" s="36">
        <f t="shared" si="65"/>
        <v>0</v>
      </c>
      <c r="AF180" s="36">
        <f t="shared" si="65"/>
        <v>0</v>
      </c>
      <c r="AG180" s="36">
        <f t="shared" si="65"/>
        <v>0</v>
      </c>
      <c r="AH180" s="36">
        <f t="shared" si="65"/>
        <v>0</v>
      </c>
      <c r="AI180" s="36">
        <f t="shared" si="65"/>
        <v>0</v>
      </c>
      <c r="AJ180" s="36">
        <f t="shared" si="65"/>
        <v>0</v>
      </c>
      <c r="AK180" s="36">
        <f t="shared" si="65"/>
        <v>0</v>
      </c>
      <c r="AL180" s="36">
        <f t="shared" si="65"/>
        <v>0</v>
      </c>
      <c r="AM180" s="36">
        <f t="shared" si="65"/>
        <v>0</v>
      </c>
      <c r="AN180" s="36">
        <f t="shared" si="65"/>
        <v>0</v>
      </c>
      <c r="AO180" s="36">
        <f t="shared" si="65"/>
        <v>0</v>
      </c>
      <c r="AP180" s="36">
        <f t="shared" ref="AP180:BU180" si="66">CHOOSE($G$27,AP47,0) * CHOOSE($G$102,AP122,$G$132)</f>
        <v>0</v>
      </c>
      <c r="AQ180" s="36">
        <f t="shared" si="66"/>
        <v>0</v>
      </c>
      <c r="AR180" s="36">
        <f t="shared" si="66"/>
        <v>0</v>
      </c>
      <c r="AS180" s="36">
        <f t="shared" si="66"/>
        <v>0</v>
      </c>
      <c r="AT180" s="36">
        <f t="shared" si="66"/>
        <v>0</v>
      </c>
      <c r="AU180" s="36">
        <f t="shared" si="66"/>
        <v>0</v>
      </c>
      <c r="AV180" s="36">
        <f t="shared" si="66"/>
        <v>0</v>
      </c>
      <c r="AW180" s="36">
        <f t="shared" si="66"/>
        <v>0</v>
      </c>
      <c r="AX180" s="36">
        <f t="shared" si="66"/>
        <v>0</v>
      </c>
      <c r="AY180" s="36">
        <f t="shared" si="66"/>
        <v>0</v>
      </c>
      <c r="AZ180" s="36">
        <f t="shared" si="66"/>
        <v>0</v>
      </c>
      <c r="BA180" s="36">
        <f t="shared" si="66"/>
        <v>0</v>
      </c>
      <c r="BB180" s="36">
        <f t="shared" si="66"/>
        <v>0</v>
      </c>
      <c r="BC180" s="36">
        <f t="shared" si="66"/>
        <v>0</v>
      </c>
      <c r="BD180" s="36">
        <f t="shared" si="66"/>
        <v>0</v>
      </c>
      <c r="BE180" s="36">
        <f t="shared" si="66"/>
        <v>0</v>
      </c>
      <c r="BF180" s="36">
        <f t="shared" si="66"/>
        <v>0</v>
      </c>
      <c r="BG180" s="36">
        <f t="shared" si="66"/>
        <v>0</v>
      </c>
      <c r="BH180" s="36">
        <f t="shared" si="66"/>
        <v>0</v>
      </c>
      <c r="BI180" s="36">
        <f t="shared" si="66"/>
        <v>0</v>
      </c>
      <c r="BJ180" s="36">
        <f t="shared" si="66"/>
        <v>0</v>
      </c>
      <c r="BK180" s="36">
        <f t="shared" si="66"/>
        <v>0</v>
      </c>
      <c r="BL180" s="36">
        <f t="shared" si="66"/>
        <v>0</v>
      </c>
      <c r="BM180" s="36">
        <f t="shared" si="66"/>
        <v>0</v>
      </c>
      <c r="BN180" s="36">
        <f t="shared" si="66"/>
        <v>0</v>
      </c>
      <c r="BO180" s="36">
        <f t="shared" si="66"/>
        <v>0</v>
      </c>
      <c r="BP180" s="36">
        <f t="shared" si="66"/>
        <v>0</v>
      </c>
      <c r="BQ180" s="36">
        <f t="shared" si="66"/>
        <v>0</v>
      </c>
      <c r="BR180" s="36">
        <f t="shared" si="66"/>
        <v>0</v>
      </c>
      <c r="BS180" s="36">
        <f t="shared" si="66"/>
        <v>0</v>
      </c>
      <c r="BT180" s="36">
        <f t="shared" si="66"/>
        <v>0</v>
      </c>
      <c r="BU180" s="36">
        <f t="shared" si="66"/>
        <v>0</v>
      </c>
      <c r="BV180" s="36">
        <f t="shared" ref="BV180:CK180" si="67">CHOOSE($G$27,BV47,0) * CHOOSE($G$102,BV122,$G$132)</f>
        <v>0</v>
      </c>
      <c r="BW180" s="36">
        <f t="shared" si="67"/>
        <v>0</v>
      </c>
      <c r="BX180" s="36">
        <f t="shared" si="67"/>
        <v>0</v>
      </c>
      <c r="BY180" s="36">
        <f t="shared" si="67"/>
        <v>0</v>
      </c>
      <c r="BZ180" s="36">
        <f t="shared" si="67"/>
        <v>0</v>
      </c>
      <c r="CA180" s="36">
        <f t="shared" si="67"/>
        <v>0</v>
      </c>
      <c r="CB180" s="36">
        <f t="shared" si="67"/>
        <v>0</v>
      </c>
      <c r="CC180" s="36">
        <f t="shared" si="67"/>
        <v>0</v>
      </c>
      <c r="CD180" s="36">
        <f t="shared" si="67"/>
        <v>0</v>
      </c>
      <c r="CE180" s="36">
        <f t="shared" si="67"/>
        <v>0</v>
      </c>
      <c r="CF180" s="36">
        <f t="shared" si="67"/>
        <v>0</v>
      </c>
      <c r="CG180" s="36">
        <f t="shared" si="67"/>
        <v>0</v>
      </c>
      <c r="CH180" s="36">
        <f t="shared" si="67"/>
        <v>0</v>
      </c>
      <c r="CI180" s="36">
        <f t="shared" si="67"/>
        <v>0</v>
      </c>
      <c r="CJ180" s="36">
        <f t="shared" si="67"/>
        <v>0</v>
      </c>
      <c r="CK180" s="36">
        <f t="shared" si="67"/>
        <v>0</v>
      </c>
    </row>
    <row r="181" spans="1:89" ht="10.15" hidden="1" customHeight="1" outlineLevel="2">
      <c r="C181" s="10">
        <v>16</v>
      </c>
      <c r="D181" s="259">
        <f t="shared" si="22"/>
        <v>0</v>
      </c>
      <c r="F181" s="12" t="s">
        <v>4</v>
      </c>
      <c r="G181" s="260">
        <f>'Ievades dati'!G406</f>
        <v>0</v>
      </c>
      <c r="J181" s="36">
        <f t="shared" ref="J181:AO181" si="68">CHOOSE($G$27,J48,0) * CHOOSE($G$102,J123,$G$132)</f>
        <v>0</v>
      </c>
      <c r="K181" s="36">
        <f t="shared" si="68"/>
        <v>0</v>
      </c>
      <c r="L181" s="36">
        <f t="shared" si="68"/>
        <v>0</v>
      </c>
      <c r="M181" s="36">
        <f t="shared" si="68"/>
        <v>0</v>
      </c>
      <c r="N181" s="36">
        <f t="shared" si="68"/>
        <v>0</v>
      </c>
      <c r="O181" s="36">
        <f t="shared" si="68"/>
        <v>0</v>
      </c>
      <c r="P181" s="36">
        <f t="shared" si="68"/>
        <v>0</v>
      </c>
      <c r="Q181" s="36">
        <f t="shared" si="68"/>
        <v>0</v>
      </c>
      <c r="R181" s="36">
        <f t="shared" si="68"/>
        <v>0</v>
      </c>
      <c r="S181" s="36">
        <f t="shared" si="68"/>
        <v>0</v>
      </c>
      <c r="T181" s="36">
        <f t="shared" si="68"/>
        <v>0</v>
      </c>
      <c r="U181" s="36">
        <f t="shared" si="68"/>
        <v>0</v>
      </c>
      <c r="V181" s="36">
        <f t="shared" si="68"/>
        <v>0</v>
      </c>
      <c r="W181" s="36">
        <f t="shared" si="68"/>
        <v>0</v>
      </c>
      <c r="X181" s="36">
        <f t="shared" si="68"/>
        <v>0</v>
      </c>
      <c r="Y181" s="36">
        <f t="shared" si="68"/>
        <v>0</v>
      </c>
      <c r="Z181" s="36">
        <f t="shared" si="68"/>
        <v>0</v>
      </c>
      <c r="AA181" s="36">
        <f t="shared" si="68"/>
        <v>0</v>
      </c>
      <c r="AB181" s="36">
        <f t="shared" si="68"/>
        <v>0</v>
      </c>
      <c r="AC181" s="36">
        <f t="shared" si="68"/>
        <v>0</v>
      </c>
      <c r="AD181" s="36">
        <f t="shared" si="68"/>
        <v>0</v>
      </c>
      <c r="AE181" s="36">
        <f t="shared" si="68"/>
        <v>0</v>
      </c>
      <c r="AF181" s="36">
        <f t="shared" si="68"/>
        <v>0</v>
      </c>
      <c r="AG181" s="36">
        <f t="shared" si="68"/>
        <v>0</v>
      </c>
      <c r="AH181" s="36">
        <f t="shared" si="68"/>
        <v>0</v>
      </c>
      <c r="AI181" s="36">
        <f t="shared" si="68"/>
        <v>0</v>
      </c>
      <c r="AJ181" s="36">
        <f t="shared" si="68"/>
        <v>0</v>
      </c>
      <c r="AK181" s="36">
        <f t="shared" si="68"/>
        <v>0</v>
      </c>
      <c r="AL181" s="36">
        <f t="shared" si="68"/>
        <v>0</v>
      </c>
      <c r="AM181" s="36">
        <f t="shared" si="68"/>
        <v>0</v>
      </c>
      <c r="AN181" s="36">
        <f t="shared" si="68"/>
        <v>0</v>
      </c>
      <c r="AO181" s="36">
        <f t="shared" si="68"/>
        <v>0</v>
      </c>
      <c r="AP181" s="36">
        <f t="shared" ref="AP181:BU181" si="69">CHOOSE($G$27,AP48,0) * CHOOSE($G$102,AP123,$G$132)</f>
        <v>0</v>
      </c>
      <c r="AQ181" s="36">
        <f t="shared" si="69"/>
        <v>0</v>
      </c>
      <c r="AR181" s="36">
        <f t="shared" si="69"/>
        <v>0</v>
      </c>
      <c r="AS181" s="36">
        <f t="shared" si="69"/>
        <v>0</v>
      </c>
      <c r="AT181" s="36">
        <f t="shared" si="69"/>
        <v>0</v>
      </c>
      <c r="AU181" s="36">
        <f t="shared" si="69"/>
        <v>0</v>
      </c>
      <c r="AV181" s="36">
        <f t="shared" si="69"/>
        <v>0</v>
      </c>
      <c r="AW181" s="36">
        <f t="shared" si="69"/>
        <v>0</v>
      </c>
      <c r="AX181" s="36">
        <f t="shared" si="69"/>
        <v>0</v>
      </c>
      <c r="AY181" s="36">
        <f t="shared" si="69"/>
        <v>0</v>
      </c>
      <c r="AZ181" s="36">
        <f t="shared" si="69"/>
        <v>0</v>
      </c>
      <c r="BA181" s="36">
        <f t="shared" si="69"/>
        <v>0</v>
      </c>
      <c r="BB181" s="36">
        <f t="shared" si="69"/>
        <v>0</v>
      </c>
      <c r="BC181" s="36">
        <f t="shared" si="69"/>
        <v>0</v>
      </c>
      <c r="BD181" s="36">
        <f t="shared" si="69"/>
        <v>0</v>
      </c>
      <c r="BE181" s="36">
        <f t="shared" si="69"/>
        <v>0</v>
      </c>
      <c r="BF181" s="36">
        <f t="shared" si="69"/>
        <v>0</v>
      </c>
      <c r="BG181" s="36">
        <f t="shared" si="69"/>
        <v>0</v>
      </c>
      <c r="BH181" s="36">
        <f t="shared" si="69"/>
        <v>0</v>
      </c>
      <c r="BI181" s="36">
        <f t="shared" si="69"/>
        <v>0</v>
      </c>
      <c r="BJ181" s="36">
        <f t="shared" si="69"/>
        <v>0</v>
      </c>
      <c r="BK181" s="36">
        <f t="shared" si="69"/>
        <v>0</v>
      </c>
      <c r="BL181" s="36">
        <f t="shared" si="69"/>
        <v>0</v>
      </c>
      <c r="BM181" s="36">
        <f t="shared" si="69"/>
        <v>0</v>
      </c>
      <c r="BN181" s="36">
        <f t="shared" si="69"/>
        <v>0</v>
      </c>
      <c r="BO181" s="36">
        <f t="shared" si="69"/>
        <v>0</v>
      </c>
      <c r="BP181" s="36">
        <f t="shared" si="69"/>
        <v>0</v>
      </c>
      <c r="BQ181" s="36">
        <f t="shared" si="69"/>
        <v>0</v>
      </c>
      <c r="BR181" s="36">
        <f t="shared" si="69"/>
        <v>0</v>
      </c>
      <c r="BS181" s="36">
        <f t="shared" si="69"/>
        <v>0</v>
      </c>
      <c r="BT181" s="36">
        <f t="shared" si="69"/>
        <v>0</v>
      </c>
      <c r="BU181" s="36">
        <f t="shared" si="69"/>
        <v>0</v>
      </c>
      <c r="BV181" s="36">
        <f t="shared" ref="BV181:CK181" si="70">CHOOSE($G$27,BV48,0) * CHOOSE($G$102,BV123,$G$132)</f>
        <v>0</v>
      </c>
      <c r="BW181" s="36">
        <f t="shared" si="70"/>
        <v>0</v>
      </c>
      <c r="BX181" s="36">
        <f t="shared" si="70"/>
        <v>0</v>
      </c>
      <c r="BY181" s="36">
        <f t="shared" si="70"/>
        <v>0</v>
      </c>
      <c r="BZ181" s="36">
        <f t="shared" si="70"/>
        <v>0</v>
      </c>
      <c r="CA181" s="36">
        <f t="shared" si="70"/>
        <v>0</v>
      </c>
      <c r="CB181" s="36">
        <f t="shared" si="70"/>
        <v>0</v>
      </c>
      <c r="CC181" s="36">
        <f t="shared" si="70"/>
        <v>0</v>
      </c>
      <c r="CD181" s="36">
        <f t="shared" si="70"/>
        <v>0</v>
      </c>
      <c r="CE181" s="36">
        <f t="shared" si="70"/>
        <v>0</v>
      </c>
      <c r="CF181" s="36">
        <f t="shared" si="70"/>
        <v>0</v>
      </c>
      <c r="CG181" s="36">
        <f t="shared" si="70"/>
        <v>0</v>
      </c>
      <c r="CH181" s="36">
        <f t="shared" si="70"/>
        <v>0</v>
      </c>
      <c r="CI181" s="36">
        <f t="shared" si="70"/>
        <v>0</v>
      </c>
      <c r="CJ181" s="36">
        <f t="shared" si="70"/>
        <v>0</v>
      </c>
      <c r="CK181" s="36">
        <f t="shared" si="70"/>
        <v>0</v>
      </c>
    </row>
    <row r="182" spans="1:89" ht="10.15" hidden="1" customHeight="1" outlineLevel="2">
      <c r="C182" s="10">
        <v>17</v>
      </c>
      <c r="D182" s="259">
        <f t="shared" si="22"/>
        <v>0</v>
      </c>
      <c r="F182" s="12" t="s">
        <v>4</v>
      </c>
      <c r="G182" s="260">
        <f>'Ievades dati'!G407</f>
        <v>0</v>
      </c>
      <c r="J182" s="36">
        <f t="shared" ref="J182:AO182" si="71">CHOOSE($G$27,J49,0) * CHOOSE($G$102,J124,$G$132)</f>
        <v>0</v>
      </c>
      <c r="K182" s="36">
        <f t="shared" si="71"/>
        <v>0</v>
      </c>
      <c r="L182" s="36">
        <f t="shared" si="71"/>
        <v>0</v>
      </c>
      <c r="M182" s="36">
        <f t="shared" si="71"/>
        <v>0</v>
      </c>
      <c r="N182" s="36">
        <f t="shared" si="71"/>
        <v>0</v>
      </c>
      <c r="O182" s="36">
        <f t="shared" si="71"/>
        <v>0</v>
      </c>
      <c r="P182" s="36">
        <f t="shared" si="71"/>
        <v>0</v>
      </c>
      <c r="Q182" s="36">
        <f t="shared" si="71"/>
        <v>0</v>
      </c>
      <c r="R182" s="36">
        <f t="shared" si="71"/>
        <v>0</v>
      </c>
      <c r="S182" s="36">
        <f t="shared" si="71"/>
        <v>0</v>
      </c>
      <c r="T182" s="36">
        <f t="shared" si="71"/>
        <v>0</v>
      </c>
      <c r="U182" s="36">
        <f t="shared" si="71"/>
        <v>0</v>
      </c>
      <c r="V182" s="36">
        <f t="shared" si="71"/>
        <v>0</v>
      </c>
      <c r="W182" s="36">
        <f t="shared" si="71"/>
        <v>0</v>
      </c>
      <c r="X182" s="36">
        <f t="shared" si="71"/>
        <v>0</v>
      </c>
      <c r="Y182" s="36">
        <f t="shared" si="71"/>
        <v>0</v>
      </c>
      <c r="Z182" s="36">
        <f t="shared" si="71"/>
        <v>0</v>
      </c>
      <c r="AA182" s="36">
        <f t="shared" si="71"/>
        <v>0</v>
      </c>
      <c r="AB182" s="36">
        <f t="shared" si="71"/>
        <v>0</v>
      </c>
      <c r="AC182" s="36">
        <f t="shared" si="71"/>
        <v>0</v>
      </c>
      <c r="AD182" s="36">
        <f t="shared" si="71"/>
        <v>0</v>
      </c>
      <c r="AE182" s="36">
        <f t="shared" si="71"/>
        <v>0</v>
      </c>
      <c r="AF182" s="36">
        <f t="shared" si="71"/>
        <v>0</v>
      </c>
      <c r="AG182" s="36">
        <f t="shared" si="71"/>
        <v>0</v>
      </c>
      <c r="AH182" s="36">
        <f t="shared" si="71"/>
        <v>0</v>
      </c>
      <c r="AI182" s="36">
        <f t="shared" si="71"/>
        <v>0</v>
      </c>
      <c r="AJ182" s="36">
        <f t="shared" si="71"/>
        <v>0</v>
      </c>
      <c r="AK182" s="36">
        <f t="shared" si="71"/>
        <v>0</v>
      </c>
      <c r="AL182" s="36">
        <f t="shared" si="71"/>
        <v>0</v>
      </c>
      <c r="AM182" s="36">
        <f t="shared" si="71"/>
        <v>0</v>
      </c>
      <c r="AN182" s="36">
        <f t="shared" si="71"/>
        <v>0</v>
      </c>
      <c r="AO182" s="36">
        <f t="shared" si="71"/>
        <v>0</v>
      </c>
      <c r="AP182" s="36">
        <f t="shared" ref="AP182:BU182" si="72">CHOOSE($G$27,AP49,0) * CHOOSE($G$102,AP124,$G$132)</f>
        <v>0</v>
      </c>
      <c r="AQ182" s="36">
        <f t="shared" si="72"/>
        <v>0</v>
      </c>
      <c r="AR182" s="36">
        <f t="shared" si="72"/>
        <v>0</v>
      </c>
      <c r="AS182" s="36">
        <f t="shared" si="72"/>
        <v>0</v>
      </c>
      <c r="AT182" s="36">
        <f t="shared" si="72"/>
        <v>0</v>
      </c>
      <c r="AU182" s="36">
        <f t="shared" si="72"/>
        <v>0</v>
      </c>
      <c r="AV182" s="36">
        <f t="shared" si="72"/>
        <v>0</v>
      </c>
      <c r="AW182" s="36">
        <f t="shared" si="72"/>
        <v>0</v>
      </c>
      <c r="AX182" s="36">
        <f t="shared" si="72"/>
        <v>0</v>
      </c>
      <c r="AY182" s="36">
        <f t="shared" si="72"/>
        <v>0</v>
      </c>
      <c r="AZ182" s="36">
        <f t="shared" si="72"/>
        <v>0</v>
      </c>
      <c r="BA182" s="36">
        <f t="shared" si="72"/>
        <v>0</v>
      </c>
      <c r="BB182" s="36">
        <f t="shared" si="72"/>
        <v>0</v>
      </c>
      <c r="BC182" s="36">
        <f t="shared" si="72"/>
        <v>0</v>
      </c>
      <c r="BD182" s="36">
        <f t="shared" si="72"/>
        <v>0</v>
      </c>
      <c r="BE182" s="36">
        <f t="shared" si="72"/>
        <v>0</v>
      </c>
      <c r="BF182" s="36">
        <f t="shared" si="72"/>
        <v>0</v>
      </c>
      <c r="BG182" s="36">
        <f t="shared" si="72"/>
        <v>0</v>
      </c>
      <c r="BH182" s="36">
        <f t="shared" si="72"/>
        <v>0</v>
      </c>
      <c r="BI182" s="36">
        <f t="shared" si="72"/>
        <v>0</v>
      </c>
      <c r="BJ182" s="36">
        <f t="shared" si="72"/>
        <v>0</v>
      </c>
      <c r="BK182" s="36">
        <f t="shared" si="72"/>
        <v>0</v>
      </c>
      <c r="BL182" s="36">
        <f t="shared" si="72"/>
        <v>0</v>
      </c>
      <c r="BM182" s="36">
        <f t="shared" si="72"/>
        <v>0</v>
      </c>
      <c r="BN182" s="36">
        <f t="shared" si="72"/>
        <v>0</v>
      </c>
      <c r="BO182" s="36">
        <f t="shared" si="72"/>
        <v>0</v>
      </c>
      <c r="BP182" s="36">
        <f t="shared" si="72"/>
        <v>0</v>
      </c>
      <c r="BQ182" s="36">
        <f t="shared" si="72"/>
        <v>0</v>
      </c>
      <c r="BR182" s="36">
        <f t="shared" si="72"/>
        <v>0</v>
      </c>
      <c r="BS182" s="36">
        <f t="shared" si="72"/>
        <v>0</v>
      </c>
      <c r="BT182" s="36">
        <f t="shared" si="72"/>
        <v>0</v>
      </c>
      <c r="BU182" s="36">
        <f t="shared" si="72"/>
        <v>0</v>
      </c>
      <c r="BV182" s="36">
        <f t="shared" ref="BV182:CK182" si="73">CHOOSE($G$27,BV49,0) * CHOOSE($G$102,BV124,$G$132)</f>
        <v>0</v>
      </c>
      <c r="BW182" s="36">
        <f t="shared" si="73"/>
        <v>0</v>
      </c>
      <c r="BX182" s="36">
        <f t="shared" si="73"/>
        <v>0</v>
      </c>
      <c r="BY182" s="36">
        <f t="shared" si="73"/>
        <v>0</v>
      </c>
      <c r="BZ182" s="36">
        <f t="shared" si="73"/>
        <v>0</v>
      </c>
      <c r="CA182" s="36">
        <f t="shared" si="73"/>
        <v>0</v>
      </c>
      <c r="CB182" s="36">
        <f t="shared" si="73"/>
        <v>0</v>
      </c>
      <c r="CC182" s="36">
        <f t="shared" si="73"/>
        <v>0</v>
      </c>
      <c r="CD182" s="36">
        <f t="shared" si="73"/>
        <v>0</v>
      </c>
      <c r="CE182" s="36">
        <f t="shared" si="73"/>
        <v>0</v>
      </c>
      <c r="CF182" s="36">
        <f t="shared" si="73"/>
        <v>0</v>
      </c>
      <c r="CG182" s="36">
        <f t="shared" si="73"/>
        <v>0</v>
      </c>
      <c r="CH182" s="36">
        <f t="shared" si="73"/>
        <v>0</v>
      </c>
      <c r="CI182" s="36">
        <f t="shared" si="73"/>
        <v>0</v>
      </c>
      <c r="CJ182" s="36">
        <f t="shared" si="73"/>
        <v>0</v>
      </c>
      <c r="CK182" s="36">
        <f t="shared" si="73"/>
        <v>0</v>
      </c>
    </row>
    <row r="183" spans="1:89" ht="10.15" hidden="1" customHeight="1" outlineLevel="2">
      <c r="C183" s="10">
        <v>18</v>
      </c>
      <c r="D183" s="259">
        <f t="shared" si="22"/>
        <v>0</v>
      </c>
      <c r="F183" s="12" t="s">
        <v>4</v>
      </c>
      <c r="G183" s="260">
        <f>'Ievades dati'!G408</f>
        <v>0</v>
      </c>
      <c r="J183" s="36">
        <f t="shared" ref="J183:AO183" si="74">CHOOSE($G$27,J50,0) * CHOOSE($G$102,J125,$G$132)</f>
        <v>0</v>
      </c>
      <c r="K183" s="36">
        <f t="shared" si="74"/>
        <v>0</v>
      </c>
      <c r="L183" s="36">
        <f t="shared" si="74"/>
        <v>0</v>
      </c>
      <c r="M183" s="36">
        <f t="shared" si="74"/>
        <v>0</v>
      </c>
      <c r="N183" s="36">
        <f t="shared" si="74"/>
        <v>0</v>
      </c>
      <c r="O183" s="36">
        <f t="shared" si="74"/>
        <v>0</v>
      </c>
      <c r="P183" s="36">
        <f t="shared" si="74"/>
        <v>0</v>
      </c>
      <c r="Q183" s="36">
        <f t="shared" si="74"/>
        <v>0</v>
      </c>
      <c r="R183" s="36">
        <f t="shared" si="74"/>
        <v>0</v>
      </c>
      <c r="S183" s="36">
        <f t="shared" si="74"/>
        <v>0</v>
      </c>
      <c r="T183" s="36">
        <f t="shared" si="74"/>
        <v>0</v>
      </c>
      <c r="U183" s="36">
        <f t="shared" si="74"/>
        <v>0</v>
      </c>
      <c r="V183" s="36">
        <f t="shared" si="74"/>
        <v>0</v>
      </c>
      <c r="W183" s="36">
        <f t="shared" si="74"/>
        <v>0</v>
      </c>
      <c r="X183" s="36">
        <f t="shared" si="74"/>
        <v>0</v>
      </c>
      <c r="Y183" s="36">
        <f t="shared" si="74"/>
        <v>0</v>
      </c>
      <c r="Z183" s="36">
        <f t="shared" si="74"/>
        <v>0</v>
      </c>
      <c r="AA183" s="36">
        <f t="shared" si="74"/>
        <v>0</v>
      </c>
      <c r="AB183" s="36">
        <f t="shared" si="74"/>
        <v>0</v>
      </c>
      <c r="AC183" s="36">
        <f t="shared" si="74"/>
        <v>0</v>
      </c>
      <c r="AD183" s="36">
        <f t="shared" si="74"/>
        <v>0</v>
      </c>
      <c r="AE183" s="36">
        <f t="shared" si="74"/>
        <v>0</v>
      </c>
      <c r="AF183" s="36">
        <f t="shared" si="74"/>
        <v>0</v>
      </c>
      <c r="AG183" s="36">
        <f t="shared" si="74"/>
        <v>0</v>
      </c>
      <c r="AH183" s="36">
        <f t="shared" si="74"/>
        <v>0</v>
      </c>
      <c r="AI183" s="36">
        <f t="shared" si="74"/>
        <v>0</v>
      </c>
      <c r="AJ183" s="36">
        <f t="shared" si="74"/>
        <v>0</v>
      </c>
      <c r="AK183" s="36">
        <f t="shared" si="74"/>
        <v>0</v>
      </c>
      <c r="AL183" s="36">
        <f t="shared" si="74"/>
        <v>0</v>
      </c>
      <c r="AM183" s="36">
        <f t="shared" si="74"/>
        <v>0</v>
      </c>
      <c r="AN183" s="36">
        <f t="shared" si="74"/>
        <v>0</v>
      </c>
      <c r="AO183" s="36">
        <f t="shared" si="74"/>
        <v>0</v>
      </c>
      <c r="AP183" s="36">
        <f t="shared" ref="AP183:BU183" si="75">CHOOSE($G$27,AP50,0) * CHOOSE($G$102,AP125,$G$132)</f>
        <v>0</v>
      </c>
      <c r="AQ183" s="36">
        <f t="shared" si="75"/>
        <v>0</v>
      </c>
      <c r="AR183" s="36">
        <f t="shared" si="75"/>
        <v>0</v>
      </c>
      <c r="AS183" s="36">
        <f t="shared" si="75"/>
        <v>0</v>
      </c>
      <c r="AT183" s="36">
        <f t="shared" si="75"/>
        <v>0</v>
      </c>
      <c r="AU183" s="36">
        <f t="shared" si="75"/>
        <v>0</v>
      </c>
      <c r="AV183" s="36">
        <f t="shared" si="75"/>
        <v>0</v>
      </c>
      <c r="AW183" s="36">
        <f t="shared" si="75"/>
        <v>0</v>
      </c>
      <c r="AX183" s="36">
        <f t="shared" si="75"/>
        <v>0</v>
      </c>
      <c r="AY183" s="36">
        <f t="shared" si="75"/>
        <v>0</v>
      </c>
      <c r="AZ183" s="36">
        <f t="shared" si="75"/>
        <v>0</v>
      </c>
      <c r="BA183" s="36">
        <f t="shared" si="75"/>
        <v>0</v>
      </c>
      <c r="BB183" s="36">
        <f t="shared" si="75"/>
        <v>0</v>
      </c>
      <c r="BC183" s="36">
        <f t="shared" si="75"/>
        <v>0</v>
      </c>
      <c r="BD183" s="36">
        <f t="shared" si="75"/>
        <v>0</v>
      </c>
      <c r="BE183" s="36">
        <f t="shared" si="75"/>
        <v>0</v>
      </c>
      <c r="BF183" s="36">
        <f t="shared" si="75"/>
        <v>0</v>
      </c>
      <c r="BG183" s="36">
        <f t="shared" si="75"/>
        <v>0</v>
      </c>
      <c r="BH183" s="36">
        <f t="shared" si="75"/>
        <v>0</v>
      </c>
      <c r="BI183" s="36">
        <f t="shared" si="75"/>
        <v>0</v>
      </c>
      <c r="BJ183" s="36">
        <f t="shared" si="75"/>
        <v>0</v>
      </c>
      <c r="BK183" s="36">
        <f t="shared" si="75"/>
        <v>0</v>
      </c>
      <c r="BL183" s="36">
        <f t="shared" si="75"/>
        <v>0</v>
      </c>
      <c r="BM183" s="36">
        <f t="shared" si="75"/>
        <v>0</v>
      </c>
      <c r="BN183" s="36">
        <f t="shared" si="75"/>
        <v>0</v>
      </c>
      <c r="BO183" s="36">
        <f t="shared" si="75"/>
        <v>0</v>
      </c>
      <c r="BP183" s="36">
        <f t="shared" si="75"/>
        <v>0</v>
      </c>
      <c r="BQ183" s="36">
        <f t="shared" si="75"/>
        <v>0</v>
      </c>
      <c r="BR183" s="36">
        <f t="shared" si="75"/>
        <v>0</v>
      </c>
      <c r="BS183" s="36">
        <f t="shared" si="75"/>
        <v>0</v>
      </c>
      <c r="BT183" s="36">
        <f t="shared" si="75"/>
        <v>0</v>
      </c>
      <c r="BU183" s="36">
        <f t="shared" si="75"/>
        <v>0</v>
      </c>
      <c r="BV183" s="36">
        <f t="shared" ref="BV183:CK183" si="76">CHOOSE($G$27,BV50,0) * CHOOSE($G$102,BV125,$G$132)</f>
        <v>0</v>
      </c>
      <c r="BW183" s="36">
        <f t="shared" si="76"/>
        <v>0</v>
      </c>
      <c r="BX183" s="36">
        <f t="shared" si="76"/>
        <v>0</v>
      </c>
      <c r="BY183" s="36">
        <f t="shared" si="76"/>
        <v>0</v>
      </c>
      <c r="BZ183" s="36">
        <f t="shared" si="76"/>
        <v>0</v>
      </c>
      <c r="CA183" s="36">
        <f t="shared" si="76"/>
        <v>0</v>
      </c>
      <c r="CB183" s="36">
        <f t="shared" si="76"/>
        <v>0</v>
      </c>
      <c r="CC183" s="36">
        <f t="shared" si="76"/>
        <v>0</v>
      </c>
      <c r="CD183" s="36">
        <f t="shared" si="76"/>
        <v>0</v>
      </c>
      <c r="CE183" s="36">
        <f t="shared" si="76"/>
        <v>0</v>
      </c>
      <c r="CF183" s="36">
        <f t="shared" si="76"/>
        <v>0</v>
      </c>
      <c r="CG183" s="36">
        <f t="shared" si="76"/>
        <v>0</v>
      </c>
      <c r="CH183" s="36">
        <f t="shared" si="76"/>
        <v>0</v>
      </c>
      <c r="CI183" s="36">
        <f t="shared" si="76"/>
        <v>0</v>
      </c>
      <c r="CJ183" s="36">
        <f t="shared" si="76"/>
        <v>0</v>
      </c>
      <c r="CK183" s="36">
        <f t="shared" si="76"/>
        <v>0</v>
      </c>
    </row>
    <row r="184" spans="1:89" ht="10.15" hidden="1" customHeight="1" outlineLevel="2">
      <c r="C184" s="10">
        <v>19</v>
      </c>
      <c r="D184" s="259">
        <f t="shared" si="22"/>
        <v>0</v>
      </c>
      <c r="F184" s="12" t="s">
        <v>4</v>
      </c>
      <c r="G184" s="260">
        <f>'Ievades dati'!G409</f>
        <v>0</v>
      </c>
      <c r="J184" s="36">
        <f t="shared" ref="J184:AO184" si="77">CHOOSE($G$27,J51,0) * CHOOSE($G$102,J126,$G$132)</f>
        <v>0</v>
      </c>
      <c r="K184" s="36">
        <f t="shared" si="77"/>
        <v>0</v>
      </c>
      <c r="L184" s="36">
        <f t="shared" si="77"/>
        <v>0</v>
      </c>
      <c r="M184" s="36">
        <f t="shared" si="77"/>
        <v>0</v>
      </c>
      <c r="N184" s="36">
        <f t="shared" si="77"/>
        <v>0</v>
      </c>
      <c r="O184" s="36">
        <f t="shared" si="77"/>
        <v>0</v>
      </c>
      <c r="P184" s="36">
        <f t="shared" si="77"/>
        <v>0</v>
      </c>
      <c r="Q184" s="36">
        <f t="shared" si="77"/>
        <v>0</v>
      </c>
      <c r="R184" s="36">
        <f t="shared" si="77"/>
        <v>0</v>
      </c>
      <c r="S184" s="36">
        <f t="shared" si="77"/>
        <v>0</v>
      </c>
      <c r="T184" s="36">
        <f t="shared" si="77"/>
        <v>0</v>
      </c>
      <c r="U184" s="36">
        <f t="shared" si="77"/>
        <v>0</v>
      </c>
      <c r="V184" s="36">
        <f t="shared" si="77"/>
        <v>0</v>
      </c>
      <c r="W184" s="36">
        <f t="shared" si="77"/>
        <v>0</v>
      </c>
      <c r="X184" s="36">
        <f t="shared" si="77"/>
        <v>0</v>
      </c>
      <c r="Y184" s="36">
        <f t="shared" si="77"/>
        <v>0</v>
      </c>
      <c r="Z184" s="36">
        <f t="shared" si="77"/>
        <v>0</v>
      </c>
      <c r="AA184" s="36">
        <f t="shared" si="77"/>
        <v>0</v>
      </c>
      <c r="AB184" s="36">
        <f t="shared" si="77"/>
        <v>0</v>
      </c>
      <c r="AC184" s="36">
        <f t="shared" si="77"/>
        <v>0</v>
      </c>
      <c r="AD184" s="36">
        <f t="shared" si="77"/>
        <v>0</v>
      </c>
      <c r="AE184" s="36">
        <f t="shared" si="77"/>
        <v>0</v>
      </c>
      <c r="AF184" s="36">
        <f t="shared" si="77"/>
        <v>0</v>
      </c>
      <c r="AG184" s="36">
        <f t="shared" si="77"/>
        <v>0</v>
      </c>
      <c r="AH184" s="36">
        <f t="shared" si="77"/>
        <v>0</v>
      </c>
      <c r="AI184" s="36">
        <f t="shared" si="77"/>
        <v>0</v>
      </c>
      <c r="AJ184" s="36">
        <f t="shared" si="77"/>
        <v>0</v>
      </c>
      <c r="AK184" s="36">
        <f t="shared" si="77"/>
        <v>0</v>
      </c>
      <c r="AL184" s="36">
        <f t="shared" si="77"/>
        <v>0</v>
      </c>
      <c r="AM184" s="36">
        <f t="shared" si="77"/>
        <v>0</v>
      </c>
      <c r="AN184" s="36">
        <f t="shared" si="77"/>
        <v>0</v>
      </c>
      <c r="AO184" s="36">
        <f t="shared" si="77"/>
        <v>0</v>
      </c>
      <c r="AP184" s="36">
        <f t="shared" ref="AP184:BU184" si="78">CHOOSE($G$27,AP51,0) * CHOOSE($G$102,AP126,$G$132)</f>
        <v>0</v>
      </c>
      <c r="AQ184" s="36">
        <f t="shared" si="78"/>
        <v>0</v>
      </c>
      <c r="AR184" s="36">
        <f t="shared" si="78"/>
        <v>0</v>
      </c>
      <c r="AS184" s="36">
        <f t="shared" si="78"/>
        <v>0</v>
      </c>
      <c r="AT184" s="36">
        <f t="shared" si="78"/>
        <v>0</v>
      </c>
      <c r="AU184" s="36">
        <f t="shared" si="78"/>
        <v>0</v>
      </c>
      <c r="AV184" s="36">
        <f t="shared" si="78"/>
        <v>0</v>
      </c>
      <c r="AW184" s="36">
        <f t="shared" si="78"/>
        <v>0</v>
      </c>
      <c r="AX184" s="36">
        <f t="shared" si="78"/>
        <v>0</v>
      </c>
      <c r="AY184" s="36">
        <f t="shared" si="78"/>
        <v>0</v>
      </c>
      <c r="AZ184" s="36">
        <f t="shared" si="78"/>
        <v>0</v>
      </c>
      <c r="BA184" s="36">
        <f t="shared" si="78"/>
        <v>0</v>
      </c>
      <c r="BB184" s="36">
        <f t="shared" si="78"/>
        <v>0</v>
      </c>
      <c r="BC184" s="36">
        <f t="shared" si="78"/>
        <v>0</v>
      </c>
      <c r="BD184" s="36">
        <f t="shared" si="78"/>
        <v>0</v>
      </c>
      <c r="BE184" s="36">
        <f t="shared" si="78"/>
        <v>0</v>
      </c>
      <c r="BF184" s="36">
        <f t="shared" si="78"/>
        <v>0</v>
      </c>
      <c r="BG184" s="36">
        <f t="shared" si="78"/>
        <v>0</v>
      </c>
      <c r="BH184" s="36">
        <f t="shared" si="78"/>
        <v>0</v>
      </c>
      <c r="BI184" s="36">
        <f t="shared" si="78"/>
        <v>0</v>
      </c>
      <c r="BJ184" s="36">
        <f t="shared" si="78"/>
        <v>0</v>
      </c>
      <c r="BK184" s="36">
        <f t="shared" si="78"/>
        <v>0</v>
      </c>
      <c r="BL184" s="36">
        <f t="shared" si="78"/>
        <v>0</v>
      </c>
      <c r="BM184" s="36">
        <f t="shared" si="78"/>
        <v>0</v>
      </c>
      <c r="BN184" s="36">
        <f t="shared" si="78"/>
        <v>0</v>
      </c>
      <c r="BO184" s="36">
        <f t="shared" si="78"/>
        <v>0</v>
      </c>
      <c r="BP184" s="36">
        <f t="shared" si="78"/>
        <v>0</v>
      </c>
      <c r="BQ184" s="36">
        <f t="shared" si="78"/>
        <v>0</v>
      </c>
      <c r="BR184" s="36">
        <f t="shared" si="78"/>
        <v>0</v>
      </c>
      <c r="BS184" s="36">
        <f t="shared" si="78"/>
        <v>0</v>
      </c>
      <c r="BT184" s="36">
        <f t="shared" si="78"/>
        <v>0</v>
      </c>
      <c r="BU184" s="36">
        <f t="shared" si="78"/>
        <v>0</v>
      </c>
      <c r="BV184" s="36">
        <f t="shared" ref="BV184:CK184" si="79">CHOOSE($G$27,BV51,0) * CHOOSE($G$102,BV126,$G$132)</f>
        <v>0</v>
      </c>
      <c r="BW184" s="36">
        <f t="shared" si="79"/>
        <v>0</v>
      </c>
      <c r="BX184" s="36">
        <f t="shared" si="79"/>
        <v>0</v>
      </c>
      <c r="BY184" s="36">
        <f t="shared" si="79"/>
        <v>0</v>
      </c>
      <c r="BZ184" s="36">
        <f t="shared" si="79"/>
        <v>0</v>
      </c>
      <c r="CA184" s="36">
        <f t="shared" si="79"/>
        <v>0</v>
      </c>
      <c r="CB184" s="36">
        <f t="shared" si="79"/>
        <v>0</v>
      </c>
      <c r="CC184" s="36">
        <f t="shared" si="79"/>
        <v>0</v>
      </c>
      <c r="CD184" s="36">
        <f t="shared" si="79"/>
        <v>0</v>
      </c>
      <c r="CE184" s="36">
        <f t="shared" si="79"/>
        <v>0</v>
      </c>
      <c r="CF184" s="36">
        <f t="shared" si="79"/>
        <v>0</v>
      </c>
      <c r="CG184" s="36">
        <f t="shared" si="79"/>
        <v>0</v>
      </c>
      <c r="CH184" s="36">
        <f t="shared" si="79"/>
        <v>0</v>
      </c>
      <c r="CI184" s="36">
        <f t="shared" si="79"/>
        <v>0</v>
      </c>
      <c r="CJ184" s="36">
        <f t="shared" si="79"/>
        <v>0</v>
      </c>
      <c r="CK184" s="36">
        <f t="shared" si="79"/>
        <v>0</v>
      </c>
    </row>
    <row r="185" spans="1:89" ht="10.15" hidden="1" customHeight="1" outlineLevel="2" thickBot="1">
      <c r="C185" s="10">
        <v>20</v>
      </c>
      <c r="D185" s="283">
        <f t="shared" si="22"/>
        <v>0</v>
      </c>
      <c r="F185" s="12" t="s">
        <v>4</v>
      </c>
      <c r="G185" s="260">
        <f>'Ievades dati'!G410</f>
        <v>0</v>
      </c>
      <c r="J185" s="250">
        <f t="shared" ref="J185:AO185" si="80">CHOOSE($G$27,J52,0) * CHOOSE($G$102,J127,$G$132)</f>
        <v>0</v>
      </c>
      <c r="K185" s="36">
        <f t="shared" si="80"/>
        <v>0</v>
      </c>
      <c r="L185" s="36">
        <f t="shared" si="80"/>
        <v>0</v>
      </c>
      <c r="M185" s="36">
        <f t="shared" si="80"/>
        <v>0</v>
      </c>
      <c r="N185" s="36">
        <f t="shared" si="80"/>
        <v>0</v>
      </c>
      <c r="O185" s="36">
        <f t="shared" si="80"/>
        <v>0</v>
      </c>
      <c r="P185" s="36">
        <f t="shared" si="80"/>
        <v>0</v>
      </c>
      <c r="Q185" s="36">
        <f t="shared" si="80"/>
        <v>0</v>
      </c>
      <c r="R185" s="36">
        <f t="shared" si="80"/>
        <v>0</v>
      </c>
      <c r="S185" s="36">
        <f t="shared" si="80"/>
        <v>0</v>
      </c>
      <c r="T185" s="36">
        <f t="shared" si="80"/>
        <v>0</v>
      </c>
      <c r="U185" s="36">
        <f t="shared" si="80"/>
        <v>0</v>
      </c>
      <c r="V185" s="36">
        <f t="shared" si="80"/>
        <v>0</v>
      </c>
      <c r="W185" s="36">
        <f t="shared" si="80"/>
        <v>0</v>
      </c>
      <c r="X185" s="36">
        <f t="shared" si="80"/>
        <v>0</v>
      </c>
      <c r="Y185" s="36">
        <f t="shared" si="80"/>
        <v>0</v>
      </c>
      <c r="Z185" s="36">
        <f t="shared" si="80"/>
        <v>0</v>
      </c>
      <c r="AA185" s="36">
        <f t="shared" si="80"/>
        <v>0</v>
      </c>
      <c r="AB185" s="36">
        <f t="shared" si="80"/>
        <v>0</v>
      </c>
      <c r="AC185" s="36">
        <f t="shared" si="80"/>
        <v>0</v>
      </c>
      <c r="AD185" s="36">
        <f t="shared" si="80"/>
        <v>0</v>
      </c>
      <c r="AE185" s="36">
        <f t="shared" si="80"/>
        <v>0</v>
      </c>
      <c r="AF185" s="36">
        <f t="shared" si="80"/>
        <v>0</v>
      </c>
      <c r="AG185" s="36">
        <f t="shared" si="80"/>
        <v>0</v>
      </c>
      <c r="AH185" s="36">
        <f t="shared" si="80"/>
        <v>0</v>
      </c>
      <c r="AI185" s="36">
        <f t="shared" si="80"/>
        <v>0</v>
      </c>
      <c r="AJ185" s="36">
        <f t="shared" si="80"/>
        <v>0</v>
      </c>
      <c r="AK185" s="36">
        <f t="shared" si="80"/>
        <v>0</v>
      </c>
      <c r="AL185" s="36">
        <f t="shared" si="80"/>
        <v>0</v>
      </c>
      <c r="AM185" s="36">
        <f t="shared" si="80"/>
        <v>0</v>
      </c>
      <c r="AN185" s="36">
        <f t="shared" si="80"/>
        <v>0</v>
      </c>
      <c r="AO185" s="36">
        <f t="shared" si="80"/>
        <v>0</v>
      </c>
      <c r="AP185" s="36">
        <f t="shared" ref="AP185:BU185" si="81">CHOOSE($G$27,AP52,0) * CHOOSE($G$102,AP127,$G$132)</f>
        <v>0</v>
      </c>
      <c r="AQ185" s="36">
        <f t="shared" si="81"/>
        <v>0</v>
      </c>
      <c r="AR185" s="36">
        <f t="shared" si="81"/>
        <v>0</v>
      </c>
      <c r="AS185" s="36">
        <f t="shared" si="81"/>
        <v>0</v>
      </c>
      <c r="AT185" s="36">
        <f t="shared" si="81"/>
        <v>0</v>
      </c>
      <c r="AU185" s="36">
        <f t="shared" si="81"/>
        <v>0</v>
      </c>
      <c r="AV185" s="36">
        <f t="shared" si="81"/>
        <v>0</v>
      </c>
      <c r="AW185" s="36">
        <f t="shared" si="81"/>
        <v>0</v>
      </c>
      <c r="AX185" s="36">
        <f t="shared" si="81"/>
        <v>0</v>
      </c>
      <c r="AY185" s="36">
        <f t="shared" si="81"/>
        <v>0</v>
      </c>
      <c r="AZ185" s="36">
        <f t="shared" si="81"/>
        <v>0</v>
      </c>
      <c r="BA185" s="36">
        <f t="shared" si="81"/>
        <v>0</v>
      </c>
      <c r="BB185" s="36">
        <f t="shared" si="81"/>
        <v>0</v>
      </c>
      <c r="BC185" s="36">
        <f t="shared" si="81"/>
        <v>0</v>
      </c>
      <c r="BD185" s="36">
        <f t="shared" si="81"/>
        <v>0</v>
      </c>
      <c r="BE185" s="36">
        <f t="shared" si="81"/>
        <v>0</v>
      </c>
      <c r="BF185" s="36">
        <f t="shared" si="81"/>
        <v>0</v>
      </c>
      <c r="BG185" s="36">
        <f t="shared" si="81"/>
        <v>0</v>
      </c>
      <c r="BH185" s="36">
        <f t="shared" si="81"/>
        <v>0</v>
      </c>
      <c r="BI185" s="36">
        <f t="shared" si="81"/>
        <v>0</v>
      </c>
      <c r="BJ185" s="36">
        <f t="shared" si="81"/>
        <v>0</v>
      </c>
      <c r="BK185" s="36">
        <f t="shared" si="81"/>
        <v>0</v>
      </c>
      <c r="BL185" s="36">
        <f t="shared" si="81"/>
        <v>0</v>
      </c>
      <c r="BM185" s="36">
        <f t="shared" si="81"/>
        <v>0</v>
      </c>
      <c r="BN185" s="36">
        <f t="shared" si="81"/>
        <v>0</v>
      </c>
      <c r="BO185" s="36">
        <f t="shared" si="81"/>
        <v>0</v>
      </c>
      <c r="BP185" s="36">
        <f t="shared" si="81"/>
        <v>0</v>
      </c>
      <c r="BQ185" s="36">
        <f t="shared" si="81"/>
        <v>0</v>
      </c>
      <c r="BR185" s="36">
        <f t="shared" si="81"/>
        <v>0</v>
      </c>
      <c r="BS185" s="36">
        <f t="shared" si="81"/>
        <v>0</v>
      </c>
      <c r="BT185" s="36">
        <f t="shared" si="81"/>
        <v>0</v>
      </c>
      <c r="BU185" s="36">
        <f t="shared" si="81"/>
        <v>0</v>
      </c>
      <c r="BV185" s="36">
        <f t="shared" ref="BV185:CK185" si="82">CHOOSE($G$27,BV52,0) * CHOOSE($G$102,BV127,$G$132)</f>
        <v>0</v>
      </c>
      <c r="BW185" s="36">
        <f t="shared" si="82"/>
        <v>0</v>
      </c>
      <c r="BX185" s="36">
        <f t="shared" si="82"/>
        <v>0</v>
      </c>
      <c r="BY185" s="36">
        <f t="shared" si="82"/>
        <v>0</v>
      </c>
      <c r="BZ185" s="36">
        <f t="shared" si="82"/>
        <v>0</v>
      </c>
      <c r="CA185" s="36">
        <f t="shared" si="82"/>
        <v>0</v>
      </c>
      <c r="CB185" s="36">
        <f t="shared" si="82"/>
        <v>0</v>
      </c>
      <c r="CC185" s="36">
        <f t="shared" si="82"/>
        <v>0</v>
      </c>
      <c r="CD185" s="36">
        <f t="shared" si="82"/>
        <v>0</v>
      </c>
      <c r="CE185" s="36">
        <f t="shared" si="82"/>
        <v>0</v>
      </c>
      <c r="CF185" s="36">
        <f t="shared" si="82"/>
        <v>0</v>
      </c>
      <c r="CG185" s="36">
        <f t="shared" si="82"/>
        <v>0</v>
      </c>
      <c r="CH185" s="36">
        <f t="shared" si="82"/>
        <v>0</v>
      </c>
      <c r="CI185" s="36">
        <f t="shared" si="82"/>
        <v>0</v>
      </c>
      <c r="CJ185" s="36">
        <f t="shared" si="82"/>
        <v>0</v>
      </c>
      <c r="CK185" s="36">
        <f t="shared" si="82"/>
        <v>0</v>
      </c>
    </row>
    <row r="186" spans="1:89" ht="10.15" hidden="1" customHeight="1" outlineLevel="2">
      <c r="D186" s="284" t="s">
        <v>662</v>
      </c>
      <c r="E186" s="285"/>
      <c r="F186" s="286" t="s">
        <v>4</v>
      </c>
      <c r="G186" s="265">
        <f>SUM(J186:CK186)</f>
        <v>0</v>
      </c>
      <c r="H186" s="284"/>
      <c r="I186" s="287"/>
      <c r="J186" s="282">
        <f>SUM(J166:J185)</f>
        <v>0</v>
      </c>
      <c r="K186" s="282">
        <f t="shared" ref="K186:BV186" si="83">SUM(K166:K185)</f>
        <v>0</v>
      </c>
      <c r="L186" s="282">
        <f t="shared" si="83"/>
        <v>0</v>
      </c>
      <c r="M186" s="282">
        <f t="shared" si="83"/>
        <v>0</v>
      </c>
      <c r="N186" s="282">
        <f t="shared" si="83"/>
        <v>0</v>
      </c>
      <c r="O186" s="282">
        <f t="shared" si="83"/>
        <v>0</v>
      </c>
      <c r="P186" s="282">
        <f t="shared" si="83"/>
        <v>0</v>
      </c>
      <c r="Q186" s="282">
        <f t="shared" si="83"/>
        <v>0</v>
      </c>
      <c r="R186" s="282">
        <f t="shared" si="83"/>
        <v>0</v>
      </c>
      <c r="S186" s="282">
        <f t="shared" si="83"/>
        <v>0</v>
      </c>
      <c r="T186" s="282">
        <f t="shared" si="83"/>
        <v>0</v>
      </c>
      <c r="U186" s="282">
        <f t="shared" si="83"/>
        <v>0</v>
      </c>
      <c r="V186" s="282">
        <f t="shared" si="83"/>
        <v>0</v>
      </c>
      <c r="W186" s="282">
        <f t="shared" si="83"/>
        <v>0</v>
      </c>
      <c r="X186" s="282">
        <f t="shared" si="83"/>
        <v>0</v>
      </c>
      <c r="Y186" s="282">
        <f t="shared" si="83"/>
        <v>0</v>
      </c>
      <c r="Z186" s="282">
        <f t="shared" si="83"/>
        <v>0</v>
      </c>
      <c r="AA186" s="282">
        <f t="shared" si="83"/>
        <v>0</v>
      </c>
      <c r="AB186" s="282">
        <f t="shared" si="83"/>
        <v>0</v>
      </c>
      <c r="AC186" s="282">
        <f t="shared" si="83"/>
        <v>0</v>
      </c>
      <c r="AD186" s="282">
        <f t="shared" si="83"/>
        <v>0</v>
      </c>
      <c r="AE186" s="282">
        <f t="shared" si="83"/>
        <v>0</v>
      </c>
      <c r="AF186" s="282">
        <f t="shared" si="83"/>
        <v>0</v>
      </c>
      <c r="AG186" s="282">
        <f t="shared" si="83"/>
        <v>0</v>
      </c>
      <c r="AH186" s="282">
        <f t="shared" si="83"/>
        <v>0</v>
      </c>
      <c r="AI186" s="282">
        <f t="shared" si="83"/>
        <v>0</v>
      </c>
      <c r="AJ186" s="282">
        <f t="shared" si="83"/>
        <v>0</v>
      </c>
      <c r="AK186" s="282">
        <f t="shared" si="83"/>
        <v>0</v>
      </c>
      <c r="AL186" s="282">
        <f t="shared" si="83"/>
        <v>0</v>
      </c>
      <c r="AM186" s="282">
        <f t="shared" si="83"/>
        <v>0</v>
      </c>
      <c r="AN186" s="282">
        <f t="shared" si="83"/>
        <v>0</v>
      </c>
      <c r="AO186" s="282">
        <f t="shared" si="83"/>
        <v>0</v>
      </c>
      <c r="AP186" s="282">
        <f t="shared" si="83"/>
        <v>0</v>
      </c>
      <c r="AQ186" s="282">
        <f t="shared" si="83"/>
        <v>0</v>
      </c>
      <c r="AR186" s="282">
        <f t="shared" si="83"/>
        <v>0</v>
      </c>
      <c r="AS186" s="282">
        <f t="shared" si="83"/>
        <v>0</v>
      </c>
      <c r="AT186" s="282">
        <f t="shared" si="83"/>
        <v>0</v>
      </c>
      <c r="AU186" s="282">
        <f t="shared" si="83"/>
        <v>0</v>
      </c>
      <c r="AV186" s="282">
        <f t="shared" si="83"/>
        <v>0</v>
      </c>
      <c r="AW186" s="282">
        <f t="shared" si="83"/>
        <v>0</v>
      </c>
      <c r="AX186" s="282">
        <f t="shared" si="83"/>
        <v>0</v>
      </c>
      <c r="AY186" s="282">
        <f t="shared" si="83"/>
        <v>0</v>
      </c>
      <c r="AZ186" s="282">
        <f t="shared" si="83"/>
        <v>0</v>
      </c>
      <c r="BA186" s="282">
        <f t="shared" si="83"/>
        <v>0</v>
      </c>
      <c r="BB186" s="282">
        <f t="shared" si="83"/>
        <v>0</v>
      </c>
      <c r="BC186" s="282">
        <f t="shared" si="83"/>
        <v>0</v>
      </c>
      <c r="BD186" s="282">
        <f t="shared" si="83"/>
        <v>0</v>
      </c>
      <c r="BE186" s="282">
        <f t="shared" si="83"/>
        <v>0</v>
      </c>
      <c r="BF186" s="282">
        <f t="shared" si="83"/>
        <v>0</v>
      </c>
      <c r="BG186" s="282">
        <f t="shared" si="83"/>
        <v>0</v>
      </c>
      <c r="BH186" s="282">
        <f t="shared" si="83"/>
        <v>0</v>
      </c>
      <c r="BI186" s="282">
        <f t="shared" si="83"/>
        <v>0</v>
      </c>
      <c r="BJ186" s="282">
        <f t="shared" si="83"/>
        <v>0</v>
      </c>
      <c r="BK186" s="282">
        <f t="shared" si="83"/>
        <v>0</v>
      </c>
      <c r="BL186" s="282">
        <f t="shared" si="83"/>
        <v>0</v>
      </c>
      <c r="BM186" s="282">
        <f t="shared" si="83"/>
        <v>0</v>
      </c>
      <c r="BN186" s="282">
        <f t="shared" si="83"/>
        <v>0</v>
      </c>
      <c r="BO186" s="282">
        <f t="shared" si="83"/>
        <v>0</v>
      </c>
      <c r="BP186" s="282">
        <f t="shared" si="83"/>
        <v>0</v>
      </c>
      <c r="BQ186" s="282">
        <f t="shared" si="83"/>
        <v>0</v>
      </c>
      <c r="BR186" s="282">
        <f t="shared" si="83"/>
        <v>0</v>
      </c>
      <c r="BS186" s="282">
        <f t="shared" si="83"/>
        <v>0</v>
      </c>
      <c r="BT186" s="282">
        <f t="shared" si="83"/>
        <v>0</v>
      </c>
      <c r="BU186" s="282">
        <f t="shared" si="83"/>
        <v>0</v>
      </c>
      <c r="BV186" s="282">
        <f t="shared" si="83"/>
        <v>0</v>
      </c>
      <c r="BW186" s="282">
        <f t="shared" ref="BW186:CK186" si="84">SUM(BW166:BW185)</f>
        <v>0</v>
      </c>
      <c r="BX186" s="282">
        <f t="shared" si="84"/>
        <v>0</v>
      </c>
      <c r="BY186" s="282">
        <f t="shared" si="84"/>
        <v>0</v>
      </c>
      <c r="BZ186" s="282">
        <f t="shared" si="84"/>
        <v>0</v>
      </c>
      <c r="CA186" s="282">
        <f t="shared" si="84"/>
        <v>0</v>
      </c>
      <c r="CB186" s="282">
        <f t="shared" si="84"/>
        <v>0</v>
      </c>
      <c r="CC186" s="282">
        <f t="shared" si="84"/>
        <v>0</v>
      </c>
      <c r="CD186" s="282">
        <f t="shared" si="84"/>
        <v>0</v>
      </c>
      <c r="CE186" s="282">
        <f t="shared" si="84"/>
        <v>0</v>
      </c>
      <c r="CF186" s="282">
        <f t="shared" si="84"/>
        <v>0</v>
      </c>
      <c r="CG186" s="282">
        <f t="shared" si="84"/>
        <v>0</v>
      </c>
      <c r="CH186" s="282">
        <f t="shared" si="84"/>
        <v>0</v>
      </c>
      <c r="CI186" s="282">
        <f t="shared" si="84"/>
        <v>0</v>
      </c>
      <c r="CJ186" s="282">
        <f t="shared" si="84"/>
        <v>0</v>
      </c>
      <c r="CK186" s="282">
        <f t="shared" si="84"/>
        <v>0</v>
      </c>
    </row>
    <row r="187" spans="1:89" ht="10.15" hidden="1" customHeight="1" outlineLevel="2"/>
    <row r="188" spans="1:89" ht="10.15" hidden="1" customHeight="1" outlineLevel="2"/>
    <row r="189" spans="1:89" ht="10.15" hidden="1" customHeight="1" outlineLevel="2">
      <c r="D189" s="44" t="s">
        <v>676</v>
      </c>
    </row>
    <row r="190" spans="1:89" ht="10.15" hidden="1" customHeight="1" outlineLevel="2"/>
    <row r="191" spans="1:89" ht="10.15" hidden="1" customHeight="1" outlineLevel="2">
      <c r="A191" s="269"/>
      <c r="D191" s="10" t="s">
        <v>676</v>
      </c>
      <c r="F191" s="12" t="s">
        <v>4</v>
      </c>
      <c r="G191" s="25">
        <f ca="1">SUM(J191:CK191)</f>
        <v>784033.20832798351</v>
      </c>
      <c r="J191" s="36">
        <f t="shared" ref="J191:AO191" ca="1" si="85">CHOOSE($G$27,0,J$58) * CHOOSE($G$102,0,$G$132)</f>
        <v>0</v>
      </c>
      <c r="K191" s="36">
        <f t="shared" ca="1" si="85"/>
        <v>0</v>
      </c>
      <c r="L191" s="36">
        <f t="shared" ca="1" si="85"/>
        <v>0</v>
      </c>
      <c r="M191" s="36">
        <f t="shared" ca="1" si="85"/>
        <v>0</v>
      </c>
      <c r="N191" s="36">
        <f t="shared" ca="1" si="85"/>
        <v>203503.28060130469</v>
      </c>
      <c r="O191" s="36">
        <f t="shared" ca="1" si="85"/>
        <v>0</v>
      </c>
      <c r="P191" s="36">
        <f t="shared" ca="1" si="85"/>
        <v>0</v>
      </c>
      <c r="Q191" s="36">
        <f t="shared" ca="1" si="85"/>
        <v>0</v>
      </c>
      <c r="R191" s="36">
        <f t="shared" ca="1" si="85"/>
        <v>0</v>
      </c>
      <c r="S191" s="36">
        <f t="shared" ca="1" si="85"/>
        <v>0</v>
      </c>
      <c r="T191" s="36">
        <f t="shared" ca="1" si="85"/>
        <v>0</v>
      </c>
      <c r="U191" s="36">
        <f t="shared" ca="1" si="85"/>
        <v>0</v>
      </c>
      <c r="V191" s="36">
        <f t="shared" ca="1" si="85"/>
        <v>0</v>
      </c>
      <c r="W191" s="36">
        <f t="shared" ca="1" si="85"/>
        <v>0</v>
      </c>
      <c r="X191" s="36">
        <f t="shared" ca="1" si="85"/>
        <v>165458.53096989458</v>
      </c>
      <c r="Y191" s="36">
        <f t="shared" ca="1" si="85"/>
        <v>0</v>
      </c>
      <c r="Z191" s="36">
        <f t="shared" ca="1" si="85"/>
        <v>0</v>
      </c>
      <c r="AA191" s="36">
        <f t="shared" ca="1" si="85"/>
        <v>0</v>
      </c>
      <c r="AB191" s="36">
        <f t="shared" ca="1" si="85"/>
        <v>0</v>
      </c>
      <c r="AC191" s="36">
        <f t="shared" ca="1" si="85"/>
        <v>0</v>
      </c>
      <c r="AD191" s="36">
        <f t="shared" ca="1" si="85"/>
        <v>0</v>
      </c>
      <c r="AE191" s="36">
        <f t="shared" ca="1" si="85"/>
        <v>0</v>
      </c>
      <c r="AF191" s="36">
        <f t="shared" ca="1" si="85"/>
        <v>0</v>
      </c>
      <c r="AG191" s="36">
        <f t="shared" ca="1" si="85"/>
        <v>0</v>
      </c>
      <c r="AH191" s="36">
        <f t="shared" ca="1" si="85"/>
        <v>130264.8504517767</v>
      </c>
      <c r="AI191" s="36">
        <f t="shared" ca="1" si="85"/>
        <v>0</v>
      </c>
      <c r="AJ191" s="36">
        <f t="shared" ca="1" si="85"/>
        <v>0</v>
      </c>
      <c r="AK191" s="36">
        <f t="shared" ca="1" si="85"/>
        <v>0</v>
      </c>
      <c r="AL191" s="36">
        <f t="shared" ca="1" si="85"/>
        <v>0</v>
      </c>
      <c r="AM191" s="36">
        <f t="shared" ca="1" si="85"/>
        <v>0</v>
      </c>
      <c r="AN191" s="36">
        <f t="shared" ca="1" si="85"/>
        <v>0</v>
      </c>
      <c r="AO191" s="36">
        <f t="shared" ca="1" si="85"/>
        <v>0</v>
      </c>
      <c r="AP191" s="36">
        <f t="shared" ref="AP191:BU191" ca="1" si="86">CHOOSE($G$27,0,AP$58) * CHOOSE($G$102,0,$G$132)</f>
        <v>0</v>
      </c>
      <c r="AQ191" s="36">
        <f t="shared" ca="1" si="86"/>
        <v>0</v>
      </c>
      <c r="AR191" s="36">
        <f t="shared" ca="1" si="86"/>
        <v>115528.67360044688</v>
      </c>
      <c r="AS191" s="36">
        <f t="shared" ca="1" si="86"/>
        <v>0</v>
      </c>
      <c r="AT191" s="36">
        <f t="shared" ca="1" si="86"/>
        <v>0</v>
      </c>
      <c r="AU191" s="36">
        <f t="shared" ca="1" si="86"/>
        <v>0</v>
      </c>
      <c r="AV191" s="36">
        <f t="shared" ca="1" si="86"/>
        <v>0</v>
      </c>
      <c r="AW191" s="36">
        <f t="shared" ca="1" si="86"/>
        <v>0</v>
      </c>
      <c r="AX191" s="36">
        <f t="shared" ca="1" si="86"/>
        <v>0</v>
      </c>
      <c r="AY191" s="36">
        <f t="shared" ca="1" si="86"/>
        <v>0</v>
      </c>
      <c r="AZ191" s="36">
        <f t="shared" ca="1" si="86"/>
        <v>0</v>
      </c>
      <c r="BA191" s="36">
        <f t="shared" ca="1" si="86"/>
        <v>0</v>
      </c>
      <c r="BB191" s="36">
        <f t="shared" ca="1" si="86"/>
        <v>107376.69387104044</v>
      </c>
      <c r="BC191" s="36">
        <f t="shared" ca="1" si="86"/>
        <v>0</v>
      </c>
      <c r="BD191" s="36">
        <f t="shared" ca="1" si="86"/>
        <v>0</v>
      </c>
      <c r="BE191" s="36">
        <f t="shared" ca="1" si="86"/>
        <v>0</v>
      </c>
      <c r="BF191" s="36">
        <f t="shared" ca="1" si="86"/>
        <v>0</v>
      </c>
      <c r="BG191" s="36">
        <f t="shared" ca="1" si="86"/>
        <v>0</v>
      </c>
      <c r="BH191" s="36">
        <f t="shared" ca="1" si="86"/>
        <v>0</v>
      </c>
      <c r="BI191" s="36">
        <f t="shared" ca="1" si="86"/>
        <v>0</v>
      </c>
      <c r="BJ191" s="36">
        <f t="shared" ca="1" si="86"/>
        <v>0</v>
      </c>
      <c r="BK191" s="36">
        <f t="shared" ca="1" si="86"/>
        <v>0</v>
      </c>
      <c r="BL191" s="36">
        <f t="shared" ca="1" si="86"/>
        <v>61901.178833520193</v>
      </c>
      <c r="BM191" s="36">
        <f t="shared" ca="1" si="86"/>
        <v>0</v>
      </c>
      <c r="BN191" s="36">
        <f t="shared" ca="1" si="86"/>
        <v>0</v>
      </c>
      <c r="BO191" s="36">
        <f t="shared" ca="1" si="86"/>
        <v>0</v>
      </c>
      <c r="BP191" s="36">
        <f t="shared" ca="1" si="86"/>
        <v>0</v>
      </c>
      <c r="BQ191" s="36">
        <f t="shared" ca="1" si="86"/>
        <v>0</v>
      </c>
      <c r="BR191" s="36">
        <f t="shared" ca="1" si="86"/>
        <v>0</v>
      </c>
      <c r="BS191" s="36">
        <f t="shared" ca="1" si="86"/>
        <v>0</v>
      </c>
      <c r="BT191" s="36">
        <f t="shared" ca="1" si="86"/>
        <v>0</v>
      </c>
      <c r="BU191" s="36">
        <f t="shared" ca="1" si="86"/>
        <v>0</v>
      </c>
      <c r="BV191" s="36">
        <f t="shared" ref="BV191:CK191" ca="1" si="87">CHOOSE($G$27,0,BV$58) * CHOOSE($G$102,0,$G$132)</f>
        <v>0</v>
      </c>
      <c r="BW191" s="36">
        <f t="shared" ca="1" si="87"/>
        <v>0</v>
      </c>
      <c r="BX191" s="36">
        <f t="shared" ca="1" si="87"/>
        <v>0</v>
      </c>
      <c r="BY191" s="36">
        <f t="shared" ca="1" si="87"/>
        <v>0</v>
      </c>
      <c r="BZ191" s="36">
        <f t="shared" ca="1" si="87"/>
        <v>0</v>
      </c>
      <c r="CA191" s="36">
        <f t="shared" ca="1" si="87"/>
        <v>0</v>
      </c>
      <c r="CB191" s="36">
        <f t="shared" ca="1" si="87"/>
        <v>0</v>
      </c>
      <c r="CC191" s="36">
        <f t="shared" ca="1" si="87"/>
        <v>0</v>
      </c>
      <c r="CD191" s="36">
        <f t="shared" ca="1" si="87"/>
        <v>0</v>
      </c>
      <c r="CE191" s="36">
        <f t="shared" ca="1" si="87"/>
        <v>0</v>
      </c>
      <c r="CF191" s="36">
        <f t="shared" ca="1" si="87"/>
        <v>0</v>
      </c>
      <c r="CG191" s="36">
        <f t="shared" ca="1" si="87"/>
        <v>0</v>
      </c>
      <c r="CH191" s="36">
        <f t="shared" ca="1" si="87"/>
        <v>0</v>
      </c>
      <c r="CI191" s="36">
        <f t="shared" ca="1" si="87"/>
        <v>0</v>
      </c>
      <c r="CJ191" s="36">
        <f t="shared" ca="1" si="87"/>
        <v>0</v>
      </c>
      <c r="CK191" s="36">
        <f t="shared" ca="1" si="87"/>
        <v>0</v>
      </c>
    </row>
    <row r="192" spans="1:89" ht="10.15" hidden="1" customHeight="1" outlineLevel="2"/>
    <row r="193" spans="3:89" ht="10.15" hidden="1" customHeight="1" outlineLevel="2"/>
    <row r="194" spans="3:89" s="16" customFormat="1" ht="10.15" hidden="1" customHeight="1" outlineLevel="2">
      <c r="C194" s="306" t="str">
        <f>"2.2.2"</f>
        <v>2.2.2</v>
      </c>
      <c r="D194" s="16" t="s">
        <v>661</v>
      </c>
      <c r="E194" s="18"/>
      <c r="F194" s="19"/>
      <c r="G194" s="19"/>
    </row>
    <row r="195" spans="3:89" ht="10.15" hidden="1" customHeight="1" outlineLevel="2"/>
    <row r="196" spans="3:89" ht="10.15" hidden="1" customHeight="1" outlineLevel="2">
      <c r="D196" s="298" t="s">
        <v>681</v>
      </c>
    </row>
    <row r="197" spans="3:89" ht="10.15" hidden="1" customHeight="1" outlineLevel="2"/>
    <row r="198" spans="3:89" ht="10.15" hidden="1" customHeight="1" outlineLevel="2">
      <c r="D198" s="10" t="s">
        <v>663</v>
      </c>
      <c r="F198" s="12" t="s">
        <v>7</v>
      </c>
      <c r="J198" s="22">
        <f>'CAPEX un PL'!J37</f>
        <v>1</v>
      </c>
      <c r="K198" s="22">
        <f>'CAPEX un PL'!K37</f>
        <v>1</v>
      </c>
      <c r="L198" s="22">
        <f>'CAPEX un PL'!L37</f>
        <v>1</v>
      </c>
      <c r="M198" s="22">
        <f>'CAPEX un PL'!M37</f>
        <v>1</v>
      </c>
      <c r="N198" s="22">
        <f>'CAPEX un PL'!N37</f>
        <v>1</v>
      </c>
      <c r="O198" s="22">
        <f>'CAPEX un PL'!O37</f>
        <v>1</v>
      </c>
      <c r="P198" s="22">
        <f>'CAPEX un PL'!P37</f>
        <v>1</v>
      </c>
      <c r="Q198" s="22">
        <f>'CAPEX un PL'!Q37</f>
        <v>1</v>
      </c>
      <c r="R198" s="22">
        <f>'CAPEX un PL'!R37</f>
        <v>1</v>
      </c>
      <c r="S198" s="22">
        <f>'CAPEX un PL'!S37</f>
        <v>1</v>
      </c>
      <c r="T198" s="22">
        <f>'CAPEX un PL'!T37</f>
        <v>1</v>
      </c>
      <c r="U198" s="22">
        <f>'CAPEX un PL'!U37</f>
        <v>1</v>
      </c>
      <c r="V198" s="22">
        <f>'CAPEX un PL'!V37</f>
        <v>1</v>
      </c>
      <c r="W198" s="22">
        <f>'CAPEX un PL'!W37</f>
        <v>1</v>
      </c>
      <c r="X198" s="22">
        <f>'CAPEX un PL'!X37</f>
        <v>1</v>
      </c>
      <c r="Y198" s="22">
        <f>'CAPEX un PL'!Y37</f>
        <v>1</v>
      </c>
      <c r="Z198" s="22">
        <f>'CAPEX un PL'!Z37</f>
        <v>1</v>
      </c>
      <c r="AA198" s="22">
        <f>'CAPEX un PL'!AA37</f>
        <v>1</v>
      </c>
      <c r="AB198" s="22">
        <f>'CAPEX un PL'!AB37</f>
        <v>1</v>
      </c>
      <c r="AC198" s="22">
        <f>'CAPEX un PL'!AC37</f>
        <v>1</v>
      </c>
      <c r="AD198" s="22">
        <f>'CAPEX un PL'!AD37</f>
        <v>1</v>
      </c>
      <c r="AE198" s="22">
        <f>'CAPEX un PL'!AE37</f>
        <v>1</v>
      </c>
      <c r="AF198" s="22">
        <f>'CAPEX un PL'!AF37</f>
        <v>1</v>
      </c>
      <c r="AG198" s="22">
        <f>'CAPEX un PL'!AG37</f>
        <v>1</v>
      </c>
      <c r="AH198" s="22">
        <f>'CAPEX un PL'!AH37</f>
        <v>1</v>
      </c>
      <c r="AI198" s="22">
        <f>'CAPEX un PL'!AI37</f>
        <v>1</v>
      </c>
      <c r="AJ198" s="22">
        <f>'CAPEX un PL'!AJ37</f>
        <v>1</v>
      </c>
      <c r="AK198" s="22">
        <f>'CAPEX un PL'!AK37</f>
        <v>1</v>
      </c>
      <c r="AL198" s="22">
        <f>'CAPEX un PL'!AL37</f>
        <v>1</v>
      </c>
      <c r="AM198" s="22">
        <f>'CAPEX un PL'!AM37</f>
        <v>1</v>
      </c>
      <c r="AN198" s="22">
        <f>'CAPEX un PL'!AN37</f>
        <v>1</v>
      </c>
      <c r="AO198" s="22">
        <f>'CAPEX un PL'!AO37</f>
        <v>1</v>
      </c>
      <c r="AP198" s="22">
        <f>'CAPEX un PL'!AP37</f>
        <v>1</v>
      </c>
      <c r="AQ198" s="22">
        <f>'CAPEX un PL'!AQ37</f>
        <v>1</v>
      </c>
      <c r="AR198" s="22">
        <f>'CAPEX un PL'!AR37</f>
        <v>1</v>
      </c>
      <c r="AS198" s="22">
        <f>'CAPEX un PL'!AS37</f>
        <v>1</v>
      </c>
      <c r="AT198" s="22">
        <f>'CAPEX un PL'!AT37</f>
        <v>1</v>
      </c>
      <c r="AU198" s="22">
        <f>'CAPEX un PL'!AU37</f>
        <v>1</v>
      </c>
      <c r="AV198" s="22">
        <f>'CAPEX un PL'!AV37</f>
        <v>1</v>
      </c>
      <c r="AW198" s="22">
        <f>'CAPEX un PL'!AW37</f>
        <v>1</v>
      </c>
      <c r="AX198" s="22">
        <f>'CAPEX un PL'!AX37</f>
        <v>1</v>
      </c>
      <c r="AY198" s="22">
        <f>'CAPEX un PL'!AY37</f>
        <v>1</v>
      </c>
      <c r="AZ198" s="22">
        <f>'CAPEX un PL'!AZ37</f>
        <v>1</v>
      </c>
      <c r="BA198" s="22">
        <f>'CAPEX un PL'!BA37</f>
        <v>1</v>
      </c>
      <c r="BB198" s="22">
        <f>'CAPEX un PL'!BB37</f>
        <v>1</v>
      </c>
      <c r="BC198" s="22">
        <f>'CAPEX un PL'!BC37</f>
        <v>1</v>
      </c>
      <c r="BD198" s="22">
        <f>'CAPEX un PL'!BD37</f>
        <v>1</v>
      </c>
      <c r="BE198" s="22">
        <f>'CAPEX un PL'!BE37</f>
        <v>1</v>
      </c>
      <c r="BF198" s="22">
        <f>'CAPEX un PL'!BF37</f>
        <v>1</v>
      </c>
      <c r="BG198" s="22">
        <f>'CAPEX un PL'!BG37</f>
        <v>1</v>
      </c>
      <c r="BH198" s="22">
        <f>'CAPEX un PL'!BH37</f>
        <v>1</v>
      </c>
      <c r="BI198" s="22">
        <f>'CAPEX un PL'!BI37</f>
        <v>1</v>
      </c>
      <c r="BJ198" s="22">
        <f>'CAPEX un PL'!BJ37</f>
        <v>1</v>
      </c>
      <c r="BK198" s="22">
        <f>'CAPEX un PL'!BK37</f>
        <v>1</v>
      </c>
      <c r="BL198" s="22">
        <f>'CAPEX un PL'!BL37</f>
        <v>1</v>
      </c>
      <c r="BM198" s="22">
        <f>'CAPEX un PL'!BM37</f>
        <v>1</v>
      </c>
      <c r="BN198" s="22">
        <f>'CAPEX un PL'!BN37</f>
        <v>1</v>
      </c>
      <c r="BO198" s="22">
        <f>'CAPEX un PL'!BO37</f>
        <v>1</v>
      </c>
      <c r="BP198" s="22">
        <f>'CAPEX un PL'!BP37</f>
        <v>1</v>
      </c>
      <c r="BQ198" s="22">
        <f>'CAPEX un PL'!BQ37</f>
        <v>1</v>
      </c>
      <c r="BR198" s="22">
        <f>'CAPEX un PL'!BR37</f>
        <v>1</v>
      </c>
      <c r="BS198" s="22">
        <f>'CAPEX un PL'!BS37</f>
        <v>0</v>
      </c>
      <c r="BT198" s="22">
        <f>'CAPEX un PL'!BT37</f>
        <v>0</v>
      </c>
      <c r="BU198" s="22">
        <f>'CAPEX un PL'!BU37</f>
        <v>0</v>
      </c>
      <c r="BV198" s="22">
        <f>'CAPEX un PL'!BV37</f>
        <v>0</v>
      </c>
      <c r="BW198" s="22">
        <f>'CAPEX un PL'!BW37</f>
        <v>0</v>
      </c>
      <c r="BX198" s="22">
        <f>'CAPEX un PL'!BX37</f>
        <v>0</v>
      </c>
      <c r="BY198" s="22">
        <f>'CAPEX un PL'!BY37</f>
        <v>0</v>
      </c>
      <c r="BZ198" s="22">
        <f>'CAPEX un PL'!BZ37</f>
        <v>0</v>
      </c>
      <c r="CA198" s="22">
        <f>'CAPEX un PL'!CA37</f>
        <v>0</v>
      </c>
      <c r="CB198" s="22">
        <f>'CAPEX un PL'!CB37</f>
        <v>0</v>
      </c>
      <c r="CC198" s="22">
        <f>'CAPEX un PL'!CC37</f>
        <v>0</v>
      </c>
      <c r="CD198" s="22">
        <f>'CAPEX un PL'!CD37</f>
        <v>0</v>
      </c>
      <c r="CE198" s="22">
        <f>'CAPEX un PL'!CE37</f>
        <v>0</v>
      </c>
      <c r="CF198" s="22">
        <f>'CAPEX un PL'!CF37</f>
        <v>0</v>
      </c>
      <c r="CG198" s="22">
        <f>'CAPEX un PL'!CG37</f>
        <v>0</v>
      </c>
      <c r="CH198" s="22">
        <f>'CAPEX un PL'!CH37</f>
        <v>0</v>
      </c>
      <c r="CI198" s="22">
        <f>'CAPEX un PL'!CI37</f>
        <v>0</v>
      </c>
      <c r="CJ198" s="22">
        <f>'CAPEX un PL'!CJ37</f>
        <v>0</v>
      </c>
      <c r="CK198" s="22">
        <f>'CAPEX un PL'!CK37</f>
        <v>0</v>
      </c>
    </row>
    <row r="199" spans="3:89" ht="10.15" hidden="1" customHeight="1" outlineLevel="2"/>
    <row r="200" spans="3:89" ht="10.15" hidden="1" customHeight="1" outlineLevel="2">
      <c r="D200" s="10" t="s">
        <v>664</v>
      </c>
      <c r="F200" s="12" t="s">
        <v>7</v>
      </c>
      <c r="J200" s="26" cm="1">
        <f t="array" ref="J200">IF(SUM(ABS(J166:J185))&gt;0,1,0)</f>
        <v>0</v>
      </c>
      <c r="K200" s="26" cm="1">
        <f t="array" ref="K200">IF(SUM(ABS(K166:K185))&gt;0,1,0)</f>
        <v>0</v>
      </c>
      <c r="L200" s="26" cm="1">
        <f t="array" ref="L200">IF(SUM(ABS(L166:L185))&gt;0,1,0)</f>
        <v>0</v>
      </c>
      <c r="M200" s="26" cm="1">
        <f t="array" ref="M200">IF(SUM(ABS(M166:M185))&gt;0,1,0)</f>
        <v>0</v>
      </c>
      <c r="N200" s="26" cm="1">
        <f t="array" ref="N200">IF(SUM(ABS(N166:N185))&gt;0,1,0)</f>
        <v>0</v>
      </c>
      <c r="O200" s="26" cm="1">
        <f t="array" ref="O200">IF(SUM(ABS(O166:O185))&gt;0,1,0)</f>
        <v>0</v>
      </c>
      <c r="P200" s="26" cm="1">
        <f t="array" ref="P200">IF(SUM(ABS(P166:P185))&gt;0,1,0)</f>
        <v>0</v>
      </c>
      <c r="Q200" s="26" cm="1">
        <f t="array" ref="Q200">IF(SUM(ABS(Q166:Q185))&gt;0,1,0)</f>
        <v>0</v>
      </c>
      <c r="R200" s="26" cm="1">
        <f t="array" ref="R200">IF(SUM(ABS(R166:R185))&gt;0,1,0)</f>
        <v>0</v>
      </c>
      <c r="S200" s="26" cm="1">
        <f t="array" ref="S200">IF(SUM(ABS(S166:S185))&gt;0,1,0)</f>
        <v>0</v>
      </c>
      <c r="T200" s="26" cm="1">
        <f t="array" ref="T200">IF(SUM(ABS(T166:T185))&gt;0,1,0)</f>
        <v>0</v>
      </c>
      <c r="U200" s="26" cm="1">
        <f t="array" ref="U200">IF(SUM(ABS(U166:U185))&gt;0,1,0)</f>
        <v>0</v>
      </c>
      <c r="V200" s="26" cm="1">
        <f t="array" ref="V200">IF(SUM(ABS(V166:V185))&gt;0,1,0)</f>
        <v>0</v>
      </c>
      <c r="W200" s="26" cm="1">
        <f t="array" ref="W200">IF(SUM(ABS(W166:W185))&gt;0,1,0)</f>
        <v>0</v>
      </c>
      <c r="X200" s="26" cm="1">
        <f t="array" ref="X200">IF(SUM(ABS(X166:X185))&gt;0,1,0)</f>
        <v>0</v>
      </c>
      <c r="Y200" s="26" cm="1">
        <f t="array" ref="Y200">IF(SUM(ABS(Y166:Y185))&gt;0,1,0)</f>
        <v>0</v>
      </c>
      <c r="Z200" s="26" cm="1">
        <f t="array" ref="Z200">IF(SUM(ABS(Z166:Z185))&gt;0,1,0)</f>
        <v>0</v>
      </c>
      <c r="AA200" s="26" cm="1">
        <f t="array" ref="AA200">IF(SUM(ABS(AA166:AA185))&gt;0,1,0)</f>
        <v>0</v>
      </c>
      <c r="AB200" s="26" cm="1">
        <f t="array" ref="AB200">IF(SUM(ABS(AB166:AB185))&gt;0,1,0)</f>
        <v>0</v>
      </c>
      <c r="AC200" s="26" cm="1">
        <f t="array" ref="AC200">IF(SUM(ABS(AC166:AC185))&gt;0,1,0)</f>
        <v>0</v>
      </c>
      <c r="AD200" s="26" cm="1">
        <f t="array" ref="AD200">IF(SUM(ABS(AD166:AD185))&gt;0,1,0)</f>
        <v>0</v>
      </c>
      <c r="AE200" s="26" cm="1">
        <f t="array" ref="AE200">IF(SUM(ABS(AE166:AE185))&gt;0,1,0)</f>
        <v>0</v>
      </c>
      <c r="AF200" s="26" cm="1">
        <f t="array" ref="AF200">IF(SUM(ABS(AF166:AF185))&gt;0,1,0)</f>
        <v>0</v>
      </c>
      <c r="AG200" s="26" cm="1">
        <f t="array" ref="AG200">IF(SUM(ABS(AG166:AG185))&gt;0,1,0)</f>
        <v>0</v>
      </c>
      <c r="AH200" s="26" cm="1">
        <f t="array" ref="AH200">IF(SUM(ABS(AH166:AH185))&gt;0,1,0)</f>
        <v>0</v>
      </c>
      <c r="AI200" s="26" cm="1">
        <f t="array" ref="AI200">IF(SUM(ABS(AI166:AI185))&gt;0,1,0)</f>
        <v>0</v>
      </c>
      <c r="AJ200" s="26" cm="1">
        <f t="array" ref="AJ200">IF(SUM(ABS(AJ166:AJ185))&gt;0,1,0)</f>
        <v>0</v>
      </c>
      <c r="AK200" s="26" cm="1">
        <f t="array" ref="AK200">IF(SUM(ABS(AK166:AK185))&gt;0,1,0)</f>
        <v>0</v>
      </c>
      <c r="AL200" s="26" cm="1">
        <f t="array" ref="AL200">IF(SUM(ABS(AL166:AL185))&gt;0,1,0)</f>
        <v>0</v>
      </c>
      <c r="AM200" s="26" cm="1">
        <f t="array" ref="AM200">IF(SUM(ABS(AM166:AM185))&gt;0,1,0)</f>
        <v>0</v>
      </c>
      <c r="AN200" s="26" cm="1">
        <f t="array" ref="AN200">IF(SUM(ABS(AN166:AN185))&gt;0,1,0)</f>
        <v>0</v>
      </c>
      <c r="AO200" s="26" cm="1">
        <f t="array" ref="AO200">IF(SUM(ABS(AO166:AO185))&gt;0,1,0)</f>
        <v>0</v>
      </c>
      <c r="AP200" s="26" cm="1">
        <f t="array" ref="AP200">IF(SUM(ABS(AP166:AP185))&gt;0,1,0)</f>
        <v>0</v>
      </c>
      <c r="AQ200" s="26" cm="1">
        <f t="array" ref="AQ200">IF(SUM(ABS(AQ166:AQ185))&gt;0,1,0)</f>
        <v>0</v>
      </c>
      <c r="AR200" s="26" cm="1">
        <f t="array" ref="AR200">IF(SUM(ABS(AR166:AR185))&gt;0,1,0)</f>
        <v>0</v>
      </c>
      <c r="AS200" s="26" cm="1">
        <f t="array" ref="AS200">IF(SUM(ABS(AS166:AS185))&gt;0,1,0)</f>
        <v>0</v>
      </c>
      <c r="AT200" s="26" cm="1">
        <f t="array" ref="AT200">IF(SUM(ABS(AT166:AT185))&gt;0,1,0)</f>
        <v>0</v>
      </c>
      <c r="AU200" s="26" cm="1">
        <f t="array" ref="AU200">IF(SUM(ABS(AU166:AU185))&gt;0,1,0)</f>
        <v>0</v>
      </c>
      <c r="AV200" s="26" cm="1">
        <f t="array" ref="AV200">IF(SUM(ABS(AV166:AV185))&gt;0,1,0)</f>
        <v>0</v>
      </c>
      <c r="AW200" s="26" cm="1">
        <f t="array" ref="AW200">IF(SUM(ABS(AW166:AW185))&gt;0,1,0)</f>
        <v>0</v>
      </c>
      <c r="AX200" s="26" cm="1">
        <f t="array" ref="AX200">IF(SUM(ABS(AX166:AX185))&gt;0,1,0)</f>
        <v>0</v>
      </c>
      <c r="AY200" s="26" cm="1">
        <f t="array" ref="AY200">IF(SUM(ABS(AY166:AY185))&gt;0,1,0)</f>
        <v>0</v>
      </c>
      <c r="AZ200" s="26" cm="1">
        <f t="array" ref="AZ200">IF(SUM(ABS(AZ166:AZ185))&gt;0,1,0)</f>
        <v>0</v>
      </c>
      <c r="BA200" s="26" cm="1">
        <f t="array" ref="BA200">IF(SUM(ABS(BA166:BA185))&gt;0,1,0)</f>
        <v>0</v>
      </c>
      <c r="BB200" s="26" cm="1">
        <f t="array" ref="BB200">IF(SUM(ABS(BB166:BB185))&gt;0,1,0)</f>
        <v>0</v>
      </c>
      <c r="BC200" s="26" cm="1">
        <f t="array" ref="BC200">IF(SUM(ABS(BC166:BC185))&gt;0,1,0)</f>
        <v>0</v>
      </c>
      <c r="BD200" s="26" cm="1">
        <f t="array" ref="BD200">IF(SUM(ABS(BD166:BD185))&gt;0,1,0)</f>
        <v>0</v>
      </c>
      <c r="BE200" s="26" cm="1">
        <f t="array" ref="BE200">IF(SUM(ABS(BE166:BE185))&gt;0,1,0)</f>
        <v>0</v>
      </c>
      <c r="BF200" s="26" cm="1">
        <f t="array" ref="BF200">IF(SUM(ABS(BF166:BF185))&gt;0,1,0)</f>
        <v>0</v>
      </c>
      <c r="BG200" s="26" cm="1">
        <f t="array" ref="BG200">IF(SUM(ABS(BG166:BG185))&gt;0,1,0)</f>
        <v>0</v>
      </c>
      <c r="BH200" s="26" cm="1">
        <f t="array" ref="BH200">IF(SUM(ABS(BH166:BH185))&gt;0,1,0)</f>
        <v>0</v>
      </c>
      <c r="BI200" s="26" cm="1">
        <f t="array" ref="BI200">IF(SUM(ABS(BI166:BI185))&gt;0,1,0)</f>
        <v>0</v>
      </c>
      <c r="BJ200" s="26" cm="1">
        <f t="array" ref="BJ200">IF(SUM(ABS(BJ166:BJ185))&gt;0,1,0)</f>
        <v>0</v>
      </c>
      <c r="BK200" s="26" cm="1">
        <f t="array" ref="BK200">IF(SUM(ABS(BK166:BK185))&gt;0,1,0)</f>
        <v>0</v>
      </c>
      <c r="BL200" s="26" cm="1">
        <f t="array" ref="BL200">IF(SUM(ABS(BL166:BL185))&gt;0,1,0)</f>
        <v>0</v>
      </c>
      <c r="BM200" s="26" cm="1">
        <f t="array" ref="BM200">IF(SUM(ABS(BM166:BM185))&gt;0,1,0)</f>
        <v>0</v>
      </c>
      <c r="BN200" s="26" cm="1">
        <f t="array" ref="BN200">IF(SUM(ABS(BN166:BN185))&gt;0,1,0)</f>
        <v>0</v>
      </c>
      <c r="BO200" s="26" cm="1">
        <f t="array" ref="BO200">IF(SUM(ABS(BO166:BO185))&gt;0,1,0)</f>
        <v>0</v>
      </c>
      <c r="BP200" s="26" cm="1">
        <f t="array" ref="BP200">IF(SUM(ABS(BP166:BP185))&gt;0,1,0)</f>
        <v>0</v>
      </c>
      <c r="BQ200" s="26" cm="1">
        <f t="array" ref="BQ200">IF(SUM(ABS(BQ166:BQ185))&gt;0,1,0)</f>
        <v>0</v>
      </c>
      <c r="BR200" s="26" cm="1">
        <f t="array" ref="BR200">IF(SUM(ABS(BR166:BR185))&gt;0,1,0)</f>
        <v>0</v>
      </c>
      <c r="BS200" s="26" cm="1">
        <f t="array" ref="BS200">IF(SUM(ABS(BS166:BS185))&gt;0,1,0)</f>
        <v>0</v>
      </c>
      <c r="BT200" s="26" cm="1">
        <f t="array" ref="BT200">IF(SUM(ABS(BT166:BT185))&gt;0,1,0)</f>
        <v>0</v>
      </c>
      <c r="BU200" s="26" cm="1">
        <f t="array" ref="BU200">IF(SUM(ABS(BU166:BU185))&gt;0,1,0)</f>
        <v>0</v>
      </c>
      <c r="BV200" s="26" cm="1">
        <f t="array" ref="BV200">IF(SUM(ABS(BV166:BV185))&gt;0,1,0)</f>
        <v>0</v>
      </c>
      <c r="BW200" s="26" cm="1">
        <f t="array" ref="BW200">IF(SUM(ABS(BW166:BW185))&gt;0,1,0)</f>
        <v>0</v>
      </c>
      <c r="BX200" s="26" cm="1">
        <f t="array" ref="BX200">IF(SUM(ABS(BX166:BX185))&gt;0,1,0)</f>
        <v>0</v>
      </c>
      <c r="BY200" s="26" cm="1">
        <f t="array" ref="BY200">IF(SUM(ABS(BY166:BY185))&gt;0,1,0)</f>
        <v>0</v>
      </c>
      <c r="BZ200" s="26" cm="1">
        <f t="array" ref="BZ200">IF(SUM(ABS(BZ166:BZ185))&gt;0,1,0)</f>
        <v>0</v>
      </c>
      <c r="CA200" s="26" cm="1">
        <f t="array" ref="CA200">IF(SUM(ABS(CA166:CA185))&gt;0,1,0)</f>
        <v>0</v>
      </c>
      <c r="CB200" s="26" cm="1">
        <f t="array" ref="CB200">IF(SUM(ABS(CB166:CB185))&gt;0,1,0)</f>
        <v>0</v>
      </c>
      <c r="CC200" s="26" cm="1">
        <f t="array" ref="CC200">IF(SUM(ABS(CC166:CC185))&gt;0,1,0)</f>
        <v>0</v>
      </c>
      <c r="CD200" s="26" cm="1">
        <f t="array" ref="CD200">IF(SUM(ABS(CD166:CD185))&gt;0,1,0)</f>
        <v>0</v>
      </c>
      <c r="CE200" s="26" cm="1">
        <f t="array" ref="CE200">IF(SUM(ABS(CE166:CE185))&gt;0,1,0)</f>
        <v>0</v>
      </c>
      <c r="CF200" s="26" cm="1">
        <f t="array" ref="CF200">IF(SUM(ABS(CF166:CF185))&gt;0,1,0)</f>
        <v>0</v>
      </c>
      <c r="CG200" s="26" cm="1">
        <f t="array" ref="CG200">IF(SUM(ABS(CG166:CG185))&gt;0,1,0)</f>
        <v>0</v>
      </c>
      <c r="CH200" s="26" cm="1">
        <f t="array" ref="CH200">IF(SUM(ABS(CH166:CH185))&gt;0,1,0)</f>
        <v>0</v>
      </c>
      <c r="CI200" s="26" cm="1">
        <f t="array" ref="CI200">IF(SUM(ABS(CI166:CI185))&gt;0,1,0)</f>
        <v>0</v>
      </c>
      <c r="CJ200" s="26" cm="1">
        <f t="array" ref="CJ200">IF(SUM(ABS(CJ166:CJ185))&gt;0,1,0)</f>
        <v>0</v>
      </c>
      <c r="CK200" s="26" cm="1">
        <f t="array" ref="CK200">IF(SUM(ABS(CK166:CK185))&gt;0,1,0)</f>
        <v>0</v>
      </c>
    </row>
    <row r="201" spans="3:89" ht="10.15" hidden="1" customHeight="1" outlineLevel="2"/>
    <row r="202" spans="3:89" ht="10.15" hidden="1" customHeight="1" outlineLevel="2">
      <c r="D202" s="10" t="s">
        <v>665</v>
      </c>
      <c r="F202" s="12" t="s">
        <v>7</v>
      </c>
      <c r="J202" s="26">
        <f t="shared" ref="J202:AO202" ca="1" si="88">IF(SUM(OFFSET(J200,0,0,1,-MIN(J$2,MAX($G$166:$G$185))))&gt;0,1,0) *J$198</f>
        <v>0</v>
      </c>
      <c r="K202" s="26">
        <f t="shared" ca="1" si="88"/>
        <v>0</v>
      </c>
      <c r="L202" s="26">
        <f t="shared" ca="1" si="88"/>
        <v>0</v>
      </c>
      <c r="M202" s="26">
        <f t="shared" ca="1" si="88"/>
        <v>0</v>
      </c>
      <c r="N202" s="26">
        <f t="shared" ca="1" si="88"/>
        <v>0</v>
      </c>
      <c r="O202" s="26">
        <f t="shared" ca="1" si="88"/>
        <v>0</v>
      </c>
      <c r="P202" s="26">
        <f t="shared" ca="1" si="88"/>
        <v>0</v>
      </c>
      <c r="Q202" s="26">
        <f t="shared" ca="1" si="88"/>
        <v>0</v>
      </c>
      <c r="R202" s="26">
        <f t="shared" ca="1" si="88"/>
        <v>0</v>
      </c>
      <c r="S202" s="26">
        <f t="shared" ca="1" si="88"/>
        <v>0</v>
      </c>
      <c r="T202" s="26">
        <f t="shared" ca="1" si="88"/>
        <v>0</v>
      </c>
      <c r="U202" s="26">
        <f t="shared" ca="1" si="88"/>
        <v>0</v>
      </c>
      <c r="V202" s="26">
        <f t="shared" ca="1" si="88"/>
        <v>0</v>
      </c>
      <c r="W202" s="26">
        <f t="shared" ca="1" si="88"/>
        <v>0</v>
      </c>
      <c r="X202" s="26">
        <f t="shared" ca="1" si="88"/>
        <v>0</v>
      </c>
      <c r="Y202" s="26">
        <f t="shared" ca="1" si="88"/>
        <v>0</v>
      </c>
      <c r="Z202" s="26">
        <f t="shared" ca="1" si="88"/>
        <v>0</v>
      </c>
      <c r="AA202" s="26">
        <f t="shared" ca="1" si="88"/>
        <v>0</v>
      </c>
      <c r="AB202" s="26">
        <f t="shared" ca="1" si="88"/>
        <v>0</v>
      </c>
      <c r="AC202" s="26">
        <f t="shared" ca="1" si="88"/>
        <v>0</v>
      </c>
      <c r="AD202" s="26">
        <f t="shared" ca="1" si="88"/>
        <v>0</v>
      </c>
      <c r="AE202" s="26">
        <f t="shared" ca="1" si="88"/>
        <v>0</v>
      </c>
      <c r="AF202" s="26">
        <f t="shared" ca="1" si="88"/>
        <v>0</v>
      </c>
      <c r="AG202" s="26">
        <f t="shared" ca="1" si="88"/>
        <v>0</v>
      </c>
      <c r="AH202" s="26">
        <f t="shared" ca="1" si="88"/>
        <v>0</v>
      </c>
      <c r="AI202" s="26">
        <f t="shared" ca="1" si="88"/>
        <v>0</v>
      </c>
      <c r="AJ202" s="26">
        <f t="shared" ca="1" si="88"/>
        <v>0</v>
      </c>
      <c r="AK202" s="26">
        <f t="shared" ca="1" si="88"/>
        <v>0</v>
      </c>
      <c r="AL202" s="26">
        <f t="shared" ca="1" si="88"/>
        <v>0</v>
      </c>
      <c r="AM202" s="26">
        <f t="shared" ca="1" si="88"/>
        <v>0</v>
      </c>
      <c r="AN202" s="26">
        <f t="shared" ca="1" si="88"/>
        <v>0</v>
      </c>
      <c r="AO202" s="26">
        <f t="shared" ca="1" si="88"/>
        <v>0</v>
      </c>
      <c r="AP202" s="26">
        <f t="shared" ref="AP202:BU202" ca="1" si="89">IF(SUM(OFFSET(AP200,0,0,1,-MIN(AP$2,MAX($G$166:$G$185))))&gt;0,1,0) *AP$198</f>
        <v>0</v>
      </c>
      <c r="AQ202" s="26">
        <f t="shared" ca="1" si="89"/>
        <v>0</v>
      </c>
      <c r="AR202" s="26">
        <f t="shared" ca="1" si="89"/>
        <v>0</v>
      </c>
      <c r="AS202" s="26">
        <f t="shared" ca="1" si="89"/>
        <v>0</v>
      </c>
      <c r="AT202" s="26">
        <f t="shared" ca="1" si="89"/>
        <v>0</v>
      </c>
      <c r="AU202" s="26">
        <f t="shared" ca="1" si="89"/>
        <v>0</v>
      </c>
      <c r="AV202" s="26">
        <f t="shared" ca="1" si="89"/>
        <v>0</v>
      </c>
      <c r="AW202" s="26">
        <f t="shared" ca="1" si="89"/>
        <v>0</v>
      </c>
      <c r="AX202" s="26">
        <f t="shared" ca="1" si="89"/>
        <v>0</v>
      </c>
      <c r="AY202" s="26">
        <f t="shared" ca="1" si="89"/>
        <v>0</v>
      </c>
      <c r="AZ202" s="26">
        <f t="shared" ca="1" si="89"/>
        <v>0</v>
      </c>
      <c r="BA202" s="26">
        <f t="shared" ca="1" si="89"/>
        <v>0</v>
      </c>
      <c r="BB202" s="26">
        <f t="shared" ca="1" si="89"/>
        <v>0</v>
      </c>
      <c r="BC202" s="26">
        <f t="shared" ca="1" si="89"/>
        <v>0</v>
      </c>
      <c r="BD202" s="26">
        <f t="shared" ca="1" si="89"/>
        <v>0</v>
      </c>
      <c r="BE202" s="26">
        <f t="shared" ca="1" si="89"/>
        <v>0</v>
      </c>
      <c r="BF202" s="26">
        <f t="shared" ca="1" si="89"/>
        <v>0</v>
      </c>
      <c r="BG202" s="26">
        <f t="shared" ca="1" si="89"/>
        <v>0</v>
      </c>
      <c r="BH202" s="26">
        <f t="shared" ca="1" si="89"/>
        <v>0</v>
      </c>
      <c r="BI202" s="26">
        <f t="shared" ca="1" si="89"/>
        <v>0</v>
      </c>
      <c r="BJ202" s="26">
        <f t="shared" ca="1" si="89"/>
        <v>0</v>
      </c>
      <c r="BK202" s="26">
        <f t="shared" ca="1" si="89"/>
        <v>0</v>
      </c>
      <c r="BL202" s="26">
        <f t="shared" ca="1" si="89"/>
        <v>0</v>
      </c>
      <c r="BM202" s="26">
        <f t="shared" ca="1" si="89"/>
        <v>0</v>
      </c>
      <c r="BN202" s="26">
        <f t="shared" ca="1" si="89"/>
        <v>0</v>
      </c>
      <c r="BO202" s="26">
        <f t="shared" ca="1" si="89"/>
        <v>0</v>
      </c>
      <c r="BP202" s="26">
        <f t="shared" ca="1" si="89"/>
        <v>0</v>
      </c>
      <c r="BQ202" s="26">
        <f t="shared" ca="1" si="89"/>
        <v>0</v>
      </c>
      <c r="BR202" s="26">
        <f t="shared" ca="1" si="89"/>
        <v>0</v>
      </c>
      <c r="BS202" s="26">
        <f t="shared" ca="1" si="89"/>
        <v>0</v>
      </c>
      <c r="BT202" s="26">
        <f t="shared" ca="1" si="89"/>
        <v>0</v>
      </c>
      <c r="BU202" s="26">
        <f t="shared" ca="1" si="89"/>
        <v>0</v>
      </c>
      <c r="BV202" s="26">
        <f t="shared" ref="BV202:CK202" ca="1" si="90">IF(SUM(OFFSET(BV200,0,0,1,-MIN(BV$2,MAX($G$166:$G$185))))&gt;0,1,0) *BV$198</f>
        <v>0</v>
      </c>
      <c r="BW202" s="26">
        <f t="shared" ca="1" si="90"/>
        <v>0</v>
      </c>
      <c r="BX202" s="26">
        <f t="shared" ca="1" si="90"/>
        <v>0</v>
      </c>
      <c r="BY202" s="26">
        <f t="shared" ca="1" si="90"/>
        <v>0</v>
      </c>
      <c r="BZ202" s="26">
        <f t="shared" ca="1" si="90"/>
        <v>0</v>
      </c>
      <c r="CA202" s="26">
        <f t="shared" ca="1" si="90"/>
        <v>0</v>
      </c>
      <c r="CB202" s="26">
        <f t="shared" ca="1" si="90"/>
        <v>0</v>
      </c>
      <c r="CC202" s="26">
        <f t="shared" ca="1" si="90"/>
        <v>0</v>
      </c>
      <c r="CD202" s="26">
        <f t="shared" ca="1" si="90"/>
        <v>0</v>
      </c>
      <c r="CE202" s="26">
        <f t="shared" ca="1" si="90"/>
        <v>0</v>
      </c>
      <c r="CF202" s="26">
        <f t="shared" ca="1" si="90"/>
        <v>0</v>
      </c>
      <c r="CG202" s="26">
        <f t="shared" ca="1" si="90"/>
        <v>0</v>
      </c>
      <c r="CH202" s="26">
        <f t="shared" ca="1" si="90"/>
        <v>0</v>
      </c>
      <c r="CI202" s="26">
        <f t="shared" ca="1" si="90"/>
        <v>0</v>
      </c>
      <c r="CJ202" s="26">
        <f t="shared" ca="1" si="90"/>
        <v>0</v>
      </c>
      <c r="CK202" s="26">
        <f t="shared" ca="1" si="90"/>
        <v>0</v>
      </c>
    </row>
    <row r="203" spans="3:89" ht="10.15" hidden="1" customHeight="1" outlineLevel="2"/>
    <row r="204" spans="3:89" ht="10.15" hidden="1" customHeight="1" outlineLevel="2"/>
    <row r="205" spans="3:89" ht="10.15" hidden="1" customHeight="1" outlineLevel="2">
      <c r="D205" s="10" t="s">
        <v>646</v>
      </c>
    </row>
    <row r="206" spans="3:89" ht="10.15" hidden="1" customHeight="1" outlineLevel="2">
      <c r="C206" s="10">
        <v>1</v>
      </c>
      <c r="D206" s="259"/>
      <c r="F206" s="12" t="s">
        <v>4</v>
      </c>
      <c r="J206" s="36">
        <f t="shared" ref="J206:AO206" ca="1" si="91">-J$202*IFERROR(SUM(OFFSET(J166,0,0,1,-MIN(J$2,$G166)))/$G166,0)</f>
        <v>0</v>
      </c>
      <c r="K206" s="36">
        <f t="shared" ca="1" si="91"/>
        <v>0</v>
      </c>
      <c r="L206" s="36">
        <f t="shared" ca="1" si="91"/>
        <v>0</v>
      </c>
      <c r="M206" s="36">
        <f t="shared" ca="1" si="91"/>
        <v>0</v>
      </c>
      <c r="N206" s="36">
        <f t="shared" ca="1" si="91"/>
        <v>0</v>
      </c>
      <c r="O206" s="36">
        <f t="shared" ca="1" si="91"/>
        <v>0</v>
      </c>
      <c r="P206" s="36">
        <f t="shared" ca="1" si="91"/>
        <v>0</v>
      </c>
      <c r="Q206" s="36">
        <f t="shared" ca="1" si="91"/>
        <v>0</v>
      </c>
      <c r="R206" s="36">
        <f t="shared" ca="1" si="91"/>
        <v>0</v>
      </c>
      <c r="S206" s="36">
        <f t="shared" ca="1" si="91"/>
        <v>0</v>
      </c>
      <c r="T206" s="36">
        <f t="shared" ca="1" si="91"/>
        <v>0</v>
      </c>
      <c r="U206" s="36">
        <f t="shared" ca="1" si="91"/>
        <v>0</v>
      </c>
      <c r="V206" s="36">
        <f t="shared" ca="1" si="91"/>
        <v>0</v>
      </c>
      <c r="W206" s="36">
        <f t="shared" ca="1" si="91"/>
        <v>0</v>
      </c>
      <c r="X206" s="36">
        <f t="shared" ca="1" si="91"/>
        <v>0</v>
      </c>
      <c r="Y206" s="36">
        <f t="shared" ca="1" si="91"/>
        <v>0</v>
      </c>
      <c r="Z206" s="36">
        <f t="shared" ca="1" si="91"/>
        <v>0</v>
      </c>
      <c r="AA206" s="36">
        <f t="shared" ca="1" si="91"/>
        <v>0</v>
      </c>
      <c r="AB206" s="36">
        <f t="shared" ca="1" si="91"/>
        <v>0</v>
      </c>
      <c r="AC206" s="36">
        <f t="shared" ca="1" si="91"/>
        <v>0</v>
      </c>
      <c r="AD206" s="36">
        <f t="shared" ca="1" si="91"/>
        <v>0</v>
      </c>
      <c r="AE206" s="36">
        <f t="shared" ca="1" si="91"/>
        <v>0</v>
      </c>
      <c r="AF206" s="36">
        <f t="shared" ca="1" si="91"/>
        <v>0</v>
      </c>
      <c r="AG206" s="36">
        <f t="shared" ca="1" si="91"/>
        <v>0</v>
      </c>
      <c r="AH206" s="36">
        <f t="shared" ca="1" si="91"/>
        <v>0</v>
      </c>
      <c r="AI206" s="36">
        <f t="shared" ca="1" si="91"/>
        <v>0</v>
      </c>
      <c r="AJ206" s="36">
        <f t="shared" ca="1" si="91"/>
        <v>0</v>
      </c>
      <c r="AK206" s="36">
        <f t="shared" ca="1" si="91"/>
        <v>0</v>
      </c>
      <c r="AL206" s="36">
        <f t="shared" ca="1" si="91"/>
        <v>0</v>
      </c>
      <c r="AM206" s="36">
        <f t="shared" ca="1" si="91"/>
        <v>0</v>
      </c>
      <c r="AN206" s="36">
        <f t="shared" ca="1" si="91"/>
        <v>0</v>
      </c>
      <c r="AO206" s="36">
        <f t="shared" ca="1" si="91"/>
        <v>0</v>
      </c>
      <c r="AP206" s="36">
        <f t="shared" ref="AP206:BU206" ca="1" si="92">-AP$202*IFERROR(SUM(OFFSET(AP166,0,0,1,-MIN(AP$2,$G166)))/$G166,0)</f>
        <v>0</v>
      </c>
      <c r="AQ206" s="36">
        <f t="shared" ca="1" si="92"/>
        <v>0</v>
      </c>
      <c r="AR206" s="36">
        <f t="shared" ca="1" si="92"/>
        <v>0</v>
      </c>
      <c r="AS206" s="36">
        <f t="shared" ca="1" si="92"/>
        <v>0</v>
      </c>
      <c r="AT206" s="36">
        <f t="shared" ca="1" si="92"/>
        <v>0</v>
      </c>
      <c r="AU206" s="36">
        <f t="shared" ca="1" si="92"/>
        <v>0</v>
      </c>
      <c r="AV206" s="36">
        <f t="shared" ca="1" si="92"/>
        <v>0</v>
      </c>
      <c r="AW206" s="36">
        <f t="shared" ca="1" si="92"/>
        <v>0</v>
      </c>
      <c r="AX206" s="36">
        <f t="shared" ca="1" si="92"/>
        <v>0</v>
      </c>
      <c r="AY206" s="36">
        <f t="shared" ca="1" si="92"/>
        <v>0</v>
      </c>
      <c r="AZ206" s="36">
        <f t="shared" ca="1" si="92"/>
        <v>0</v>
      </c>
      <c r="BA206" s="36">
        <f t="shared" ca="1" si="92"/>
        <v>0</v>
      </c>
      <c r="BB206" s="36">
        <f t="shared" ca="1" si="92"/>
        <v>0</v>
      </c>
      <c r="BC206" s="36">
        <f t="shared" ca="1" si="92"/>
        <v>0</v>
      </c>
      <c r="BD206" s="36">
        <f t="shared" ca="1" si="92"/>
        <v>0</v>
      </c>
      <c r="BE206" s="36">
        <f t="shared" ca="1" si="92"/>
        <v>0</v>
      </c>
      <c r="BF206" s="36">
        <f t="shared" ca="1" si="92"/>
        <v>0</v>
      </c>
      <c r="BG206" s="36">
        <f t="shared" ca="1" si="92"/>
        <v>0</v>
      </c>
      <c r="BH206" s="36">
        <f t="shared" ca="1" si="92"/>
        <v>0</v>
      </c>
      <c r="BI206" s="36">
        <f t="shared" ca="1" si="92"/>
        <v>0</v>
      </c>
      <c r="BJ206" s="36">
        <f t="shared" ca="1" si="92"/>
        <v>0</v>
      </c>
      <c r="BK206" s="36">
        <f t="shared" ca="1" si="92"/>
        <v>0</v>
      </c>
      <c r="BL206" s="36">
        <f t="shared" ca="1" si="92"/>
        <v>0</v>
      </c>
      <c r="BM206" s="36">
        <f t="shared" ca="1" si="92"/>
        <v>0</v>
      </c>
      <c r="BN206" s="36">
        <f t="shared" ca="1" si="92"/>
        <v>0</v>
      </c>
      <c r="BO206" s="36">
        <f t="shared" ca="1" si="92"/>
        <v>0</v>
      </c>
      <c r="BP206" s="36">
        <f t="shared" ca="1" si="92"/>
        <v>0</v>
      </c>
      <c r="BQ206" s="36">
        <f t="shared" ca="1" si="92"/>
        <v>0</v>
      </c>
      <c r="BR206" s="36">
        <f t="shared" ca="1" si="92"/>
        <v>0</v>
      </c>
      <c r="BS206" s="36">
        <f t="shared" ca="1" si="92"/>
        <v>0</v>
      </c>
      <c r="BT206" s="36">
        <f t="shared" ca="1" si="92"/>
        <v>0</v>
      </c>
      <c r="BU206" s="36">
        <f t="shared" ca="1" si="92"/>
        <v>0</v>
      </c>
      <c r="BV206" s="36">
        <f t="shared" ref="BV206:CK206" ca="1" si="93">-BV$202*IFERROR(SUM(OFFSET(BV166,0,0,1,-MIN(BV$2,$G166)))/$G166,0)</f>
        <v>0</v>
      </c>
      <c r="BW206" s="36">
        <f t="shared" ca="1" si="93"/>
        <v>0</v>
      </c>
      <c r="BX206" s="36">
        <f t="shared" ca="1" si="93"/>
        <v>0</v>
      </c>
      <c r="BY206" s="36">
        <f t="shared" ca="1" si="93"/>
        <v>0</v>
      </c>
      <c r="BZ206" s="36">
        <f t="shared" ca="1" si="93"/>
        <v>0</v>
      </c>
      <c r="CA206" s="36">
        <f t="shared" ca="1" si="93"/>
        <v>0</v>
      </c>
      <c r="CB206" s="36">
        <f t="shared" ca="1" si="93"/>
        <v>0</v>
      </c>
      <c r="CC206" s="36">
        <f t="shared" ca="1" si="93"/>
        <v>0</v>
      </c>
      <c r="CD206" s="36">
        <f t="shared" ca="1" si="93"/>
        <v>0</v>
      </c>
      <c r="CE206" s="36">
        <f t="shared" ca="1" si="93"/>
        <v>0</v>
      </c>
      <c r="CF206" s="36">
        <f t="shared" ca="1" si="93"/>
        <v>0</v>
      </c>
      <c r="CG206" s="36">
        <f t="shared" ca="1" si="93"/>
        <v>0</v>
      </c>
      <c r="CH206" s="36">
        <f t="shared" ca="1" si="93"/>
        <v>0</v>
      </c>
      <c r="CI206" s="36">
        <f t="shared" ca="1" si="93"/>
        <v>0</v>
      </c>
      <c r="CJ206" s="36">
        <f t="shared" ca="1" si="93"/>
        <v>0</v>
      </c>
      <c r="CK206" s="36">
        <f t="shared" ca="1" si="93"/>
        <v>0</v>
      </c>
    </row>
    <row r="207" spans="3:89" ht="10.15" hidden="1" customHeight="1" outlineLevel="2">
      <c r="C207" s="10">
        <v>2</v>
      </c>
      <c r="D207" s="259"/>
      <c r="F207" s="12" t="s">
        <v>4</v>
      </c>
      <c r="J207" s="36">
        <f t="shared" ref="J207:AO207" ca="1" si="94">-J$202*IFERROR(SUM(OFFSET(J167,0,0,1,-MIN(J$2,$G167)))/$G167,0)</f>
        <v>0</v>
      </c>
      <c r="K207" s="36">
        <f t="shared" ca="1" si="94"/>
        <v>0</v>
      </c>
      <c r="L207" s="36">
        <f t="shared" ca="1" si="94"/>
        <v>0</v>
      </c>
      <c r="M207" s="36">
        <f t="shared" ca="1" si="94"/>
        <v>0</v>
      </c>
      <c r="N207" s="36">
        <f t="shared" ca="1" si="94"/>
        <v>0</v>
      </c>
      <c r="O207" s="36">
        <f t="shared" ca="1" si="94"/>
        <v>0</v>
      </c>
      <c r="P207" s="36">
        <f t="shared" ca="1" si="94"/>
        <v>0</v>
      </c>
      <c r="Q207" s="36">
        <f t="shared" ca="1" si="94"/>
        <v>0</v>
      </c>
      <c r="R207" s="36">
        <f t="shared" ca="1" si="94"/>
        <v>0</v>
      </c>
      <c r="S207" s="36">
        <f t="shared" ca="1" si="94"/>
        <v>0</v>
      </c>
      <c r="T207" s="36">
        <f t="shared" ca="1" si="94"/>
        <v>0</v>
      </c>
      <c r="U207" s="36">
        <f t="shared" ca="1" si="94"/>
        <v>0</v>
      </c>
      <c r="V207" s="36">
        <f t="shared" ca="1" si="94"/>
        <v>0</v>
      </c>
      <c r="W207" s="36">
        <f t="shared" ca="1" si="94"/>
        <v>0</v>
      </c>
      <c r="X207" s="36">
        <f t="shared" ca="1" si="94"/>
        <v>0</v>
      </c>
      <c r="Y207" s="36">
        <f t="shared" ca="1" si="94"/>
        <v>0</v>
      </c>
      <c r="Z207" s="36">
        <f t="shared" ca="1" si="94"/>
        <v>0</v>
      </c>
      <c r="AA207" s="36">
        <f t="shared" ca="1" si="94"/>
        <v>0</v>
      </c>
      <c r="AB207" s="36">
        <f t="shared" ca="1" si="94"/>
        <v>0</v>
      </c>
      <c r="AC207" s="36">
        <f t="shared" ca="1" si="94"/>
        <v>0</v>
      </c>
      <c r="AD207" s="36">
        <f t="shared" ca="1" si="94"/>
        <v>0</v>
      </c>
      <c r="AE207" s="36">
        <f t="shared" ca="1" si="94"/>
        <v>0</v>
      </c>
      <c r="AF207" s="36">
        <f t="shared" ca="1" si="94"/>
        <v>0</v>
      </c>
      <c r="AG207" s="36">
        <f t="shared" ca="1" si="94"/>
        <v>0</v>
      </c>
      <c r="AH207" s="36">
        <f t="shared" ca="1" si="94"/>
        <v>0</v>
      </c>
      <c r="AI207" s="36">
        <f t="shared" ca="1" si="94"/>
        <v>0</v>
      </c>
      <c r="AJ207" s="36">
        <f t="shared" ca="1" si="94"/>
        <v>0</v>
      </c>
      <c r="AK207" s="36">
        <f t="shared" ca="1" si="94"/>
        <v>0</v>
      </c>
      <c r="AL207" s="36">
        <f t="shared" ca="1" si="94"/>
        <v>0</v>
      </c>
      <c r="AM207" s="36">
        <f t="shared" ca="1" si="94"/>
        <v>0</v>
      </c>
      <c r="AN207" s="36">
        <f t="shared" ca="1" si="94"/>
        <v>0</v>
      </c>
      <c r="AO207" s="36">
        <f t="shared" ca="1" si="94"/>
        <v>0</v>
      </c>
      <c r="AP207" s="36">
        <f t="shared" ref="AP207:BU207" ca="1" si="95">-AP$202*IFERROR(SUM(OFFSET(AP167,0,0,1,-MIN(AP$2,$G167)))/$G167,0)</f>
        <v>0</v>
      </c>
      <c r="AQ207" s="36">
        <f t="shared" ca="1" si="95"/>
        <v>0</v>
      </c>
      <c r="AR207" s="36">
        <f t="shared" ca="1" si="95"/>
        <v>0</v>
      </c>
      <c r="AS207" s="36">
        <f t="shared" ca="1" si="95"/>
        <v>0</v>
      </c>
      <c r="AT207" s="36">
        <f t="shared" ca="1" si="95"/>
        <v>0</v>
      </c>
      <c r="AU207" s="36">
        <f t="shared" ca="1" si="95"/>
        <v>0</v>
      </c>
      <c r="AV207" s="36">
        <f t="shared" ca="1" si="95"/>
        <v>0</v>
      </c>
      <c r="AW207" s="36">
        <f t="shared" ca="1" si="95"/>
        <v>0</v>
      </c>
      <c r="AX207" s="36">
        <f t="shared" ca="1" si="95"/>
        <v>0</v>
      </c>
      <c r="AY207" s="36">
        <f t="shared" ca="1" si="95"/>
        <v>0</v>
      </c>
      <c r="AZ207" s="36">
        <f t="shared" ca="1" si="95"/>
        <v>0</v>
      </c>
      <c r="BA207" s="36">
        <f t="shared" ca="1" si="95"/>
        <v>0</v>
      </c>
      <c r="BB207" s="36">
        <f t="shared" ca="1" si="95"/>
        <v>0</v>
      </c>
      <c r="BC207" s="36">
        <f t="shared" ca="1" si="95"/>
        <v>0</v>
      </c>
      <c r="BD207" s="36">
        <f t="shared" ca="1" si="95"/>
        <v>0</v>
      </c>
      <c r="BE207" s="36">
        <f t="shared" ca="1" si="95"/>
        <v>0</v>
      </c>
      <c r="BF207" s="36">
        <f t="shared" ca="1" si="95"/>
        <v>0</v>
      </c>
      <c r="BG207" s="36">
        <f t="shared" ca="1" si="95"/>
        <v>0</v>
      </c>
      <c r="BH207" s="36">
        <f t="shared" ca="1" si="95"/>
        <v>0</v>
      </c>
      <c r="BI207" s="36">
        <f t="shared" ca="1" si="95"/>
        <v>0</v>
      </c>
      <c r="BJ207" s="36">
        <f t="shared" ca="1" si="95"/>
        <v>0</v>
      </c>
      <c r="BK207" s="36">
        <f t="shared" ca="1" si="95"/>
        <v>0</v>
      </c>
      <c r="BL207" s="36">
        <f t="shared" ca="1" si="95"/>
        <v>0</v>
      </c>
      <c r="BM207" s="36">
        <f t="shared" ca="1" si="95"/>
        <v>0</v>
      </c>
      <c r="BN207" s="36">
        <f t="shared" ca="1" si="95"/>
        <v>0</v>
      </c>
      <c r="BO207" s="36">
        <f t="shared" ca="1" si="95"/>
        <v>0</v>
      </c>
      <c r="BP207" s="36">
        <f t="shared" ca="1" si="95"/>
        <v>0</v>
      </c>
      <c r="BQ207" s="36">
        <f t="shared" ca="1" si="95"/>
        <v>0</v>
      </c>
      <c r="BR207" s="36">
        <f t="shared" ca="1" si="95"/>
        <v>0</v>
      </c>
      <c r="BS207" s="36">
        <f t="shared" ca="1" si="95"/>
        <v>0</v>
      </c>
      <c r="BT207" s="36">
        <f t="shared" ca="1" si="95"/>
        <v>0</v>
      </c>
      <c r="BU207" s="36">
        <f t="shared" ca="1" si="95"/>
        <v>0</v>
      </c>
      <c r="BV207" s="36">
        <f t="shared" ref="BV207:CK207" ca="1" si="96">-BV$202*IFERROR(SUM(OFFSET(BV167,0,0,1,-MIN(BV$2,$G167)))/$G167,0)</f>
        <v>0</v>
      </c>
      <c r="BW207" s="36">
        <f t="shared" ca="1" si="96"/>
        <v>0</v>
      </c>
      <c r="BX207" s="36">
        <f t="shared" ca="1" si="96"/>
        <v>0</v>
      </c>
      <c r="BY207" s="36">
        <f t="shared" ca="1" si="96"/>
        <v>0</v>
      </c>
      <c r="BZ207" s="36">
        <f t="shared" ca="1" si="96"/>
        <v>0</v>
      </c>
      <c r="CA207" s="36">
        <f t="shared" ca="1" si="96"/>
        <v>0</v>
      </c>
      <c r="CB207" s="36">
        <f t="shared" ca="1" si="96"/>
        <v>0</v>
      </c>
      <c r="CC207" s="36">
        <f t="shared" ca="1" si="96"/>
        <v>0</v>
      </c>
      <c r="CD207" s="36">
        <f t="shared" ca="1" si="96"/>
        <v>0</v>
      </c>
      <c r="CE207" s="36">
        <f t="shared" ca="1" si="96"/>
        <v>0</v>
      </c>
      <c r="CF207" s="36">
        <f t="shared" ca="1" si="96"/>
        <v>0</v>
      </c>
      <c r="CG207" s="36">
        <f t="shared" ca="1" si="96"/>
        <v>0</v>
      </c>
      <c r="CH207" s="36">
        <f t="shared" ca="1" si="96"/>
        <v>0</v>
      </c>
      <c r="CI207" s="36">
        <f t="shared" ca="1" si="96"/>
        <v>0</v>
      </c>
      <c r="CJ207" s="36">
        <f t="shared" ca="1" si="96"/>
        <v>0</v>
      </c>
      <c r="CK207" s="36">
        <f t="shared" ca="1" si="96"/>
        <v>0</v>
      </c>
    </row>
    <row r="208" spans="3:89" ht="10.15" hidden="1" customHeight="1" outlineLevel="2">
      <c r="C208" s="10">
        <v>3</v>
      </c>
      <c r="D208" s="259"/>
      <c r="F208" s="12" t="s">
        <v>4</v>
      </c>
      <c r="J208" s="36">
        <f t="shared" ref="J208:AO208" ca="1" si="97">-J$202*IFERROR(SUM(OFFSET(J168,0,0,1,-MIN(J$2,$G168)))/$G168,0)</f>
        <v>0</v>
      </c>
      <c r="K208" s="36">
        <f t="shared" ca="1" si="97"/>
        <v>0</v>
      </c>
      <c r="L208" s="36">
        <f t="shared" ca="1" si="97"/>
        <v>0</v>
      </c>
      <c r="M208" s="36">
        <f t="shared" ca="1" si="97"/>
        <v>0</v>
      </c>
      <c r="N208" s="36">
        <f t="shared" ca="1" si="97"/>
        <v>0</v>
      </c>
      <c r="O208" s="36">
        <f t="shared" ca="1" si="97"/>
        <v>0</v>
      </c>
      <c r="P208" s="36">
        <f t="shared" ca="1" si="97"/>
        <v>0</v>
      </c>
      <c r="Q208" s="36">
        <f t="shared" ca="1" si="97"/>
        <v>0</v>
      </c>
      <c r="R208" s="36">
        <f t="shared" ca="1" si="97"/>
        <v>0</v>
      </c>
      <c r="S208" s="36">
        <f t="shared" ca="1" si="97"/>
        <v>0</v>
      </c>
      <c r="T208" s="36">
        <f t="shared" ca="1" si="97"/>
        <v>0</v>
      </c>
      <c r="U208" s="36">
        <f t="shared" ca="1" si="97"/>
        <v>0</v>
      </c>
      <c r="V208" s="36">
        <f t="shared" ca="1" si="97"/>
        <v>0</v>
      </c>
      <c r="W208" s="36">
        <f t="shared" ca="1" si="97"/>
        <v>0</v>
      </c>
      <c r="X208" s="36">
        <f t="shared" ca="1" si="97"/>
        <v>0</v>
      </c>
      <c r="Y208" s="36">
        <f t="shared" ca="1" si="97"/>
        <v>0</v>
      </c>
      <c r="Z208" s="36">
        <f t="shared" ca="1" si="97"/>
        <v>0</v>
      </c>
      <c r="AA208" s="36">
        <f t="shared" ca="1" si="97"/>
        <v>0</v>
      </c>
      <c r="AB208" s="36">
        <f t="shared" ca="1" si="97"/>
        <v>0</v>
      </c>
      <c r="AC208" s="36">
        <f t="shared" ca="1" si="97"/>
        <v>0</v>
      </c>
      <c r="AD208" s="36">
        <f t="shared" ca="1" si="97"/>
        <v>0</v>
      </c>
      <c r="AE208" s="36">
        <f t="shared" ca="1" si="97"/>
        <v>0</v>
      </c>
      <c r="AF208" s="36">
        <f t="shared" ca="1" si="97"/>
        <v>0</v>
      </c>
      <c r="AG208" s="36">
        <f t="shared" ca="1" si="97"/>
        <v>0</v>
      </c>
      <c r="AH208" s="36">
        <f t="shared" ca="1" si="97"/>
        <v>0</v>
      </c>
      <c r="AI208" s="36">
        <f t="shared" ca="1" si="97"/>
        <v>0</v>
      </c>
      <c r="AJ208" s="36">
        <f t="shared" ca="1" si="97"/>
        <v>0</v>
      </c>
      <c r="AK208" s="36">
        <f t="shared" ca="1" si="97"/>
        <v>0</v>
      </c>
      <c r="AL208" s="36">
        <f t="shared" ca="1" si="97"/>
        <v>0</v>
      </c>
      <c r="AM208" s="36">
        <f t="shared" ca="1" si="97"/>
        <v>0</v>
      </c>
      <c r="AN208" s="36">
        <f t="shared" ca="1" si="97"/>
        <v>0</v>
      </c>
      <c r="AO208" s="36">
        <f t="shared" ca="1" si="97"/>
        <v>0</v>
      </c>
      <c r="AP208" s="36">
        <f t="shared" ref="AP208:BU208" ca="1" si="98">-AP$202*IFERROR(SUM(OFFSET(AP168,0,0,1,-MIN(AP$2,$G168)))/$G168,0)</f>
        <v>0</v>
      </c>
      <c r="AQ208" s="36">
        <f t="shared" ca="1" si="98"/>
        <v>0</v>
      </c>
      <c r="AR208" s="36">
        <f t="shared" ca="1" si="98"/>
        <v>0</v>
      </c>
      <c r="AS208" s="36">
        <f t="shared" ca="1" si="98"/>
        <v>0</v>
      </c>
      <c r="AT208" s="36">
        <f t="shared" ca="1" si="98"/>
        <v>0</v>
      </c>
      <c r="AU208" s="36">
        <f t="shared" ca="1" si="98"/>
        <v>0</v>
      </c>
      <c r="AV208" s="36">
        <f t="shared" ca="1" si="98"/>
        <v>0</v>
      </c>
      <c r="AW208" s="36">
        <f t="shared" ca="1" si="98"/>
        <v>0</v>
      </c>
      <c r="AX208" s="36">
        <f t="shared" ca="1" si="98"/>
        <v>0</v>
      </c>
      <c r="AY208" s="36">
        <f t="shared" ca="1" si="98"/>
        <v>0</v>
      </c>
      <c r="AZ208" s="36">
        <f t="shared" ca="1" si="98"/>
        <v>0</v>
      </c>
      <c r="BA208" s="36">
        <f t="shared" ca="1" si="98"/>
        <v>0</v>
      </c>
      <c r="BB208" s="36">
        <f t="shared" ca="1" si="98"/>
        <v>0</v>
      </c>
      <c r="BC208" s="36">
        <f t="shared" ca="1" si="98"/>
        <v>0</v>
      </c>
      <c r="BD208" s="36">
        <f t="shared" ca="1" si="98"/>
        <v>0</v>
      </c>
      <c r="BE208" s="36">
        <f t="shared" ca="1" si="98"/>
        <v>0</v>
      </c>
      <c r="BF208" s="36">
        <f t="shared" ca="1" si="98"/>
        <v>0</v>
      </c>
      <c r="BG208" s="36">
        <f t="shared" ca="1" si="98"/>
        <v>0</v>
      </c>
      <c r="BH208" s="36">
        <f t="shared" ca="1" si="98"/>
        <v>0</v>
      </c>
      <c r="BI208" s="36">
        <f t="shared" ca="1" si="98"/>
        <v>0</v>
      </c>
      <c r="BJ208" s="36">
        <f t="shared" ca="1" si="98"/>
        <v>0</v>
      </c>
      <c r="BK208" s="36">
        <f t="shared" ca="1" si="98"/>
        <v>0</v>
      </c>
      <c r="BL208" s="36">
        <f t="shared" ca="1" si="98"/>
        <v>0</v>
      </c>
      <c r="BM208" s="36">
        <f t="shared" ca="1" si="98"/>
        <v>0</v>
      </c>
      <c r="BN208" s="36">
        <f t="shared" ca="1" si="98"/>
        <v>0</v>
      </c>
      <c r="BO208" s="36">
        <f t="shared" ca="1" si="98"/>
        <v>0</v>
      </c>
      <c r="BP208" s="36">
        <f t="shared" ca="1" si="98"/>
        <v>0</v>
      </c>
      <c r="BQ208" s="36">
        <f t="shared" ca="1" si="98"/>
        <v>0</v>
      </c>
      <c r="BR208" s="36">
        <f t="shared" ca="1" si="98"/>
        <v>0</v>
      </c>
      <c r="BS208" s="36">
        <f t="shared" ca="1" si="98"/>
        <v>0</v>
      </c>
      <c r="BT208" s="36">
        <f t="shared" ca="1" si="98"/>
        <v>0</v>
      </c>
      <c r="BU208" s="36">
        <f t="shared" ca="1" si="98"/>
        <v>0</v>
      </c>
      <c r="BV208" s="36">
        <f t="shared" ref="BV208:CK208" ca="1" si="99">-BV$202*IFERROR(SUM(OFFSET(BV168,0,0,1,-MIN(BV$2,$G168)))/$G168,0)</f>
        <v>0</v>
      </c>
      <c r="BW208" s="36">
        <f t="shared" ca="1" si="99"/>
        <v>0</v>
      </c>
      <c r="BX208" s="36">
        <f t="shared" ca="1" si="99"/>
        <v>0</v>
      </c>
      <c r="BY208" s="36">
        <f t="shared" ca="1" si="99"/>
        <v>0</v>
      </c>
      <c r="BZ208" s="36">
        <f t="shared" ca="1" si="99"/>
        <v>0</v>
      </c>
      <c r="CA208" s="36">
        <f t="shared" ca="1" si="99"/>
        <v>0</v>
      </c>
      <c r="CB208" s="36">
        <f t="shared" ca="1" si="99"/>
        <v>0</v>
      </c>
      <c r="CC208" s="36">
        <f t="shared" ca="1" si="99"/>
        <v>0</v>
      </c>
      <c r="CD208" s="36">
        <f t="shared" ca="1" si="99"/>
        <v>0</v>
      </c>
      <c r="CE208" s="36">
        <f t="shared" ca="1" si="99"/>
        <v>0</v>
      </c>
      <c r="CF208" s="36">
        <f t="shared" ca="1" si="99"/>
        <v>0</v>
      </c>
      <c r="CG208" s="36">
        <f t="shared" ca="1" si="99"/>
        <v>0</v>
      </c>
      <c r="CH208" s="36">
        <f t="shared" ca="1" si="99"/>
        <v>0</v>
      </c>
      <c r="CI208" s="36">
        <f t="shared" ca="1" si="99"/>
        <v>0</v>
      </c>
      <c r="CJ208" s="36">
        <f t="shared" ca="1" si="99"/>
        <v>0</v>
      </c>
      <c r="CK208" s="36">
        <f t="shared" ca="1" si="99"/>
        <v>0</v>
      </c>
    </row>
    <row r="209" spans="3:89" ht="10.15" hidden="1" customHeight="1" outlineLevel="2">
      <c r="C209" s="10">
        <v>4</v>
      </c>
      <c r="D209" s="259"/>
      <c r="F209" s="12" t="s">
        <v>4</v>
      </c>
      <c r="J209" s="36">
        <f t="shared" ref="J209:AO209" ca="1" si="100">-J$202*IFERROR(SUM(OFFSET(J169,0,0,1,-MIN(J$2,$G169)))/$G169,0)</f>
        <v>0</v>
      </c>
      <c r="K209" s="36">
        <f t="shared" ca="1" si="100"/>
        <v>0</v>
      </c>
      <c r="L209" s="36">
        <f t="shared" ca="1" si="100"/>
        <v>0</v>
      </c>
      <c r="M209" s="36">
        <f t="shared" ca="1" si="100"/>
        <v>0</v>
      </c>
      <c r="N209" s="36">
        <f t="shared" ca="1" si="100"/>
        <v>0</v>
      </c>
      <c r="O209" s="36">
        <f t="shared" ca="1" si="100"/>
        <v>0</v>
      </c>
      <c r="P209" s="36">
        <f t="shared" ca="1" si="100"/>
        <v>0</v>
      </c>
      <c r="Q209" s="36">
        <f t="shared" ca="1" si="100"/>
        <v>0</v>
      </c>
      <c r="R209" s="36">
        <f t="shared" ca="1" si="100"/>
        <v>0</v>
      </c>
      <c r="S209" s="36">
        <f t="shared" ca="1" si="100"/>
        <v>0</v>
      </c>
      <c r="T209" s="36">
        <f t="shared" ca="1" si="100"/>
        <v>0</v>
      </c>
      <c r="U209" s="36">
        <f t="shared" ca="1" si="100"/>
        <v>0</v>
      </c>
      <c r="V209" s="36">
        <f t="shared" ca="1" si="100"/>
        <v>0</v>
      </c>
      <c r="W209" s="36">
        <f t="shared" ca="1" si="100"/>
        <v>0</v>
      </c>
      <c r="X209" s="36">
        <f t="shared" ca="1" si="100"/>
        <v>0</v>
      </c>
      <c r="Y209" s="36">
        <f t="shared" ca="1" si="100"/>
        <v>0</v>
      </c>
      <c r="Z209" s="36">
        <f t="shared" ca="1" si="100"/>
        <v>0</v>
      </c>
      <c r="AA209" s="36">
        <f t="shared" ca="1" si="100"/>
        <v>0</v>
      </c>
      <c r="AB209" s="36">
        <f t="shared" ca="1" si="100"/>
        <v>0</v>
      </c>
      <c r="AC209" s="36">
        <f t="shared" ca="1" si="100"/>
        <v>0</v>
      </c>
      <c r="AD209" s="36">
        <f t="shared" ca="1" si="100"/>
        <v>0</v>
      </c>
      <c r="AE209" s="36">
        <f t="shared" ca="1" si="100"/>
        <v>0</v>
      </c>
      <c r="AF209" s="36">
        <f t="shared" ca="1" si="100"/>
        <v>0</v>
      </c>
      <c r="AG209" s="36">
        <f t="shared" ca="1" si="100"/>
        <v>0</v>
      </c>
      <c r="AH209" s="36">
        <f t="shared" ca="1" si="100"/>
        <v>0</v>
      </c>
      <c r="AI209" s="36">
        <f t="shared" ca="1" si="100"/>
        <v>0</v>
      </c>
      <c r="AJ209" s="36">
        <f t="shared" ca="1" si="100"/>
        <v>0</v>
      </c>
      <c r="AK209" s="36">
        <f t="shared" ca="1" si="100"/>
        <v>0</v>
      </c>
      <c r="AL209" s="36">
        <f t="shared" ca="1" si="100"/>
        <v>0</v>
      </c>
      <c r="AM209" s="36">
        <f t="shared" ca="1" si="100"/>
        <v>0</v>
      </c>
      <c r="AN209" s="36">
        <f t="shared" ca="1" si="100"/>
        <v>0</v>
      </c>
      <c r="AO209" s="36">
        <f t="shared" ca="1" si="100"/>
        <v>0</v>
      </c>
      <c r="AP209" s="36">
        <f t="shared" ref="AP209:BU209" ca="1" si="101">-AP$202*IFERROR(SUM(OFFSET(AP169,0,0,1,-MIN(AP$2,$G169)))/$G169,0)</f>
        <v>0</v>
      </c>
      <c r="AQ209" s="36">
        <f t="shared" ca="1" si="101"/>
        <v>0</v>
      </c>
      <c r="AR209" s="36">
        <f t="shared" ca="1" si="101"/>
        <v>0</v>
      </c>
      <c r="AS209" s="36">
        <f t="shared" ca="1" si="101"/>
        <v>0</v>
      </c>
      <c r="AT209" s="36">
        <f t="shared" ca="1" si="101"/>
        <v>0</v>
      </c>
      <c r="AU209" s="36">
        <f t="shared" ca="1" si="101"/>
        <v>0</v>
      </c>
      <c r="AV209" s="36">
        <f t="shared" ca="1" si="101"/>
        <v>0</v>
      </c>
      <c r="AW209" s="36">
        <f t="shared" ca="1" si="101"/>
        <v>0</v>
      </c>
      <c r="AX209" s="36">
        <f t="shared" ca="1" si="101"/>
        <v>0</v>
      </c>
      <c r="AY209" s="36">
        <f t="shared" ca="1" si="101"/>
        <v>0</v>
      </c>
      <c r="AZ209" s="36">
        <f t="shared" ca="1" si="101"/>
        <v>0</v>
      </c>
      <c r="BA209" s="36">
        <f t="shared" ca="1" si="101"/>
        <v>0</v>
      </c>
      <c r="BB209" s="36">
        <f t="shared" ca="1" si="101"/>
        <v>0</v>
      </c>
      <c r="BC209" s="36">
        <f t="shared" ca="1" si="101"/>
        <v>0</v>
      </c>
      <c r="BD209" s="36">
        <f t="shared" ca="1" si="101"/>
        <v>0</v>
      </c>
      <c r="BE209" s="36">
        <f t="shared" ca="1" si="101"/>
        <v>0</v>
      </c>
      <c r="BF209" s="36">
        <f t="shared" ca="1" si="101"/>
        <v>0</v>
      </c>
      <c r="BG209" s="36">
        <f t="shared" ca="1" si="101"/>
        <v>0</v>
      </c>
      <c r="BH209" s="36">
        <f t="shared" ca="1" si="101"/>
        <v>0</v>
      </c>
      <c r="BI209" s="36">
        <f t="shared" ca="1" si="101"/>
        <v>0</v>
      </c>
      <c r="BJ209" s="36">
        <f t="shared" ca="1" si="101"/>
        <v>0</v>
      </c>
      <c r="BK209" s="36">
        <f t="shared" ca="1" si="101"/>
        <v>0</v>
      </c>
      <c r="BL209" s="36">
        <f t="shared" ca="1" si="101"/>
        <v>0</v>
      </c>
      <c r="BM209" s="36">
        <f t="shared" ca="1" si="101"/>
        <v>0</v>
      </c>
      <c r="BN209" s="36">
        <f t="shared" ca="1" si="101"/>
        <v>0</v>
      </c>
      <c r="BO209" s="36">
        <f t="shared" ca="1" si="101"/>
        <v>0</v>
      </c>
      <c r="BP209" s="36">
        <f t="shared" ca="1" si="101"/>
        <v>0</v>
      </c>
      <c r="BQ209" s="36">
        <f t="shared" ca="1" si="101"/>
        <v>0</v>
      </c>
      <c r="BR209" s="36">
        <f t="shared" ca="1" si="101"/>
        <v>0</v>
      </c>
      <c r="BS209" s="36">
        <f t="shared" ca="1" si="101"/>
        <v>0</v>
      </c>
      <c r="BT209" s="36">
        <f t="shared" ca="1" si="101"/>
        <v>0</v>
      </c>
      <c r="BU209" s="36">
        <f t="shared" ca="1" si="101"/>
        <v>0</v>
      </c>
      <c r="BV209" s="36">
        <f t="shared" ref="BV209:CK209" ca="1" si="102">-BV$202*IFERROR(SUM(OFFSET(BV169,0,0,1,-MIN(BV$2,$G169)))/$G169,0)</f>
        <v>0</v>
      </c>
      <c r="BW209" s="36">
        <f t="shared" ca="1" si="102"/>
        <v>0</v>
      </c>
      <c r="BX209" s="36">
        <f t="shared" ca="1" si="102"/>
        <v>0</v>
      </c>
      <c r="BY209" s="36">
        <f t="shared" ca="1" si="102"/>
        <v>0</v>
      </c>
      <c r="BZ209" s="36">
        <f t="shared" ca="1" si="102"/>
        <v>0</v>
      </c>
      <c r="CA209" s="36">
        <f t="shared" ca="1" si="102"/>
        <v>0</v>
      </c>
      <c r="CB209" s="36">
        <f t="shared" ca="1" si="102"/>
        <v>0</v>
      </c>
      <c r="CC209" s="36">
        <f t="shared" ca="1" si="102"/>
        <v>0</v>
      </c>
      <c r="CD209" s="36">
        <f t="shared" ca="1" si="102"/>
        <v>0</v>
      </c>
      <c r="CE209" s="36">
        <f t="shared" ca="1" si="102"/>
        <v>0</v>
      </c>
      <c r="CF209" s="36">
        <f t="shared" ca="1" si="102"/>
        <v>0</v>
      </c>
      <c r="CG209" s="36">
        <f t="shared" ca="1" si="102"/>
        <v>0</v>
      </c>
      <c r="CH209" s="36">
        <f t="shared" ca="1" si="102"/>
        <v>0</v>
      </c>
      <c r="CI209" s="36">
        <f t="shared" ca="1" si="102"/>
        <v>0</v>
      </c>
      <c r="CJ209" s="36">
        <f t="shared" ca="1" si="102"/>
        <v>0</v>
      </c>
      <c r="CK209" s="36">
        <f t="shared" ca="1" si="102"/>
        <v>0</v>
      </c>
    </row>
    <row r="210" spans="3:89" ht="10.15" hidden="1" customHeight="1" outlineLevel="2">
      <c r="C210" s="10">
        <v>5</v>
      </c>
      <c r="D210" s="259"/>
      <c r="F210" s="12" t="s">
        <v>4</v>
      </c>
      <c r="J210" s="36">
        <f t="shared" ref="J210:AO210" ca="1" si="103">-J$202*IFERROR(SUM(OFFSET(J170,0,0,1,-MIN(J$2,$G170)))/$G170,0)</f>
        <v>0</v>
      </c>
      <c r="K210" s="36">
        <f t="shared" ca="1" si="103"/>
        <v>0</v>
      </c>
      <c r="L210" s="36">
        <f t="shared" ca="1" si="103"/>
        <v>0</v>
      </c>
      <c r="M210" s="36">
        <f t="shared" ca="1" si="103"/>
        <v>0</v>
      </c>
      <c r="N210" s="36">
        <f t="shared" ca="1" si="103"/>
        <v>0</v>
      </c>
      <c r="O210" s="36">
        <f t="shared" ca="1" si="103"/>
        <v>0</v>
      </c>
      <c r="P210" s="36">
        <f t="shared" ca="1" si="103"/>
        <v>0</v>
      </c>
      <c r="Q210" s="36">
        <f t="shared" ca="1" si="103"/>
        <v>0</v>
      </c>
      <c r="R210" s="36">
        <f t="shared" ca="1" si="103"/>
        <v>0</v>
      </c>
      <c r="S210" s="36">
        <f t="shared" ca="1" si="103"/>
        <v>0</v>
      </c>
      <c r="T210" s="36">
        <f t="shared" ca="1" si="103"/>
        <v>0</v>
      </c>
      <c r="U210" s="36">
        <f t="shared" ca="1" si="103"/>
        <v>0</v>
      </c>
      <c r="V210" s="36">
        <f t="shared" ca="1" si="103"/>
        <v>0</v>
      </c>
      <c r="W210" s="36">
        <f t="shared" ca="1" si="103"/>
        <v>0</v>
      </c>
      <c r="X210" s="36">
        <f t="shared" ca="1" si="103"/>
        <v>0</v>
      </c>
      <c r="Y210" s="36">
        <f t="shared" ca="1" si="103"/>
        <v>0</v>
      </c>
      <c r="Z210" s="36">
        <f t="shared" ca="1" si="103"/>
        <v>0</v>
      </c>
      <c r="AA210" s="36">
        <f t="shared" ca="1" si="103"/>
        <v>0</v>
      </c>
      <c r="AB210" s="36">
        <f t="shared" ca="1" si="103"/>
        <v>0</v>
      </c>
      <c r="AC210" s="36">
        <f t="shared" ca="1" si="103"/>
        <v>0</v>
      </c>
      <c r="AD210" s="36">
        <f t="shared" ca="1" si="103"/>
        <v>0</v>
      </c>
      <c r="AE210" s="36">
        <f t="shared" ca="1" si="103"/>
        <v>0</v>
      </c>
      <c r="AF210" s="36">
        <f t="shared" ca="1" si="103"/>
        <v>0</v>
      </c>
      <c r="AG210" s="36">
        <f t="shared" ca="1" si="103"/>
        <v>0</v>
      </c>
      <c r="AH210" s="36">
        <f t="shared" ca="1" si="103"/>
        <v>0</v>
      </c>
      <c r="AI210" s="36">
        <f t="shared" ca="1" si="103"/>
        <v>0</v>
      </c>
      <c r="AJ210" s="36">
        <f t="shared" ca="1" si="103"/>
        <v>0</v>
      </c>
      <c r="AK210" s="36">
        <f t="shared" ca="1" si="103"/>
        <v>0</v>
      </c>
      <c r="AL210" s="36">
        <f t="shared" ca="1" si="103"/>
        <v>0</v>
      </c>
      <c r="AM210" s="36">
        <f t="shared" ca="1" si="103"/>
        <v>0</v>
      </c>
      <c r="AN210" s="36">
        <f t="shared" ca="1" si="103"/>
        <v>0</v>
      </c>
      <c r="AO210" s="36">
        <f t="shared" ca="1" si="103"/>
        <v>0</v>
      </c>
      <c r="AP210" s="36">
        <f t="shared" ref="AP210:BU210" ca="1" si="104">-AP$202*IFERROR(SUM(OFFSET(AP170,0,0,1,-MIN(AP$2,$G170)))/$G170,0)</f>
        <v>0</v>
      </c>
      <c r="AQ210" s="36">
        <f t="shared" ca="1" si="104"/>
        <v>0</v>
      </c>
      <c r="AR210" s="36">
        <f t="shared" ca="1" si="104"/>
        <v>0</v>
      </c>
      <c r="AS210" s="36">
        <f t="shared" ca="1" si="104"/>
        <v>0</v>
      </c>
      <c r="AT210" s="36">
        <f t="shared" ca="1" si="104"/>
        <v>0</v>
      </c>
      <c r="AU210" s="36">
        <f t="shared" ca="1" si="104"/>
        <v>0</v>
      </c>
      <c r="AV210" s="36">
        <f t="shared" ca="1" si="104"/>
        <v>0</v>
      </c>
      <c r="AW210" s="36">
        <f t="shared" ca="1" si="104"/>
        <v>0</v>
      </c>
      <c r="AX210" s="36">
        <f t="shared" ca="1" si="104"/>
        <v>0</v>
      </c>
      <c r="AY210" s="36">
        <f t="shared" ca="1" si="104"/>
        <v>0</v>
      </c>
      <c r="AZ210" s="36">
        <f t="shared" ca="1" si="104"/>
        <v>0</v>
      </c>
      <c r="BA210" s="36">
        <f t="shared" ca="1" si="104"/>
        <v>0</v>
      </c>
      <c r="BB210" s="36">
        <f t="shared" ca="1" si="104"/>
        <v>0</v>
      </c>
      <c r="BC210" s="36">
        <f t="shared" ca="1" si="104"/>
        <v>0</v>
      </c>
      <c r="BD210" s="36">
        <f t="shared" ca="1" si="104"/>
        <v>0</v>
      </c>
      <c r="BE210" s="36">
        <f t="shared" ca="1" si="104"/>
        <v>0</v>
      </c>
      <c r="BF210" s="36">
        <f t="shared" ca="1" si="104"/>
        <v>0</v>
      </c>
      <c r="BG210" s="36">
        <f t="shared" ca="1" si="104"/>
        <v>0</v>
      </c>
      <c r="BH210" s="36">
        <f t="shared" ca="1" si="104"/>
        <v>0</v>
      </c>
      <c r="BI210" s="36">
        <f t="shared" ca="1" si="104"/>
        <v>0</v>
      </c>
      <c r="BJ210" s="36">
        <f t="shared" ca="1" si="104"/>
        <v>0</v>
      </c>
      <c r="BK210" s="36">
        <f t="shared" ca="1" si="104"/>
        <v>0</v>
      </c>
      <c r="BL210" s="36">
        <f t="shared" ca="1" si="104"/>
        <v>0</v>
      </c>
      <c r="BM210" s="36">
        <f t="shared" ca="1" si="104"/>
        <v>0</v>
      </c>
      <c r="BN210" s="36">
        <f t="shared" ca="1" si="104"/>
        <v>0</v>
      </c>
      <c r="BO210" s="36">
        <f t="shared" ca="1" si="104"/>
        <v>0</v>
      </c>
      <c r="BP210" s="36">
        <f t="shared" ca="1" si="104"/>
        <v>0</v>
      </c>
      <c r="BQ210" s="36">
        <f t="shared" ca="1" si="104"/>
        <v>0</v>
      </c>
      <c r="BR210" s="36">
        <f t="shared" ca="1" si="104"/>
        <v>0</v>
      </c>
      <c r="BS210" s="36">
        <f t="shared" ca="1" si="104"/>
        <v>0</v>
      </c>
      <c r="BT210" s="36">
        <f t="shared" ca="1" si="104"/>
        <v>0</v>
      </c>
      <c r="BU210" s="36">
        <f t="shared" ca="1" si="104"/>
        <v>0</v>
      </c>
      <c r="BV210" s="36">
        <f t="shared" ref="BV210:CK210" ca="1" si="105">-BV$202*IFERROR(SUM(OFFSET(BV170,0,0,1,-MIN(BV$2,$G170)))/$G170,0)</f>
        <v>0</v>
      </c>
      <c r="BW210" s="36">
        <f t="shared" ca="1" si="105"/>
        <v>0</v>
      </c>
      <c r="BX210" s="36">
        <f t="shared" ca="1" si="105"/>
        <v>0</v>
      </c>
      <c r="BY210" s="36">
        <f t="shared" ca="1" si="105"/>
        <v>0</v>
      </c>
      <c r="BZ210" s="36">
        <f t="shared" ca="1" si="105"/>
        <v>0</v>
      </c>
      <c r="CA210" s="36">
        <f t="shared" ca="1" si="105"/>
        <v>0</v>
      </c>
      <c r="CB210" s="36">
        <f t="shared" ca="1" si="105"/>
        <v>0</v>
      </c>
      <c r="CC210" s="36">
        <f t="shared" ca="1" si="105"/>
        <v>0</v>
      </c>
      <c r="CD210" s="36">
        <f t="shared" ca="1" si="105"/>
        <v>0</v>
      </c>
      <c r="CE210" s="36">
        <f t="shared" ca="1" si="105"/>
        <v>0</v>
      </c>
      <c r="CF210" s="36">
        <f t="shared" ca="1" si="105"/>
        <v>0</v>
      </c>
      <c r="CG210" s="36">
        <f t="shared" ca="1" si="105"/>
        <v>0</v>
      </c>
      <c r="CH210" s="36">
        <f t="shared" ca="1" si="105"/>
        <v>0</v>
      </c>
      <c r="CI210" s="36">
        <f t="shared" ca="1" si="105"/>
        <v>0</v>
      </c>
      <c r="CJ210" s="36">
        <f t="shared" ca="1" si="105"/>
        <v>0</v>
      </c>
      <c r="CK210" s="36">
        <f t="shared" ca="1" si="105"/>
        <v>0</v>
      </c>
    </row>
    <row r="211" spans="3:89" ht="10.15" hidden="1" customHeight="1" outlineLevel="2">
      <c r="C211" s="10">
        <v>6</v>
      </c>
      <c r="D211" s="259"/>
      <c r="F211" s="12" t="s">
        <v>4</v>
      </c>
      <c r="J211" s="36">
        <f t="shared" ref="J211:AO211" ca="1" si="106">-J$202*IFERROR(SUM(OFFSET(J171,0,0,1,-MIN(J$2,$G171)))/$G171,0)</f>
        <v>0</v>
      </c>
      <c r="K211" s="36">
        <f t="shared" ca="1" si="106"/>
        <v>0</v>
      </c>
      <c r="L211" s="36">
        <f t="shared" ca="1" si="106"/>
        <v>0</v>
      </c>
      <c r="M211" s="36">
        <f t="shared" ca="1" si="106"/>
        <v>0</v>
      </c>
      <c r="N211" s="36">
        <f t="shared" ca="1" si="106"/>
        <v>0</v>
      </c>
      <c r="O211" s="36">
        <f t="shared" ca="1" si="106"/>
        <v>0</v>
      </c>
      <c r="P211" s="36">
        <f t="shared" ca="1" si="106"/>
        <v>0</v>
      </c>
      <c r="Q211" s="36">
        <f t="shared" ca="1" si="106"/>
        <v>0</v>
      </c>
      <c r="R211" s="36">
        <f t="shared" ca="1" si="106"/>
        <v>0</v>
      </c>
      <c r="S211" s="36">
        <f t="shared" ca="1" si="106"/>
        <v>0</v>
      </c>
      <c r="T211" s="36">
        <f t="shared" ca="1" si="106"/>
        <v>0</v>
      </c>
      <c r="U211" s="36">
        <f t="shared" ca="1" si="106"/>
        <v>0</v>
      </c>
      <c r="V211" s="36">
        <f t="shared" ca="1" si="106"/>
        <v>0</v>
      </c>
      <c r="W211" s="36">
        <f t="shared" ca="1" si="106"/>
        <v>0</v>
      </c>
      <c r="X211" s="36">
        <f t="shared" ca="1" si="106"/>
        <v>0</v>
      </c>
      <c r="Y211" s="36">
        <f t="shared" ca="1" si="106"/>
        <v>0</v>
      </c>
      <c r="Z211" s="36">
        <f t="shared" ca="1" si="106"/>
        <v>0</v>
      </c>
      <c r="AA211" s="36">
        <f t="shared" ca="1" si="106"/>
        <v>0</v>
      </c>
      <c r="AB211" s="36">
        <f t="shared" ca="1" si="106"/>
        <v>0</v>
      </c>
      <c r="AC211" s="36">
        <f t="shared" ca="1" si="106"/>
        <v>0</v>
      </c>
      <c r="AD211" s="36">
        <f t="shared" ca="1" si="106"/>
        <v>0</v>
      </c>
      <c r="AE211" s="36">
        <f t="shared" ca="1" si="106"/>
        <v>0</v>
      </c>
      <c r="AF211" s="36">
        <f t="shared" ca="1" si="106"/>
        <v>0</v>
      </c>
      <c r="AG211" s="36">
        <f t="shared" ca="1" si="106"/>
        <v>0</v>
      </c>
      <c r="AH211" s="36">
        <f t="shared" ca="1" si="106"/>
        <v>0</v>
      </c>
      <c r="AI211" s="36">
        <f t="shared" ca="1" si="106"/>
        <v>0</v>
      </c>
      <c r="AJ211" s="36">
        <f t="shared" ca="1" si="106"/>
        <v>0</v>
      </c>
      <c r="AK211" s="36">
        <f t="shared" ca="1" si="106"/>
        <v>0</v>
      </c>
      <c r="AL211" s="36">
        <f t="shared" ca="1" si="106"/>
        <v>0</v>
      </c>
      <c r="AM211" s="36">
        <f t="shared" ca="1" si="106"/>
        <v>0</v>
      </c>
      <c r="AN211" s="36">
        <f t="shared" ca="1" si="106"/>
        <v>0</v>
      </c>
      <c r="AO211" s="36">
        <f t="shared" ca="1" si="106"/>
        <v>0</v>
      </c>
      <c r="AP211" s="36">
        <f t="shared" ref="AP211:BU211" ca="1" si="107">-AP$202*IFERROR(SUM(OFFSET(AP171,0,0,1,-MIN(AP$2,$G171)))/$G171,0)</f>
        <v>0</v>
      </c>
      <c r="AQ211" s="36">
        <f t="shared" ca="1" si="107"/>
        <v>0</v>
      </c>
      <c r="AR211" s="36">
        <f t="shared" ca="1" si="107"/>
        <v>0</v>
      </c>
      <c r="AS211" s="36">
        <f t="shared" ca="1" si="107"/>
        <v>0</v>
      </c>
      <c r="AT211" s="36">
        <f t="shared" ca="1" si="107"/>
        <v>0</v>
      </c>
      <c r="AU211" s="36">
        <f t="shared" ca="1" si="107"/>
        <v>0</v>
      </c>
      <c r="AV211" s="36">
        <f t="shared" ca="1" si="107"/>
        <v>0</v>
      </c>
      <c r="AW211" s="36">
        <f t="shared" ca="1" si="107"/>
        <v>0</v>
      </c>
      <c r="AX211" s="36">
        <f t="shared" ca="1" si="107"/>
        <v>0</v>
      </c>
      <c r="AY211" s="36">
        <f t="shared" ca="1" si="107"/>
        <v>0</v>
      </c>
      <c r="AZ211" s="36">
        <f t="shared" ca="1" si="107"/>
        <v>0</v>
      </c>
      <c r="BA211" s="36">
        <f t="shared" ca="1" si="107"/>
        <v>0</v>
      </c>
      <c r="BB211" s="36">
        <f t="shared" ca="1" si="107"/>
        <v>0</v>
      </c>
      <c r="BC211" s="36">
        <f t="shared" ca="1" si="107"/>
        <v>0</v>
      </c>
      <c r="BD211" s="36">
        <f t="shared" ca="1" si="107"/>
        <v>0</v>
      </c>
      <c r="BE211" s="36">
        <f t="shared" ca="1" si="107"/>
        <v>0</v>
      </c>
      <c r="BF211" s="36">
        <f t="shared" ca="1" si="107"/>
        <v>0</v>
      </c>
      <c r="BG211" s="36">
        <f t="shared" ca="1" si="107"/>
        <v>0</v>
      </c>
      <c r="BH211" s="36">
        <f t="shared" ca="1" si="107"/>
        <v>0</v>
      </c>
      <c r="BI211" s="36">
        <f t="shared" ca="1" si="107"/>
        <v>0</v>
      </c>
      <c r="BJ211" s="36">
        <f t="shared" ca="1" si="107"/>
        <v>0</v>
      </c>
      <c r="BK211" s="36">
        <f t="shared" ca="1" si="107"/>
        <v>0</v>
      </c>
      <c r="BL211" s="36">
        <f t="shared" ca="1" si="107"/>
        <v>0</v>
      </c>
      <c r="BM211" s="36">
        <f t="shared" ca="1" si="107"/>
        <v>0</v>
      </c>
      <c r="BN211" s="36">
        <f t="shared" ca="1" si="107"/>
        <v>0</v>
      </c>
      <c r="BO211" s="36">
        <f t="shared" ca="1" si="107"/>
        <v>0</v>
      </c>
      <c r="BP211" s="36">
        <f t="shared" ca="1" si="107"/>
        <v>0</v>
      </c>
      <c r="BQ211" s="36">
        <f t="shared" ca="1" si="107"/>
        <v>0</v>
      </c>
      <c r="BR211" s="36">
        <f t="shared" ca="1" si="107"/>
        <v>0</v>
      </c>
      <c r="BS211" s="36">
        <f t="shared" ca="1" si="107"/>
        <v>0</v>
      </c>
      <c r="BT211" s="36">
        <f t="shared" ca="1" si="107"/>
        <v>0</v>
      </c>
      <c r="BU211" s="36">
        <f t="shared" ca="1" si="107"/>
        <v>0</v>
      </c>
      <c r="BV211" s="36">
        <f t="shared" ref="BV211:CK211" ca="1" si="108">-BV$202*IFERROR(SUM(OFFSET(BV171,0,0,1,-MIN(BV$2,$G171)))/$G171,0)</f>
        <v>0</v>
      </c>
      <c r="BW211" s="36">
        <f t="shared" ca="1" si="108"/>
        <v>0</v>
      </c>
      <c r="BX211" s="36">
        <f t="shared" ca="1" si="108"/>
        <v>0</v>
      </c>
      <c r="BY211" s="36">
        <f t="shared" ca="1" si="108"/>
        <v>0</v>
      </c>
      <c r="BZ211" s="36">
        <f t="shared" ca="1" si="108"/>
        <v>0</v>
      </c>
      <c r="CA211" s="36">
        <f t="shared" ca="1" si="108"/>
        <v>0</v>
      </c>
      <c r="CB211" s="36">
        <f t="shared" ca="1" si="108"/>
        <v>0</v>
      </c>
      <c r="CC211" s="36">
        <f t="shared" ca="1" si="108"/>
        <v>0</v>
      </c>
      <c r="CD211" s="36">
        <f t="shared" ca="1" si="108"/>
        <v>0</v>
      </c>
      <c r="CE211" s="36">
        <f t="shared" ca="1" si="108"/>
        <v>0</v>
      </c>
      <c r="CF211" s="36">
        <f t="shared" ca="1" si="108"/>
        <v>0</v>
      </c>
      <c r="CG211" s="36">
        <f t="shared" ca="1" si="108"/>
        <v>0</v>
      </c>
      <c r="CH211" s="36">
        <f t="shared" ca="1" si="108"/>
        <v>0</v>
      </c>
      <c r="CI211" s="36">
        <f t="shared" ca="1" si="108"/>
        <v>0</v>
      </c>
      <c r="CJ211" s="36">
        <f t="shared" ca="1" si="108"/>
        <v>0</v>
      </c>
      <c r="CK211" s="36">
        <f t="shared" ca="1" si="108"/>
        <v>0</v>
      </c>
    </row>
    <row r="212" spans="3:89" ht="10.15" hidden="1" customHeight="1" outlineLevel="2">
      <c r="C212" s="10">
        <v>7</v>
      </c>
      <c r="D212" s="259"/>
      <c r="F212" s="12" t="s">
        <v>4</v>
      </c>
      <c r="J212" s="36">
        <f t="shared" ref="J212:AO212" ca="1" si="109">-J$202*IFERROR(SUM(OFFSET(J172,0,0,1,-MIN(J$2,$G172)))/$G172,0)</f>
        <v>0</v>
      </c>
      <c r="K212" s="36">
        <f t="shared" ca="1" si="109"/>
        <v>0</v>
      </c>
      <c r="L212" s="36">
        <f t="shared" ca="1" si="109"/>
        <v>0</v>
      </c>
      <c r="M212" s="36">
        <f t="shared" ca="1" si="109"/>
        <v>0</v>
      </c>
      <c r="N212" s="36">
        <f t="shared" ca="1" si="109"/>
        <v>0</v>
      </c>
      <c r="O212" s="36">
        <f t="shared" ca="1" si="109"/>
        <v>0</v>
      </c>
      <c r="P212" s="36">
        <f t="shared" ca="1" si="109"/>
        <v>0</v>
      </c>
      <c r="Q212" s="36">
        <f t="shared" ca="1" si="109"/>
        <v>0</v>
      </c>
      <c r="R212" s="36">
        <f t="shared" ca="1" si="109"/>
        <v>0</v>
      </c>
      <c r="S212" s="36">
        <f t="shared" ca="1" si="109"/>
        <v>0</v>
      </c>
      <c r="T212" s="36">
        <f t="shared" ca="1" si="109"/>
        <v>0</v>
      </c>
      <c r="U212" s="36">
        <f t="shared" ca="1" si="109"/>
        <v>0</v>
      </c>
      <c r="V212" s="36">
        <f t="shared" ca="1" si="109"/>
        <v>0</v>
      </c>
      <c r="W212" s="36">
        <f t="shared" ca="1" si="109"/>
        <v>0</v>
      </c>
      <c r="X212" s="36">
        <f t="shared" ca="1" si="109"/>
        <v>0</v>
      </c>
      <c r="Y212" s="36">
        <f t="shared" ca="1" si="109"/>
        <v>0</v>
      </c>
      <c r="Z212" s="36">
        <f t="shared" ca="1" si="109"/>
        <v>0</v>
      </c>
      <c r="AA212" s="36">
        <f t="shared" ca="1" si="109"/>
        <v>0</v>
      </c>
      <c r="AB212" s="36">
        <f t="shared" ca="1" si="109"/>
        <v>0</v>
      </c>
      <c r="AC212" s="36">
        <f t="shared" ca="1" si="109"/>
        <v>0</v>
      </c>
      <c r="AD212" s="36">
        <f t="shared" ca="1" si="109"/>
        <v>0</v>
      </c>
      <c r="AE212" s="36">
        <f t="shared" ca="1" si="109"/>
        <v>0</v>
      </c>
      <c r="AF212" s="36">
        <f t="shared" ca="1" si="109"/>
        <v>0</v>
      </c>
      <c r="AG212" s="36">
        <f t="shared" ca="1" si="109"/>
        <v>0</v>
      </c>
      <c r="AH212" s="36">
        <f t="shared" ca="1" si="109"/>
        <v>0</v>
      </c>
      <c r="AI212" s="36">
        <f t="shared" ca="1" si="109"/>
        <v>0</v>
      </c>
      <c r="AJ212" s="36">
        <f t="shared" ca="1" si="109"/>
        <v>0</v>
      </c>
      <c r="AK212" s="36">
        <f t="shared" ca="1" si="109"/>
        <v>0</v>
      </c>
      <c r="AL212" s="36">
        <f t="shared" ca="1" si="109"/>
        <v>0</v>
      </c>
      <c r="AM212" s="36">
        <f t="shared" ca="1" si="109"/>
        <v>0</v>
      </c>
      <c r="AN212" s="36">
        <f t="shared" ca="1" si="109"/>
        <v>0</v>
      </c>
      <c r="AO212" s="36">
        <f t="shared" ca="1" si="109"/>
        <v>0</v>
      </c>
      <c r="AP212" s="36">
        <f t="shared" ref="AP212:BU212" ca="1" si="110">-AP$202*IFERROR(SUM(OFFSET(AP172,0,0,1,-MIN(AP$2,$G172)))/$G172,0)</f>
        <v>0</v>
      </c>
      <c r="AQ212" s="36">
        <f t="shared" ca="1" si="110"/>
        <v>0</v>
      </c>
      <c r="AR212" s="36">
        <f t="shared" ca="1" si="110"/>
        <v>0</v>
      </c>
      <c r="AS212" s="36">
        <f t="shared" ca="1" si="110"/>
        <v>0</v>
      </c>
      <c r="AT212" s="36">
        <f t="shared" ca="1" si="110"/>
        <v>0</v>
      </c>
      <c r="AU212" s="36">
        <f t="shared" ca="1" si="110"/>
        <v>0</v>
      </c>
      <c r="AV212" s="36">
        <f t="shared" ca="1" si="110"/>
        <v>0</v>
      </c>
      <c r="AW212" s="36">
        <f t="shared" ca="1" si="110"/>
        <v>0</v>
      </c>
      <c r="AX212" s="36">
        <f t="shared" ca="1" si="110"/>
        <v>0</v>
      </c>
      <c r="AY212" s="36">
        <f t="shared" ca="1" si="110"/>
        <v>0</v>
      </c>
      <c r="AZ212" s="36">
        <f t="shared" ca="1" si="110"/>
        <v>0</v>
      </c>
      <c r="BA212" s="36">
        <f t="shared" ca="1" si="110"/>
        <v>0</v>
      </c>
      <c r="BB212" s="36">
        <f t="shared" ca="1" si="110"/>
        <v>0</v>
      </c>
      <c r="BC212" s="36">
        <f t="shared" ca="1" si="110"/>
        <v>0</v>
      </c>
      <c r="BD212" s="36">
        <f t="shared" ca="1" si="110"/>
        <v>0</v>
      </c>
      <c r="BE212" s="36">
        <f t="shared" ca="1" si="110"/>
        <v>0</v>
      </c>
      <c r="BF212" s="36">
        <f t="shared" ca="1" si="110"/>
        <v>0</v>
      </c>
      <c r="BG212" s="36">
        <f t="shared" ca="1" si="110"/>
        <v>0</v>
      </c>
      <c r="BH212" s="36">
        <f t="shared" ca="1" si="110"/>
        <v>0</v>
      </c>
      <c r="BI212" s="36">
        <f t="shared" ca="1" si="110"/>
        <v>0</v>
      </c>
      <c r="BJ212" s="36">
        <f t="shared" ca="1" si="110"/>
        <v>0</v>
      </c>
      <c r="BK212" s="36">
        <f t="shared" ca="1" si="110"/>
        <v>0</v>
      </c>
      <c r="BL212" s="36">
        <f t="shared" ca="1" si="110"/>
        <v>0</v>
      </c>
      <c r="BM212" s="36">
        <f t="shared" ca="1" si="110"/>
        <v>0</v>
      </c>
      <c r="BN212" s="36">
        <f t="shared" ca="1" si="110"/>
        <v>0</v>
      </c>
      <c r="BO212" s="36">
        <f t="shared" ca="1" si="110"/>
        <v>0</v>
      </c>
      <c r="BP212" s="36">
        <f t="shared" ca="1" si="110"/>
        <v>0</v>
      </c>
      <c r="BQ212" s="36">
        <f t="shared" ca="1" si="110"/>
        <v>0</v>
      </c>
      <c r="BR212" s="36">
        <f t="shared" ca="1" si="110"/>
        <v>0</v>
      </c>
      <c r="BS212" s="36">
        <f t="shared" ca="1" si="110"/>
        <v>0</v>
      </c>
      <c r="BT212" s="36">
        <f t="shared" ca="1" si="110"/>
        <v>0</v>
      </c>
      <c r="BU212" s="36">
        <f t="shared" ca="1" si="110"/>
        <v>0</v>
      </c>
      <c r="BV212" s="36">
        <f t="shared" ref="BV212:CK212" ca="1" si="111">-BV$202*IFERROR(SUM(OFFSET(BV172,0,0,1,-MIN(BV$2,$G172)))/$G172,0)</f>
        <v>0</v>
      </c>
      <c r="BW212" s="36">
        <f t="shared" ca="1" si="111"/>
        <v>0</v>
      </c>
      <c r="BX212" s="36">
        <f t="shared" ca="1" si="111"/>
        <v>0</v>
      </c>
      <c r="BY212" s="36">
        <f t="shared" ca="1" si="111"/>
        <v>0</v>
      </c>
      <c r="BZ212" s="36">
        <f t="shared" ca="1" si="111"/>
        <v>0</v>
      </c>
      <c r="CA212" s="36">
        <f t="shared" ca="1" si="111"/>
        <v>0</v>
      </c>
      <c r="CB212" s="36">
        <f t="shared" ca="1" si="111"/>
        <v>0</v>
      </c>
      <c r="CC212" s="36">
        <f t="shared" ca="1" si="111"/>
        <v>0</v>
      </c>
      <c r="CD212" s="36">
        <f t="shared" ca="1" si="111"/>
        <v>0</v>
      </c>
      <c r="CE212" s="36">
        <f t="shared" ca="1" si="111"/>
        <v>0</v>
      </c>
      <c r="CF212" s="36">
        <f t="shared" ca="1" si="111"/>
        <v>0</v>
      </c>
      <c r="CG212" s="36">
        <f t="shared" ca="1" si="111"/>
        <v>0</v>
      </c>
      <c r="CH212" s="36">
        <f t="shared" ca="1" si="111"/>
        <v>0</v>
      </c>
      <c r="CI212" s="36">
        <f t="shared" ca="1" si="111"/>
        <v>0</v>
      </c>
      <c r="CJ212" s="36">
        <f t="shared" ca="1" si="111"/>
        <v>0</v>
      </c>
      <c r="CK212" s="36">
        <f t="shared" ca="1" si="111"/>
        <v>0</v>
      </c>
    </row>
    <row r="213" spans="3:89" ht="10.15" hidden="1" customHeight="1" outlineLevel="2">
      <c r="C213" s="10">
        <v>8</v>
      </c>
      <c r="D213" s="259"/>
      <c r="F213" s="12" t="s">
        <v>4</v>
      </c>
      <c r="J213" s="36">
        <f t="shared" ref="J213:AO213" ca="1" si="112">-J$202*IFERROR(SUM(OFFSET(J173,0,0,1,-MIN(J$2,$G173)))/$G173,0)</f>
        <v>0</v>
      </c>
      <c r="K213" s="36">
        <f t="shared" ca="1" si="112"/>
        <v>0</v>
      </c>
      <c r="L213" s="36">
        <f t="shared" ca="1" si="112"/>
        <v>0</v>
      </c>
      <c r="M213" s="36">
        <f t="shared" ca="1" si="112"/>
        <v>0</v>
      </c>
      <c r="N213" s="36">
        <f t="shared" ca="1" si="112"/>
        <v>0</v>
      </c>
      <c r="O213" s="36">
        <f t="shared" ca="1" si="112"/>
        <v>0</v>
      </c>
      <c r="P213" s="36">
        <f t="shared" ca="1" si="112"/>
        <v>0</v>
      </c>
      <c r="Q213" s="36">
        <f t="shared" ca="1" si="112"/>
        <v>0</v>
      </c>
      <c r="R213" s="36">
        <f t="shared" ca="1" si="112"/>
        <v>0</v>
      </c>
      <c r="S213" s="36">
        <f t="shared" ca="1" si="112"/>
        <v>0</v>
      </c>
      <c r="T213" s="36">
        <f t="shared" ca="1" si="112"/>
        <v>0</v>
      </c>
      <c r="U213" s="36">
        <f t="shared" ca="1" si="112"/>
        <v>0</v>
      </c>
      <c r="V213" s="36">
        <f t="shared" ca="1" si="112"/>
        <v>0</v>
      </c>
      <c r="W213" s="36">
        <f t="shared" ca="1" si="112"/>
        <v>0</v>
      </c>
      <c r="X213" s="36">
        <f t="shared" ca="1" si="112"/>
        <v>0</v>
      </c>
      <c r="Y213" s="36">
        <f t="shared" ca="1" si="112"/>
        <v>0</v>
      </c>
      <c r="Z213" s="36">
        <f t="shared" ca="1" si="112"/>
        <v>0</v>
      </c>
      <c r="AA213" s="36">
        <f t="shared" ca="1" si="112"/>
        <v>0</v>
      </c>
      <c r="AB213" s="36">
        <f t="shared" ca="1" si="112"/>
        <v>0</v>
      </c>
      <c r="AC213" s="36">
        <f t="shared" ca="1" si="112"/>
        <v>0</v>
      </c>
      <c r="AD213" s="36">
        <f t="shared" ca="1" si="112"/>
        <v>0</v>
      </c>
      <c r="AE213" s="36">
        <f t="shared" ca="1" si="112"/>
        <v>0</v>
      </c>
      <c r="AF213" s="36">
        <f t="shared" ca="1" si="112"/>
        <v>0</v>
      </c>
      <c r="AG213" s="36">
        <f t="shared" ca="1" si="112"/>
        <v>0</v>
      </c>
      <c r="AH213" s="36">
        <f t="shared" ca="1" si="112"/>
        <v>0</v>
      </c>
      <c r="AI213" s="36">
        <f t="shared" ca="1" si="112"/>
        <v>0</v>
      </c>
      <c r="AJ213" s="36">
        <f t="shared" ca="1" si="112"/>
        <v>0</v>
      </c>
      <c r="AK213" s="36">
        <f t="shared" ca="1" si="112"/>
        <v>0</v>
      </c>
      <c r="AL213" s="36">
        <f t="shared" ca="1" si="112"/>
        <v>0</v>
      </c>
      <c r="AM213" s="36">
        <f t="shared" ca="1" si="112"/>
        <v>0</v>
      </c>
      <c r="AN213" s="36">
        <f t="shared" ca="1" si="112"/>
        <v>0</v>
      </c>
      <c r="AO213" s="36">
        <f t="shared" ca="1" si="112"/>
        <v>0</v>
      </c>
      <c r="AP213" s="36">
        <f t="shared" ref="AP213:BU213" ca="1" si="113">-AP$202*IFERROR(SUM(OFFSET(AP173,0,0,1,-MIN(AP$2,$G173)))/$G173,0)</f>
        <v>0</v>
      </c>
      <c r="AQ213" s="36">
        <f t="shared" ca="1" si="113"/>
        <v>0</v>
      </c>
      <c r="AR213" s="36">
        <f t="shared" ca="1" si="113"/>
        <v>0</v>
      </c>
      <c r="AS213" s="36">
        <f t="shared" ca="1" si="113"/>
        <v>0</v>
      </c>
      <c r="AT213" s="36">
        <f t="shared" ca="1" si="113"/>
        <v>0</v>
      </c>
      <c r="AU213" s="36">
        <f t="shared" ca="1" si="113"/>
        <v>0</v>
      </c>
      <c r="AV213" s="36">
        <f t="shared" ca="1" si="113"/>
        <v>0</v>
      </c>
      <c r="AW213" s="36">
        <f t="shared" ca="1" si="113"/>
        <v>0</v>
      </c>
      <c r="AX213" s="36">
        <f t="shared" ca="1" si="113"/>
        <v>0</v>
      </c>
      <c r="AY213" s="36">
        <f t="shared" ca="1" si="113"/>
        <v>0</v>
      </c>
      <c r="AZ213" s="36">
        <f t="shared" ca="1" si="113"/>
        <v>0</v>
      </c>
      <c r="BA213" s="36">
        <f t="shared" ca="1" si="113"/>
        <v>0</v>
      </c>
      <c r="BB213" s="36">
        <f t="shared" ca="1" si="113"/>
        <v>0</v>
      </c>
      <c r="BC213" s="36">
        <f t="shared" ca="1" si="113"/>
        <v>0</v>
      </c>
      <c r="BD213" s="36">
        <f t="shared" ca="1" si="113"/>
        <v>0</v>
      </c>
      <c r="BE213" s="36">
        <f t="shared" ca="1" si="113"/>
        <v>0</v>
      </c>
      <c r="BF213" s="36">
        <f t="shared" ca="1" si="113"/>
        <v>0</v>
      </c>
      <c r="BG213" s="36">
        <f t="shared" ca="1" si="113"/>
        <v>0</v>
      </c>
      <c r="BH213" s="36">
        <f t="shared" ca="1" si="113"/>
        <v>0</v>
      </c>
      <c r="BI213" s="36">
        <f t="shared" ca="1" si="113"/>
        <v>0</v>
      </c>
      <c r="BJ213" s="36">
        <f t="shared" ca="1" si="113"/>
        <v>0</v>
      </c>
      <c r="BK213" s="36">
        <f t="shared" ca="1" si="113"/>
        <v>0</v>
      </c>
      <c r="BL213" s="36">
        <f t="shared" ca="1" si="113"/>
        <v>0</v>
      </c>
      <c r="BM213" s="36">
        <f t="shared" ca="1" si="113"/>
        <v>0</v>
      </c>
      <c r="BN213" s="36">
        <f t="shared" ca="1" si="113"/>
        <v>0</v>
      </c>
      <c r="BO213" s="36">
        <f t="shared" ca="1" si="113"/>
        <v>0</v>
      </c>
      <c r="BP213" s="36">
        <f t="shared" ca="1" si="113"/>
        <v>0</v>
      </c>
      <c r="BQ213" s="36">
        <f t="shared" ca="1" si="113"/>
        <v>0</v>
      </c>
      <c r="BR213" s="36">
        <f t="shared" ca="1" si="113"/>
        <v>0</v>
      </c>
      <c r="BS213" s="36">
        <f t="shared" ca="1" si="113"/>
        <v>0</v>
      </c>
      <c r="BT213" s="36">
        <f t="shared" ca="1" si="113"/>
        <v>0</v>
      </c>
      <c r="BU213" s="36">
        <f t="shared" ca="1" si="113"/>
        <v>0</v>
      </c>
      <c r="BV213" s="36">
        <f t="shared" ref="BV213:CK213" ca="1" si="114">-BV$202*IFERROR(SUM(OFFSET(BV173,0,0,1,-MIN(BV$2,$G173)))/$G173,0)</f>
        <v>0</v>
      </c>
      <c r="BW213" s="36">
        <f t="shared" ca="1" si="114"/>
        <v>0</v>
      </c>
      <c r="BX213" s="36">
        <f t="shared" ca="1" si="114"/>
        <v>0</v>
      </c>
      <c r="BY213" s="36">
        <f t="shared" ca="1" si="114"/>
        <v>0</v>
      </c>
      <c r="BZ213" s="36">
        <f t="shared" ca="1" si="114"/>
        <v>0</v>
      </c>
      <c r="CA213" s="36">
        <f t="shared" ca="1" si="114"/>
        <v>0</v>
      </c>
      <c r="CB213" s="36">
        <f t="shared" ca="1" si="114"/>
        <v>0</v>
      </c>
      <c r="CC213" s="36">
        <f t="shared" ca="1" si="114"/>
        <v>0</v>
      </c>
      <c r="CD213" s="36">
        <f t="shared" ca="1" si="114"/>
        <v>0</v>
      </c>
      <c r="CE213" s="36">
        <f t="shared" ca="1" si="114"/>
        <v>0</v>
      </c>
      <c r="CF213" s="36">
        <f t="shared" ca="1" si="114"/>
        <v>0</v>
      </c>
      <c r="CG213" s="36">
        <f t="shared" ca="1" si="114"/>
        <v>0</v>
      </c>
      <c r="CH213" s="36">
        <f t="shared" ca="1" si="114"/>
        <v>0</v>
      </c>
      <c r="CI213" s="36">
        <f t="shared" ca="1" si="114"/>
        <v>0</v>
      </c>
      <c r="CJ213" s="36">
        <f t="shared" ca="1" si="114"/>
        <v>0</v>
      </c>
      <c r="CK213" s="36">
        <f t="shared" ca="1" si="114"/>
        <v>0</v>
      </c>
    </row>
    <row r="214" spans="3:89" ht="10.15" hidden="1" customHeight="1" outlineLevel="2">
      <c r="C214" s="10">
        <v>9</v>
      </c>
      <c r="D214" s="259"/>
      <c r="F214" s="12" t="s">
        <v>4</v>
      </c>
      <c r="J214" s="36">
        <f t="shared" ref="J214:AO214" ca="1" si="115">-J$202*IFERROR(SUM(OFFSET(J174,0,0,1,-MIN(J$2,$G174)))/$G174,0)</f>
        <v>0</v>
      </c>
      <c r="K214" s="36">
        <f t="shared" ca="1" si="115"/>
        <v>0</v>
      </c>
      <c r="L214" s="36">
        <f t="shared" ca="1" si="115"/>
        <v>0</v>
      </c>
      <c r="M214" s="36">
        <f t="shared" ca="1" si="115"/>
        <v>0</v>
      </c>
      <c r="N214" s="36">
        <f t="shared" ca="1" si="115"/>
        <v>0</v>
      </c>
      <c r="O214" s="36">
        <f t="shared" ca="1" si="115"/>
        <v>0</v>
      </c>
      <c r="P214" s="36">
        <f t="shared" ca="1" si="115"/>
        <v>0</v>
      </c>
      <c r="Q214" s="36">
        <f t="shared" ca="1" si="115"/>
        <v>0</v>
      </c>
      <c r="R214" s="36">
        <f t="shared" ca="1" si="115"/>
        <v>0</v>
      </c>
      <c r="S214" s="36">
        <f t="shared" ca="1" si="115"/>
        <v>0</v>
      </c>
      <c r="T214" s="36">
        <f t="shared" ca="1" si="115"/>
        <v>0</v>
      </c>
      <c r="U214" s="36">
        <f t="shared" ca="1" si="115"/>
        <v>0</v>
      </c>
      <c r="V214" s="36">
        <f t="shared" ca="1" si="115"/>
        <v>0</v>
      </c>
      <c r="W214" s="36">
        <f t="shared" ca="1" si="115"/>
        <v>0</v>
      </c>
      <c r="X214" s="36">
        <f t="shared" ca="1" si="115"/>
        <v>0</v>
      </c>
      <c r="Y214" s="36">
        <f t="shared" ca="1" si="115"/>
        <v>0</v>
      </c>
      <c r="Z214" s="36">
        <f t="shared" ca="1" si="115"/>
        <v>0</v>
      </c>
      <c r="AA214" s="36">
        <f t="shared" ca="1" si="115"/>
        <v>0</v>
      </c>
      <c r="AB214" s="36">
        <f t="shared" ca="1" si="115"/>
        <v>0</v>
      </c>
      <c r="AC214" s="36">
        <f t="shared" ca="1" si="115"/>
        <v>0</v>
      </c>
      <c r="AD214" s="36">
        <f t="shared" ca="1" si="115"/>
        <v>0</v>
      </c>
      <c r="AE214" s="36">
        <f t="shared" ca="1" si="115"/>
        <v>0</v>
      </c>
      <c r="AF214" s="36">
        <f t="shared" ca="1" si="115"/>
        <v>0</v>
      </c>
      <c r="AG214" s="36">
        <f t="shared" ca="1" si="115"/>
        <v>0</v>
      </c>
      <c r="AH214" s="36">
        <f t="shared" ca="1" si="115"/>
        <v>0</v>
      </c>
      <c r="AI214" s="36">
        <f t="shared" ca="1" si="115"/>
        <v>0</v>
      </c>
      <c r="AJ214" s="36">
        <f t="shared" ca="1" si="115"/>
        <v>0</v>
      </c>
      <c r="AK214" s="36">
        <f t="shared" ca="1" si="115"/>
        <v>0</v>
      </c>
      <c r="AL214" s="36">
        <f t="shared" ca="1" si="115"/>
        <v>0</v>
      </c>
      <c r="AM214" s="36">
        <f t="shared" ca="1" si="115"/>
        <v>0</v>
      </c>
      <c r="AN214" s="36">
        <f t="shared" ca="1" si="115"/>
        <v>0</v>
      </c>
      <c r="AO214" s="36">
        <f t="shared" ca="1" si="115"/>
        <v>0</v>
      </c>
      <c r="AP214" s="36">
        <f t="shared" ref="AP214:BU214" ca="1" si="116">-AP$202*IFERROR(SUM(OFFSET(AP174,0,0,1,-MIN(AP$2,$G174)))/$G174,0)</f>
        <v>0</v>
      </c>
      <c r="AQ214" s="36">
        <f t="shared" ca="1" si="116"/>
        <v>0</v>
      </c>
      <c r="AR214" s="36">
        <f t="shared" ca="1" si="116"/>
        <v>0</v>
      </c>
      <c r="AS214" s="36">
        <f t="shared" ca="1" si="116"/>
        <v>0</v>
      </c>
      <c r="AT214" s="36">
        <f t="shared" ca="1" si="116"/>
        <v>0</v>
      </c>
      <c r="AU214" s="36">
        <f t="shared" ca="1" si="116"/>
        <v>0</v>
      </c>
      <c r="AV214" s="36">
        <f t="shared" ca="1" si="116"/>
        <v>0</v>
      </c>
      <c r="AW214" s="36">
        <f t="shared" ca="1" si="116"/>
        <v>0</v>
      </c>
      <c r="AX214" s="36">
        <f t="shared" ca="1" si="116"/>
        <v>0</v>
      </c>
      <c r="AY214" s="36">
        <f t="shared" ca="1" si="116"/>
        <v>0</v>
      </c>
      <c r="AZ214" s="36">
        <f t="shared" ca="1" si="116"/>
        <v>0</v>
      </c>
      <c r="BA214" s="36">
        <f t="shared" ca="1" si="116"/>
        <v>0</v>
      </c>
      <c r="BB214" s="36">
        <f t="shared" ca="1" si="116"/>
        <v>0</v>
      </c>
      <c r="BC214" s="36">
        <f t="shared" ca="1" si="116"/>
        <v>0</v>
      </c>
      <c r="BD214" s="36">
        <f t="shared" ca="1" si="116"/>
        <v>0</v>
      </c>
      <c r="BE214" s="36">
        <f t="shared" ca="1" si="116"/>
        <v>0</v>
      </c>
      <c r="BF214" s="36">
        <f t="shared" ca="1" si="116"/>
        <v>0</v>
      </c>
      <c r="BG214" s="36">
        <f t="shared" ca="1" si="116"/>
        <v>0</v>
      </c>
      <c r="BH214" s="36">
        <f t="shared" ca="1" si="116"/>
        <v>0</v>
      </c>
      <c r="BI214" s="36">
        <f t="shared" ca="1" si="116"/>
        <v>0</v>
      </c>
      <c r="BJ214" s="36">
        <f t="shared" ca="1" si="116"/>
        <v>0</v>
      </c>
      <c r="BK214" s="36">
        <f t="shared" ca="1" si="116"/>
        <v>0</v>
      </c>
      <c r="BL214" s="36">
        <f t="shared" ca="1" si="116"/>
        <v>0</v>
      </c>
      <c r="BM214" s="36">
        <f t="shared" ca="1" si="116"/>
        <v>0</v>
      </c>
      <c r="BN214" s="36">
        <f t="shared" ca="1" si="116"/>
        <v>0</v>
      </c>
      <c r="BO214" s="36">
        <f t="shared" ca="1" si="116"/>
        <v>0</v>
      </c>
      <c r="BP214" s="36">
        <f t="shared" ca="1" si="116"/>
        <v>0</v>
      </c>
      <c r="BQ214" s="36">
        <f t="shared" ca="1" si="116"/>
        <v>0</v>
      </c>
      <c r="BR214" s="36">
        <f t="shared" ca="1" si="116"/>
        <v>0</v>
      </c>
      <c r="BS214" s="36">
        <f t="shared" ca="1" si="116"/>
        <v>0</v>
      </c>
      <c r="BT214" s="36">
        <f t="shared" ca="1" si="116"/>
        <v>0</v>
      </c>
      <c r="BU214" s="36">
        <f t="shared" ca="1" si="116"/>
        <v>0</v>
      </c>
      <c r="BV214" s="36">
        <f t="shared" ref="BV214:CK214" ca="1" si="117">-BV$202*IFERROR(SUM(OFFSET(BV174,0,0,1,-MIN(BV$2,$G174)))/$G174,0)</f>
        <v>0</v>
      </c>
      <c r="BW214" s="36">
        <f t="shared" ca="1" si="117"/>
        <v>0</v>
      </c>
      <c r="BX214" s="36">
        <f t="shared" ca="1" si="117"/>
        <v>0</v>
      </c>
      <c r="BY214" s="36">
        <f t="shared" ca="1" si="117"/>
        <v>0</v>
      </c>
      <c r="BZ214" s="36">
        <f t="shared" ca="1" si="117"/>
        <v>0</v>
      </c>
      <c r="CA214" s="36">
        <f t="shared" ca="1" si="117"/>
        <v>0</v>
      </c>
      <c r="CB214" s="36">
        <f t="shared" ca="1" si="117"/>
        <v>0</v>
      </c>
      <c r="CC214" s="36">
        <f t="shared" ca="1" si="117"/>
        <v>0</v>
      </c>
      <c r="CD214" s="36">
        <f t="shared" ca="1" si="117"/>
        <v>0</v>
      </c>
      <c r="CE214" s="36">
        <f t="shared" ca="1" si="117"/>
        <v>0</v>
      </c>
      <c r="CF214" s="36">
        <f t="shared" ca="1" si="117"/>
        <v>0</v>
      </c>
      <c r="CG214" s="36">
        <f t="shared" ca="1" si="117"/>
        <v>0</v>
      </c>
      <c r="CH214" s="36">
        <f t="shared" ca="1" si="117"/>
        <v>0</v>
      </c>
      <c r="CI214" s="36">
        <f t="shared" ca="1" si="117"/>
        <v>0</v>
      </c>
      <c r="CJ214" s="36">
        <f t="shared" ca="1" si="117"/>
        <v>0</v>
      </c>
      <c r="CK214" s="36">
        <f t="shared" ca="1" si="117"/>
        <v>0</v>
      </c>
    </row>
    <row r="215" spans="3:89" ht="10.15" hidden="1" customHeight="1" outlineLevel="2">
      <c r="C215" s="10">
        <v>10</v>
      </c>
      <c r="D215" s="259"/>
      <c r="F215" s="12" t="s">
        <v>4</v>
      </c>
      <c r="J215" s="36">
        <f t="shared" ref="J215:AO215" ca="1" si="118">-J$202*IFERROR(SUM(OFFSET(J175,0,0,1,-MIN(J$2,$G175)))/$G175,0)</f>
        <v>0</v>
      </c>
      <c r="K215" s="36">
        <f t="shared" ca="1" si="118"/>
        <v>0</v>
      </c>
      <c r="L215" s="36">
        <f t="shared" ca="1" si="118"/>
        <v>0</v>
      </c>
      <c r="M215" s="36">
        <f t="shared" ca="1" si="118"/>
        <v>0</v>
      </c>
      <c r="N215" s="36">
        <f t="shared" ca="1" si="118"/>
        <v>0</v>
      </c>
      <c r="O215" s="36">
        <f t="shared" ca="1" si="118"/>
        <v>0</v>
      </c>
      <c r="P215" s="36">
        <f t="shared" ca="1" si="118"/>
        <v>0</v>
      </c>
      <c r="Q215" s="36">
        <f t="shared" ca="1" si="118"/>
        <v>0</v>
      </c>
      <c r="R215" s="36">
        <f t="shared" ca="1" si="118"/>
        <v>0</v>
      </c>
      <c r="S215" s="36">
        <f t="shared" ca="1" si="118"/>
        <v>0</v>
      </c>
      <c r="T215" s="36">
        <f t="shared" ca="1" si="118"/>
        <v>0</v>
      </c>
      <c r="U215" s="36">
        <f t="shared" ca="1" si="118"/>
        <v>0</v>
      </c>
      <c r="V215" s="36">
        <f t="shared" ca="1" si="118"/>
        <v>0</v>
      </c>
      <c r="W215" s="36">
        <f t="shared" ca="1" si="118"/>
        <v>0</v>
      </c>
      <c r="X215" s="36">
        <f t="shared" ca="1" si="118"/>
        <v>0</v>
      </c>
      <c r="Y215" s="36">
        <f t="shared" ca="1" si="118"/>
        <v>0</v>
      </c>
      <c r="Z215" s="36">
        <f t="shared" ca="1" si="118"/>
        <v>0</v>
      </c>
      <c r="AA215" s="36">
        <f t="shared" ca="1" si="118"/>
        <v>0</v>
      </c>
      <c r="AB215" s="36">
        <f t="shared" ca="1" si="118"/>
        <v>0</v>
      </c>
      <c r="AC215" s="36">
        <f t="shared" ca="1" si="118"/>
        <v>0</v>
      </c>
      <c r="AD215" s="36">
        <f t="shared" ca="1" si="118"/>
        <v>0</v>
      </c>
      <c r="AE215" s="36">
        <f t="shared" ca="1" si="118"/>
        <v>0</v>
      </c>
      <c r="AF215" s="36">
        <f t="shared" ca="1" si="118"/>
        <v>0</v>
      </c>
      <c r="AG215" s="36">
        <f t="shared" ca="1" si="118"/>
        <v>0</v>
      </c>
      <c r="AH215" s="36">
        <f t="shared" ca="1" si="118"/>
        <v>0</v>
      </c>
      <c r="AI215" s="36">
        <f t="shared" ca="1" si="118"/>
        <v>0</v>
      </c>
      <c r="AJ215" s="36">
        <f t="shared" ca="1" si="118"/>
        <v>0</v>
      </c>
      <c r="AK215" s="36">
        <f t="shared" ca="1" si="118"/>
        <v>0</v>
      </c>
      <c r="AL215" s="36">
        <f t="shared" ca="1" si="118"/>
        <v>0</v>
      </c>
      <c r="AM215" s="36">
        <f t="shared" ca="1" si="118"/>
        <v>0</v>
      </c>
      <c r="AN215" s="36">
        <f t="shared" ca="1" si="118"/>
        <v>0</v>
      </c>
      <c r="AO215" s="36">
        <f t="shared" ca="1" si="118"/>
        <v>0</v>
      </c>
      <c r="AP215" s="36">
        <f t="shared" ref="AP215:BU215" ca="1" si="119">-AP$202*IFERROR(SUM(OFFSET(AP175,0,0,1,-MIN(AP$2,$G175)))/$G175,0)</f>
        <v>0</v>
      </c>
      <c r="AQ215" s="36">
        <f t="shared" ca="1" si="119"/>
        <v>0</v>
      </c>
      <c r="AR215" s="36">
        <f t="shared" ca="1" si="119"/>
        <v>0</v>
      </c>
      <c r="AS215" s="36">
        <f t="shared" ca="1" si="119"/>
        <v>0</v>
      </c>
      <c r="AT215" s="36">
        <f t="shared" ca="1" si="119"/>
        <v>0</v>
      </c>
      <c r="AU215" s="36">
        <f t="shared" ca="1" si="119"/>
        <v>0</v>
      </c>
      <c r="AV215" s="36">
        <f t="shared" ca="1" si="119"/>
        <v>0</v>
      </c>
      <c r="AW215" s="36">
        <f t="shared" ca="1" si="119"/>
        <v>0</v>
      </c>
      <c r="AX215" s="36">
        <f t="shared" ca="1" si="119"/>
        <v>0</v>
      </c>
      <c r="AY215" s="36">
        <f t="shared" ca="1" si="119"/>
        <v>0</v>
      </c>
      <c r="AZ215" s="36">
        <f t="shared" ca="1" si="119"/>
        <v>0</v>
      </c>
      <c r="BA215" s="36">
        <f t="shared" ca="1" si="119"/>
        <v>0</v>
      </c>
      <c r="BB215" s="36">
        <f t="shared" ca="1" si="119"/>
        <v>0</v>
      </c>
      <c r="BC215" s="36">
        <f t="shared" ca="1" si="119"/>
        <v>0</v>
      </c>
      <c r="BD215" s="36">
        <f t="shared" ca="1" si="119"/>
        <v>0</v>
      </c>
      <c r="BE215" s="36">
        <f t="shared" ca="1" si="119"/>
        <v>0</v>
      </c>
      <c r="BF215" s="36">
        <f t="shared" ca="1" si="119"/>
        <v>0</v>
      </c>
      <c r="BG215" s="36">
        <f t="shared" ca="1" si="119"/>
        <v>0</v>
      </c>
      <c r="BH215" s="36">
        <f t="shared" ca="1" si="119"/>
        <v>0</v>
      </c>
      <c r="BI215" s="36">
        <f t="shared" ca="1" si="119"/>
        <v>0</v>
      </c>
      <c r="BJ215" s="36">
        <f t="shared" ca="1" si="119"/>
        <v>0</v>
      </c>
      <c r="BK215" s="36">
        <f t="shared" ca="1" si="119"/>
        <v>0</v>
      </c>
      <c r="BL215" s="36">
        <f t="shared" ca="1" si="119"/>
        <v>0</v>
      </c>
      <c r="BM215" s="36">
        <f t="shared" ca="1" si="119"/>
        <v>0</v>
      </c>
      <c r="BN215" s="36">
        <f t="shared" ca="1" si="119"/>
        <v>0</v>
      </c>
      <c r="BO215" s="36">
        <f t="shared" ca="1" si="119"/>
        <v>0</v>
      </c>
      <c r="BP215" s="36">
        <f t="shared" ca="1" si="119"/>
        <v>0</v>
      </c>
      <c r="BQ215" s="36">
        <f t="shared" ca="1" si="119"/>
        <v>0</v>
      </c>
      <c r="BR215" s="36">
        <f t="shared" ca="1" si="119"/>
        <v>0</v>
      </c>
      <c r="BS215" s="36">
        <f t="shared" ca="1" si="119"/>
        <v>0</v>
      </c>
      <c r="BT215" s="36">
        <f t="shared" ca="1" si="119"/>
        <v>0</v>
      </c>
      <c r="BU215" s="36">
        <f t="shared" ca="1" si="119"/>
        <v>0</v>
      </c>
      <c r="BV215" s="36">
        <f t="shared" ref="BV215:CK215" ca="1" si="120">-BV$202*IFERROR(SUM(OFFSET(BV175,0,0,1,-MIN(BV$2,$G175)))/$G175,0)</f>
        <v>0</v>
      </c>
      <c r="BW215" s="36">
        <f t="shared" ca="1" si="120"/>
        <v>0</v>
      </c>
      <c r="BX215" s="36">
        <f t="shared" ca="1" si="120"/>
        <v>0</v>
      </c>
      <c r="BY215" s="36">
        <f t="shared" ca="1" si="120"/>
        <v>0</v>
      </c>
      <c r="BZ215" s="36">
        <f t="shared" ca="1" si="120"/>
        <v>0</v>
      </c>
      <c r="CA215" s="36">
        <f t="shared" ca="1" si="120"/>
        <v>0</v>
      </c>
      <c r="CB215" s="36">
        <f t="shared" ca="1" si="120"/>
        <v>0</v>
      </c>
      <c r="CC215" s="36">
        <f t="shared" ca="1" si="120"/>
        <v>0</v>
      </c>
      <c r="CD215" s="36">
        <f t="shared" ca="1" si="120"/>
        <v>0</v>
      </c>
      <c r="CE215" s="36">
        <f t="shared" ca="1" si="120"/>
        <v>0</v>
      </c>
      <c r="CF215" s="36">
        <f t="shared" ca="1" si="120"/>
        <v>0</v>
      </c>
      <c r="CG215" s="36">
        <f t="shared" ca="1" si="120"/>
        <v>0</v>
      </c>
      <c r="CH215" s="36">
        <f t="shared" ca="1" si="120"/>
        <v>0</v>
      </c>
      <c r="CI215" s="36">
        <f t="shared" ca="1" si="120"/>
        <v>0</v>
      </c>
      <c r="CJ215" s="36">
        <f t="shared" ca="1" si="120"/>
        <v>0</v>
      </c>
      <c r="CK215" s="36">
        <f t="shared" ca="1" si="120"/>
        <v>0</v>
      </c>
    </row>
    <row r="216" spans="3:89" ht="10.15" hidden="1" customHeight="1" outlineLevel="2">
      <c r="C216" s="10">
        <v>11</v>
      </c>
      <c r="D216" s="259"/>
      <c r="F216" s="12" t="s">
        <v>4</v>
      </c>
      <c r="J216" s="36">
        <f t="shared" ref="J216:AO216" ca="1" si="121">-J$202*IFERROR(SUM(OFFSET(J176,0,0,1,-MIN(J$2,$G176)))/$G176,0)</f>
        <v>0</v>
      </c>
      <c r="K216" s="36">
        <f t="shared" ca="1" si="121"/>
        <v>0</v>
      </c>
      <c r="L216" s="36">
        <f t="shared" ca="1" si="121"/>
        <v>0</v>
      </c>
      <c r="M216" s="36">
        <f t="shared" ca="1" si="121"/>
        <v>0</v>
      </c>
      <c r="N216" s="36">
        <f t="shared" ca="1" si="121"/>
        <v>0</v>
      </c>
      <c r="O216" s="36">
        <f t="shared" ca="1" si="121"/>
        <v>0</v>
      </c>
      <c r="P216" s="36">
        <f t="shared" ca="1" si="121"/>
        <v>0</v>
      </c>
      <c r="Q216" s="36">
        <f t="shared" ca="1" si="121"/>
        <v>0</v>
      </c>
      <c r="R216" s="36">
        <f t="shared" ca="1" si="121"/>
        <v>0</v>
      </c>
      <c r="S216" s="36">
        <f t="shared" ca="1" si="121"/>
        <v>0</v>
      </c>
      <c r="T216" s="36">
        <f t="shared" ca="1" si="121"/>
        <v>0</v>
      </c>
      <c r="U216" s="36">
        <f t="shared" ca="1" si="121"/>
        <v>0</v>
      </c>
      <c r="V216" s="36">
        <f t="shared" ca="1" si="121"/>
        <v>0</v>
      </c>
      <c r="W216" s="36">
        <f t="shared" ca="1" si="121"/>
        <v>0</v>
      </c>
      <c r="X216" s="36">
        <f t="shared" ca="1" si="121"/>
        <v>0</v>
      </c>
      <c r="Y216" s="36">
        <f t="shared" ca="1" si="121"/>
        <v>0</v>
      </c>
      <c r="Z216" s="36">
        <f t="shared" ca="1" si="121"/>
        <v>0</v>
      </c>
      <c r="AA216" s="36">
        <f t="shared" ca="1" si="121"/>
        <v>0</v>
      </c>
      <c r="AB216" s="36">
        <f t="shared" ca="1" si="121"/>
        <v>0</v>
      </c>
      <c r="AC216" s="36">
        <f t="shared" ca="1" si="121"/>
        <v>0</v>
      </c>
      <c r="AD216" s="36">
        <f t="shared" ca="1" si="121"/>
        <v>0</v>
      </c>
      <c r="AE216" s="36">
        <f t="shared" ca="1" si="121"/>
        <v>0</v>
      </c>
      <c r="AF216" s="36">
        <f t="shared" ca="1" si="121"/>
        <v>0</v>
      </c>
      <c r="AG216" s="36">
        <f t="shared" ca="1" si="121"/>
        <v>0</v>
      </c>
      <c r="AH216" s="36">
        <f t="shared" ca="1" si="121"/>
        <v>0</v>
      </c>
      <c r="AI216" s="36">
        <f t="shared" ca="1" si="121"/>
        <v>0</v>
      </c>
      <c r="AJ216" s="36">
        <f t="shared" ca="1" si="121"/>
        <v>0</v>
      </c>
      <c r="AK216" s="36">
        <f t="shared" ca="1" si="121"/>
        <v>0</v>
      </c>
      <c r="AL216" s="36">
        <f t="shared" ca="1" si="121"/>
        <v>0</v>
      </c>
      <c r="AM216" s="36">
        <f t="shared" ca="1" si="121"/>
        <v>0</v>
      </c>
      <c r="AN216" s="36">
        <f t="shared" ca="1" si="121"/>
        <v>0</v>
      </c>
      <c r="AO216" s="36">
        <f t="shared" ca="1" si="121"/>
        <v>0</v>
      </c>
      <c r="AP216" s="36">
        <f t="shared" ref="AP216:BU216" ca="1" si="122">-AP$202*IFERROR(SUM(OFFSET(AP176,0,0,1,-MIN(AP$2,$G176)))/$G176,0)</f>
        <v>0</v>
      </c>
      <c r="AQ216" s="36">
        <f t="shared" ca="1" si="122"/>
        <v>0</v>
      </c>
      <c r="AR216" s="36">
        <f t="shared" ca="1" si="122"/>
        <v>0</v>
      </c>
      <c r="AS216" s="36">
        <f t="shared" ca="1" si="122"/>
        <v>0</v>
      </c>
      <c r="AT216" s="36">
        <f t="shared" ca="1" si="122"/>
        <v>0</v>
      </c>
      <c r="AU216" s="36">
        <f t="shared" ca="1" si="122"/>
        <v>0</v>
      </c>
      <c r="AV216" s="36">
        <f t="shared" ca="1" si="122"/>
        <v>0</v>
      </c>
      <c r="AW216" s="36">
        <f t="shared" ca="1" si="122"/>
        <v>0</v>
      </c>
      <c r="AX216" s="36">
        <f t="shared" ca="1" si="122"/>
        <v>0</v>
      </c>
      <c r="AY216" s="36">
        <f t="shared" ca="1" si="122"/>
        <v>0</v>
      </c>
      <c r="AZ216" s="36">
        <f t="shared" ca="1" si="122"/>
        <v>0</v>
      </c>
      <c r="BA216" s="36">
        <f t="shared" ca="1" si="122"/>
        <v>0</v>
      </c>
      <c r="BB216" s="36">
        <f t="shared" ca="1" si="122"/>
        <v>0</v>
      </c>
      <c r="BC216" s="36">
        <f t="shared" ca="1" si="122"/>
        <v>0</v>
      </c>
      <c r="BD216" s="36">
        <f t="shared" ca="1" si="122"/>
        <v>0</v>
      </c>
      <c r="BE216" s="36">
        <f t="shared" ca="1" si="122"/>
        <v>0</v>
      </c>
      <c r="BF216" s="36">
        <f t="shared" ca="1" si="122"/>
        <v>0</v>
      </c>
      <c r="BG216" s="36">
        <f t="shared" ca="1" si="122"/>
        <v>0</v>
      </c>
      <c r="BH216" s="36">
        <f t="shared" ca="1" si="122"/>
        <v>0</v>
      </c>
      <c r="BI216" s="36">
        <f t="shared" ca="1" si="122"/>
        <v>0</v>
      </c>
      <c r="BJ216" s="36">
        <f t="shared" ca="1" si="122"/>
        <v>0</v>
      </c>
      <c r="BK216" s="36">
        <f t="shared" ca="1" si="122"/>
        <v>0</v>
      </c>
      <c r="BL216" s="36">
        <f t="shared" ca="1" si="122"/>
        <v>0</v>
      </c>
      <c r="BM216" s="36">
        <f t="shared" ca="1" si="122"/>
        <v>0</v>
      </c>
      <c r="BN216" s="36">
        <f t="shared" ca="1" si="122"/>
        <v>0</v>
      </c>
      <c r="BO216" s="36">
        <f t="shared" ca="1" si="122"/>
        <v>0</v>
      </c>
      <c r="BP216" s="36">
        <f t="shared" ca="1" si="122"/>
        <v>0</v>
      </c>
      <c r="BQ216" s="36">
        <f t="shared" ca="1" si="122"/>
        <v>0</v>
      </c>
      <c r="BR216" s="36">
        <f t="shared" ca="1" si="122"/>
        <v>0</v>
      </c>
      <c r="BS216" s="36">
        <f t="shared" ca="1" si="122"/>
        <v>0</v>
      </c>
      <c r="BT216" s="36">
        <f t="shared" ca="1" si="122"/>
        <v>0</v>
      </c>
      <c r="BU216" s="36">
        <f t="shared" ca="1" si="122"/>
        <v>0</v>
      </c>
      <c r="BV216" s="36">
        <f t="shared" ref="BV216:CK216" ca="1" si="123">-BV$202*IFERROR(SUM(OFFSET(BV176,0,0,1,-MIN(BV$2,$G176)))/$G176,0)</f>
        <v>0</v>
      </c>
      <c r="BW216" s="36">
        <f t="shared" ca="1" si="123"/>
        <v>0</v>
      </c>
      <c r="BX216" s="36">
        <f t="shared" ca="1" si="123"/>
        <v>0</v>
      </c>
      <c r="BY216" s="36">
        <f t="shared" ca="1" si="123"/>
        <v>0</v>
      </c>
      <c r="BZ216" s="36">
        <f t="shared" ca="1" si="123"/>
        <v>0</v>
      </c>
      <c r="CA216" s="36">
        <f t="shared" ca="1" si="123"/>
        <v>0</v>
      </c>
      <c r="CB216" s="36">
        <f t="shared" ca="1" si="123"/>
        <v>0</v>
      </c>
      <c r="CC216" s="36">
        <f t="shared" ca="1" si="123"/>
        <v>0</v>
      </c>
      <c r="CD216" s="36">
        <f t="shared" ca="1" si="123"/>
        <v>0</v>
      </c>
      <c r="CE216" s="36">
        <f t="shared" ca="1" si="123"/>
        <v>0</v>
      </c>
      <c r="CF216" s="36">
        <f t="shared" ca="1" si="123"/>
        <v>0</v>
      </c>
      <c r="CG216" s="36">
        <f t="shared" ca="1" si="123"/>
        <v>0</v>
      </c>
      <c r="CH216" s="36">
        <f t="shared" ca="1" si="123"/>
        <v>0</v>
      </c>
      <c r="CI216" s="36">
        <f t="shared" ca="1" si="123"/>
        <v>0</v>
      </c>
      <c r="CJ216" s="36">
        <f t="shared" ca="1" si="123"/>
        <v>0</v>
      </c>
      <c r="CK216" s="36">
        <f t="shared" ca="1" si="123"/>
        <v>0</v>
      </c>
    </row>
    <row r="217" spans="3:89" ht="10.15" hidden="1" customHeight="1" outlineLevel="2">
      <c r="C217" s="10">
        <v>12</v>
      </c>
      <c r="D217" s="259"/>
      <c r="F217" s="12" t="s">
        <v>4</v>
      </c>
      <c r="J217" s="36">
        <f t="shared" ref="J217:AO217" ca="1" si="124">-J$202*IFERROR(SUM(OFFSET(J177,0,0,1,-MIN(J$2,$G177)))/$G177,0)</f>
        <v>0</v>
      </c>
      <c r="K217" s="36">
        <f t="shared" ca="1" si="124"/>
        <v>0</v>
      </c>
      <c r="L217" s="36">
        <f t="shared" ca="1" si="124"/>
        <v>0</v>
      </c>
      <c r="M217" s="36">
        <f t="shared" ca="1" si="124"/>
        <v>0</v>
      </c>
      <c r="N217" s="36">
        <f t="shared" ca="1" si="124"/>
        <v>0</v>
      </c>
      <c r="O217" s="36">
        <f t="shared" ca="1" si="124"/>
        <v>0</v>
      </c>
      <c r="P217" s="36">
        <f t="shared" ca="1" si="124"/>
        <v>0</v>
      </c>
      <c r="Q217" s="36">
        <f t="shared" ca="1" si="124"/>
        <v>0</v>
      </c>
      <c r="R217" s="36">
        <f t="shared" ca="1" si="124"/>
        <v>0</v>
      </c>
      <c r="S217" s="36">
        <f t="shared" ca="1" si="124"/>
        <v>0</v>
      </c>
      <c r="T217" s="36">
        <f t="shared" ca="1" si="124"/>
        <v>0</v>
      </c>
      <c r="U217" s="36">
        <f t="shared" ca="1" si="124"/>
        <v>0</v>
      </c>
      <c r="V217" s="36">
        <f t="shared" ca="1" si="124"/>
        <v>0</v>
      </c>
      <c r="W217" s="36">
        <f t="shared" ca="1" si="124"/>
        <v>0</v>
      </c>
      <c r="X217" s="36">
        <f t="shared" ca="1" si="124"/>
        <v>0</v>
      </c>
      <c r="Y217" s="36">
        <f t="shared" ca="1" si="124"/>
        <v>0</v>
      </c>
      <c r="Z217" s="36">
        <f t="shared" ca="1" si="124"/>
        <v>0</v>
      </c>
      <c r="AA217" s="36">
        <f t="shared" ca="1" si="124"/>
        <v>0</v>
      </c>
      <c r="AB217" s="36">
        <f t="shared" ca="1" si="124"/>
        <v>0</v>
      </c>
      <c r="AC217" s="36">
        <f t="shared" ca="1" si="124"/>
        <v>0</v>
      </c>
      <c r="AD217" s="36">
        <f t="shared" ca="1" si="124"/>
        <v>0</v>
      </c>
      <c r="AE217" s="36">
        <f t="shared" ca="1" si="124"/>
        <v>0</v>
      </c>
      <c r="AF217" s="36">
        <f t="shared" ca="1" si="124"/>
        <v>0</v>
      </c>
      <c r="AG217" s="36">
        <f t="shared" ca="1" si="124"/>
        <v>0</v>
      </c>
      <c r="AH217" s="36">
        <f t="shared" ca="1" si="124"/>
        <v>0</v>
      </c>
      <c r="AI217" s="36">
        <f t="shared" ca="1" si="124"/>
        <v>0</v>
      </c>
      <c r="AJ217" s="36">
        <f t="shared" ca="1" si="124"/>
        <v>0</v>
      </c>
      <c r="AK217" s="36">
        <f t="shared" ca="1" si="124"/>
        <v>0</v>
      </c>
      <c r="AL217" s="36">
        <f t="shared" ca="1" si="124"/>
        <v>0</v>
      </c>
      <c r="AM217" s="36">
        <f t="shared" ca="1" si="124"/>
        <v>0</v>
      </c>
      <c r="AN217" s="36">
        <f t="shared" ca="1" si="124"/>
        <v>0</v>
      </c>
      <c r="AO217" s="36">
        <f t="shared" ca="1" si="124"/>
        <v>0</v>
      </c>
      <c r="AP217" s="36">
        <f t="shared" ref="AP217:BU217" ca="1" si="125">-AP$202*IFERROR(SUM(OFFSET(AP177,0,0,1,-MIN(AP$2,$G177)))/$G177,0)</f>
        <v>0</v>
      </c>
      <c r="AQ217" s="36">
        <f t="shared" ca="1" si="125"/>
        <v>0</v>
      </c>
      <c r="AR217" s="36">
        <f t="shared" ca="1" si="125"/>
        <v>0</v>
      </c>
      <c r="AS217" s="36">
        <f t="shared" ca="1" si="125"/>
        <v>0</v>
      </c>
      <c r="AT217" s="36">
        <f t="shared" ca="1" si="125"/>
        <v>0</v>
      </c>
      <c r="AU217" s="36">
        <f t="shared" ca="1" si="125"/>
        <v>0</v>
      </c>
      <c r="AV217" s="36">
        <f t="shared" ca="1" si="125"/>
        <v>0</v>
      </c>
      <c r="AW217" s="36">
        <f t="shared" ca="1" si="125"/>
        <v>0</v>
      </c>
      <c r="AX217" s="36">
        <f t="shared" ca="1" si="125"/>
        <v>0</v>
      </c>
      <c r="AY217" s="36">
        <f t="shared" ca="1" si="125"/>
        <v>0</v>
      </c>
      <c r="AZ217" s="36">
        <f t="shared" ca="1" si="125"/>
        <v>0</v>
      </c>
      <c r="BA217" s="36">
        <f t="shared" ca="1" si="125"/>
        <v>0</v>
      </c>
      <c r="BB217" s="36">
        <f t="shared" ca="1" si="125"/>
        <v>0</v>
      </c>
      <c r="BC217" s="36">
        <f t="shared" ca="1" si="125"/>
        <v>0</v>
      </c>
      <c r="BD217" s="36">
        <f t="shared" ca="1" si="125"/>
        <v>0</v>
      </c>
      <c r="BE217" s="36">
        <f t="shared" ca="1" si="125"/>
        <v>0</v>
      </c>
      <c r="BF217" s="36">
        <f t="shared" ca="1" si="125"/>
        <v>0</v>
      </c>
      <c r="BG217" s="36">
        <f t="shared" ca="1" si="125"/>
        <v>0</v>
      </c>
      <c r="BH217" s="36">
        <f t="shared" ca="1" si="125"/>
        <v>0</v>
      </c>
      <c r="BI217" s="36">
        <f t="shared" ca="1" si="125"/>
        <v>0</v>
      </c>
      <c r="BJ217" s="36">
        <f t="shared" ca="1" si="125"/>
        <v>0</v>
      </c>
      <c r="BK217" s="36">
        <f t="shared" ca="1" si="125"/>
        <v>0</v>
      </c>
      <c r="BL217" s="36">
        <f t="shared" ca="1" si="125"/>
        <v>0</v>
      </c>
      <c r="BM217" s="36">
        <f t="shared" ca="1" si="125"/>
        <v>0</v>
      </c>
      <c r="BN217" s="36">
        <f t="shared" ca="1" si="125"/>
        <v>0</v>
      </c>
      <c r="BO217" s="36">
        <f t="shared" ca="1" si="125"/>
        <v>0</v>
      </c>
      <c r="BP217" s="36">
        <f t="shared" ca="1" si="125"/>
        <v>0</v>
      </c>
      <c r="BQ217" s="36">
        <f t="shared" ca="1" si="125"/>
        <v>0</v>
      </c>
      <c r="BR217" s="36">
        <f t="shared" ca="1" si="125"/>
        <v>0</v>
      </c>
      <c r="BS217" s="36">
        <f t="shared" ca="1" si="125"/>
        <v>0</v>
      </c>
      <c r="BT217" s="36">
        <f t="shared" ca="1" si="125"/>
        <v>0</v>
      </c>
      <c r="BU217" s="36">
        <f t="shared" ca="1" si="125"/>
        <v>0</v>
      </c>
      <c r="BV217" s="36">
        <f t="shared" ref="BV217:CK217" ca="1" si="126">-BV$202*IFERROR(SUM(OFFSET(BV177,0,0,1,-MIN(BV$2,$G177)))/$G177,0)</f>
        <v>0</v>
      </c>
      <c r="BW217" s="36">
        <f t="shared" ca="1" si="126"/>
        <v>0</v>
      </c>
      <c r="BX217" s="36">
        <f t="shared" ca="1" si="126"/>
        <v>0</v>
      </c>
      <c r="BY217" s="36">
        <f t="shared" ca="1" si="126"/>
        <v>0</v>
      </c>
      <c r="BZ217" s="36">
        <f t="shared" ca="1" si="126"/>
        <v>0</v>
      </c>
      <c r="CA217" s="36">
        <f t="shared" ca="1" si="126"/>
        <v>0</v>
      </c>
      <c r="CB217" s="36">
        <f t="shared" ca="1" si="126"/>
        <v>0</v>
      </c>
      <c r="CC217" s="36">
        <f t="shared" ca="1" si="126"/>
        <v>0</v>
      </c>
      <c r="CD217" s="36">
        <f t="shared" ca="1" si="126"/>
        <v>0</v>
      </c>
      <c r="CE217" s="36">
        <f t="shared" ca="1" si="126"/>
        <v>0</v>
      </c>
      <c r="CF217" s="36">
        <f t="shared" ca="1" si="126"/>
        <v>0</v>
      </c>
      <c r="CG217" s="36">
        <f t="shared" ca="1" si="126"/>
        <v>0</v>
      </c>
      <c r="CH217" s="36">
        <f t="shared" ca="1" si="126"/>
        <v>0</v>
      </c>
      <c r="CI217" s="36">
        <f t="shared" ca="1" si="126"/>
        <v>0</v>
      </c>
      <c r="CJ217" s="36">
        <f t="shared" ca="1" si="126"/>
        <v>0</v>
      </c>
      <c r="CK217" s="36">
        <f t="shared" ca="1" si="126"/>
        <v>0</v>
      </c>
    </row>
    <row r="218" spans="3:89" ht="10.15" hidden="1" customHeight="1" outlineLevel="2">
      <c r="C218" s="10">
        <v>13</v>
      </c>
      <c r="D218" s="259"/>
      <c r="F218" s="12" t="s">
        <v>4</v>
      </c>
      <c r="J218" s="36">
        <f t="shared" ref="J218:AO218" ca="1" si="127">-J$202*IFERROR(SUM(OFFSET(J178,0,0,1,-MIN(J$2,$G178)))/$G178,0)</f>
        <v>0</v>
      </c>
      <c r="K218" s="36">
        <f t="shared" ca="1" si="127"/>
        <v>0</v>
      </c>
      <c r="L218" s="36">
        <f t="shared" ca="1" si="127"/>
        <v>0</v>
      </c>
      <c r="M218" s="36">
        <f t="shared" ca="1" si="127"/>
        <v>0</v>
      </c>
      <c r="N218" s="36">
        <f t="shared" ca="1" si="127"/>
        <v>0</v>
      </c>
      <c r="O218" s="36">
        <f t="shared" ca="1" si="127"/>
        <v>0</v>
      </c>
      <c r="P218" s="36">
        <f t="shared" ca="1" si="127"/>
        <v>0</v>
      </c>
      <c r="Q218" s="36">
        <f t="shared" ca="1" si="127"/>
        <v>0</v>
      </c>
      <c r="R218" s="36">
        <f t="shared" ca="1" si="127"/>
        <v>0</v>
      </c>
      <c r="S218" s="36">
        <f t="shared" ca="1" si="127"/>
        <v>0</v>
      </c>
      <c r="T218" s="36">
        <f t="shared" ca="1" si="127"/>
        <v>0</v>
      </c>
      <c r="U218" s="36">
        <f t="shared" ca="1" si="127"/>
        <v>0</v>
      </c>
      <c r="V218" s="36">
        <f t="shared" ca="1" si="127"/>
        <v>0</v>
      </c>
      <c r="W218" s="36">
        <f t="shared" ca="1" si="127"/>
        <v>0</v>
      </c>
      <c r="X218" s="36">
        <f t="shared" ca="1" si="127"/>
        <v>0</v>
      </c>
      <c r="Y218" s="36">
        <f t="shared" ca="1" si="127"/>
        <v>0</v>
      </c>
      <c r="Z218" s="36">
        <f t="shared" ca="1" si="127"/>
        <v>0</v>
      </c>
      <c r="AA218" s="36">
        <f t="shared" ca="1" si="127"/>
        <v>0</v>
      </c>
      <c r="AB218" s="36">
        <f t="shared" ca="1" si="127"/>
        <v>0</v>
      </c>
      <c r="AC218" s="36">
        <f t="shared" ca="1" si="127"/>
        <v>0</v>
      </c>
      <c r="AD218" s="36">
        <f t="shared" ca="1" si="127"/>
        <v>0</v>
      </c>
      <c r="AE218" s="36">
        <f t="shared" ca="1" si="127"/>
        <v>0</v>
      </c>
      <c r="AF218" s="36">
        <f t="shared" ca="1" si="127"/>
        <v>0</v>
      </c>
      <c r="AG218" s="36">
        <f t="shared" ca="1" si="127"/>
        <v>0</v>
      </c>
      <c r="AH218" s="36">
        <f t="shared" ca="1" si="127"/>
        <v>0</v>
      </c>
      <c r="AI218" s="36">
        <f t="shared" ca="1" si="127"/>
        <v>0</v>
      </c>
      <c r="AJ218" s="36">
        <f t="shared" ca="1" si="127"/>
        <v>0</v>
      </c>
      <c r="AK218" s="36">
        <f t="shared" ca="1" si="127"/>
        <v>0</v>
      </c>
      <c r="AL218" s="36">
        <f t="shared" ca="1" si="127"/>
        <v>0</v>
      </c>
      <c r="AM218" s="36">
        <f t="shared" ca="1" si="127"/>
        <v>0</v>
      </c>
      <c r="AN218" s="36">
        <f t="shared" ca="1" si="127"/>
        <v>0</v>
      </c>
      <c r="AO218" s="36">
        <f t="shared" ca="1" si="127"/>
        <v>0</v>
      </c>
      <c r="AP218" s="36">
        <f t="shared" ref="AP218:BU218" ca="1" si="128">-AP$202*IFERROR(SUM(OFFSET(AP178,0,0,1,-MIN(AP$2,$G178)))/$G178,0)</f>
        <v>0</v>
      </c>
      <c r="AQ218" s="36">
        <f t="shared" ca="1" si="128"/>
        <v>0</v>
      </c>
      <c r="AR218" s="36">
        <f t="shared" ca="1" si="128"/>
        <v>0</v>
      </c>
      <c r="AS218" s="36">
        <f t="shared" ca="1" si="128"/>
        <v>0</v>
      </c>
      <c r="AT218" s="36">
        <f t="shared" ca="1" si="128"/>
        <v>0</v>
      </c>
      <c r="AU218" s="36">
        <f t="shared" ca="1" si="128"/>
        <v>0</v>
      </c>
      <c r="AV218" s="36">
        <f t="shared" ca="1" si="128"/>
        <v>0</v>
      </c>
      <c r="AW218" s="36">
        <f t="shared" ca="1" si="128"/>
        <v>0</v>
      </c>
      <c r="AX218" s="36">
        <f t="shared" ca="1" si="128"/>
        <v>0</v>
      </c>
      <c r="AY218" s="36">
        <f t="shared" ca="1" si="128"/>
        <v>0</v>
      </c>
      <c r="AZ218" s="36">
        <f t="shared" ca="1" si="128"/>
        <v>0</v>
      </c>
      <c r="BA218" s="36">
        <f t="shared" ca="1" si="128"/>
        <v>0</v>
      </c>
      <c r="BB218" s="36">
        <f t="shared" ca="1" si="128"/>
        <v>0</v>
      </c>
      <c r="BC218" s="36">
        <f t="shared" ca="1" si="128"/>
        <v>0</v>
      </c>
      <c r="BD218" s="36">
        <f t="shared" ca="1" si="128"/>
        <v>0</v>
      </c>
      <c r="BE218" s="36">
        <f t="shared" ca="1" si="128"/>
        <v>0</v>
      </c>
      <c r="BF218" s="36">
        <f t="shared" ca="1" si="128"/>
        <v>0</v>
      </c>
      <c r="BG218" s="36">
        <f t="shared" ca="1" si="128"/>
        <v>0</v>
      </c>
      <c r="BH218" s="36">
        <f t="shared" ca="1" si="128"/>
        <v>0</v>
      </c>
      <c r="BI218" s="36">
        <f t="shared" ca="1" si="128"/>
        <v>0</v>
      </c>
      <c r="BJ218" s="36">
        <f t="shared" ca="1" si="128"/>
        <v>0</v>
      </c>
      <c r="BK218" s="36">
        <f t="shared" ca="1" si="128"/>
        <v>0</v>
      </c>
      <c r="BL218" s="36">
        <f t="shared" ca="1" si="128"/>
        <v>0</v>
      </c>
      <c r="BM218" s="36">
        <f t="shared" ca="1" si="128"/>
        <v>0</v>
      </c>
      <c r="BN218" s="36">
        <f t="shared" ca="1" si="128"/>
        <v>0</v>
      </c>
      <c r="BO218" s="36">
        <f t="shared" ca="1" si="128"/>
        <v>0</v>
      </c>
      <c r="BP218" s="36">
        <f t="shared" ca="1" si="128"/>
        <v>0</v>
      </c>
      <c r="BQ218" s="36">
        <f t="shared" ca="1" si="128"/>
        <v>0</v>
      </c>
      <c r="BR218" s="36">
        <f t="shared" ca="1" si="128"/>
        <v>0</v>
      </c>
      <c r="BS218" s="36">
        <f t="shared" ca="1" si="128"/>
        <v>0</v>
      </c>
      <c r="BT218" s="36">
        <f t="shared" ca="1" si="128"/>
        <v>0</v>
      </c>
      <c r="BU218" s="36">
        <f t="shared" ca="1" si="128"/>
        <v>0</v>
      </c>
      <c r="BV218" s="36">
        <f t="shared" ref="BV218:CK218" ca="1" si="129">-BV$202*IFERROR(SUM(OFFSET(BV178,0,0,1,-MIN(BV$2,$G178)))/$G178,0)</f>
        <v>0</v>
      </c>
      <c r="BW218" s="36">
        <f t="shared" ca="1" si="129"/>
        <v>0</v>
      </c>
      <c r="BX218" s="36">
        <f t="shared" ca="1" si="129"/>
        <v>0</v>
      </c>
      <c r="BY218" s="36">
        <f t="shared" ca="1" si="129"/>
        <v>0</v>
      </c>
      <c r="BZ218" s="36">
        <f t="shared" ca="1" si="129"/>
        <v>0</v>
      </c>
      <c r="CA218" s="36">
        <f t="shared" ca="1" si="129"/>
        <v>0</v>
      </c>
      <c r="CB218" s="36">
        <f t="shared" ca="1" si="129"/>
        <v>0</v>
      </c>
      <c r="CC218" s="36">
        <f t="shared" ca="1" si="129"/>
        <v>0</v>
      </c>
      <c r="CD218" s="36">
        <f t="shared" ca="1" si="129"/>
        <v>0</v>
      </c>
      <c r="CE218" s="36">
        <f t="shared" ca="1" si="129"/>
        <v>0</v>
      </c>
      <c r="CF218" s="36">
        <f t="shared" ca="1" si="129"/>
        <v>0</v>
      </c>
      <c r="CG218" s="36">
        <f t="shared" ca="1" si="129"/>
        <v>0</v>
      </c>
      <c r="CH218" s="36">
        <f t="shared" ca="1" si="129"/>
        <v>0</v>
      </c>
      <c r="CI218" s="36">
        <f t="shared" ca="1" si="129"/>
        <v>0</v>
      </c>
      <c r="CJ218" s="36">
        <f t="shared" ca="1" si="129"/>
        <v>0</v>
      </c>
      <c r="CK218" s="36">
        <f t="shared" ca="1" si="129"/>
        <v>0</v>
      </c>
    </row>
    <row r="219" spans="3:89" ht="10.15" hidden="1" customHeight="1" outlineLevel="2">
      <c r="C219" s="10">
        <v>14</v>
      </c>
      <c r="D219" s="259"/>
      <c r="F219" s="12" t="s">
        <v>4</v>
      </c>
      <c r="J219" s="36">
        <f t="shared" ref="J219:AO219" ca="1" si="130">-J$202*IFERROR(SUM(OFFSET(J179,0,0,1,-MIN(J$2,$G179)))/$G179,0)</f>
        <v>0</v>
      </c>
      <c r="K219" s="36">
        <f t="shared" ca="1" si="130"/>
        <v>0</v>
      </c>
      <c r="L219" s="36">
        <f t="shared" ca="1" si="130"/>
        <v>0</v>
      </c>
      <c r="M219" s="36">
        <f t="shared" ca="1" si="130"/>
        <v>0</v>
      </c>
      <c r="N219" s="36">
        <f t="shared" ca="1" si="130"/>
        <v>0</v>
      </c>
      <c r="O219" s="36">
        <f t="shared" ca="1" si="130"/>
        <v>0</v>
      </c>
      <c r="P219" s="36">
        <f t="shared" ca="1" si="130"/>
        <v>0</v>
      </c>
      <c r="Q219" s="36">
        <f t="shared" ca="1" si="130"/>
        <v>0</v>
      </c>
      <c r="R219" s="36">
        <f t="shared" ca="1" si="130"/>
        <v>0</v>
      </c>
      <c r="S219" s="36">
        <f t="shared" ca="1" si="130"/>
        <v>0</v>
      </c>
      <c r="T219" s="36">
        <f t="shared" ca="1" si="130"/>
        <v>0</v>
      </c>
      <c r="U219" s="36">
        <f t="shared" ca="1" si="130"/>
        <v>0</v>
      </c>
      <c r="V219" s="36">
        <f t="shared" ca="1" si="130"/>
        <v>0</v>
      </c>
      <c r="W219" s="36">
        <f t="shared" ca="1" si="130"/>
        <v>0</v>
      </c>
      <c r="X219" s="36">
        <f t="shared" ca="1" si="130"/>
        <v>0</v>
      </c>
      <c r="Y219" s="36">
        <f t="shared" ca="1" si="130"/>
        <v>0</v>
      </c>
      <c r="Z219" s="36">
        <f t="shared" ca="1" si="130"/>
        <v>0</v>
      </c>
      <c r="AA219" s="36">
        <f t="shared" ca="1" si="130"/>
        <v>0</v>
      </c>
      <c r="AB219" s="36">
        <f t="shared" ca="1" si="130"/>
        <v>0</v>
      </c>
      <c r="AC219" s="36">
        <f t="shared" ca="1" si="130"/>
        <v>0</v>
      </c>
      <c r="AD219" s="36">
        <f t="shared" ca="1" si="130"/>
        <v>0</v>
      </c>
      <c r="AE219" s="36">
        <f t="shared" ca="1" si="130"/>
        <v>0</v>
      </c>
      <c r="AF219" s="36">
        <f t="shared" ca="1" si="130"/>
        <v>0</v>
      </c>
      <c r="AG219" s="36">
        <f t="shared" ca="1" si="130"/>
        <v>0</v>
      </c>
      <c r="AH219" s="36">
        <f t="shared" ca="1" si="130"/>
        <v>0</v>
      </c>
      <c r="AI219" s="36">
        <f t="shared" ca="1" si="130"/>
        <v>0</v>
      </c>
      <c r="AJ219" s="36">
        <f t="shared" ca="1" si="130"/>
        <v>0</v>
      </c>
      <c r="AK219" s="36">
        <f t="shared" ca="1" si="130"/>
        <v>0</v>
      </c>
      <c r="AL219" s="36">
        <f t="shared" ca="1" si="130"/>
        <v>0</v>
      </c>
      <c r="AM219" s="36">
        <f t="shared" ca="1" si="130"/>
        <v>0</v>
      </c>
      <c r="AN219" s="36">
        <f t="shared" ca="1" si="130"/>
        <v>0</v>
      </c>
      <c r="AO219" s="36">
        <f t="shared" ca="1" si="130"/>
        <v>0</v>
      </c>
      <c r="AP219" s="36">
        <f t="shared" ref="AP219:BU219" ca="1" si="131">-AP$202*IFERROR(SUM(OFFSET(AP179,0,0,1,-MIN(AP$2,$G179)))/$G179,0)</f>
        <v>0</v>
      </c>
      <c r="AQ219" s="36">
        <f t="shared" ca="1" si="131"/>
        <v>0</v>
      </c>
      <c r="AR219" s="36">
        <f t="shared" ca="1" si="131"/>
        <v>0</v>
      </c>
      <c r="AS219" s="36">
        <f t="shared" ca="1" si="131"/>
        <v>0</v>
      </c>
      <c r="AT219" s="36">
        <f t="shared" ca="1" si="131"/>
        <v>0</v>
      </c>
      <c r="AU219" s="36">
        <f t="shared" ca="1" si="131"/>
        <v>0</v>
      </c>
      <c r="AV219" s="36">
        <f t="shared" ca="1" si="131"/>
        <v>0</v>
      </c>
      <c r="AW219" s="36">
        <f t="shared" ca="1" si="131"/>
        <v>0</v>
      </c>
      <c r="AX219" s="36">
        <f t="shared" ca="1" si="131"/>
        <v>0</v>
      </c>
      <c r="AY219" s="36">
        <f t="shared" ca="1" si="131"/>
        <v>0</v>
      </c>
      <c r="AZ219" s="36">
        <f t="shared" ca="1" si="131"/>
        <v>0</v>
      </c>
      <c r="BA219" s="36">
        <f t="shared" ca="1" si="131"/>
        <v>0</v>
      </c>
      <c r="BB219" s="36">
        <f t="shared" ca="1" si="131"/>
        <v>0</v>
      </c>
      <c r="BC219" s="36">
        <f t="shared" ca="1" si="131"/>
        <v>0</v>
      </c>
      <c r="BD219" s="36">
        <f t="shared" ca="1" si="131"/>
        <v>0</v>
      </c>
      <c r="BE219" s="36">
        <f t="shared" ca="1" si="131"/>
        <v>0</v>
      </c>
      <c r="BF219" s="36">
        <f t="shared" ca="1" si="131"/>
        <v>0</v>
      </c>
      <c r="BG219" s="36">
        <f t="shared" ca="1" si="131"/>
        <v>0</v>
      </c>
      <c r="BH219" s="36">
        <f t="shared" ca="1" si="131"/>
        <v>0</v>
      </c>
      <c r="BI219" s="36">
        <f t="shared" ca="1" si="131"/>
        <v>0</v>
      </c>
      <c r="BJ219" s="36">
        <f t="shared" ca="1" si="131"/>
        <v>0</v>
      </c>
      <c r="BK219" s="36">
        <f t="shared" ca="1" si="131"/>
        <v>0</v>
      </c>
      <c r="BL219" s="36">
        <f t="shared" ca="1" si="131"/>
        <v>0</v>
      </c>
      <c r="BM219" s="36">
        <f t="shared" ca="1" si="131"/>
        <v>0</v>
      </c>
      <c r="BN219" s="36">
        <f t="shared" ca="1" si="131"/>
        <v>0</v>
      </c>
      <c r="BO219" s="36">
        <f t="shared" ca="1" si="131"/>
        <v>0</v>
      </c>
      <c r="BP219" s="36">
        <f t="shared" ca="1" si="131"/>
        <v>0</v>
      </c>
      <c r="BQ219" s="36">
        <f t="shared" ca="1" si="131"/>
        <v>0</v>
      </c>
      <c r="BR219" s="36">
        <f t="shared" ca="1" si="131"/>
        <v>0</v>
      </c>
      <c r="BS219" s="36">
        <f t="shared" ca="1" si="131"/>
        <v>0</v>
      </c>
      <c r="BT219" s="36">
        <f t="shared" ca="1" si="131"/>
        <v>0</v>
      </c>
      <c r="BU219" s="36">
        <f t="shared" ca="1" si="131"/>
        <v>0</v>
      </c>
      <c r="BV219" s="36">
        <f t="shared" ref="BV219:CK219" ca="1" si="132">-BV$202*IFERROR(SUM(OFFSET(BV179,0,0,1,-MIN(BV$2,$G179)))/$G179,0)</f>
        <v>0</v>
      </c>
      <c r="BW219" s="36">
        <f t="shared" ca="1" si="132"/>
        <v>0</v>
      </c>
      <c r="BX219" s="36">
        <f t="shared" ca="1" si="132"/>
        <v>0</v>
      </c>
      <c r="BY219" s="36">
        <f t="shared" ca="1" si="132"/>
        <v>0</v>
      </c>
      <c r="BZ219" s="36">
        <f t="shared" ca="1" si="132"/>
        <v>0</v>
      </c>
      <c r="CA219" s="36">
        <f t="shared" ca="1" si="132"/>
        <v>0</v>
      </c>
      <c r="CB219" s="36">
        <f t="shared" ca="1" si="132"/>
        <v>0</v>
      </c>
      <c r="CC219" s="36">
        <f t="shared" ca="1" si="132"/>
        <v>0</v>
      </c>
      <c r="CD219" s="36">
        <f t="shared" ca="1" si="132"/>
        <v>0</v>
      </c>
      <c r="CE219" s="36">
        <f t="shared" ca="1" si="132"/>
        <v>0</v>
      </c>
      <c r="CF219" s="36">
        <f t="shared" ca="1" si="132"/>
        <v>0</v>
      </c>
      <c r="CG219" s="36">
        <f t="shared" ca="1" si="132"/>
        <v>0</v>
      </c>
      <c r="CH219" s="36">
        <f t="shared" ca="1" si="132"/>
        <v>0</v>
      </c>
      <c r="CI219" s="36">
        <f t="shared" ca="1" si="132"/>
        <v>0</v>
      </c>
      <c r="CJ219" s="36">
        <f t="shared" ca="1" si="132"/>
        <v>0</v>
      </c>
      <c r="CK219" s="36">
        <f t="shared" ca="1" si="132"/>
        <v>0</v>
      </c>
    </row>
    <row r="220" spans="3:89" ht="10.15" hidden="1" customHeight="1" outlineLevel="2">
      <c r="C220" s="10">
        <v>15</v>
      </c>
      <c r="D220" s="259"/>
      <c r="F220" s="12" t="s">
        <v>4</v>
      </c>
      <c r="J220" s="36">
        <f t="shared" ref="J220:AO220" ca="1" si="133">-J$202*IFERROR(SUM(OFFSET(J180,0,0,1,-MIN(J$2,$G180)))/$G180,0)</f>
        <v>0</v>
      </c>
      <c r="K220" s="36">
        <f t="shared" ca="1" si="133"/>
        <v>0</v>
      </c>
      <c r="L220" s="36">
        <f t="shared" ca="1" si="133"/>
        <v>0</v>
      </c>
      <c r="M220" s="36">
        <f t="shared" ca="1" si="133"/>
        <v>0</v>
      </c>
      <c r="N220" s="36">
        <f t="shared" ca="1" si="133"/>
        <v>0</v>
      </c>
      <c r="O220" s="36">
        <f t="shared" ca="1" si="133"/>
        <v>0</v>
      </c>
      <c r="P220" s="36">
        <f t="shared" ca="1" si="133"/>
        <v>0</v>
      </c>
      <c r="Q220" s="36">
        <f t="shared" ca="1" si="133"/>
        <v>0</v>
      </c>
      <c r="R220" s="36">
        <f t="shared" ca="1" si="133"/>
        <v>0</v>
      </c>
      <c r="S220" s="36">
        <f t="shared" ca="1" si="133"/>
        <v>0</v>
      </c>
      <c r="T220" s="36">
        <f t="shared" ca="1" si="133"/>
        <v>0</v>
      </c>
      <c r="U220" s="36">
        <f t="shared" ca="1" si="133"/>
        <v>0</v>
      </c>
      <c r="V220" s="36">
        <f t="shared" ca="1" si="133"/>
        <v>0</v>
      </c>
      <c r="W220" s="36">
        <f t="shared" ca="1" si="133"/>
        <v>0</v>
      </c>
      <c r="X220" s="36">
        <f t="shared" ca="1" si="133"/>
        <v>0</v>
      </c>
      <c r="Y220" s="36">
        <f t="shared" ca="1" si="133"/>
        <v>0</v>
      </c>
      <c r="Z220" s="36">
        <f t="shared" ca="1" si="133"/>
        <v>0</v>
      </c>
      <c r="AA220" s="36">
        <f t="shared" ca="1" si="133"/>
        <v>0</v>
      </c>
      <c r="AB220" s="36">
        <f t="shared" ca="1" si="133"/>
        <v>0</v>
      </c>
      <c r="AC220" s="36">
        <f t="shared" ca="1" si="133"/>
        <v>0</v>
      </c>
      <c r="AD220" s="36">
        <f t="shared" ca="1" si="133"/>
        <v>0</v>
      </c>
      <c r="AE220" s="36">
        <f t="shared" ca="1" si="133"/>
        <v>0</v>
      </c>
      <c r="AF220" s="36">
        <f t="shared" ca="1" si="133"/>
        <v>0</v>
      </c>
      <c r="AG220" s="36">
        <f t="shared" ca="1" si="133"/>
        <v>0</v>
      </c>
      <c r="AH220" s="36">
        <f t="shared" ca="1" si="133"/>
        <v>0</v>
      </c>
      <c r="AI220" s="36">
        <f t="shared" ca="1" si="133"/>
        <v>0</v>
      </c>
      <c r="AJ220" s="36">
        <f t="shared" ca="1" si="133"/>
        <v>0</v>
      </c>
      <c r="AK220" s="36">
        <f t="shared" ca="1" si="133"/>
        <v>0</v>
      </c>
      <c r="AL220" s="36">
        <f t="shared" ca="1" si="133"/>
        <v>0</v>
      </c>
      <c r="AM220" s="36">
        <f t="shared" ca="1" si="133"/>
        <v>0</v>
      </c>
      <c r="AN220" s="36">
        <f t="shared" ca="1" si="133"/>
        <v>0</v>
      </c>
      <c r="AO220" s="36">
        <f t="shared" ca="1" si="133"/>
        <v>0</v>
      </c>
      <c r="AP220" s="36">
        <f t="shared" ref="AP220:BU220" ca="1" si="134">-AP$202*IFERROR(SUM(OFFSET(AP180,0,0,1,-MIN(AP$2,$G180)))/$G180,0)</f>
        <v>0</v>
      </c>
      <c r="AQ220" s="36">
        <f t="shared" ca="1" si="134"/>
        <v>0</v>
      </c>
      <c r="AR220" s="36">
        <f t="shared" ca="1" si="134"/>
        <v>0</v>
      </c>
      <c r="AS220" s="36">
        <f t="shared" ca="1" si="134"/>
        <v>0</v>
      </c>
      <c r="AT220" s="36">
        <f t="shared" ca="1" si="134"/>
        <v>0</v>
      </c>
      <c r="AU220" s="36">
        <f t="shared" ca="1" si="134"/>
        <v>0</v>
      </c>
      <c r="AV220" s="36">
        <f t="shared" ca="1" si="134"/>
        <v>0</v>
      </c>
      <c r="AW220" s="36">
        <f t="shared" ca="1" si="134"/>
        <v>0</v>
      </c>
      <c r="AX220" s="36">
        <f t="shared" ca="1" si="134"/>
        <v>0</v>
      </c>
      <c r="AY220" s="36">
        <f t="shared" ca="1" si="134"/>
        <v>0</v>
      </c>
      <c r="AZ220" s="36">
        <f t="shared" ca="1" si="134"/>
        <v>0</v>
      </c>
      <c r="BA220" s="36">
        <f t="shared" ca="1" si="134"/>
        <v>0</v>
      </c>
      <c r="BB220" s="36">
        <f t="shared" ca="1" si="134"/>
        <v>0</v>
      </c>
      <c r="BC220" s="36">
        <f t="shared" ca="1" si="134"/>
        <v>0</v>
      </c>
      <c r="BD220" s="36">
        <f t="shared" ca="1" si="134"/>
        <v>0</v>
      </c>
      <c r="BE220" s="36">
        <f t="shared" ca="1" si="134"/>
        <v>0</v>
      </c>
      <c r="BF220" s="36">
        <f t="shared" ca="1" si="134"/>
        <v>0</v>
      </c>
      <c r="BG220" s="36">
        <f t="shared" ca="1" si="134"/>
        <v>0</v>
      </c>
      <c r="BH220" s="36">
        <f t="shared" ca="1" si="134"/>
        <v>0</v>
      </c>
      <c r="BI220" s="36">
        <f t="shared" ca="1" si="134"/>
        <v>0</v>
      </c>
      <c r="BJ220" s="36">
        <f t="shared" ca="1" si="134"/>
        <v>0</v>
      </c>
      <c r="BK220" s="36">
        <f t="shared" ca="1" si="134"/>
        <v>0</v>
      </c>
      <c r="BL220" s="36">
        <f t="shared" ca="1" si="134"/>
        <v>0</v>
      </c>
      <c r="BM220" s="36">
        <f t="shared" ca="1" si="134"/>
        <v>0</v>
      </c>
      <c r="BN220" s="36">
        <f t="shared" ca="1" si="134"/>
        <v>0</v>
      </c>
      <c r="BO220" s="36">
        <f t="shared" ca="1" si="134"/>
        <v>0</v>
      </c>
      <c r="BP220" s="36">
        <f t="shared" ca="1" si="134"/>
        <v>0</v>
      </c>
      <c r="BQ220" s="36">
        <f t="shared" ca="1" si="134"/>
        <v>0</v>
      </c>
      <c r="BR220" s="36">
        <f t="shared" ca="1" si="134"/>
        <v>0</v>
      </c>
      <c r="BS220" s="36">
        <f t="shared" ca="1" si="134"/>
        <v>0</v>
      </c>
      <c r="BT220" s="36">
        <f t="shared" ca="1" si="134"/>
        <v>0</v>
      </c>
      <c r="BU220" s="36">
        <f t="shared" ca="1" si="134"/>
        <v>0</v>
      </c>
      <c r="BV220" s="36">
        <f t="shared" ref="BV220:CK220" ca="1" si="135">-BV$202*IFERROR(SUM(OFFSET(BV180,0,0,1,-MIN(BV$2,$G180)))/$G180,0)</f>
        <v>0</v>
      </c>
      <c r="BW220" s="36">
        <f t="shared" ca="1" si="135"/>
        <v>0</v>
      </c>
      <c r="BX220" s="36">
        <f t="shared" ca="1" si="135"/>
        <v>0</v>
      </c>
      <c r="BY220" s="36">
        <f t="shared" ca="1" si="135"/>
        <v>0</v>
      </c>
      <c r="BZ220" s="36">
        <f t="shared" ca="1" si="135"/>
        <v>0</v>
      </c>
      <c r="CA220" s="36">
        <f t="shared" ca="1" si="135"/>
        <v>0</v>
      </c>
      <c r="CB220" s="36">
        <f t="shared" ca="1" si="135"/>
        <v>0</v>
      </c>
      <c r="CC220" s="36">
        <f t="shared" ca="1" si="135"/>
        <v>0</v>
      </c>
      <c r="CD220" s="36">
        <f t="shared" ca="1" si="135"/>
        <v>0</v>
      </c>
      <c r="CE220" s="36">
        <f t="shared" ca="1" si="135"/>
        <v>0</v>
      </c>
      <c r="CF220" s="36">
        <f t="shared" ca="1" si="135"/>
        <v>0</v>
      </c>
      <c r="CG220" s="36">
        <f t="shared" ca="1" si="135"/>
        <v>0</v>
      </c>
      <c r="CH220" s="36">
        <f t="shared" ca="1" si="135"/>
        <v>0</v>
      </c>
      <c r="CI220" s="36">
        <f t="shared" ca="1" si="135"/>
        <v>0</v>
      </c>
      <c r="CJ220" s="36">
        <f t="shared" ca="1" si="135"/>
        <v>0</v>
      </c>
      <c r="CK220" s="36">
        <f t="shared" ca="1" si="135"/>
        <v>0</v>
      </c>
    </row>
    <row r="221" spans="3:89" ht="10.15" hidden="1" customHeight="1" outlineLevel="2">
      <c r="C221" s="10">
        <v>16</v>
      </c>
      <c r="D221" s="259"/>
      <c r="F221" s="12" t="s">
        <v>4</v>
      </c>
      <c r="J221" s="36">
        <f t="shared" ref="J221:AO221" ca="1" si="136">-J$202*IFERROR(SUM(OFFSET(J181,0,0,1,-MIN(J$2,$G181)))/$G181,0)</f>
        <v>0</v>
      </c>
      <c r="K221" s="36">
        <f t="shared" ca="1" si="136"/>
        <v>0</v>
      </c>
      <c r="L221" s="36">
        <f t="shared" ca="1" si="136"/>
        <v>0</v>
      </c>
      <c r="M221" s="36">
        <f t="shared" ca="1" si="136"/>
        <v>0</v>
      </c>
      <c r="N221" s="36">
        <f t="shared" ca="1" si="136"/>
        <v>0</v>
      </c>
      <c r="O221" s="36">
        <f t="shared" ca="1" si="136"/>
        <v>0</v>
      </c>
      <c r="P221" s="36">
        <f t="shared" ca="1" si="136"/>
        <v>0</v>
      </c>
      <c r="Q221" s="36">
        <f t="shared" ca="1" si="136"/>
        <v>0</v>
      </c>
      <c r="R221" s="36">
        <f t="shared" ca="1" si="136"/>
        <v>0</v>
      </c>
      <c r="S221" s="36">
        <f t="shared" ca="1" si="136"/>
        <v>0</v>
      </c>
      <c r="T221" s="36">
        <f t="shared" ca="1" si="136"/>
        <v>0</v>
      </c>
      <c r="U221" s="36">
        <f t="shared" ca="1" si="136"/>
        <v>0</v>
      </c>
      <c r="V221" s="36">
        <f t="shared" ca="1" si="136"/>
        <v>0</v>
      </c>
      <c r="W221" s="36">
        <f t="shared" ca="1" si="136"/>
        <v>0</v>
      </c>
      <c r="X221" s="36">
        <f t="shared" ca="1" si="136"/>
        <v>0</v>
      </c>
      <c r="Y221" s="36">
        <f t="shared" ca="1" si="136"/>
        <v>0</v>
      </c>
      <c r="Z221" s="36">
        <f t="shared" ca="1" si="136"/>
        <v>0</v>
      </c>
      <c r="AA221" s="36">
        <f t="shared" ca="1" si="136"/>
        <v>0</v>
      </c>
      <c r="AB221" s="36">
        <f t="shared" ca="1" si="136"/>
        <v>0</v>
      </c>
      <c r="AC221" s="36">
        <f t="shared" ca="1" si="136"/>
        <v>0</v>
      </c>
      <c r="AD221" s="36">
        <f t="shared" ca="1" si="136"/>
        <v>0</v>
      </c>
      <c r="AE221" s="36">
        <f t="shared" ca="1" si="136"/>
        <v>0</v>
      </c>
      <c r="AF221" s="36">
        <f t="shared" ca="1" si="136"/>
        <v>0</v>
      </c>
      <c r="AG221" s="36">
        <f t="shared" ca="1" si="136"/>
        <v>0</v>
      </c>
      <c r="AH221" s="36">
        <f t="shared" ca="1" si="136"/>
        <v>0</v>
      </c>
      <c r="AI221" s="36">
        <f t="shared" ca="1" si="136"/>
        <v>0</v>
      </c>
      <c r="AJ221" s="36">
        <f t="shared" ca="1" si="136"/>
        <v>0</v>
      </c>
      <c r="AK221" s="36">
        <f t="shared" ca="1" si="136"/>
        <v>0</v>
      </c>
      <c r="AL221" s="36">
        <f t="shared" ca="1" si="136"/>
        <v>0</v>
      </c>
      <c r="AM221" s="36">
        <f t="shared" ca="1" si="136"/>
        <v>0</v>
      </c>
      <c r="AN221" s="36">
        <f t="shared" ca="1" si="136"/>
        <v>0</v>
      </c>
      <c r="AO221" s="36">
        <f t="shared" ca="1" si="136"/>
        <v>0</v>
      </c>
      <c r="AP221" s="36">
        <f t="shared" ref="AP221:BU221" ca="1" si="137">-AP$202*IFERROR(SUM(OFFSET(AP181,0,0,1,-MIN(AP$2,$G181)))/$G181,0)</f>
        <v>0</v>
      </c>
      <c r="AQ221" s="36">
        <f t="shared" ca="1" si="137"/>
        <v>0</v>
      </c>
      <c r="AR221" s="36">
        <f t="shared" ca="1" si="137"/>
        <v>0</v>
      </c>
      <c r="AS221" s="36">
        <f t="shared" ca="1" si="137"/>
        <v>0</v>
      </c>
      <c r="AT221" s="36">
        <f t="shared" ca="1" si="137"/>
        <v>0</v>
      </c>
      <c r="AU221" s="36">
        <f t="shared" ca="1" si="137"/>
        <v>0</v>
      </c>
      <c r="AV221" s="36">
        <f t="shared" ca="1" si="137"/>
        <v>0</v>
      </c>
      <c r="AW221" s="36">
        <f t="shared" ca="1" si="137"/>
        <v>0</v>
      </c>
      <c r="AX221" s="36">
        <f t="shared" ca="1" si="137"/>
        <v>0</v>
      </c>
      <c r="AY221" s="36">
        <f t="shared" ca="1" si="137"/>
        <v>0</v>
      </c>
      <c r="AZ221" s="36">
        <f t="shared" ca="1" si="137"/>
        <v>0</v>
      </c>
      <c r="BA221" s="36">
        <f t="shared" ca="1" si="137"/>
        <v>0</v>
      </c>
      <c r="BB221" s="36">
        <f t="shared" ca="1" si="137"/>
        <v>0</v>
      </c>
      <c r="BC221" s="36">
        <f t="shared" ca="1" si="137"/>
        <v>0</v>
      </c>
      <c r="BD221" s="36">
        <f t="shared" ca="1" si="137"/>
        <v>0</v>
      </c>
      <c r="BE221" s="36">
        <f t="shared" ca="1" si="137"/>
        <v>0</v>
      </c>
      <c r="BF221" s="36">
        <f t="shared" ca="1" si="137"/>
        <v>0</v>
      </c>
      <c r="BG221" s="36">
        <f t="shared" ca="1" si="137"/>
        <v>0</v>
      </c>
      <c r="BH221" s="36">
        <f t="shared" ca="1" si="137"/>
        <v>0</v>
      </c>
      <c r="BI221" s="36">
        <f t="shared" ca="1" si="137"/>
        <v>0</v>
      </c>
      <c r="BJ221" s="36">
        <f t="shared" ca="1" si="137"/>
        <v>0</v>
      </c>
      <c r="BK221" s="36">
        <f t="shared" ca="1" si="137"/>
        <v>0</v>
      </c>
      <c r="BL221" s="36">
        <f t="shared" ca="1" si="137"/>
        <v>0</v>
      </c>
      <c r="BM221" s="36">
        <f t="shared" ca="1" si="137"/>
        <v>0</v>
      </c>
      <c r="BN221" s="36">
        <f t="shared" ca="1" si="137"/>
        <v>0</v>
      </c>
      <c r="BO221" s="36">
        <f t="shared" ca="1" si="137"/>
        <v>0</v>
      </c>
      <c r="BP221" s="36">
        <f t="shared" ca="1" si="137"/>
        <v>0</v>
      </c>
      <c r="BQ221" s="36">
        <f t="shared" ca="1" si="137"/>
        <v>0</v>
      </c>
      <c r="BR221" s="36">
        <f t="shared" ca="1" si="137"/>
        <v>0</v>
      </c>
      <c r="BS221" s="36">
        <f t="shared" ca="1" si="137"/>
        <v>0</v>
      </c>
      <c r="BT221" s="36">
        <f t="shared" ca="1" si="137"/>
        <v>0</v>
      </c>
      <c r="BU221" s="36">
        <f t="shared" ca="1" si="137"/>
        <v>0</v>
      </c>
      <c r="BV221" s="36">
        <f t="shared" ref="BV221:CK221" ca="1" si="138">-BV$202*IFERROR(SUM(OFFSET(BV181,0,0,1,-MIN(BV$2,$G181)))/$G181,0)</f>
        <v>0</v>
      </c>
      <c r="BW221" s="36">
        <f t="shared" ca="1" si="138"/>
        <v>0</v>
      </c>
      <c r="BX221" s="36">
        <f t="shared" ca="1" si="138"/>
        <v>0</v>
      </c>
      <c r="BY221" s="36">
        <f t="shared" ca="1" si="138"/>
        <v>0</v>
      </c>
      <c r="BZ221" s="36">
        <f t="shared" ca="1" si="138"/>
        <v>0</v>
      </c>
      <c r="CA221" s="36">
        <f t="shared" ca="1" si="138"/>
        <v>0</v>
      </c>
      <c r="CB221" s="36">
        <f t="shared" ca="1" si="138"/>
        <v>0</v>
      </c>
      <c r="CC221" s="36">
        <f t="shared" ca="1" si="138"/>
        <v>0</v>
      </c>
      <c r="CD221" s="36">
        <f t="shared" ca="1" si="138"/>
        <v>0</v>
      </c>
      <c r="CE221" s="36">
        <f t="shared" ca="1" si="138"/>
        <v>0</v>
      </c>
      <c r="CF221" s="36">
        <f t="shared" ca="1" si="138"/>
        <v>0</v>
      </c>
      <c r="CG221" s="36">
        <f t="shared" ca="1" si="138"/>
        <v>0</v>
      </c>
      <c r="CH221" s="36">
        <f t="shared" ca="1" si="138"/>
        <v>0</v>
      </c>
      <c r="CI221" s="36">
        <f t="shared" ca="1" si="138"/>
        <v>0</v>
      </c>
      <c r="CJ221" s="36">
        <f t="shared" ca="1" si="138"/>
        <v>0</v>
      </c>
      <c r="CK221" s="36">
        <f t="shared" ca="1" si="138"/>
        <v>0</v>
      </c>
    </row>
    <row r="222" spans="3:89" ht="10.15" hidden="1" customHeight="1" outlineLevel="2">
      <c r="C222" s="10">
        <v>17</v>
      </c>
      <c r="D222" s="259"/>
      <c r="F222" s="12" t="s">
        <v>4</v>
      </c>
      <c r="J222" s="36">
        <f t="shared" ref="J222:AO222" ca="1" si="139">-J$202*IFERROR(SUM(OFFSET(J182,0,0,1,-MIN(J$2,$G182)))/$G182,0)</f>
        <v>0</v>
      </c>
      <c r="K222" s="36">
        <f t="shared" ca="1" si="139"/>
        <v>0</v>
      </c>
      <c r="L222" s="36">
        <f t="shared" ca="1" si="139"/>
        <v>0</v>
      </c>
      <c r="M222" s="36">
        <f t="shared" ca="1" si="139"/>
        <v>0</v>
      </c>
      <c r="N222" s="36">
        <f t="shared" ca="1" si="139"/>
        <v>0</v>
      </c>
      <c r="O222" s="36">
        <f t="shared" ca="1" si="139"/>
        <v>0</v>
      </c>
      <c r="P222" s="36">
        <f t="shared" ca="1" si="139"/>
        <v>0</v>
      </c>
      <c r="Q222" s="36">
        <f t="shared" ca="1" si="139"/>
        <v>0</v>
      </c>
      <c r="R222" s="36">
        <f t="shared" ca="1" si="139"/>
        <v>0</v>
      </c>
      <c r="S222" s="36">
        <f t="shared" ca="1" si="139"/>
        <v>0</v>
      </c>
      <c r="T222" s="36">
        <f t="shared" ca="1" si="139"/>
        <v>0</v>
      </c>
      <c r="U222" s="36">
        <f t="shared" ca="1" si="139"/>
        <v>0</v>
      </c>
      <c r="V222" s="36">
        <f t="shared" ca="1" si="139"/>
        <v>0</v>
      </c>
      <c r="W222" s="36">
        <f t="shared" ca="1" si="139"/>
        <v>0</v>
      </c>
      <c r="X222" s="36">
        <f t="shared" ca="1" si="139"/>
        <v>0</v>
      </c>
      <c r="Y222" s="36">
        <f t="shared" ca="1" si="139"/>
        <v>0</v>
      </c>
      <c r="Z222" s="36">
        <f t="shared" ca="1" si="139"/>
        <v>0</v>
      </c>
      <c r="AA222" s="36">
        <f t="shared" ca="1" si="139"/>
        <v>0</v>
      </c>
      <c r="AB222" s="36">
        <f t="shared" ca="1" si="139"/>
        <v>0</v>
      </c>
      <c r="AC222" s="36">
        <f t="shared" ca="1" si="139"/>
        <v>0</v>
      </c>
      <c r="AD222" s="36">
        <f t="shared" ca="1" si="139"/>
        <v>0</v>
      </c>
      <c r="AE222" s="36">
        <f t="shared" ca="1" si="139"/>
        <v>0</v>
      </c>
      <c r="AF222" s="36">
        <f t="shared" ca="1" si="139"/>
        <v>0</v>
      </c>
      <c r="AG222" s="36">
        <f t="shared" ca="1" si="139"/>
        <v>0</v>
      </c>
      <c r="AH222" s="36">
        <f t="shared" ca="1" si="139"/>
        <v>0</v>
      </c>
      <c r="AI222" s="36">
        <f t="shared" ca="1" si="139"/>
        <v>0</v>
      </c>
      <c r="AJ222" s="36">
        <f t="shared" ca="1" si="139"/>
        <v>0</v>
      </c>
      <c r="AK222" s="36">
        <f t="shared" ca="1" si="139"/>
        <v>0</v>
      </c>
      <c r="AL222" s="36">
        <f t="shared" ca="1" si="139"/>
        <v>0</v>
      </c>
      <c r="AM222" s="36">
        <f t="shared" ca="1" si="139"/>
        <v>0</v>
      </c>
      <c r="AN222" s="36">
        <f t="shared" ca="1" si="139"/>
        <v>0</v>
      </c>
      <c r="AO222" s="36">
        <f t="shared" ca="1" si="139"/>
        <v>0</v>
      </c>
      <c r="AP222" s="36">
        <f t="shared" ref="AP222:BU222" ca="1" si="140">-AP$202*IFERROR(SUM(OFFSET(AP182,0,0,1,-MIN(AP$2,$G182)))/$G182,0)</f>
        <v>0</v>
      </c>
      <c r="AQ222" s="36">
        <f t="shared" ca="1" si="140"/>
        <v>0</v>
      </c>
      <c r="AR222" s="36">
        <f t="shared" ca="1" si="140"/>
        <v>0</v>
      </c>
      <c r="AS222" s="36">
        <f t="shared" ca="1" si="140"/>
        <v>0</v>
      </c>
      <c r="AT222" s="36">
        <f t="shared" ca="1" si="140"/>
        <v>0</v>
      </c>
      <c r="AU222" s="36">
        <f t="shared" ca="1" si="140"/>
        <v>0</v>
      </c>
      <c r="AV222" s="36">
        <f t="shared" ca="1" si="140"/>
        <v>0</v>
      </c>
      <c r="AW222" s="36">
        <f t="shared" ca="1" si="140"/>
        <v>0</v>
      </c>
      <c r="AX222" s="36">
        <f t="shared" ca="1" si="140"/>
        <v>0</v>
      </c>
      <c r="AY222" s="36">
        <f t="shared" ca="1" si="140"/>
        <v>0</v>
      </c>
      <c r="AZ222" s="36">
        <f t="shared" ca="1" si="140"/>
        <v>0</v>
      </c>
      <c r="BA222" s="36">
        <f t="shared" ca="1" si="140"/>
        <v>0</v>
      </c>
      <c r="BB222" s="36">
        <f t="shared" ca="1" si="140"/>
        <v>0</v>
      </c>
      <c r="BC222" s="36">
        <f t="shared" ca="1" si="140"/>
        <v>0</v>
      </c>
      <c r="BD222" s="36">
        <f t="shared" ca="1" si="140"/>
        <v>0</v>
      </c>
      <c r="BE222" s="36">
        <f t="shared" ca="1" si="140"/>
        <v>0</v>
      </c>
      <c r="BF222" s="36">
        <f t="shared" ca="1" si="140"/>
        <v>0</v>
      </c>
      <c r="BG222" s="36">
        <f t="shared" ca="1" si="140"/>
        <v>0</v>
      </c>
      <c r="BH222" s="36">
        <f t="shared" ca="1" si="140"/>
        <v>0</v>
      </c>
      <c r="BI222" s="36">
        <f t="shared" ca="1" si="140"/>
        <v>0</v>
      </c>
      <c r="BJ222" s="36">
        <f t="shared" ca="1" si="140"/>
        <v>0</v>
      </c>
      <c r="BK222" s="36">
        <f t="shared" ca="1" si="140"/>
        <v>0</v>
      </c>
      <c r="BL222" s="36">
        <f t="shared" ca="1" si="140"/>
        <v>0</v>
      </c>
      <c r="BM222" s="36">
        <f t="shared" ca="1" si="140"/>
        <v>0</v>
      </c>
      <c r="BN222" s="36">
        <f t="shared" ca="1" si="140"/>
        <v>0</v>
      </c>
      <c r="BO222" s="36">
        <f t="shared" ca="1" si="140"/>
        <v>0</v>
      </c>
      <c r="BP222" s="36">
        <f t="shared" ca="1" si="140"/>
        <v>0</v>
      </c>
      <c r="BQ222" s="36">
        <f t="shared" ca="1" si="140"/>
        <v>0</v>
      </c>
      <c r="BR222" s="36">
        <f t="shared" ca="1" si="140"/>
        <v>0</v>
      </c>
      <c r="BS222" s="36">
        <f t="shared" ca="1" si="140"/>
        <v>0</v>
      </c>
      <c r="BT222" s="36">
        <f t="shared" ca="1" si="140"/>
        <v>0</v>
      </c>
      <c r="BU222" s="36">
        <f t="shared" ca="1" si="140"/>
        <v>0</v>
      </c>
      <c r="BV222" s="36">
        <f t="shared" ref="BV222:CK222" ca="1" si="141">-BV$202*IFERROR(SUM(OFFSET(BV182,0,0,1,-MIN(BV$2,$G182)))/$G182,0)</f>
        <v>0</v>
      </c>
      <c r="BW222" s="36">
        <f t="shared" ca="1" si="141"/>
        <v>0</v>
      </c>
      <c r="BX222" s="36">
        <f t="shared" ca="1" si="141"/>
        <v>0</v>
      </c>
      <c r="BY222" s="36">
        <f t="shared" ca="1" si="141"/>
        <v>0</v>
      </c>
      <c r="BZ222" s="36">
        <f t="shared" ca="1" si="141"/>
        <v>0</v>
      </c>
      <c r="CA222" s="36">
        <f t="shared" ca="1" si="141"/>
        <v>0</v>
      </c>
      <c r="CB222" s="36">
        <f t="shared" ca="1" si="141"/>
        <v>0</v>
      </c>
      <c r="CC222" s="36">
        <f t="shared" ca="1" si="141"/>
        <v>0</v>
      </c>
      <c r="CD222" s="36">
        <f t="shared" ca="1" si="141"/>
        <v>0</v>
      </c>
      <c r="CE222" s="36">
        <f t="shared" ca="1" si="141"/>
        <v>0</v>
      </c>
      <c r="CF222" s="36">
        <f t="shared" ca="1" si="141"/>
        <v>0</v>
      </c>
      <c r="CG222" s="36">
        <f t="shared" ca="1" si="141"/>
        <v>0</v>
      </c>
      <c r="CH222" s="36">
        <f t="shared" ca="1" si="141"/>
        <v>0</v>
      </c>
      <c r="CI222" s="36">
        <f t="shared" ca="1" si="141"/>
        <v>0</v>
      </c>
      <c r="CJ222" s="36">
        <f t="shared" ca="1" si="141"/>
        <v>0</v>
      </c>
      <c r="CK222" s="36">
        <f t="shared" ca="1" si="141"/>
        <v>0</v>
      </c>
    </row>
    <row r="223" spans="3:89" ht="10.15" hidden="1" customHeight="1" outlineLevel="2">
      <c r="C223" s="10">
        <v>18</v>
      </c>
      <c r="D223" s="259"/>
      <c r="F223" s="12" t="s">
        <v>4</v>
      </c>
      <c r="J223" s="36">
        <f t="shared" ref="J223:AO223" ca="1" si="142">-J$202*IFERROR(SUM(OFFSET(J183,0,0,1,-MIN(J$2,$G183)))/$G183,0)</f>
        <v>0</v>
      </c>
      <c r="K223" s="36">
        <f t="shared" ca="1" si="142"/>
        <v>0</v>
      </c>
      <c r="L223" s="36">
        <f t="shared" ca="1" si="142"/>
        <v>0</v>
      </c>
      <c r="M223" s="36">
        <f t="shared" ca="1" si="142"/>
        <v>0</v>
      </c>
      <c r="N223" s="36">
        <f t="shared" ca="1" si="142"/>
        <v>0</v>
      </c>
      <c r="O223" s="36">
        <f t="shared" ca="1" si="142"/>
        <v>0</v>
      </c>
      <c r="P223" s="36">
        <f t="shared" ca="1" si="142"/>
        <v>0</v>
      </c>
      <c r="Q223" s="36">
        <f t="shared" ca="1" si="142"/>
        <v>0</v>
      </c>
      <c r="R223" s="36">
        <f t="shared" ca="1" si="142"/>
        <v>0</v>
      </c>
      <c r="S223" s="36">
        <f t="shared" ca="1" si="142"/>
        <v>0</v>
      </c>
      <c r="T223" s="36">
        <f t="shared" ca="1" si="142"/>
        <v>0</v>
      </c>
      <c r="U223" s="36">
        <f t="shared" ca="1" si="142"/>
        <v>0</v>
      </c>
      <c r="V223" s="36">
        <f t="shared" ca="1" si="142"/>
        <v>0</v>
      </c>
      <c r="W223" s="36">
        <f t="shared" ca="1" si="142"/>
        <v>0</v>
      </c>
      <c r="X223" s="36">
        <f t="shared" ca="1" si="142"/>
        <v>0</v>
      </c>
      <c r="Y223" s="36">
        <f t="shared" ca="1" si="142"/>
        <v>0</v>
      </c>
      <c r="Z223" s="36">
        <f t="shared" ca="1" si="142"/>
        <v>0</v>
      </c>
      <c r="AA223" s="36">
        <f t="shared" ca="1" si="142"/>
        <v>0</v>
      </c>
      <c r="AB223" s="36">
        <f t="shared" ca="1" si="142"/>
        <v>0</v>
      </c>
      <c r="AC223" s="36">
        <f t="shared" ca="1" si="142"/>
        <v>0</v>
      </c>
      <c r="AD223" s="36">
        <f t="shared" ca="1" si="142"/>
        <v>0</v>
      </c>
      <c r="AE223" s="36">
        <f t="shared" ca="1" si="142"/>
        <v>0</v>
      </c>
      <c r="AF223" s="36">
        <f t="shared" ca="1" si="142"/>
        <v>0</v>
      </c>
      <c r="AG223" s="36">
        <f t="shared" ca="1" si="142"/>
        <v>0</v>
      </c>
      <c r="AH223" s="36">
        <f t="shared" ca="1" si="142"/>
        <v>0</v>
      </c>
      <c r="AI223" s="36">
        <f t="shared" ca="1" si="142"/>
        <v>0</v>
      </c>
      <c r="AJ223" s="36">
        <f t="shared" ca="1" si="142"/>
        <v>0</v>
      </c>
      <c r="AK223" s="36">
        <f t="shared" ca="1" si="142"/>
        <v>0</v>
      </c>
      <c r="AL223" s="36">
        <f t="shared" ca="1" si="142"/>
        <v>0</v>
      </c>
      <c r="AM223" s="36">
        <f t="shared" ca="1" si="142"/>
        <v>0</v>
      </c>
      <c r="AN223" s="36">
        <f t="shared" ca="1" si="142"/>
        <v>0</v>
      </c>
      <c r="AO223" s="36">
        <f t="shared" ca="1" si="142"/>
        <v>0</v>
      </c>
      <c r="AP223" s="36">
        <f t="shared" ref="AP223:BU223" ca="1" si="143">-AP$202*IFERROR(SUM(OFFSET(AP183,0,0,1,-MIN(AP$2,$G183)))/$G183,0)</f>
        <v>0</v>
      </c>
      <c r="AQ223" s="36">
        <f t="shared" ca="1" si="143"/>
        <v>0</v>
      </c>
      <c r="AR223" s="36">
        <f t="shared" ca="1" si="143"/>
        <v>0</v>
      </c>
      <c r="AS223" s="36">
        <f t="shared" ca="1" si="143"/>
        <v>0</v>
      </c>
      <c r="AT223" s="36">
        <f t="shared" ca="1" si="143"/>
        <v>0</v>
      </c>
      <c r="AU223" s="36">
        <f t="shared" ca="1" si="143"/>
        <v>0</v>
      </c>
      <c r="AV223" s="36">
        <f t="shared" ca="1" si="143"/>
        <v>0</v>
      </c>
      <c r="AW223" s="36">
        <f t="shared" ca="1" si="143"/>
        <v>0</v>
      </c>
      <c r="AX223" s="36">
        <f t="shared" ca="1" si="143"/>
        <v>0</v>
      </c>
      <c r="AY223" s="36">
        <f t="shared" ca="1" si="143"/>
        <v>0</v>
      </c>
      <c r="AZ223" s="36">
        <f t="shared" ca="1" si="143"/>
        <v>0</v>
      </c>
      <c r="BA223" s="36">
        <f t="shared" ca="1" si="143"/>
        <v>0</v>
      </c>
      <c r="BB223" s="36">
        <f t="shared" ca="1" si="143"/>
        <v>0</v>
      </c>
      <c r="BC223" s="36">
        <f t="shared" ca="1" si="143"/>
        <v>0</v>
      </c>
      <c r="BD223" s="36">
        <f t="shared" ca="1" si="143"/>
        <v>0</v>
      </c>
      <c r="BE223" s="36">
        <f t="shared" ca="1" si="143"/>
        <v>0</v>
      </c>
      <c r="BF223" s="36">
        <f t="shared" ca="1" si="143"/>
        <v>0</v>
      </c>
      <c r="BG223" s="36">
        <f t="shared" ca="1" si="143"/>
        <v>0</v>
      </c>
      <c r="BH223" s="36">
        <f t="shared" ca="1" si="143"/>
        <v>0</v>
      </c>
      <c r="BI223" s="36">
        <f t="shared" ca="1" si="143"/>
        <v>0</v>
      </c>
      <c r="BJ223" s="36">
        <f t="shared" ca="1" si="143"/>
        <v>0</v>
      </c>
      <c r="BK223" s="36">
        <f t="shared" ca="1" si="143"/>
        <v>0</v>
      </c>
      <c r="BL223" s="36">
        <f t="shared" ca="1" si="143"/>
        <v>0</v>
      </c>
      <c r="BM223" s="36">
        <f t="shared" ca="1" si="143"/>
        <v>0</v>
      </c>
      <c r="BN223" s="36">
        <f t="shared" ca="1" si="143"/>
        <v>0</v>
      </c>
      <c r="BO223" s="36">
        <f t="shared" ca="1" si="143"/>
        <v>0</v>
      </c>
      <c r="BP223" s="36">
        <f t="shared" ca="1" si="143"/>
        <v>0</v>
      </c>
      <c r="BQ223" s="36">
        <f t="shared" ca="1" si="143"/>
        <v>0</v>
      </c>
      <c r="BR223" s="36">
        <f t="shared" ca="1" si="143"/>
        <v>0</v>
      </c>
      <c r="BS223" s="36">
        <f t="shared" ca="1" si="143"/>
        <v>0</v>
      </c>
      <c r="BT223" s="36">
        <f t="shared" ca="1" si="143"/>
        <v>0</v>
      </c>
      <c r="BU223" s="36">
        <f t="shared" ca="1" si="143"/>
        <v>0</v>
      </c>
      <c r="BV223" s="36">
        <f t="shared" ref="BV223:CK223" ca="1" si="144">-BV$202*IFERROR(SUM(OFFSET(BV183,0,0,1,-MIN(BV$2,$G183)))/$G183,0)</f>
        <v>0</v>
      </c>
      <c r="BW223" s="36">
        <f t="shared" ca="1" si="144"/>
        <v>0</v>
      </c>
      <c r="BX223" s="36">
        <f t="shared" ca="1" si="144"/>
        <v>0</v>
      </c>
      <c r="BY223" s="36">
        <f t="shared" ca="1" si="144"/>
        <v>0</v>
      </c>
      <c r="BZ223" s="36">
        <f t="shared" ca="1" si="144"/>
        <v>0</v>
      </c>
      <c r="CA223" s="36">
        <f t="shared" ca="1" si="144"/>
        <v>0</v>
      </c>
      <c r="CB223" s="36">
        <f t="shared" ca="1" si="144"/>
        <v>0</v>
      </c>
      <c r="CC223" s="36">
        <f t="shared" ca="1" si="144"/>
        <v>0</v>
      </c>
      <c r="CD223" s="36">
        <f t="shared" ca="1" si="144"/>
        <v>0</v>
      </c>
      <c r="CE223" s="36">
        <f t="shared" ca="1" si="144"/>
        <v>0</v>
      </c>
      <c r="CF223" s="36">
        <f t="shared" ca="1" si="144"/>
        <v>0</v>
      </c>
      <c r="CG223" s="36">
        <f t="shared" ca="1" si="144"/>
        <v>0</v>
      </c>
      <c r="CH223" s="36">
        <f t="shared" ca="1" si="144"/>
        <v>0</v>
      </c>
      <c r="CI223" s="36">
        <f t="shared" ca="1" si="144"/>
        <v>0</v>
      </c>
      <c r="CJ223" s="36">
        <f t="shared" ca="1" si="144"/>
        <v>0</v>
      </c>
      <c r="CK223" s="36">
        <f t="shared" ca="1" si="144"/>
        <v>0</v>
      </c>
    </row>
    <row r="224" spans="3:89" ht="10.15" hidden="1" customHeight="1" outlineLevel="2">
      <c r="C224" s="10">
        <v>19</v>
      </c>
      <c r="D224" s="259"/>
      <c r="F224" s="12" t="s">
        <v>4</v>
      </c>
      <c r="J224" s="36">
        <f t="shared" ref="J224:AO224" ca="1" si="145">-J$202*IFERROR(SUM(OFFSET(J184,0,0,1,-MIN(J$2,$G184)))/$G184,0)</f>
        <v>0</v>
      </c>
      <c r="K224" s="36">
        <f t="shared" ca="1" si="145"/>
        <v>0</v>
      </c>
      <c r="L224" s="36">
        <f t="shared" ca="1" si="145"/>
        <v>0</v>
      </c>
      <c r="M224" s="36">
        <f t="shared" ca="1" si="145"/>
        <v>0</v>
      </c>
      <c r="N224" s="36">
        <f t="shared" ca="1" si="145"/>
        <v>0</v>
      </c>
      <c r="O224" s="36">
        <f t="shared" ca="1" si="145"/>
        <v>0</v>
      </c>
      <c r="P224" s="36">
        <f t="shared" ca="1" si="145"/>
        <v>0</v>
      </c>
      <c r="Q224" s="36">
        <f t="shared" ca="1" si="145"/>
        <v>0</v>
      </c>
      <c r="R224" s="36">
        <f t="shared" ca="1" si="145"/>
        <v>0</v>
      </c>
      <c r="S224" s="36">
        <f t="shared" ca="1" si="145"/>
        <v>0</v>
      </c>
      <c r="T224" s="36">
        <f t="shared" ca="1" si="145"/>
        <v>0</v>
      </c>
      <c r="U224" s="36">
        <f t="shared" ca="1" si="145"/>
        <v>0</v>
      </c>
      <c r="V224" s="36">
        <f t="shared" ca="1" si="145"/>
        <v>0</v>
      </c>
      <c r="W224" s="36">
        <f t="shared" ca="1" si="145"/>
        <v>0</v>
      </c>
      <c r="X224" s="36">
        <f t="shared" ca="1" si="145"/>
        <v>0</v>
      </c>
      <c r="Y224" s="36">
        <f t="shared" ca="1" si="145"/>
        <v>0</v>
      </c>
      <c r="Z224" s="36">
        <f t="shared" ca="1" si="145"/>
        <v>0</v>
      </c>
      <c r="AA224" s="36">
        <f t="shared" ca="1" si="145"/>
        <v>0</v>
      </c>
      <c r="AB224" s="36">
        <f t="shared" ca="1" si="145"/>
        <v>0</v>
      </c>
      <c r="AC224" s="36">
        <f t="shared" ca="1" si="145"/>
        <v>0</v>
      </c>
      <c r="AD224" s="36">
        <f t="shared" ca="1" si="145"/>
        <v>0</v>
      </c>
      <c r="AE224" s="36">
        <f t="shared" ca="1" si="145"/>
        <v>0</v>
      </c>
      <c r="AF224" s="36">
        <f t="shared" ca="1" si="145"/>
        <v>0</v>
      </c>
      <c r="AG224" s="36">
        <f t="shared" ca="1" si="145"/>
        <v>0</v>
      </c>
      <c r="AH224" s="36">
        <f t="shared" ca="1" si="145"/>
        <v>0</v>
      </c>
      <c r="AI224" s="36">
        <f t="shared" ca="1" si="145"/>
        <v>0</v>
      </c>
      <c r="AJ224" s="36">
        <f t="shared" ca="1" si="145"/>
        <v>0</v>
      </c>
      <c r="AK224" s="36">
        <f t="shared" ca="1" si="145"/>
        <v>0</v>
      </c>
      <c r="AL224" s="36">
        <f t="shared" ca="1" si="145"/>
        <v>0</v>
      </c>
      <c r="AM224" s="36">
        <f t="shared" ca="1" si="145"/>
        <v>0</v>
      </c>
      <c r="AN224" s="36">
        <f t="shared" ca="1" si="145"/>
        <v>0</v>
      </c>
      <c r="AO224" s="36">
        <f t="shared" ca="1" si="145"/>
        <v>0</v>
      </c>
      <c r="AP224" s="36">
        <f t="shared" ref="AP224:BU224" ca="1" si="146">-AP$202*IFERROR(SUM(OFFSET(AP184,0,0,1,-MIN(AP$2,$G184)))/$G184,0)</f>
        <v>0</v>
      </c>
      <c r="AQ224" s="36">
        <f t="shared" ca="1" si="146"/>
        <v>0</v>
      </c>
      <c r="AR224" s="36">
        <f t="shared" ca="1" si="146"/>
        <v>0</v>
      </c>
      <c r="AS224" s="36">
        <f t="shared" ca="1" si="146"/>
        <v>0</v>
      </c>
      <c r="AT224" s="36">
        <f t="shared" ca="1" si="146"/>
        <v>0</v>
      </c>
      <c r="AU224" s="36">
        <f t="shared" ca="1" si="146"/>
        <v>0</v>
      </c>
      <c r="AV224" s="36">
        <f t="shared" ca="1" si="146"/>
        <v>0</v>
      </c>
      <c r="AW224" s="36">
        <f t="shared" ca="1" si="146"/>
        <v>0</v>
      </c>
      <c r="AX224" s="36">
        <f t="shared" ca="1" si="146"/>
        <v>0</v>
      </c>
      <c r="AY224" s="36">
        <f t="shared" ca="1" si="146"/>
        <v>0</v>
      </c>
      <c r="AZ224" s="36">
        <f t="shared" ca="1" si="146"/>
        <v>0</v>
      </c>
      <c r="BA224" s="36">
        <f t="shared" ca="1" si="146"/>
        <v>0</v>
      </c>
      <c r="BB224" s="36">
        <f t="shared" ca="1" si="146"/>
        <v>0</v>
      </c>
      <c r="BC224" s="36">
        <f t="shared" ca="1" si="146"/>
        <v>0</v>
      </c>
      <c r="BD224" s="36">
        <f t="shared" ca="1" si="146"/>
        <v>0</v>
      </c>
      <c r="BE224" s="36">
        <f t="shared" ca="1" si="146"/>
        <v>0</v>
      </c>
      <c r="BF224" s="36">
        <f t="shared" ca="1" si="146"/>
        <v>0</v>
      </c>
      <c r="BG224" s="36">
        <f t="shared" ca="1" si="146"/>
        <v>0</v>
      </c>
      <c r="BH224" s="36">
        <f t="shared" ca="1" si="146"/>
        <v>0</v>
      </c>
      <c r="BI224" s="36">
        <f t="shared" ca="1" si="146"/>
        <v>0</v>
      </c>
      <c r="BJ224" s="36">
        <f t="shared" ca="1" si="146"/>
        <v>0</v>
      </c>
      <c r="BK224" s="36">
        <f t="shared" ca="1" si="146"/>
        <v>0</v>
      </c>
      <c r="BL224" s="36">
        <f t="shared" ca="1" si="146"/>
        <v>0</v>
      </c>
      <c r="BM224" s="36">
        <f t="shared" ca="1" si="146"/>
        <v>0</v>
      </c>
      <c r="BN224" s="36">
        <f t="shared" ca="1" si="146"/>
        <v>0</v>
      </c>
      <c r="BO224" s="36">
        <f t="shared" ca="1" si="146"/>
        <v>0</v>
      </c>
      <c r="BP224" s="36">
        <f t="shared" ca="1" si="146"/>
        <v>0</v>
      </c>
      <c r="BQ224" s="36">
        <f t="shared" ca="1" si="146"/>
        <v>0</v>
      </c>
      <c r="BR224" s="36">
        <f t="shared" ca="1" si="146"/>
        <v>0</v>
      </c>
      <c r="BS224" s="36">
        <f t="shared" ca="1" si="146"/>
        <v>0</v>
      </c>
      <c r="BT224" s="36">
        <f t="shared" ca="1" si="146"/>
        <v>0</v>
      </c>
      <c r="BU224" s="36">
        <f t="shared" ca="1" si="146"/>
        <v>0</v>
      </c>
      <c r="BV224" s="36">
        <f t="shared" ref="BV224:CK224" ca="1" si="147">-BV$202*IFERROR(SUM(OFFSET(BV184,0,0,1,-MIN(BV$2,$G184)))/$G184,0)</f>
        <v>0</v>
      </c>
      <c r="BW224" s="36">
        <f t="shared" ca="1" si="147"/>
        <v>0</v>
      </c>
      <c r="BX224" s="36">
        <f t="shared" ca="1" si="147"/>
        <v>0</v>
      </c>
      <c r="BY224" s="36">
        <f t="shared" ca="1" si="147"/>
        <v>0</v>
      </c>
      <c r="BZ224" s="36">
        <f t="shared" ca="1" si="147"/>
        <v>0</v>
      </c>
      <c r="CA224" s="36">
        <f t="shared" ca="1" si="147"/>
        <v>0</v>
      </c>
      <c r="CB224" s="36">
        <f t="shared" ca="1" si="147"/>
        <v>0</v>
      </c>
      <c r="CC224" s="36">
        <f t="shared" ca="1" si="147"/>
        <v>0</v>
      </c>
      <c r="CD224" s="36">
        <f t="shared" ca="1" si="147"/>
        <v>0</v>
      </c>
      <c r="CE224" s="36">
        <f t="shared" ca="1" si="147"/>
        <v>0</v>
      </c>
      <c r="CF224" s="36">
        <f t="shared" ca="1" si="147"/>
        <v>0</v>
      </c>
      <c r="CG224" s="36">
        <f t="shared" ca="1" si="147"/>
        <v>0</v>
      </c>
      <c r="CH224" s="36">
        <f t="shared" ca="1" si="147"/>
        <v>0</v>
      </c>
      <c r="CI224" s="36">
        <f t="shared" ca="1" si="147"/>
        <v>0</v>
      </c>
      <c r="CJ224" s="36">
        <f t="shared" ca="1" si="147"/>
        <v>0</v>
      </c>
      <c r="CK224" s="36">
        <f t="shared" ca="1" si="147"/>
        <v>0</v>
      </c>
    </row>
    <row r="225" spans="1:89" ht="10.15" hidden="1" customHeight="1" outlineLevel="2" thickBot="1">
      <c r="C225" s="10">
        <v>20</v>
      </c>
      <c r="D225" s="259"/>
      <c r="F225" s="12" t="s">
        <v>4</v>
      </c>
      <c r="J225" s="36">
        <f t="shared" ref="J225:AO225" ca="1" si="148">-J$202*IFERROR(SUM(OFFSET(J185,0,0,1,-MIN(J$2,$G185)))/$G185,0)</f>
        <v>0</v>
      </c>
      <c r="K225" s="36">
        <f t="shared" ca="1" si="148"/>
        <v>0</v>
      </c>
      <c r="L225" s="36">
        <f t="shared" ca="1" si="148"/>
        <v>0</v>
      </c>
      <c r="M225" s="36">
        <f t="shared" ca="1" si="148"/>
        <v>0</v>
      </c>
      <c r="N225" s="36">
        <f t="shared" ca="1" si="148"/>
        <v>0</v>
      </c>
      <c r="O225" s="36">
        <f t="shared" ca="1" si="148"/>
        <v>0</v>
      </c>
      <c r="P225" s="36">
        <f t="shared" ca="1" si="148"/>
        <v>0</v>
      </c>
      <c r="Q225" s="36">
        <f t="shared" ca="1" si="148"/>
        <v>0</v>
      </c>
      <c r="R225" s="36">
        <f t="shared" ca="1" si="148"/>
        <v>0</v>
      </c>
      <c r="S225" s="36">
        <f t="shared" ca="1" si="148"/>
        <v>0</v>
      </c>
      <c r="T225" s="36">
        <f t="shared" ca="1" si="148"/>
        <v>0</v>
      </c>
      <c r="U225" s="36">
        <f t="shared" ca="1" si="148"/>
        <v>0</v>
      </c>
      <c r="V225" s="36">
        <f t="shared" ca="1" si="148"/>
        <v>0</v>
      </c>
      <c r="W225" s="36">
        <f t="shared" ca="1" si="148"/>
        <v>0</v>
      </c>
      <c r="X225" s="36">
        <f t="shared" ca="1" si="148"/>
        <v>0</v>
      </c>
      <c r="Y225" s="36">
        <f t="shared" ca="1" si="148"/>
        <v>0</v>
      </c>
      <c r="Z225" s="36">
        <f t="shared" ca="1" si="148"/>
        <v>0</v>
      </c>
      <c r="AA225" s="36">
        <f t="shared" ca="1" si="148"/>
        <v>0</v>
      </c>
      <c r="AB225" s="36">
        <f t="shared" ca="1" si="148"/>
        <v>0</v>
      </c>
      <c r="AC225" s="36">
        <f t="shared" ca="1" si="148"/>
        <v>0</v>
      </c>
      <c r="AD225" s="36">
        <f t="shared" ca="1" si="148"/>
        <v>0</v>
      </c>
      <c r="AE225" s="36">
        <f t="shared" ca="1" si="148"/>
        <v>0</v>
      </c>
      <c r="AF225" s="36">
        <f t="shared" ca="1" si="148"/>
        <v>0</v>
      </c>
      <c r="AG225" s="36">
        <f t="shared" ca="1" si="148"/>
        <v>0</v>
      </c>
      <c r="AH225" s="36">
        <f t="shared" ca="1" si="148"/>
        <v>0</v>
      </c>
      <c r="AI225" s="36">
        <f t="shared" ca="1" si="148"/>
        <v>0</v>
      </c>
      <c r="AJ225" s="36">
        <f t="shared" ca="1" si="148"/>
        <v>0</v>
      </c>
      <c r="AK225" s="36">
        <f t="shared" ca="1" si="148"/>
        <v>0</v>
      </c>
      <c r="AL225" s="36">
        <f t="shared" ca="1" si="148"/>
        <v>0</v>
      </c>
      <c r="AM225" s="36">
        <f t="shared" ca="1" si="148"/>
        <v>0</v>
      </c>
      <c r="AN225" s="36">
        <f t="shared" ca="1" si="148"/>
        <v>0</v>
      </c>
      <c r="AO225" s="36">
        <f t="shared" ca="1" si="148"/>
        <v>0</v>
      </c>
      <c r="AP225" s="36">
        <f t="shared" ref="AP225:BU225" ca="1" si="149">-AP$202*IFERROR(SUM(OFFSET(AP185,0,0,1,-MIN(AP$2,$G185)))/$G185,0)</f>
        <v>0</v>
      </c>
      <c r="AQ225" s="36">
        <f t="shared" ca="1" si="149"/>
        <v>0</v>
      </c>
      <c r="AR225" s="36">
        <f t="shared" ca="1" si="149"/>
        <v>0</v>
      </c>
      <c r="AS225" s="36">
        <f t="shared" ca="1" si="149"/>
        <v>0</v>
      </c>
      <c r="AT225" s="36">
        <f t="shared" ca="1" si="149"/>
        <v>0</v>
      </c>
      <c r="AU225" s="36">
        <f t="shared" ca="1" si="149"/>
        <v>0</v>
      </c>
      <c r="AV225" s="36">
        <f t="shared" ca="1" si="149"/>
        <v>0</v>
      </c>
      <c r="AW225" s="36">
        <f t="shared" ca="1" si="149"/>
        <v>0</v>
      </c>
      <c r="AX225" s="36">
        <f t="shared" ca="1" si="149"/>
        <v>0</v>
      </c>
      <c r="AY225" s="36">
        <f t="shared" ca="1" si="149"/>
        <v>0</v>
      </c>
      <c r="AZ225" s="36">
        <f t="shared" ca="1" si="149"/>
        <v>0</v>
      </c>
      <c r="BA225" s="36">
        <f t="shared" ca="1" si="149"/>
        <v>0</v>
      </c>
      <c r="BB225" s="36">
        <f t="shared" ca="1" si="149"/>
        <v>0</v>
      </c>
      <c r="BC225" s="36">
        <f t="shared" ca="1" si="149"/>
        <v>0</v>
      </c>
      <c r="BD225" s="36">
        <f t="shared" ca="1" si="149"/>
        <v>0</v>
      </c>
      <c r="BE225" s="36">
        <f t="shared" ca="1" si="149"/>
        <v>0</v>
      </c>
      <c r="BF225" s="36">
        <f t="shared" ca="1" si="149"/>
        <v>0</v>
      </c>
      <c r="BG225" s="36">
        <f t="shared" ca="1" si="149"/>
        <v>0</v>
      </c>
      <c r="BH225" s="36">
        <f t="shared" ca="1" si="149"/>
        <v>0</v>
      </c>
      <c r="BI225" s="36">
        <f t="shared" ca="1" si="149"/>
        <v>0</v>
      </c>
      <c r="BJ225" s="36">
        <f t="shared" ca="1" si="149"/>
        <v>0</v>
      </c>
      <c r="BK225" s="36">
        <f t="shared" ca="1" si="149"/>
        <v>0</v>
      </c>
      <c r="BL225" s="36">
        <f t="shared" ca="1" si="149"/>
        <v>0</v>
      </c>
      <c r="BM225" s="36">
        <f t="shared" ca="1" si="149"/>
        <v>0</v>
      </c>
      <c r="BN225" s="36">
        <f t="shared" ca="1" si="149"/>
        <v>0</v>
      </c>
      <c r="BO225" s="36">
        <f t="shared" ca="1" si="149"/>
        <v>0</v>
      </c>
      <c r="BP225" s="36">
        <f t="shared" ca="1" si="149"/>
        <v>0</v>
      </c>
      <c r="BQ225" s="36">
        <f t="shared" ca="1" si="149"/>
        <v>0</v>
      </c>
      <c r="BR225" s="36">
        <f t="shared" ca="1" si="149"/>
        <v>0</v>
      </c>
      <c r="BS225" s="36">
        <f t="shared" ca="1" si="149"/>
        <v>0</v>
      </c>
      <c r="BT225" s="36">
        <f t="shared" ca="1" si="149"/>
        <v>0</v>
      </c>
      <c r="BU225" s="36">
        <f t="shared" ca="1" si="149"/>
        <v>0</v>
      </c>
      <c r="BV225" s="36">
        <f t="shared" ref="BV225:CK225" ca="1" si="150">-BV$202*IFERROR(SUM(OFFSET(BV185,0,0,1,-MIN(BV$2,$G185)))/$G185,0)</f>
        <v>0</v>
      </c>
      <c r="BW225" s="36">
        <f t="shared" ca="1" si="150"/>
        <v>0</v>
      </c>
      <c r="BX225" s="36">
        <f t="shared" ca="1" si="150"/>
        <v>0</v>
      </c>
      <c r="BY225" s="36">
        <f t="shared" ca="1" si="150"/>
        <v>0</v>
      </c>
      <c r="BZ225" s="36">
        <f t="shared" ca="1" si="150"/>
        <v>0</v>
      </c>
      <c r="CA225" s="36">
        <f t="shared" ca="1" si="150"/>
        <v>0</v>
      </c>
      <c r="CB225" s="36">
        <f t="shared" ca="1" si="150"/>
        <v>0</v>
      </c>
      <c r="CC225" s="36">
        <f t="shared" ca="1" si="150"/>
        <v>0</v>
      </c>
      <c r="CD225" s="36">
        <f t="shared" ca="1" si="150"/>
        <v>0</v>
      </c>
      <c r="CE225" s="36">
        <f t="shared" ca="1" si="150"/>
        <v>0</v>
      </c>
      <c r="CF225" s="36">
        <f t="shared" ca="1" si="150"/>
        <v>0</v>
      </c>
      <c r="CG225" s="36">
        <f t="shared" ca="1" si="150"/>
        <v>0</v>
      </c>
      <c r="CH225" s="36">
        <f t="shared" ca="1" si="150"/>
        <v>0</v>
      </c>
      <c r="CI225" s="36">
        <f t="shared" ca="1" si="150"/>
        <v>0</v>
      </c>
      <c r="CJ225" s="36">
        <f t="shared" ca="1" si="150"/>
        <v>0</v>
      </c>
      <c r="CK225" s="36">
        <f t="shared" ca="1" si="150"/>
        <v>0</v>
      </c>
    </row>
    <row r="226" spans="1:89" ht="10.15" hidden="1" customHeight="1" outlineLevel="2">
      <c r="D226" s="302" t="s">
        <v>679</v>
      </c>
      <c r="E226" s="285"/>
      <c r="F226" s="286" t="s">
        <v>4</v>
      </c>
      <c r="G226" s="265">
        <f ca="1">SUM(J226:CK226)</f>
        <v>0</v>
      </c>
      <c r="H226" s="284"/>
      <c r="I226" s="287"/>
      <c r="J226" s="282">
        <f ca="1">SUM(J206:J225)</f>
        <v>0</v>
      </c>
      <c r="K226" s="282">
        <f t="shared" ref="K226:BV226" ca="1" si="151">SUM(K206:K225)</f>
        <v>0</v>
      </c>
      <c r="L226" s="282">
        <f t="shared" ca="1" si="151"/>
        <v>0</v>
      </c>
      <c r="M226" s="282">
        <f t="shared" ca="1" si="151"/>
        <v>0</v>
      </c>
      <c r="N226" s="282">
        <f t="shared" ca="1" si="151"/>
        <v>0</v>
      </c>
      <c r="O226" s="282">
        <f t="shared" ca="1" si="151"/>
        <v>0</v>
      </c>
      <c r="P226" s="282">
        <f t="shared" ca="1" si="151"/>
        <v>0</v>
      </c>
      <c r="Q226" s="282">
        <f t="shared" ca="1" si="151"/>
        <v>0</v>
      </c>
      <c r="R226" s="282">
        <f t="shared" ca="1" si="151"/>
        <v>0</v>
      </c>
      <c r="S226" s="282">
        <f t="shared" ca="1" si="151"/>
        <v>0</v>
      </c>
      <c r="T226" s="282">
        <f t="shared" ca="1" si="151"/>
        <v>0</v>
      </c>
      <c r="U226" s="282">
        <f t="shared" ca="1" si="151"/>
        <v>0</v>
      </c>
      <c r="V226" s="282">
        <f t="shared" ca="1" si="151"/>
        <v>0</v>
      </c>
      <c r="W226" s="282">
        <f t="shared" ca="1" si="151"/>
        <v>0</v>
      </c>
      <c r="X226" s="282">
        <f t="shared" ca="1" si="151"/>
        <v>0</v>
      </c>
      <c r="Y226" s="282">
        <f t="shared" ca="1" si="151"/>
        <v>0</v>
      </c>
      <c r="Z226" s="282">
        <f t="shared" ca="1" si="151"/>
        <v>0</v>
      </c>
      <c r="AA226" s="282">
        <f t="shared" ca="1" si="151"/>
        <v>0</v>
      </c>
      <c r="AB226" s="282">
        <f t="shared" ca="1" si="151"/>
        <v>0</v>
      </c>
      <c r="AC226" s="282">
        <f t="shared" ca="1" si="151"/>
        <v>0</v>
      </c>
      <c r="AD226" s="282">
        <f t="shared" ca="1" si="151"/>
        <v>0</v>
      </c>
      <c r="AE226" s="282">
        <f t="shared" ca="1" si="151"/>
        <v>0</v>
      </c>
      <c r="AF226" s="282">
        <f t="shared" ca="1" si="151"/>
        <v>0</v>
      </c>
      <c r="AG226" s="282">
        <f t="shared" ca="1" si="151"/>
        <v>0</v>
      </c>
      <c r="AH226" s="282">
        <f t="shared" ca="1" si="151"/>
        <v>0</v>
      </c>
      <c r="AI226" s="282">
        <f t="shared" ca="1" si="151"/>
        <v>0</v>
      </c>
      <c r="AJ226" s="282">
        <f t="shared" ca="1" si="151"/>
        <v>0</v>
      </c>
      <c r="AK226" s="282">
        <f t="shared" ca="1" si="151"/>
        <v>0</v>
      </c>
      <c r="AL226" s="282">
        <f t="shared" ca="1" si="151"/>
        <v>0</v>
      </c>
      <c r="AM226" s="282">
        <f t="shared" ca="1" si="151"/>
        <v>0</v>
      </c>
      <c r="AN226" s="282">
        <f t="shared" ca="1" si="151"/>
        <v>0</v>
      </c>
      <c r="AO226" s="282">
        <f t="shared" ca="1" si="151"/>
        <v>0</v>
      </c>
      <c r="AP226" s="282">
        <f t="shared" ca="1" si="151"/>
        <v>0</v>
      </c>
      <c r="AQ226" s="282">
        <f t="shared" ca="1" si="151"/>
        <v>0</v>
      </c>
      <c r="AR226" s="282">
        <f t="shared" ca="1" si="151"/>
        <v>0</v>
      </c>
      <c r="AS226" s="282">
        <f t="shared" ca="1" si="151"/>
        <v>0</v>
      </c>
      <c r="AT226" s="282">
        <f t="shared" ca="1" si="151"/>
        <v>0</v>
      </c>
      <c r="AU226" s="282">
        <f t="shared" ca="1" si="151"/>
        <v>0</v>
      </c>
      <c r="AV226" s="282">
        <f t="shared" ca="1" si="151"/>
        <v>0</v>
      </c>
      <c r="AW226" s="282">
        <f t="shared" ca="1" si="151"/>
        <v>0</v>
      </c>
      <c r="AX226" s="282">
        <f t="shared" ca="1" si="151"/>
        <v>0</v>
      </c>
      <c r="AY226" s="282">
        <f t="shared" ca="1" si="151"/>
        <v>0</v>
      </c>
      <c r="AZ226" s="282">
        <f t="shared" ca="1" si="151"/>
        <v>0</v>
      </c>
      <c r="BA226" s="282">
        <f t="shared" ca="1" si="151"/>
        <v>0</v>
      </c>
      <c r="BB226" s="282">
        <f t="shared" ca="1" si="151"/>
        <v>0</v>
      </c>
      <c r="BC226" s="282">
        <f t="shared" ca="1" si="151"/>
        <v>0</v>
      </c>
      <c r="BD226" s="282">
        <f t="shared" ca="1" si="151"/>
        <v>0</v>
      </c>
      <c r="BE226" s="282">
        <f t="shared" ca="1" si="151"/>
        <v>0</v>
      </c>
      <c r="BF226" s="282">
        <f t="shared" ca="1" si="151"/>
        <v>0</v>
      </c>
      <c r="BG226" s="282">
        <f t="shared" ca="1" si="151"/>
        <v>0</v>
      </c>
      <c r="BH226" s="282">
        <f t="shared" ca="1" si="151"/>
        <v>0</v>
      </c>
      <c r="BI226" s="282">
        <f t="shared" ca="1" si="151"/>
        <v>0</v>
      </c>
      <c r="BJ226" s="282">
        <f t="shared" ca="1" si="151"/>
        <v>0</v>
      </c>
      <c r="BK226" s="282">
        <f t="shared" ca="1" si="151"/>
        <v>0</v>
      </c>
      <c r="BL226" s="282">
        <f t="shared" ca="1" si="151"/>
        <v>0</v>
      </c>
      <c r="BM226" s="282">
        <f t="shared" ca="1" si="151"/>
        <v>0</v>
      </c>
      <c r="BN226" s="282">
        <f t="shared" ca="1" si="151"/>
        <v>0</v>
      </c>
      <c r="BO226" s="282">
        <f t="shared" ca="1" si="151"/>
        <v>0</v>
      </c>
      <c r="BP226" s="282">
        <f t="shared" ca="1" si="151"/>
        <v>0</v>
      </c>
      <c r="BQ226" s="282">
        <f t="shared" ca="1" si="151"/>
        <v>0</v>
      </c>
      <c r="BR226" s="282">
        <f t="shared" ca="1" si="151"/>
        <v>0</v>
      </c>
      <c r="BS226" s="282">
        <f t="shared" ca="1" si="151"/>
        <v>0</v>
      </c>
      <c r="BT226" s="282">
        <f t="shared" ca="1" si="151"/>
        <v>0</v>
      </c>
      <c r="BU226" s="282">
        <f t="shared" ca="1" si="151"/>
        <v>0</v>
      </c>
      <c r="BV226" s="282">
        <f t="shared" ca="1" si="151"/>
        <v>0</v>
      </c>
      <c r="BW226" s="282">
        <f t="shared" ref="BW226:CK226" ca="1" si="152">SUM(BW206:BW225)</f>
        <v>0</v>
      </c>
      <c r="BX226" s="282">
        <f t="shared" ca="1" si="152"/>
        <v>0</v>
      </c>
      <c r="BY226" s="282">
        <f t="shared" ca="1" si="152"/>
        <v>0</v>
      </c>
      <c r="BZ226" s="282">
        <f t="shared" ca="1" si="152"/>
        <v>0</v>
      </c>
      <c r="CA226" s="282">
        <f t="shared" ca="1" si="152"/>
        <v>0</v>
      </c>
      <c r="CB226" s="282">
        <f t="shared" ca="1" si="152"/>
        <v>0</v>
      </c>
      <c r="CC226" s="282">
        <f t="shared" ca="1" si="152"/>
        <v>0</v>
      </c>
      <c r="CD226" s="282">
        <f t="shared" ca="1" si="152"/>
        <v>0</v>
      </c>
      <c r="CE226" s="282">
        <f t="shared" ca="1" si="152"/>
        <v>0</v>
      </c>
      <c r="CF226" s="282">
        <f t="shared" ca="1" si="152"/>
        <v>0</v>
      </c>
      <c r="CG226" s="282">
        <f t="shared" ca="1" si="152"/>
        <v>0</v>
      </c>
      <c r="CH226" s="282">
        <f t="shared" ca="1" si="152"/>
        <v>0</v>
      </c>
      <c r="CI226" s="282">
        <f t="shared" ca="1" si="152"/>
        <v>0</v>
      </c>
      <c r="CJ226" s="282">
        <f t="shared" ca="1" si="152"/>
        <v>0</v>
      </c>
      <c r="CK226" s="282">
        <f t="shared" ca="1" si="152"/>
        <v>0</v>
      </c>
    </row>
    <row r="227" spans="1:89" ht="10.15" hidden="1" customHeight="1" outlineLevel="2"/>
    <row r="228" spans="1:89" ht="10.15" hidden="1" customHeight="1" outlineLevel="2"/>
    <row r="229" spans="1:89" ht="10.15" hidden="1" customHeight="1" outlineLevel="2">
      <c r="D229" s="298" t="s">
        <v>680</v>
      </c>
    </row>
    <row r="230" spans="1:89" ht="10.15" hidden="1" customHeight="1" outlineLevel="2"/>
    <row r="231" spans="1:89" ht="10.15" hidden="1" customHeight="1" outlineLevel="2">
      <c r="A231" s="269"/>
      <c r="D231" s="10" t="s">
        <v>680</v>
      </c>
      <c r="F231" s="12" t="s">
        <v>4</v>
      </c>
      <c r="G231" s="25">
        <f ca="1">SUM(J231:CK231)</f>
        <v>-784033.20832798351</v>
      </c>
      <c r="J231" s="36">
        <f t="shared" ref="J231:AO231" ca="1" si="153">CHOOSE($G$27,0,J$91) * CHOOSE($G$102,0,$G$132)</f>
        <v>0</v>
      </c>
      <c r="K231" s="36">
        <f t="shared" ca="1" si="153"/>
        <v>0</v>
      </c>
      <c r="L231" s="36">
        <f t="shared" ca="1" si="153"/>
        <v>0</v>
      </c>
      <c r="M231" s="36">
        <f t="shared" ca="1" si="153"/>
        <v>0</v>
      </c>
      <c r="N231" s="36">
        <f t="shared" ca="1" si="153"/>
        <v>-20350.328060130469</v>
      </c>
      <c r="O231" s="36">
        <f t="shared" ca="1" si="153"/>
        <v>-20350.328060130469</v>
      </c>
      <c r="P231" s="36">
        <f t="shared" ca="1" si="153"/>
        <v>-20350.328060130469</v>
      </c>
      <c r="Q231" s="36">
        <f t="shared" ca="1" si="153"/>
        <v>-20350.328060130469</v>
      </c>
      <c r="R231" s="36">
        <f t="shared" ca="1" si="153"/>
        <v>-20350.328060130469</v>
      </c>
      <c r="S231" s="36">
        <f t="shared" ca="1" si="153"/>
        <v>-20350.328060130469</v>
      </c>
      <c r="T231" s="36">
        <f t="shared" ca="1" si="153"/>
        <v>-20350.328060130469</v>
      </c>
      <c r="U231" s="36">
        <f t="shared" ca="1" si="153"/>
        <v>-20350.328060130469</v>
      </c>
      <c r="V231" s="36">
        <f t="shared" ca="1" si="153"/>
        <v>-20350.328060130469</v>
      </c>
      <c r="W231" s="36">
        <f t="shared" ca="1" si="153"/>
        <v>-20350.328060130469</v>
      </c>
      <c r="X231" s="36">
        <f t="shared" ca="1" si="153"/>
        <v>-16545.853096989456</v>
      </c>
      <c r="Y231" s="36">
        <f t="shared" ca="1" si="153"/>
        <v>-16545.853096989456</v>
      </c>
      <c r="Z231" s="36">
        <f t="shared" ca="1" si="153"/>
        <v>-16545.853096989456</v>
      </c>
      <c r="AA231" s="36">
        <f t="shared" ca="1" si="153"/>
        <v>-16545.853096989456</v>
      </c>
      <c r="AB231" s="36">
        <f t="shared" ca="1" si="153"/>
        <v>-16545.853096989456</v>
      </c>
      <c r="AC231" s="36">
        <f t="shared" ca="1" si="153"/>
        <v>-16545.853096989456</v>
      </c>
      <c r="AD231" s="36">
        <f t="shared" ca="1" si="153"/>
        <v>-16545.853096989456</v>
      </c>
      <c r="AE231" s="36">
        <f t="shared" ca="1" si="153"/>
        <v>-16545.853096989456</v>
      </c>
      <c r="AF231" s="36">
        <f t="shared" ca="1" si="153"/>
        <v>-16545.853096989456</v>
      </c>
      <c r="AG231" s="36">
        <f t="shared" ca="1" si="153"/>
        <v>-16545.853096989456</v>
      </c>
      <c r="AH231" s="36">
        <f t="shared" ca="1" si="153"/>
        <v>-13026.485045177669</v>
      </c>
      <c r="AI231" s="36">
        <f t="shared" ca="1" si="153"/>
        <v>-13026.485045177669</v>
      </c>
      <c r="AJ231" s="36">
        <f t="shared" ca="1" si="153"/>
        <v>-13026.485045177669</v>
      </c>
      <c r="AK231" s="36">
        <f t="shared" ca="1" si="153"/>
        <v>-13026.485045177669</v>
      </c>
      <c r="AL231" s="36">
        <f t="shared" ca="1" si="153"/>
        <v>-13026.485045177669</v>
      </c>
      <c r="AM231" s="36">
        <f t="shared" ca="1" si="153"/>
        <v>-13026.485045177669</v>
      </c>
      <c r="AN231" s="36">
        <f t="shared" ca="1" si="153"/>
        <v>-13026.485045177669</v>
      </c>
      <c r="AO231" s="36">
        <f t="shared" ca="1" si="153"/>
        <v>-13026.485045177669</v>
      </c>
      <c r="AP231" s="36">
        <f t="shared" ref="AP231:BU231" ca="1" si="154">CHOOSE($G$27,0,AP$91) * CHOOSE($G$102,0,$G$132)</f>
        <v>-13026.485045177669</v>
      </c>
      <c r="AQ231" s="36">
        <f t="shared" ca="1" si="154"/>
        <v>-13026.485045177669</v>
      </c>
      <c r="AR231" s="36">
        <f t="shared" ca="1" si="154"/>
        <v>-11552.867360044689</v>
      </c>
      <c r="AS231" s="36">
        <f t="shared" ca="1" si="154"/>
        <v>-11552.867360044689</v>
      </c>
      <c r="AT231" s="36">
        <f t="shared" ca="1" si="154"/>
        <v>-11552.867360044689</v>
      </c>
      <c r="AU231" s="36">
        <f t="shared" ca="1" si="154"/>
        <v>-11552.867360044689</v>
      </c>
      <c r="AV231" s="36">
        <f t="shared" ca="1" si="154"/>
        <v>-11552.867360044689</v>
      </c>
      <c r="AW231" s="36">
        <f t="shared" ca="1" si="154"/>
        <v>-11552.867360044689</v>
      </c>
      <c r="AX231" s="36">
        <f t="shared" ca="1" si="154"/>
        <v>-11552.867360044689</v>
      </c>
      <c r="AY231" s="36">
        <f t="shared" ca="1" si="154"/>
        <v>-11552.867360044689</v>
      </c>
      <c r="AZ231" s="36">
        <f t="shared" ca="1" si="154"/>
        <v>-11552.867360044689</v>
      </c>
      <c r="BA231" s="36">
        <f t="shared" ca="1" si="154"/>
        <v>-11552.867360044689</v>
      </c>
      <c r="BB231" s="36">
        <f t="shared" ca="1" si="154"/>
        <v>-10737.669387104044</v>
      </c>
      <c r="BC231" s="36">
        <f t="shared" ca="1" si="154"/>
        <v>-10737.669387104044</v>
      </c>
      <c r="BD231" s="36">
        <f t="shared" ca="1" si="154"/>
        <v>-10737.669387104044</v>
      </c>
      <c r="BE231" s="36">
        <f t="shared" ca="1" si="154"/>
        <v>-10737.669387104044</v>
      </c>
      <c r="BF231" s="36">
        <f t="shared" ca="1" si="154"/>
        <v>-10737.669387104044</v>
      </c>
      <c r="BG231" s="36">
        <f t="shared" ca="1" si="154"/>
        <v>-10737.669387104044</v>
      </c>
      <c r="BH231" s="36">
        <f t="shared" ca="1" si="154"/>
        <v>-10737.669387104044</v>
      </c>
      <c r="BI231" s="36">
        <f t="shared" ca="1" si="154"/>
        <v>-10737.669387104044</v>
      </c>
      <c r="BJ231" s="36">
        <f t="shared" ca="1" si="154"/>
        <v>-10737.669387104044</v>
      </c>
      <c r="BK231" s="36">
        <f t="shared" ca="1" si="154"/>
        <v>-10737.669387104044</v>
      </c>
      <c r="BL231" s="36">
        <f t="shared" ca="1" si="154"/>
        <v>-8843.0255476457423</v>
      </c>
      <c r="BM231" s="36">
        <f t="shared" ca="1" si="154"/>
        <v>-8843.0255476457423</v>
      </c>
      <c r="BN231" s="36">
        <f t="shared" ca="1" si="154"/>
        <v>-8843.0255476457423</v>
      </c>
      <c r="BO231" s="36">
        <f t="shared" ca="1" si="154"/>
        <v>-8843.0255476457423</v>
      </c>
      <c r="BP231" s="36">
        <f t="shared" ca="1" si="154"/>
        <v>-8843.0255476457423</v>
      </c>
      <c r="BQ231" s="36">
        <f t="shared" ca="1" si="154"/>
        <v>-8843.0255476457423</v>
      </c>
      <c r="BR231" s="36">
        <f t="shared" ca="1" si="154"/>
        <v>-8843.0255476457423</v>
      </c>
      <c r="BS231" s="36">
        <f t="shared" ca="1" si="154"/>
        <v>0</v>
      </c>
      <c r="BT231" s="36">
        <f t="shared" ca="1" si="154"/>
        <v>0</v>
      </c>
      <c r="BU231" s="36">
        <f t="shared" ca="1" si="154"/>
        <v>0</v>
      </c>
      <c r="BV231" s="36">
        <f t="shared" ref="BV231:CK231" ca="1" si="155">CHOOSE($G$27,0,BV$91) * CHOOSE($G$102,0,$G$132)</f>
        <v>0</v>
      </c>
      <c r="BW231" s="36">
        <f t="shared" ca="1" si="155"/>
        <v>0</v>
      </c>
      <c r="BX231" s="36">
        <f t="shared" ca="1" si="155"/>
        <v>0</v>
      </c>
      <c r="BY231" s="36">
        <f t="shared" ca="1" si="155"/>
        <v>0</v>
      </c>
      <c r="BZ231" s="36">
        <f t="shared" ca="1" si="155"/>
        <v>0</v>
      </c>
      <c r="CA231" s="36">
        <f t="shared" ca="1" si="155"/>
        <v>0</v>
      </c>
      <c r="CB231" s="36">
        <f t="shared" ca="1" si="155"/>
        <v>0</v>
      </c>
      <c r="CC231" s="36">
        <f t="shared" ca="1" si="155"/>
        <v>0</v>
      </c>
      <c r="CD231" s="36">
        <f t="shared" ca="1" si="155"/>
        <v>0</v>
      </c>
      <c r="CE231" s="36">
        <f t="shared" ca="1" si="155"/>
        <v>0</v>
      </c>
      <c r="CF231" s="36">
        <f t="shared" ca="1" si="155"/>
        <v>0</v>
      </c>
      <c r="CG231" s="36">
        <f t="shared" ca="1" si="155"/>
        <v>0</v>
      </c>
      <c r="CH231" s="36">
        <f t="shared" ca="1" si="155"/>
        <v>0</v>
      </c>
      <c r="CI231" s="36">
        <f t="shared" ca="1" si="155"/>
        <v>0</v>
      </c>
      <c r="CJ231" s="36">
        <f t="shared" ca="1" si="155"/>
        <v>0</v>
      </c>
      <c r="CK231" s="36">
        <f t="shared" ca="1" si="155"/>
        <v>0</v>
      </c>
    </row>
    <row r="232" spans="1:89" ht="10.15" hidden="1" customHeight="1" outlineLevel="2"/>
    <row r="233" spans="1:89" ht="10.15" hidden="1" customHeight="1" outlineLevel="2"/>
    <row r="234" spans="1:89" s="16" customFormat="1" ht="10.15" hidden="1" customHeight="1" outlineLevel="2">
      <c r="C234" s="306" t="str">
        <f>"2.2.3"</f>
        <v>2.2.3</v>
      </c>
      <c r="D234" s="16" t="s">
        <v>660</v>
      </c>
      <c r="E234" s="18"/>
      <c r="F234" s="19"/>
      <c r="G234" s="19"/>
    </row>
    <row r="235" spans="1:89" ht="10.15" hidden="1" customHeight="1" outlineLevel="2"/>
    <row r="236" spans="1:89" ht="10.15" hidden="1" customHeight="1" outlineLevel="2">
      <c r="D236" s="63" t="s">
        <v>184</v>
      </c>
    </row>
    <row r="237" spans="1:89" ht="10.15" hidden="1" customHeight="1" outlineLevel="2">
      <c r="D237" s="10" t="s">
        <v>185</v>
      </c>
      <c r="F237" s="12" t="s">
        <v>4</v>
      </c>
      <c r="J237" s="36">
        <f>I240</f>
        <v>0</v>
      </c>
      <c r="K237" s="36">
        <f t="shared" ref="K237:R237" ca="1" si="156">J240</f>
        <v>0</v>
      </c>
      <c r="L237" s="36">
        <f t="shared" ca="1" si="156"/>
        <v>0</v>
      </c>
      <c r="M237" s="36">
        <f t="shared" ca="1" si="156"/>
        <v>0</v>
      </c>
      <c r="N237" s="36">
        <f ca="1">M240</f>
        <v>0</v>
      </c>
      <c r="O237" s="36">
        <f t="shared" ca="1" si="156"/>
        <v>183152.95254117422</v>
      </c>
      <c r="P237" s="36">
        <f t="shared" ca="1" si="156"/>
        <v>162802.62448104375</v>
      </c>
      <c r="Q237" s="36">
        <f t="shared" ca="1" si="156"/>
        <v>142452.29642091328</v>
      </c>
      <c r="R237" s="36">
        <f t="shared" ca="1" si="156"/>
        <v>122101.9683607828</v>
      </c>
      <c r="S237" s="36">
        <f ca="1">R240</f>
        <v>101751.64030065233</v>
      </c>
      <c r="T237" s="36">
        <f t="shared" ref="T237:W237" ca="1" si="157">S240</f>
        <v>81401.31224052186</v>
      </c>
      <c r="U237" s="36">
        <f t="shared" ca="1" si="157"/>
        <v>61050.984180391388</v>
      </c>
      <c r="V237" s="36">
        <f t="shared" ca="1" si="157"/>
        <v>40700.656120260915</v>
      </c>
      <c r="W237" s="36">
        <f t="shared" ca="1" si="157"/>
        <v>20350.328060130447</v>
      </c>
      <c r="X237" s="36">
        <f ca="1">W240</f>
        <v>0</v>
      </c>
      <c r="Y237" s="36">
        <f t="shared" ref="Y237:AF237" ca="1" si="158">X240</f>
        <v>148912.67787290513</v>
      </c>
      <c r="Z237" s="36">
        <f t="shared" ca="1" si="158"/>
        <v>132366.82477591568</v>
      </c>
      <c r="AA237" s="36">
        <f t="shared" ca="1" si="158"/>
        <v>115820.97167892623</v>
      </c>
      <c r="AB237" s="36">
        <f t="shared" ca="1" si="158"/>
        <v>99275.118581936782</v>
      </c>
      <c r="AC237" s="36">
        <f t="shared" ca="1" si="158"/>
        <v>82729.265484947333</v>
      </c>
      <c r="AD237" s="36">
        <f t="shared" ca="1" si="158"/>
        <v>66183.412387957884</v>
      </c>
      <c r="AE237" s="36">
        <f t="shared" ca="1" si="158"/>
        <v>49637.559290968427</v>
      </c>
      <c r="AF237" s="36">
        <f t="shared" ca="1" si="158"/>
        <v>33091.706193978971</v>
      </c>
      <c r="AG237" s="36">
        <f ca="1">AF240</f>
        <v>16545.853096989515</v>
      </c>
      <c r="AH237" s="36">
        <f t="shared" ref="AH237:BF237" ca="1" si="159">AG240</f>
        <v>5.8207660913467407E-11</v>
      </c>
      <c r="AI237" s="36">
        <f t="shared" ca="1" si="159"/>
        <v>117238.36540659908</v>
      </c>
      <c r="AJ237" s="36">
        <f t="shared" ca="1" si="159"/>
        <v>104211.88036142141</v>
      </c>
      <c r="AK237" s="36">
        <f t="shared" ca="1" si="159"/>
        <v>91185.395316243739</v>
      </c>
      <c r="AL237" s="36">
        <f t="shared" ca="1" si="159"/>
        <v>78158.910271066066</v>
      </c>
      <c r="AM237" s="36">
        <f t="shared" ca="1" si="159"/>
        <v>65132.425225888393</v>
      </c>
      <c r="AN237" s="36">
        <f t="shared" ca="1" si="159"/>
        <v>52105.940180710721</v>
      </c>
      <c r="AO237" s="36">
        <f t="shared" ca="1" si="159"/>
        <v>39079.455135533048</v>
      </c>
      <c r="AP237" s="36">
        <f t="shared" ca="1" si="159"/>
        <v>26052.970090355378</v>
      </c>
      <c r="AQ237" s="36">
        <f t="shared" ca="1" si="159"/>
        <v>13026.485045177709</v>
      </c>
      <c r="AR237" s="36">
        <f t="shared" ca="1" si="159"/>
        <v>4.0017766878008842E-11</v>
      </c>
      <c r="AS237" s="36">
        <f t="shared" ca="1" si="159"/>
        <v>103975.80624040223</v>
      </c>
      <c r="AT237" s="36">
        <f t="shared" ca="1" si="159"/>
        <v>92422.938880357542</v>
      </c>
      <c r="AU237" s="36">
        <f t="shared" ca="1" si="159"/>
        <v>80870.071520312849</v>
      </c>
      <c r="AV237" s="36">
        <f t="shared" ca="1" si="159"/>
        <v>69317.204160268157</v>
      </c>
      <c r="AW237" s="36">
        <f t="shared" ca="1" si="159"/>
        <v>57764.336800223464</v>
      </c>
      <c r="AX237" s="36">
        <f t="shared" ca="1" si="159"/>
        <v>46211.469440178771</v>
      </c>
      <c r="AY237" s="36">
        <f t="shared" ca="1" si="159"/>
        <v>34658.602080134078</v>
      </c>
      <c r="AZ237" s="36">
        <f t="shared" ca="1" si="159"/>
        <v>23105.734720089389</v>
      </c>
      <c r="BA237" s="36">
        <f t="shared" ca="1" si="159"/>
        <v>11552.8673600447</v>
      </c>
      <c r="BB237" s="36">
        <f t="shared" ca="1" si="159"/>
        <v>0</v>
      </c>
      <c r="BC237" s="36">
        <f t="shared" ca="1" si="159"/>
        <v>96639.024483936388</v>
      </c>
      <c r="BD237" s="36">
        <f t="shared" ca="1" si="159"/>
        <v>85901.35509683234</v>
      </c>
      <c r="BE237" s="36">
        <f t="shared" ca="1" si="159"/>
        <v>75163.685709728292</v>
      </c>
      <c r="BF237" s="36">
        <f t="shared" ca="1" si="159"/>
        <v>64426.016322624244</v>
      </c>
      <c r="BG237" s="36">
        <f t="shared" ref="BG237:CK237" ca="1" si="160">BF240</f>
        <v>53688.346935520196</v>
      </c>
      <c r="BH237" s="36">
        <f t="shared" ca="1" si="160"/>
        <v>42950.677548416148</v>
      </c>
      <c r="BI237" s="36">
        <f t="shared" ca="1" si="160"/>
        <v>32213.008161312104</v>
      </c>
      <c r="BJ237" s="36">
        <f t="shared" ca="1" si="160"/>
        <v>21475.338774208059</v>
      </c>
      <c r="BK237" s="36">
        <f t="shared" ca="1" si="160"/>
        <v>10737.669387104015</v>
      </c>
      <c r="BL237" s="36">
        <f t="shared" ca="1" si="160"/>
        <v>-2.9103830456733704E-11</v>
      </c>
      <c r="BM237" s="36">
        <f t="shared" ca="1" si="160"/>
        <v>53058.153285874418</v>
      </c>
      <c r="BN237" s="36">
        <f t="shared" ca="1" si="160"/>
        <v>44215.127738228679</v>
      </c>
      <c r="BO237" s="36">
        <f t="shared" ca="1" si="160"/>
        <v>35372.10219058294</v>
      </c>
      <c r="BP237" s="36">
        <f t="shared" ca="1" si="160"/>
        <v>26529.076642937198</v>
      </c>
      <c r="BQ237" s="36">
        <f t="shared" ca="1" si="160"/>
        <v>17686.051095291456</v>
      </c>
      <c r="BR237" s="36">
        <f t="shared" ca="1" si="160"/>
        <v>8843.0255476457132</v>
      </c>
      <c r="BS237" s="36">
        <f t="shared" ca="1" si="160"/>
        <v>-2.9103830456733704E-11</v>
      </c>
      <c r="BT237" s="36">
        <f t="shared" ca="1" si="160"/>
        <v>-2.9103830456733704E-11</v>
      </c>
      <c r="BU237" s="36">
        <f t="shared" ca="1" si="160"/>
        <v>-2.9103830456733704E-11</v>
      </c>
      <c r="BV237" s="36">
        <f t="shared" ca="1" si="160"/>
        <v>-2.9103830456733704E-11</v>
      </c>
      <c r="BW237" s="36">
        <f t="shared" ca="1" si="160"/>
        <v>-2.9103830456733704E-11</v>
      </c>
      <c r="BX237" s="36">
        <f t="shared" ca="1" si="160"/>
        <v>-2.9103830456733704E-11</v>
      </c>
      <c r="BY237" s="36">
        <f t="shared" ca="1" si="160"/>
        <v>-2.9103830456733704E-11</v>
      </c>
      <c r="BZ237" s="36">
        <f t="shared" ca="1" si="160"/>
        <v>-2.9103830456733704E-11</v>
      </c>
      <c r="CA237" s="36">
        <f t="shared" ca="1" si="160"/>
        <v>-2.9103830456733704E-11</v>
      </c>
      <c r="CB237" s="36">
        <f t="shared" ca="1" si="160"/>
        <v>-2.9103830456733704E-11</v>
      </c>
      <c r="CC237" s="36">
        <f t="shared" ca="1" si="160"/>
        <v>-2.9103830456733704E-11</v>
      </c>
      <c r="CD237" s="36">
        <f t="shared" ca="1" si="160"/>
        <v>-2.9103830456733704E-11</v>
      </c>
      <c r="CE237" s="36">
        <f t="shared" ca="1" si="160"/>
        <v>-2.9103830456733704E-11</v>
      </c>
      <c r="CF237" s="36">
        <f t="shared" ca="1" si="160"/>
        <v>-2.9103830456733704E-11</v>
      </c>
      <c r="CG237" s="36">
        <f t="shared" ca="1" si="160"/>
        <v>-2.9103830456733704E-11</v>
      </c>
      <c r="CH237" s="36">
        <f t="shared" ca="1" si="160"/>
        <v>-2.9103830456733704E-11</v>
      </c>
      <c r="CI237" s="36">
        <f t="shared" ca="1" si="160"/>
        <v>-2.9103830456733704E-11</v>
      </c>
      <c r="CJ237" s="36">
        <f t="shared" ca="1" si="160"/>
        <v>-2.9103830456733704E-11</v>
      </c>
      <c r="CK237" s="36">
        <f t="shared" ca="1" si="160"/>
        <v>-2.9103830456733704E-11</v>
      </c>
    </row>
    <row r="238" spans="1:89" ht="10.15" hidden="1" customHeight="1" outlineLevel="2">
      <c r="D238" s="10" t="s">
        <v>186</v>
      </c>
      <c r="F238" s="12" t="s">
        <v>4</v>
      </c>
      <c r="J238" s="36">
        <f t="shared" ref="J238:AO238" ca="1" si="161">SUM(J$186,J$191)</f>
        <v>0</v>
      </c>
      <c r="K238" s="36">
        <f t="shared" ca="1" si="161"/>
        <v>0</v>
      </c>
      <c r="L238" s="36">
        <f t="shared" ca="1" si="161"/>
        <v>0</v>
      </c>
      <c r="M238" s="36">
        <f t="shared" ca="1" si="161"/>
        <v>0</v>
      </c>
      <c r="N238" s="36">
        <f t="shared" ca="1" si="161"/>
        <v>203503.28060130469</v>
      </c>
      <c r="O238" s="36">
        <f t="shared" ca="1" si="161"/>
        <v>0</v>
      </c>
      <c r="P238" s="36">
        <f t="shared" ca="1" si="161"/>
        <v>0</v>
      </c>
      <c r="Q238" s="36">
        <f t="shared" ca="1" si="161"/>
        <v>0</v>
      </c>
      <c r="R238" s="36">
        <f t="shared" ca="1" si="161"/>
        <v>0</v>
      </c>
      <c r="S238" s="36">
        <f t="shared" ca="1" si="161"/>
        <v>0</v>
      </c>
      <c r="T238" s="36">
        <f t="shared" ca="1" si="161"/>
        <v>0</v>
      </c>
      <c r="U238" s="36">
        <f t="shared" ca="1" si="161"/>
        <v>0</v>
      </c>
      <c r="V238" s="36">
        <f t="shared" ca="1" si="161"/>
        <v>0</v>
      </c>
      <c r="W238" s="36">
        <f t="shared" ca="1" si="161"/>
        <v>0</v>
      </c>
      <c r="X238" s="36">
        <f t="shared" ca="1" si="161"/>
        <v>165458.53096989458</v>
      </c>
      <c r="Y238" s="36">
        <f t="shared" ca="1" si="161"/>
        <v>0</v>
      </c>
      <c r="Z238" s="36">
        <f t="shared" ca="1" si="161"/>
        <v>0</v>
      </c>
      <c r="AA238" s="36">
        <f t="shared" ca="1" si="161"/>
        <v>0</v>
      </c>
      <c r="AB238" s="36">
        <f t="shared" ca="1" si="161"/>
        <v>0</v>
      </c>
      <c r="AC238" s="36">
        <f t="shared" ca="1" si="161"/>
        <v>0</v>
      </c>
      <c r="AD238" s="36">
        <f t="shared" ca="1" si="161"/>
        <v>0</v>
      </c>
      <c r="AE238" s="36">
        <f t="shared" ca="1" si="161"/>
        <v>0</v>
      </c>
      <c r="AF238" s="36">
        <f t="shared" ca="1" si="161"/>
        <v>0</v>
      </c>
      <c r="AG238" s="36">
        <f t="shared" ca="1" si="161"/>
        <v>0</v>
      </c>
      <c r="AH238" s="36">
        <f t="shared" ca="1" si="161"/>
        <v>130264.8504517767</v>
      </c>
      <c r="AI238" s="36">
        <f t="shared" ca="1" si="161"/>
        <v>0</v>
      </c>
      <c r="AJ238" s="36">
        <f t="shared" ca="1" si="161"/>
        <v>0</v>
      </c>
      <c r="AK238" s="36">
        <f t="shared" ca="1" si="161"/>
        <v>0</v>
      </c>
      <c r="AL238" s="36">
        <f t="shared" ca="1" si="161"/>
        <v>0</v>
      </c>
      <c r="AM238" s="36">
        <f t="shared" ca="1" si="161"/>
        <v>0</v>
      </c>
      <c r="AN238" s="36">
        <f t="shared" ca="1" si="161"/>
        <v>0</v>
      </c>
      <c r="AO238" s="36">
        <f t="shared" ca="1" si="161"/>
        <v>0</v>
      </c>
      <c r="AP238" s="36">
        <f t="shared" ref="AP238:BV238" ca="1" si="162">SUM(AP$186,AP$191)</f>
        <v>0</v>
      </c>
      <c r="AQ238" s="36">
        <f t="shared" ca="1" si="162"/>
        <v>0</v>
      </c>
      <c r="AR238" s="36">
        <f t="shared" ca="1" si="162"/>
        <v>115528.67360044688</v>
      </c>
      <c r="AS238" s="36">
        <f t="shared" ca="1" si="162"/>
        <v>0</v>
      </c>
      <c r="AT238" s="36">
        <f t="shared" ca="1" si="162"/>
        <v>0</v>
      </c>
      <c r="AU238" s="36">
        <f t="shared" ca="1" si="162"/>
        <v>0</v>
      </c>
      <c r="AV238" s="36">
        <f t="shared" ca="1" si="162"/>
        <v>0</v>
      </c>
      <c r="AW238" s="36">
        <f t="shared" ca="1" si="162"/>
        <v>0</v>
      </c>
      <c r="AX238" s="36">
        <f t="shared" ca="1" si="162"/>
        <v>0</v>
      </c>
      <c r="AY238" s="36">
        <f t="shared" ca="1" si="162"/>
        <v>0</v>
      </c>
      <c r="AZ238" s="36">
        <f t="shared" ca="1" si="162"/>
        <v>0</v>
      </c>
      <c r="BA238" s="36">
        <f t="shared" ca="1" si="162"/>
        <v>0</v>
      </c>
      <c r="BB238" s="36">
        <f t="shared" ca="1" si="162"/>
        <v>107376.69387104044</v>
      </c>
      <c r="BC238" s="36">
        <f t="shared" ca="1" si="162"/>
        <v>0</v>
      </c>
      <c r="BD238" s="36">
        <f t="shared" ca="1" si="162"/>
        <v>0</v>
      </c>
      <c r="BE238" s="36">
        <f t="shared" ca="1" si="162"/>
        <v>0</v>
      </c>
      <c r="BF238" s="36">
        <f t="shared" ca="1" si="162"/>
        <v>0</v>
      </c>
      <c r="BG238" s="36">
        <f t="shared" ca="1" si="162"/>
        <v>0</v>
      </c>
      <c r="BH238" s="36">
        <f t="shared" ca="1" si="162"/>
        <v>0</v>
      </c>
      <c r="BI238" s="36">
        <f t="shared" ca="1" si="162"/>
        <v>0</v>
      </c>
      <c r="BJ238" s="36">
        <f t="shared" ca="1" si="162"/>
        <v>0</v>
      </c>
      <c r="BK238" s="36">
        <f t="shared" ca="1" si="162"/>
        <v>0</v>
      </c>
      <c r="BL238" s="36">
        <f t="shared" ca="1" si="162"/>
        <v>61901.178833520193</v>
      </c>
      <c r="BM238" s="36">
        <f t="shared" ca="1" si="162"/>
        <v>0</v>
      </c>
      <c r="BN238" s="36">
        <f t="shared" ca="1" si="162"/>
        <v>0</v>
      </c>
      <c r="BO238" s="36">
        <f t="shared" ca="1" si="162"/>
        <v>0</v>
      </c>
      <c r="BP238" s="36">
        <f t="shared" ca="1" si="162"/>
        <v>0</v>
      </c>
      <c r="BQ238" s="36">
        <f t="shared" ca="1" si="162"/>
        <v>0</v>
      </c>
      <c r="BR238" s="36">
        <f t="shared" ca="1" si="162"/>
        <v>0</v>
      </c>
      <c r="BS238" s="36">
        <f t="shared" ca="1" si="162"/>
        <v>0</v>
      </c>
      <c r="BT238" s="36">
        <f t="shared" ca="1" si="162"/>
        <v>0</v>
      </c>
      <c r="BU238" s="36">
        <f t="shared" ca="1" si="162"/>
        <v>0</v>
      </c>
      <c r="BV238" s="36">
        <f t="shared" ca="1" si="162"/>
        <v>0</v>
      </c>
      <c r="BW238" s="36">
        <f t="shared" ref="BW238:CK238" ca="1" si="163">SUM(BW$186,BW$191)</f>
        <v>0</v>
      </c>
      <c r="BX238" s="36">
        <f t="shared" ca="1" si="163"/>
        <v>0</v>
      </c>
      <c r="BY238" s="36">
        <f t="shared" ca="1" si="163"/>
        <v>0</v>
      </c>
      <c r="BZ238" s="36">
        <f t="shared" ca="1" si="163"/>
        <v>0</v>
      </c>
      <c r="CA238" s="36">
        <f t="shared" ca="1" si="163"/>
        <v>0</v>
      </c>
      <c r="CB238" s="36">
        <f t="shared" ca="1" si="163"/>
        <v>0</v>
      </c>
      <c r="CC238" s="36">
        <f t="shared" ca="1" si="163"/>
        <v>0</v>
      </c>
      <c r="CD238" s="36">
        <f t="shared" ca="1" si="163"/>
        <v>0</v>
      </c>
      <c r="CE238" s="36">
        <f t="shared" ca="1" si="163"/>
        <v>0</v>
      </c>
      <c r="CF238" s="36">
        <f t="shared" ca="1" si="163"/>
        <v>0</v>
      </c>
      <c r="CG238" s="36">
        <f t="shared" ca="1" si="163"/>
        <v>0</v>
      </c>
      <c r="CH238" s="36">
        <f t="shared" ca="1" si="163"/>
        <v>0</v>
      </c>
      <c r="CI238" s="36">
        <f t="shared" ca="1" si="163"/>
        <v>0</v>
      </c>
      <c r="CJ238" s="36">
        <f t="shared" ca="1" si="163"/>
        <v>0</v>
      </c>
      <c r="CK238" s="36">
        <f t="shared" ca="1" si="163"/>
        <v>0</v>
      </c>
    </row>
    <row r="239" spans="1:89" s="266" customFormat="1" ht="10.15" hidden="1" customHeight="1" outlineLevel="2">
      <c r="D239" s="299" t="s">
        <v>187</v>
      </c>
      <c r="E239" s="300"/>
      <c r="F239" s="301" t="s">
        <v>4</v>
      </c>
      <c r="G239" s="268"/>
      <c r="J239" s="36">
        <f t="shared" ref="J239:AO239" ca="1" si="164">SUM(J$226,J$231)</f>
        <v>0</v>
      </c>
      <c r="K239" s="36">
        <f t="shared" ca="1" si="164"/>
        <v>0</v>
      </c>
      <c r="L239" s="36">
        <f t="shared" ca="1" si="164"/>
        <v>0</v>
      </c>
      <c r="M239" s="36">
        <f t="shared" ca="1" si="164"/>
        <v>0</v>
      </c>
      <c r="N239" s="36">
        <f t="shared" ca="1" si="164"/>
        <v>-20350.328060130469</v>
      </c>
      <c r="O239" s="36">
        <f t="shared" ca="1" si="164"/>
        <v>-20350.328060130469</v>
      </c>
      <c r="P239" s="36">
        <f t="shared" ca="1" si="164"/>
        <v>-20350.328060130469</v>
      </c>
      <c r="Q239" s="36">
        <f t="shared" ca="1" si="164"/>
        <v>-20350.328060130469</v>
      </c>
      <c r="R239" s="36">
        <f t="shared" ca="1" si="164"/>
        <v>-20350.328060130469</v>
      </c>
      <c r="S239" s="36">
        <f t="shared" ca="1" si="164"/>
        <v>-20350.328060130469</v>
      </c>
      <c r="T239" s="36">
        <f t="shared" ca="1" si="164"/>
        <v>-20350.328060130469</v>
      </c>
      <c r="U239" s="36">
        <f t="shared" ca="1" si="164"/>
        <v>-20350.328060130469</v>
      </c>
      <c r="V239" s="36">
        <f t="shared" ca="1" si="164"/>
        <v>-20350.328060130469</v>
      </c>
      <c r="W239" s="36">
        <f t="shared" ca="1" si="164"/>
        <v>-20350.328060130469</v>
      </c>
      <c r="X239" s="36">
        <f t="shared" ca="1" si="164"/>
        <v>-16545.853096989456</v>
      </c>
      <c r="Y239" s="36">
        <f t="shared" ca="1" si="164"/>
        <v>-16545.853096989456</v>
      </c>
      <c r="Z239" s="36">
        <f t="shared" ca="1" si="164"/>
        <v>-16545.853096989456</v>
      </c>
      <c r="AA239" s="36">
        <f t="shared" ca="1" si="164"/>
        <v>-16545.853096989456</v>
      </c>
      <c r="AB239" s="36">
        <f t="shared" ca="1" si="164"/>
        <v>-16545.853096989456</v>
      </c>
      <c r="AC239" s="36">
        <f t="shared" ca="1" si="164"/>
        <v>-16545.853096989456</v>
      </c>
      <c r="AD239" s="36">
        <f t="shared" ca="1" si="164"/>
        <v>-16545.853096989456</v>
      </c>
      <c r="AE239" s="36">
        <f t="shared" ca="1" si="164"/>
        <v>-16545.853096989456</v>
      </c>
      <c r="AF239" s="36">
        <f t="shared" ca="1" si="164"/>
        <v>-16545.853096989456</v>
      </c>
      <c r="AG239" s="36">
        <f t="shared" ca="1" si="164"/>
        <v>-16545.853096989456</v>
      </c>
      <c r="AH239" s="36">
        <f t="shared" ca="1" si="164"/>
        <v>-13026.485045177669</v>
      </c>
      <c r="AI239" s="36">
        <f t="shared" ca="1" si="164"/>
        <v>-13026.485045177669</v>
      </c>
      <c r="AJ239" s="36">
        <f t="shared" ca="1" si="164"/>
        <v>-13026.485045177669</v>
      </c>
      <c r="AK239" s="36">
        <f t="shared" ca="1" si="164"/>
        <v>-13026.485045177669</v>
      </c>
      <c r="AL239" s="36">
        <f t="shared" ca="1" si="164"/>
        <v>-13026.485045177669</v>
      </c>
      <c r="AM239" s="36">
        <f t="shared" ca="1" si="164"/>
        <v>-13026.485045177669</v>
      </c>
      <c r="AN239" s="36">
        <f t="shared" ca="1" si="164"/>
        <v>-13026.485045177669</v>
      </c>
      <c r="AO239" s="36">
        <f t="shared" ca="1" si="164"/>
        <v>-13026.485045177669</v>
      </c>
      <c r="AP239" s="36">
        <f t="shared" ref="AP239:BU239" ca="1" si="165">SUM(AP$226,AP$231)</f>
        <v>-13026.485045177669</v>
      </c>
      <c r="AQ239" s="36">
        <f t="shared" ca="1" si="165"/>
        <v>-13026.485045177669</v>
      </c>
      <c r="AR239" s="36">
        <f t="shared" ca="1" si="165"/>
        <v>-11552.867360044689</v>
      </c>
      <c r="AS239" s="36">
        <f t="shared" ca="1" si="165"/>
        <v>-11552.867360044689</v>
      </c>
      <c r="AT239" s="36">
        <f t="shared" ca="1" si="165"/>
        <v>-11552.867360044689</v>
      </c>
      <c r="AU239" s="36">
        <f t="shared" ca="1" si="165"/>
        <v>-11552.867360044689</v>
      </c>
      <c r="AV239" s="36">
        <f t="shared" ca="1" si="165"/>
        <v>-11552.867360044689</v>
      </c>
      <c r="AW239" s="36">
        <f t="shared" ca="1" si="165"/>
        <v>-11552.867360044689</v>
      </c>
      <c r="AX239" s="36">
        <f t="shared" ca="1" si="165"/>
        <v>-11552.867360044689</v>
      </c>
      <c r="AY239" s="36">
        <f t="shared" ca="1" si="165"/>
        <v>-11552.867360044689</v>
      </c>
      <c r="AZ239" s="36">
        <f t="shared" ca="1" si="165"/>
        <v>-11552.867360044689</v>
      </c>
      <c r="BA239" s="36">
        <f t="shared" ca="1" si="165"/>
        <v>-11552.867360044689</v>
      </c>
      <c r="BB239" s="36">
        <f t="shared" ca="1" si="165"/>
        <v>-10737.669387104044</v>
      </c>
      <c r="BC239" s="36">
        <f t="shared" ca="1" si="165"/>
        <v>-10737.669387104044</v>
      </c>
      <c r="BD239" s="36">
        <f t="shared" ca="1" si="165"/>
        <v>-10737.669387104044</v>
      </c>
      <c r="BE239" s="36">
        <f t="shared" ca="1" si="165"/>
        <v>-10737.669387104044</v>
      </c>
      <c r="BF239" s="36">
        <f t="shared" ca="1" si="165"/>
        <v>-10737.669387104044</v>
      </c>
      <c r="BG239" s="36">
        <f t="shared" ca="1" si="165"/>
        <v>-10737.669387104044</v>
      </c>
      <c r="BH239" s="36">
        <f t="shared" ca="1" si="165"/>
        <v>-10737.669387104044</v>
      </c>
      <c r="BI239" s="36">
        <f t="shared" ca="1" si="165"/>
        <v>-10737.669387104044</v>
      </c>
      <c r="BJ239" s="36">
        <f t="shared" ca="1" si="165"/>
        <v>-10737.669387104044</v>
      </c>
      <c r="BK239" s="36">
        <f t="shared" ca="1" si="165"/>
        <v>-10737.669387104044</v>
      </c>
      <c r="BL239" s="36">
        <f t="shared" ca="1" si="165"/>
        <v>-8843.0255476457423</v>
      </c>
      <c r="BM239" s="36">
        <f t="shared" ca="1" si="165"/>
        <v>-8843.0255476457423</v>
      </c>
      <c r="BN239" s="36">
        <f t="shared" ca="1" si="165"/>
        <v>-8843.0255476457423</v>
      </c>
      <c r="BO239" s="36">
        <f t="shared" ca="1" si="165"/>
        <v>-8843.0255476457423</v>
      </c>
      <c r="BP239" s="36">
        <f t="shared" ca="1" si="165"/>
        <v>-8843.0255476457423</v>
      </c>
      <c r="BQ239" s="36">
        <f t="shared" ca="1" si="165"/>
        <v>-8843.0255476457423</v>
      </c>
      <c r="BR239" s="36">
        <f t="shared" ca="1" si="165"/>
        <v>-8843.0255476457423</v>
      </c>
      <c r="BS239" s="36">
        <f t="shared" ca="1" si="165"/>
        <v>0</v>
      </c>
      <c r="BT239" s="36">
        <f t="shared" ca="1" si="165"/>
        <v>0</v>
      </c>
      <c r="BU239" s="36">
        <f t="shared" ca="1" si="165"/>
        <v>0</v>
      </c>
      <c r="BV239" s="36">
        <f t="shared" ref="BV239:CK239" ca="1" si="166">SUM(BV$226,BV$231)</f>
        <v>0</v>
      </c>
      <c r="BW239" s="36">
        <f t="shared" ca="1" si="166"/>
        <v>0</v>
      </c>
      <c r="BX239" s="36">
        <f t="shared" ca="1" si="166"/>
        <v>0</v>
      </c>
      <c r="BY239" s="36">
        <f t="shared" ca="1" si="166"/>
        <v>0</v>
      </c>
      <c r="BZ239" s="36">
        <f t="shared" ca="1" si="166"/>
        <v>0</v>
      </c>
      <c r="CA239" s="36">
        <f t="shared" ca="1" si="166"/>
        <v>0</v>
      </c>
      <c r="CB239" s="36">
        <f t="shared" ca="1" si="166"/>
        <v>0</v>
      </c>
      <c r="CC239" s="36">
        <f t="shared" ca="1" si="166"/>
        <v>0</v>
      </c>
      <c r="CD239" s="36">
        <f t="shared" ca="1" si="166"/>
        <v>0</v>
      </c>
      <c r="CE239" s="36">
        <f t="shared" ca="1" si="166"/>
        <v>0</v>
      </c>
      <c r="CF239" s="36">
        <f t="shared" ca="1" si="166"/>
        <v>0</v>
      </c>
      <c r="CG239" s="36">
        <f t="shared" ca="1" si="166"/>
        <v>0</v>
      </c>
      <c r="CH239" s="36">
        <f t="shared" ca="1" si="166"/>
        <v>0</v>
      </c>
      <c r="CI239" s="36">
        <f t="shared" ca="1" si="166"/>
        <v>0</v>
      </c>
      <c r="CJ239" s="36">
        <f t="shared" ca="1" si="166"/>
        <v>0</v>
      </c>
      <c r="CK239" s="36">
        <f t="shared" ca="1" si="166"/>
        <v>0</v>
      </c>
    </row>
    <row r="240" spans="1:89" ht="10.15" hidden="1" customHeight="1" outlineLevel="2">
      <c r="D240" s="10" t="s">
        <v>188</v>
      </c>
      <c r="F240" s="12" t="s">
        <v>4</v>
      </c>
      <c r="I240" s="24"/>
      <c r="J240" s="110">
        <f ca="1">SUM(J237:J239)</f>
        <v>0</v>
      </c>
      <c r="K240" s="110">
        <f t="shared" ref="K240:R240" ca="1" si="167">SUM(K237:K239)</f>
        <v>0</v>
      </c>
      <c r="L240" s="110">
        <f t="shared" ca="1" si="167"/>
        <v>0</v>
      </c>
      <c r="M240" s="110">
        <f t="shared" ca="1" si="167"/>
        <v>0</v>
      </c>
      <c r="N240" s="110">
        <f t="shared" ca="1" si="167"/>
        <v>183152.95254117422</v>
      </c>
      <c r="O240" s="110">
        <f t="shared" ca="1" si="167"/>
        <v>162802.62448104375</v>
      </c>
      <c r="P240" s="110">
        <f t="shared" ca="1" si="167"/>
        <v>142452.29642091328</v>
      </c>
      <c r="Q240" s="110">
        <f t="shared" ca="1" si="167"/>
        <v>122101.9683607828</v>
      </c>
      <c r="R240" s="110">
        <f t="shared" ca="1" si="167"/>
        <v>101751.64030065233</v>
      </c>
      <c r="S240" s="110">
        <f ca="1">SUM(S237:S239)</f>
        <v>81401.31224052186</v>
      </c>
      <c r="T240" s="110">
        <f t="shared" ref="T240" ca="1" si="168">SUM(T237:T239)</f>
        <v>61050.984180391388</v>
      </c>
      <c r="U240" s="110">
        <f t="shared" ref="U240" ca="1" si="169">SUM(U237:U239)</f>
        <v>40700.656120260915</v>
      </c>
      <c r="V240" s="110">
        <f t="shared" ref="V240" ca="1" si="170">SUM(V237:V239)</f>
        <v>20350.328060130447</v>
      </c>
      <c r="W240" s="110">
        <f t="shared" ref="W240" ca="1" si="171">SUM(W237:W239)</f>
        <v>0</v>
      </c>
      <c r="X240" s="110">
        <f ca="1">SUM(X237:X239)</f>
        <v>148912.67787290513</v>
      </c>
      <c r="Y240" s="110">
        <f t="shared" ref="Y240" ca="1" si="172">SUM(Y237:Y239)</f>
        <v>132366.82477591568</v>
      </c>
      <c r="Z240" s="110">
        <f t="shared" ref="Z240" ca="1" si="173">SUM(Z237:Z239)</f>
        <v>115820.97167892623</v>
      </c>
      <c r="AA240" s="110">
        <f t="shared" ref="AA240" ca="1" si="174">SUM(AA237:AA239)</f>
        <v>99275.118581936782</v>
      </c>
      <c r="AB240" s="110">
        <f t="shared" ref="AB240" ca="1" si="175">SUM(AB237:AB239)</f>
        <v>82729.265484947333</v>
      </c>
      <c r="AC240" s="110">
        <f t="shared" ref="AC240" ca="1" si="176">SUM(AC237:AC239)</f>
        <v>66183.412387957884</v>
      </c>
      <c r="AD240" s="110">
        <f t="shared" ref="AD240" ca="1" si="177">SUM(AD237:AD239)</f>
        <v>49637.559290968427</v>
      </c>
      <c r="AE240" s="110">
        <f t="shared" ref="AE240" ca="1" si="178">SUM(AE237:AE239)</f>
        <v>33091.706193978971</v>
      </c>
      <c r="AF240" s="110">
        <f t="shared" ref="AF240" ca="1" si="179">SUM(AF237:AF239)</f>
        <v>16545.853096989515</v>
      </c>
      <c r="AG240" s="110">
        <f ca="1">SUM(AG237:AG239)</f>
        <v>5.8207660913467407E-11</v>
      </c>
      <c r="AH240" s="110">
        <f t="shared" ref="AH240:AI240" ca="1" si="180">SUM(AH237:AH239)</f>
        <v>117238.36540659908</v>
      </c>
      <c r="AI240" s="110">
        <f t="shared" ca="1" si="180"/>
        <v>104211.88036142141</v>
      </c>
      <c r="AJ240" s="110">
        <f t="shared" ref="AJ240" ca="1" si="181">SUM(AJ237:AJ239)</f>
        <v>91185.395316243739</v>
      </c>
      <c r="AK240" s="110">
        <f t="shared" ref="AK240" ca="1" si="182">SUM(AK237:AK239)</f>
        <v>78158.910271066066</v>
      </c>
      <c r="AL240" s="110">
        <f t="shared" ref="AL240" ca="1" si="183">SUM(AL237:AL239)</f>
        <v>65132.425225888393</v>
      </c>
      <c r="AM240" s="110">
        <f t="shared" ref="AM240" ca="1" si="184">SUM(AM237:AM239)</f>
        <v>52105.940180710721</v>
      </c>
      <c r="AN240" s="110">
        <f t="shared" ref="AN240" ca="1" si="185">SUM(AN237:AN239)</f>
        <v>39079.455135533048</v>
      </c>
      <c r="AO240" s="110">
        <f t="shared" ref="AO240" ca="1" si="186">SUM(AO237:AO239)</f>
        <v>26052.970090355378</v>
      </c>
      <c r="AP240" s="110">
        <f t="shared" ref="AP240" ca="1" si="187">SUM(AP237:AP239)</f>
        <v>13026.485045177709</v>
      </c>
      <c r="AQ240" s="110">
        <f t="shared" ref="AQ240:AR240" ca="1" si="188">SUM(AQ237:AQ239)</f>
        <v>4.0017766878008842E-11</v>
      </c>
      <c r="AR240" s="110">
        <f t="shared" ca="1" si="188"/>
        <v>103975.80624040223</v>
      </c>
      <c r="AS240" s="110">
        <f t="shared" ref="AS240" ca="1" si="189">SUM(AS237:AS239)</f>
        <v>92422.938880357542</v>
      </c>
      <c r="AT240" s="110">
        <f t="shared" ref="AT240" ca="1" si="190">SUM(AT237:AT239)</f>
        <v>80870.071520312849</v>
      </c>
      <c r="AU240" s="110">
        <f t="shared" ref="AU240" ca="1" si="191">SUM(AU237:AU239)</f>
        <v>69317.204160268157</v>
      </c>
      <c r="AV240" s="110">
        <f t="shared" ref="AV240:AW240" ca="1" si="192">SUM(AV237:AV239)</f>
        <v>57764.336800223464</v>
      </c>
      <c r="AW240" s="110">
        <f t="shared" ca="1" si="192"/>
        <v>46211.469440178771</v>
      </c>
      <c r="AX240" s="110">
        <f t="shared" ref="AX240" ca="1" si="193">SUM(AX237:AX239)</f>
        <v>34658.602080134078</v>
      </c>
      <c r="AY240" s="110">
        <f t="shared" ref="AY240" ca="1" si="194">SUM(AY237:AY239)</f>
        <v>23105.734720089389</v>
      </c>
      <c r="AZ240" s="110">
        <f t="shared" ref="AZ240" ca="1" si="195">SUM(AZ237:AZ239)</f>
        <v>11552.8673600447</v>
      </c>
      <c r="BA240" s="110">
        <f t="shared" ref="BA240" ca="1" si="196">SUM(BA237:BA239)</f>
        <v>0</v>
      </c>
      <c r="BB240" s="110">
        <f t="shared" ref="BB240" ca="1" si="197">SUM(BB237:BB239)</f>
        <v>96639.024483936388</v>
      </c>
      <c r="BC240" s="110">
        <f t="shared" ref="BC240" ca="1" si="198">SUM(BC237:BC239)</f>
        <v>85901.35509683234</v>
      </c>
      <c r="BD240" s="110">
        <f t="shared" ref="BD240" ca="1" si="199">SUM(BD237:BD239)</f>
        <v>75163.685709728292</v>
      </c>
      <c r="BE240" s="110">
        <f t="shared" ref="BE240:BF240" ca="1" si="200">SUM(BE237:BE239)</f>
        <v>64426.016322624244</v>
      </c>
      <c r="BF240" s="110">
        <f t="shared" ca="1" si="200"/>
        <v>53688.346935520196</v>
      </c>
      <c r="BG240" s="110">
        <f t="shared" ref="BG240:BH240" ca="1" si="201">SUM(BG237:BG239)</f>
        <v>42950.677548416148</v>
      </c>
      <c r="BH240" s="110">
        <f t="shared" ca="1" si="201"/>
        <v>32213.008161312104</v>
      </c>
      <c r="BI240" s="110">
        <f t="shared" ref="BI240" ca="1" si="202">SUM(BI237:BI239)</f>
        <v>21475.338774208059</v>
      </c>
      <c r="BJ240" s="110">
        <f t="shared" ref="BJ240" ca="1" si="203">SUM(BJ237:BJ239)</f>
        <v>10737.669387104015</v>
      </c>
      <c r="BK240" s="110">
        <f t="shared" ref="BK240" ca="1" si="204">SUM(BK237:BK239)</f>
        <v>-2.9103830456733704E-11</v>
      </c>
      <c r="BL240" s="110">
        <f t="shared" ref="BL240" ca="1" si="205">SUM(BL237:BL239)</f>
        <v>53058.153285874418</v>
      </c>
      <c r="BM240" s="110">
        <f t="shared" ref="BM240" ca="1" si="206">SUM(BM237:BM239)</f>
        <v>44215.127738228679</v>
      </c>
      <c r="BN240" s="110">
        <f t="shared" ref="BN240" ca="1" si="207">SUM(BN237:BN239)</f>
        <v>35372.10219058294</v>
      </c>
      <c r="BO240" s="110">
        <f t="shared" ref="BO240" ca="1" si="208">SUM(BO237:BO239)</f>
        <v>26529.076642937198</v>
      </c>
      <c r="BP240" s="110">
        <f t="shared" ref="BP240:BQ240" ca="1" si="209">SUM(BP237:BP239)</f>
        <v>17686.051095291456</v>
      </c>
      <c r="BQ240" s="110">
        <f t="shared" ca="1" si="209"/>
        <v>8843.0255476457132</v>
      </c>
      <c r="BR240" s="110">
        <f t="shared" ref="BR240" ca="1" si="210">SUM(BR237:BR239)</f>
        <v>-2.9103830456733704E-11</v>
      </c>
      <c r="BS240" s="110">
        <f t="shared" ref="BS240" ca="1" si="211">SUM(BS237:BS239)</f>
        <v>-2.9103830456733704E-11</v>
      </c>
      <c r="BT240" s="110">
        <f t="shared" ref="BT240" ca="1" si="212">SUM(BT237:BT239)</f>
        <v>-2.9103830456733704E-11</v>
      </c>
      <c r="BU240" s="110">
        <f t="shared" ref="BU240:BV240" ca="1" si="213">SUM(BU237:BU239)</f>
        <v>-2.9103830456733704E-11</v>
      </c>
      <c r="BV240" s="110">
        <f t="shared" ca="1" si="213"/>
        <v>-2.9103830456733704E-11</v>
      </c>
      <c r="BW240" s="110">
        <f t="shared" ref="BW240" ca="1" si="214">SUM(BW237:BW239)</f>
        <v>-2.9103830456733704E-11</v>
      </c>
      <c r="BX240" s="110">
        <f t="shared" ref="BX240" ca="1" si="215">SUM(BX237:BX239)</f>
        <v>-2.9103830456733704E-11</v>
      </c>
      <c r="BY240" s="110">
        <f t="shared" ref="BY240" ca="1" si="216">SUM(BY237:BY239)</f>
        <v>-2.9103830456733704E-11</v>
      </c>
      <c r="BZ240" s="110">
        <f t="shared" ref="BZ240" ca="1" si="217">SUM(BZ237:BZ239)</f>
        <v>-2.9103830456733704E-11</v>
      </c>
      <c r="CA240" s="110">
        <f t="shared" ref="CA240" ca="1" si="218">SUM(CA237:CA239)</f>
        <v>-2.9103830456733704E-11</v>
      </c>
      <c r="CB240" s="110">
        <f t="shared" ref="CB240" ca="1" si="219">SUM(CB237:CB239)</f>
        <v>-2.9103830456733704E-11</v>
      </c>
      <c r="CC240" s="110">
        <f t="shared" ref="CC240" ca="1" si="220">SUM(CC237:CC239)</f>
        <v>-2.9103830456733704E-11</v>
      </c>
      <c r="CD240" s="110">
        <f t="shared" ref="CD240:CE240" ca="1" si="221">SUM(CD237:CD239)</f>
        <v>-2.9103830456733704E-11</v>
      </c>
      <c r="CE240" s="110">
        <f t="shared" ca="1" si="221"/>
        <v>-2.9103830456733704E-11</v>
      </c>
      <c r="CF240" s="110">
        <f t="shared" ref="CF240:CG240" ca="1" si="222">SUM(CF237:CF239)</f>
        <v>-2.9103830456733704E-11</v>
      </c>
      <c r="CG240" s="110">
        <f t="shared" ca="1" si="222"/>
        <v>-2.9103830456733704E-11</v>
      </c>
      <c r="CH240" s="110">
        <f t="shared" ref="CH240" ca="1" si="223">SUM(CH237:CH239)</f>
        <v>-2.9103830456733704E-11</v>
      </c>
      <c r="CI240" s="110">
        <f t="shared" ref="CI240" ca="1" si="224">SUM(CI237:CI239)</f>
        <v>-2.9103830456733704E-11</v>
      </c>
      <c r="CJ240" s="110">
        <f t="shared" ref="CJ240" ca="1" si="225">SUM(CJ237:CJ239)</f>
        <v>-2.9103830456733704E-11</v>
      </c>
      <c r="CK240" s="110">
        <f t="shared" ref="CK240" ca="1" si="226">SUM(CK237:CK239)</f>
        <v>-2.9103830456733704E-11</v>
      </c>
    </row>
    <row r="241" spans="2:89" ht="10.15" hidden="1" customHeight="1" outlineLevel="2"/>
    <row r="242" spans="2:89" ht="10.15" hidden="1" customHeight="1" outlineLevel="2">
      <c r="D242" s="63" t="s">
        <v>189</v>
      </c>
      <c r="F242" s="10"/>
    </row>
    <row r="243" spans="2:89" ht="10.15" hidden="1" customHeight="1" outlineLevel="2">
      <c r="D243" s="10" t="s">
        <v>190</v>
      </c>
      <c r="F243" s="12" t="s">
        <v>4</v>
      </c>
      <c r="J243" s="36">
        <f ca="1">-SUM(J237:J238)*$G$136</f>
        <v>0</v>
      </c>
      <c r="K243" s="36">
        <f ca="1">-SUM(K237:K238)*$G$136</f>
        <v>0</v>
      </c>
      <c r="L243" s="36">
        <f ca="1">-SUM(L237:L238)*$G$136</f>
        <v>0</v>
      </c>
      <c r="M243" s="36">
        <f ca="1">-SUM(M237:M238)*$G$136</f>
        <v>0</v>
      </c>
      <c r="N243" s="36">
        <f t="shared" ref="N243:BW243" ca="1" si="227">-SUM(N237:N238)*$G$136</f>
        <v>-11864.241259056063</v>
      </c>
      <c r="O243" s="36">
        <f t="shared" ca="1" si="227"/>
        <v>-10677.817133150456</v>
      </c>
      <c r="P243" s="36">
        <f t="shared" ca="1" si="227"/>
        <v>-9491.3930072448511</v>
      </c>
      <c r="Q243" s="36">
        <f t="shared" ca="1" si="227"/>
        <v>-8304.968881339244</v>
      </c>
      <c r="R243" s="36">
        <f t="shared" ca="1" si="227"/>
        <v>-7118.544755433637</v>
      </c>
      <c r="S243" s="36">
        <f t="shared" ca="1" si="227"/>
        <v>-5932.1206295280308</v>
      </c>
      <c r="T243" s="36">
        <f t="shared" ca="1" si="227"/>
        <v>-4745.6965036224246</v>
      </c>
      <c r="U243" s="36">
        <f t="shared" ca="1" si="227"/>
        <v>-3559.2723777168176</v>
      </c>
      <c r="V243" s="36">
        <f t="shared" ca="1" si="227"/>
        <v>-2372.8482518112114</v>
      </c>
      <c r="W243" s="36">
        <f t="shared" ca="1" si="227"/>
        <v>-1186.424125905605</v>
      </c>
      <c r="X243" s="36">
        <f t="shared" ca="1" si="227"/>
        <v>-9646.2323555448529</v>
      </c>
      <c r="Y243" s="36">
        <f t="shared" ca="1" si="227"/>
        <v>-8681.6091199903694</v>
      </c>
      <c r="Z243" s="36">
        <f t="shared" ca="1" si="227"/>
        <v>-7716.9858844358841</v>
      </c>
      <c r="AA243" s="36">
        <f t="shared" ca="1" si="227"/>
        <v>-6752.3626488813989</v>
      </c>
      <c r="AB243" s="36">
        <f t="shared" ca="1" si="227"/>
        <v>-5787.7394133269145</v>
      </c>
      <c r="AC243" s="36">
        <f t="shared" ca="1" si="227"/>
        <v>-4823.1161777724292</v>
      </c>
      <c r="AD243" s="36">
        <f t="shared" ca="1" si="227"/>
        <v>-3858.4929422179443</v>
      </c>
      <c r="AE243" s="36">
        <f t="shared" ca="1" si="227"/>
        <v>-2893.8697066634591</v>
      </c>
      <c r="AF243" s="36">
        <f t="shared" ca="1" si="227"/>
        <v>-1929.246471108974</v>
      </c>
      <c r="AG243" s="36">
        <f t="shared" ca="1" si="227"/>
        <v>-964.6232355544887</v>
      </c>
      <c r="AH243" s="36">
        <f t="shared" ca="1" si="227"/>
        <v>-7594.4407813385851</v>
      </c>
      <c r="AI243" s="36">
        <f t="shared" ca="1" si="227"/>
        <v>-6834.9967032047261</v>
      </c>
      <c r="AJ243" s="36">
        <f t="shared" ca="1" si="227"/>
        <v>-6075.5526250708681</v>
      </c>
      <c r="AK243" s="36">
        <f t="shared" ca="1" si="227"/>
        <v>-5316.10854693701</v>
      </c>
      <c r="AL243" s="36">
        <f t="shared" ca="1" si="227"/>
        <v>-4556.6644688031511</v>
      </c>
      <c r="AM243" s="36">
        <f t="shared" ca="1" si="227"/>
        <v>-3797.220390669293</v>
      </c>
      <c r="AN243" s="36">
        <f t="shared" ca="1" si="227"/>
        <v>-3037.776312535435</v>
      </c>
      <c r="AO243" s="36">
        <f t="shared" ca="1" si="227"/>
        <v>-2278.3322344015764</v>
      </c>
      <c r="AP243" s="36">
        <f t="shared" ca="1" si="227"/>
        <v>-1518.8881562677186</v>
      </c>
      <c r="AQ243" s="36">
        <f t="shared" ca="1" si="227"/>
        <v>-759.44407813386044</v>
      </c>
      <c r="AR243" s="36">
        <f t="shared" ca="1" si="227"/>
        <v>-6735.3216709060553</v>
      </c>
      <c r="AS243" s="36">
        <f t="shared" ca="1" si="227"/>
        <v>-6061.7895038154502</v>
      </c>
      <c r="AT243" s="36">
        <f t="shared" ca="1" si="227"/>
        <v>-5388.2573367248442</v>
      </c>
      <c r="AU243" s="36">
        <f t="shared" ca="1" si="227"/>
        <v>-4714.7251696342391</v>
      </c>
      <c r="AV243" s="36">
        <f t="shared" ca="1" si="227"/>
        <v>-4041.1930025436332</v>
      </c>
      <c r="AW243" s="36">
        <f t="shared" ca="1" si="227"/>
        <v>-3367.6608354530276</v>
      </c>
      <c r="AX243" s="36">
        <f t="shared" ca="1" si="227"/>
        <v>-2694.1286683624221</v>
      </c>
      <c r="AY243" s="36">
        <f t="shared" ca="1" si="227"/>
        <v>-2020.5965012718166</v>
      </c>
      <c r="AZ243" s="36">
        <f t="shared" ca="1" si="227"/>
        <v>-1347.0643341812113</v>
      </c>
      <c r="BA243" s="36">
        <f t="shared" ca="1" si="227"/>
        <v>-673.53216709060598</v>
      </c>
      <c r="BB243" s="36">
        <f t="shared" ca="1" si="227"/>
        <v>-6260.0612526816567</v>
      </c>
      <c r="BC243" s="36">
        <f t="shared" ca="1" si="227"/>
        <v>-5634.0551274134914</v>
      </c>
      <c r="BD243" s="36">
        <f t="shared" ca="1" si="227"/>
        <v>-5008.0490021453252</v>
      </c>
      <c r="BE243" s="36">
        <f t="shared" ca="1" si="227"/>
        <v>-4382.042876877159</v>
      </c>
      <c r="BF243" s="36">
        <f t="shared" ca="1" si="227"/>
        <v>-3756.0367516089932</v>
      </c>
      <c r="BG243" s="36">
        <f t="shared" ca="1" si="227"/>
        <v>-3130.0306263408274</v>
      </c>
      <c r="BH243" s="36">
        <f t="shared" ca="1" si="227"/>
        <v>-2504.0245010726612</v>
      </c>
      <c r="BI243" s="36">
        <f t="shared" ca="1" si="227"/>
        <v>-1878.0183758044955</v>
      </c>
      <c r="BJ243" s="36">
        <f t="shared" ca="1" si="227"/>
        <v>-1252.0122505363299</v>
      </c>
      <c r="BK243" s="36">
        <f t="shared" ca="1" si="227"/>
        <v>-626.00612526816406</v>
      </c>
      <c r="BL243" s="36">
        <f t="shared" ca="1" si="227"/>
        <v>-3608.8387259942256</v>
      </c>
      <c r="BM243" s="36">
        <f t="shared" ca="1" si="227"/>
        <v>-3093.2903365664783</v>
      </c>
      <c r="BN243" s="36">
        <f t="shared" ca="1" si="227"/>
        <v>-2577.741947138732</v>
      </c>
      <c r="BO243" s="36">
        <f t="shared" ca="1" si="227"/>
        <v>-2062.1935577109853</v>
      </c>
      <c r="BP243" s="36">
        <f t="shared" ca="1" si="227"/>
        <v>-1546.6451682832385</v>
      </c>
      <c r="BQ243" s="36">
        <f t="shared" ca="1" si="227"/>
        <v>-1031.0967788554917</v>
      </c>
      <c r="BR243" s="36">
        <f t="shared" ca="1" si="227"/>
        <v>-515.54838942774506</v>
      </c>
      <c r="BS243" s="36">
        <f t="shared" ca="1" si="227"/>
        <v>1.6967533156275749E-12</v>
      </c>
      <c r="BT243" s="36">
        <f t="shared" ca="1" si="227"/>
        <v>1.6967533156275749E-12</v>
      </c>
      <c r="BU243" s="36">
        <f t="shared" ca="1" si="227"/>
        <v>1.6967533156275749E-12</v>
      </c>
      <c r="BV243" s="36">
        <f t="shared" ca="1" si="227"/>
        <v>1.6967533156275749E-12</v>
      </c>
      <c r="BW243" s="36">
        <f t="shared" ca="1" si="227"/>
        <v>1.6967533156275749E-12</v>
      </c>
      <c r="BX243" s="36">
        <f t="shared" ref="BX243:CK243" ca="1" si="228">-SUM(BX237:BX238)*$G$136</f>
        <v>1.6967533156275749E-12</v>
      </c>
      <c r="BY243" s="36">
        <f t="shared" ca="1" si="228"/>
        <v>1.6967533156275749E-12</v>
      </c>
      <c r="BZ243" s="36">
        <f t="shared" ca="1" si="228"/>
        <v>1.6967533156275749E-12</v>
      </c>
      <c r="CA243" s="36">
        <f t="shared" ca="1" si="228"/>
        <v>1.6967533156275749E-12</v>
      </c>
      <c r="CB243" s="36">
        <f t="shared" ca="1" si="228"/>
        <v>1.6967533156275749E-12</v>
      </c>
      <c r="CC243" s="36">
        <f t="shared" ca="1" si="228"/>
        <v>1.6967533156275749E-12</v>
      </c>
      <c r="CD243" s="36">
        <f t="shared" ca="1" si="228"/>
        <v>1.6967533156275749E-12</v>
      </c>
      <c r="CE243" s="36">
        <f t="shared" ca="1" si="228"/>
        <v>1.6967533156275749E-12</v>
      </c>
      <c r="CF243" s="36">
        <f t="shared" ca="1" si="228"/>
        <v>1.6967533156275749E-12</v>
      </c>
      <c r="CG243" s="36">
        <f t="shared" ca="1" si="228"/>
        <v>1.6967533156275749E-12</v>
      </c>
      <c r="CH243" s="36">
        <f t="shared" ca="1" si="228"/>
        <v>1.6967533156275749E-12</v>
      </c>
      <c r="CI243" s="36">
        <f t="shared" ca="1" si="228"/>
        <v>1.6967533156275749E-12</v>
      </c>
      <c r="CJ243" s="36">
        <f t="shared" ca="1" si="228"/>
        <v>1.6967533156275749E-12</v>
      </c>
      <c r="CK243" s="36">
        <f t="shared" ca="1" si="228"/>
        <v>1.6967533156275749E-12</v>
      </c>
    </row>
    <row r="244" spans="2:89" ht="10.15" hidden="1" customHeight="1" outlineLevel="2"/>
    <row r="245" spans="2:89" ht="10.15" hidden="1" customHeight="1" outlineLevel="1" collapsed="1"/>
    <row r="246" spans="2:89" s="16" customFormat="1" ht="10.15" hidden="1" customHeight="1" outlineLevel="1">
      <c r="B246" s="17"/>
      <c r="C246" s="207" t="s">
        <v>412</v>
      </c>
      <c r="D246" s="16" t="s">
        <v>609</v>
      </c>
      <c r="E246" s="18"/>
      <c r="F246" s="19"/>
      <c r="G246" s="20"/>
    </row>
    <row r="247" spans="2:89" ht="10.15" hidden="1" customHeight="1" outlineLevel="2"/>
    <row r="248" spans="2:89" ht="10.15" hidden="1" customHeight="1" outlineLevel="2">
      <c r="D248" s="10" t="s">
        <v>185</v>
      </c>
      <c r="F248" s="12" t="s">
        <v>4</v>
      </c>
      <c r="J248" s="36">
        <f t="shared" ref="J248:AO248" si="229">J150+J237</f>
        <v>0</v>
      </c>
      <c r="K248" s="36">
        <f t="shared" ca="1" si="229"/>
        <v>0</v>
      </c>
      <c r="L248" s="36">
        <f t="shared" ca="1" si="229"/>
        <v>0</v>
      </c>
      <c r="M248" s="36">
        <f t="shared" ca="1" si="229"/>
        <v>0</v>
      </c>
      <c r="N248" s="36">
        <f t="shared" ca="1" si="229"/>
        <v>609429.00689512049</v>
      </c>
      <c r="O248" s="36">
        <f t="shared" ca="1" si="229"/>
        <v>781699.29859888193</v>
      </c>
      <c r="P248" s="36">
        <f t="shared" ca="1" si="229"/>
        <v>750466.30970133864</v>
      </c>
      <c r="Q248" s="36">
        <f t="shared" ca="1" si="229"/>
        <v>719233.32080379536</v>
      </c>
      <c r="R248" s="36">
        <f t="shared" ca="1" si="229"/>
        <v>688000.33190625207</v>
      </c>
      <c r="S248" s="36">
        <f t="shared" ca="1" si="229"/>
        <v>656767.34300870879</v>
      </c>
      <c r="T248" s="36">
        <f t="shared" ca="1" si="229"/>
        <v>625534.35411116551</v>
      </c>
      <c r="U248" s="36">
        <f t="shared" ca="1" si="229"/>
        <v>594301.36521362222</v>
      </c>
      <c r="V248" s="36">
        <f t="shared" ca="1" si="229"/>
        <v>563068.37631607882</v>
      </c>
      <c r="W248" s="36">
        <f t="shared" ca="1" si="229"/>
        <v>531835.38741853554</v>
      </c>
      <c r="X248" s="36">
        <f t="shared" ca="1" si="229"/>
        <v>500602.3985209922</v>
      </c>
      <c r="Y248" s="36">
        <f t="shared" ca="1" si="229"/>
        <v>638632.41555648448</v>
      </c>
      <c r="Z248" s="36">
        <f t="shared" ca="1" si="229"/>
        <v>611203.90162208211</v>
      </c>
      <c r="AA248" s="36">
        <f t="shared" ca="1" si="229"/>
        <v>583775.38768767985</v>
      </c>
      <c r="AB248" s="36">
        <f t="shared" ca="1" si="229"/>
        <v>556346.87375327747</v>
      </c>
      <c r="AC248" s="36">
        <f t="shared" ca="1" si="229"/>
        <v>528918.35981887521</v>
      </c>
      <c r="AD248" s="36">
        <f t="shared" ca="1" si="229"/>
        <v>501489.84588447283</v>
      </c>
      <c r="AE248" s="36">
        <f t="shared" ca="1" si="229"/>
        <v>474061.33195007051</v>
      </c>
      <c r="AF248" s="36">
        <f t="shared" ca="1" si="229"/>
        <v>446632.81801566819</v>
      </c>
      <c r="AG248" s="36">
        <f t="shared" ca="1" si="229"/>
        <v>419204.30408126587</v>
      </c>
      <c r="AH248" s="36">
        <f t="shared" ca="1" si="229"/>
        <v>391775.79014686355</v>
      </c>
      <c r="AI248" s="36">
        <f t="shared" ca="1" si="229"/>
        <v>498131.4947160497</v>
      </c>
      <c r="AJ248" s="36">
        <f t="shared" ca="1" si="229"/>
        <v>474222.3488334592</v>
      </c>
      <c r="AK248" s="36">
        <f t="shared" ca="1" si="229"/>
        <v>450313.20295086864</v>
      </c>
      <c r="AL248" s="36">
        <f t="shared" ca="1" si="229"/>
        <v>426404.05706827808</v>
      </c>
      <c r="AM248" s="36">
        <f t="shared" ca="1" si="229"/>
        <v>402494.91118568752</v>
      </c>
      <c r="AN248" s="36">
        <f t="shared" ca="1" si="229"/>
        <v>378585.76530309697</v>
      </c>
      <c r="AO248" s="36">
        <f t="shared" ca="1" si="229"/>
        <v>354676.61942050647</v>
      </c>
      <c r="AP248" s="36">
        <f t="shared" ref="AP248:BU248" ca="1" si="230">AP150+AP237</f>
        <v>330767.47353791591</v>
      </c>
      <c r="AQ248" s="36">
        <f t="shared" ca="1" si="230"/>
        <v>306858.32765532535</v>
      </c>
      <c r="AR248" s="36">
        <f t="shared" ca="1" si="230"/>
        <v>282949.18177273485</v>
      </c>
      <c r="AS248" s="36">
        <f t="shared" ca="1" si="230"/>
        <v>376042.32717572415</v>
      </c>
      <c r="AT248" s="36">
        <f t="shared" ca="1" si="230"/>
        <v>353606.7989782666</v>
      </c>
      <c r="AU248" s="36">
        <f t="shared" ca="1" si="230"/>
        <v>331171.27078080905</v>
      </c>
      <c r="AV248" s="36">
        <f t="shared" ca="1" si="230"/>
        <v>308735.74258335144</v>
      </c>
      <c r="AW248" s="36">
        <f t="shared" ca="1" si="230"/>
        <v>286300.21438589389</v>
      </c>
      <c r="AX248" s="36">
        <f t="shared" ca="1" si="230"/>
        <v>263864.68618843635</v>
      </c>
      <c r="AY248" s="36">
        <f t="shared" ca="1" si="230"/>
        <v>241429.1579909788</v>
      </c>
      <c r="AZ248" s="36">
        <f t="shared" ca="1" si="230"/>
        <v>218993.62979352122</v>
      </c>
      <c r="BA248" s="36">
        <f t="shared" ca="1" si="230"/>
        <v>196558.10159606367</v>
      </c>
      <c r="BB248" s="36">
        <f t="shared" ca="1" si="230"/>
        <v>174122.57339860609</v>
      </c>
      <c r="BC248" s="36">
        <f t="shared" ca="1" si="230"/>
        <v>259878.9370451296</v>
      </c>
      <c r="BD248" s="36">
        <f t="shared" ca="1" si="230"/>
        <v>238258.60682061268</v>
      </c>
      <c r="BE248" s="36">
        <f t="shared" ca="1" si="230"/>
        <v>216638.27659609576</v>
      </c>
      <c r="BF248" s="36">
        <f t="shared" ca="1" si="230"/>
        <v>195017.94637157884</v>
      </c>
      <c r="BG248" s="36">
        <f t="shared" ca="1" si="230"/>
        <v>173397.61614706193</v>
      </c>
      <c r="BH248" s="36">
        <f t="shared" ca="1" si="230"/>
        <v>151777.28592254501</v>
      </c>
      <c r="BI248" s="36">
        <f t="shared" ca="1" si="230"/>
        <v>130156.9556980281</v>
      </c>
      <c r="BJ248" s="36">
        <f t="shared" ca="1" si="230"/>
        <v>108536.6254735112</v>
      </c>
      <c r="BK248" s="36">
        <f t="shared" ca="1" si="230"/>
        <v>86916.295248994284</v>
      </c>
      <c r="BL248" s="36">
        <f t="shared" ca="1" si="230"/>
        <v>65295.965024477373</v>
      </c>
      <c r="BM248" s="36">
        <f t="shared" ca="1" si="230"/>
        <v>107471.45747293896</v>
      </c>
      <c r="BN248" s="36">
        <f t="shared" ca="1" si="230"/>
        <v>87745.771087880363</v>
      </c>
      <c r="BO248" s="36">
        <f t="shared" ca="1" si="230"/>
        <v>68020.084702821754</v>
      </c>
      <c r="BP248" s="36">
        <f t="shared" ca="1" si="230"/>
        <v>48294.398317763145</v>
      </c>
      <c r="BQ248" s="36">
        <f t="shared" ca="1" si="230"/>
        <v>28568.711932704544</v>
      </c>
      <c r="BR248" s="36">
        <f t="shared" ca="1" si="230"/>
        <v>8843.0255476459351</v>
      </c>
      <c r="BS248" s="36">
        <f t="shared" ca="1" si="230"/>
        <v>-2.9103830456733704E-11</v>
      </c>
      <c r="BT248" s="36">
        <f t="shared" ca="1" si="230"/>
        <v>-2.9103830456733704E-11</v>
      </c>
      <c r="BU248" s="36">
        <f t="shared" ca="1" si="230"/>
        <v>-2.9103830456733704E-11</v>
      </c>
      <c r="BV248" s="36">
        <f t="shared" ref="BV248:CK248" ca="1" si="231">BV150+BV237</f>
        <v>-2.9103830456733704E-11</v>
      </c>
      <c r="BW248" s="36">
        <f t="shared" ca="1" si="231"/>
        <v>-2.9103830456733704E-11</v>
      </c>
      <c r="BX248" s="36">
        <f t="shared" ca="1" si="231"/>
        <v>-2.9103830456733704E-11</v>
      </c>
      <c r="BY248" s="36">
        <f t="shared" ca="1" si="231"/>
        <v>-2.9103830456733704E-11</v>
      </c>
      <c r="BZ248" s="36">
        <f t="shared" ca="1" si="231"/>
        <v>-2.9103830456733704E-11</v>
      </c>
      <c r="CA248" s="36">
        <f t="shared" ca="1" si="231"/>
        <v>-2.9103830456733704E-11</v>
      </c>
      <c r="CB248" s="36">
        <f t="shared" ca="1" si="231"/>
        <v>-2.9103830456733704E-11</v>
      </c>
      <c r="CC248" s="36">
        <f t="shared" ca="1" si="231"/>
        <v>-2.9103830456733704E-11</v>
      </c>
      <c r="CD248" s="36">
        <f t="shared" ca="1" si="231"/>
        <v>-2.9103830456733704E-11</v>
      </c>
      <c r="CE248" s="36">
        <f t="shared" ca="1" si="231"/>
        <v>-2.9103830456733704E-11</v>
      </c>
      <c r="CF248" s="36">
        <f t="shared" ca="1" si="231"/>
        <v>-2.9103830456733704E-11</v>
      </c>
      <c r="CG248" s="36">
        <f t="shared" ca="1" si="231"/>
        <v>-2.9103830456733704E-11</v>
      </c>
      <c r="CH248" s="36">
        <f t="shared" ca="1" si="231"/>
        <v>-2.9103830456733704E-11</v>
      </c>
      <c r="CI248" s="36">
        <f t="shared" ca="1" si="231"/>
        <v>-2.9103830456733704E-11</v>
      </c>
      <c r="CJ248" s="36">
        <f t="shared" ca="1" si="231"/>
        <v>-2.9103830456733704E-11</v>
      </c>
      <c r="CK248" s="36">
        <f t="shared" ca="1" si="231"/>
        <v>-2.9103830456733704E-11</v>
      </c>
    </row>
    <row r="249" spans="2:89" ht="10.15" hidden="1" customHeight="1" outlineLevel="2">
      <c r="D249" s="10" t="s">
        <v>186</v>
      </c>
      <c r="F249" s="12" t="s">
        <v>4</v>
      </c>
      <c r="J249" s="36">
        <f t="shared" ref="J249:AO249" ca="1" si="232">J151+J238</f>
        <v>0</v>
      </c>
      <c r="K249" s="36">
        <f t="shared" ca="1" si="232"/>
        <v>0</v>
      </c>
      <c r="L249" s="36">
        <f t="shared" ca="1" si="232"/>
        <v>0</v>
      </c>
      <c r="M249" s="36">
        <f t="shared" ca="1" si="232"/>
        <v>620311.6677325333</v>
      </c>
      <c r="N249" s="36">
        <f t="shared" ca="1" si="232"/>
        <v>203503.28060130469</v>
      </c>
      <c r="O249" s="36">
        <f t="shared" ca="1" si="232"/>
        <v>0</v>
      </c>
      <c r="P249" s="36">
        <f t="shared" ca="1" si="232"/>
        <v>0</v>
      </c>
      <c r="Q249" s="36">
        <f t="shared" ca="1" si="232"/>
        <v>0</v>
      </c>
      <c r="R249" s="36">
        <f t="shared" ca="1" si="232"/>
        <v>0</v>
      </c>
      <c r="S249" s="36">
        <f t="shared" ca="1" si="232"/>
        <v>0</v>
      </c>
      <c r="T249" s="36">
        <f t="shared" ca="1" si="232"/>
        <v>0</v>
      </c>
      <c r="U249" s="36">
        <f t="shared" ca="1" si="232"/>
        <v>0</v>
      </c>
      <c r="V249" s="36">
        <f t="shared" ca="1" si="232"/>
        <v>0</v>
      </c>
      <c r="W249" s="36">
        <f t="shared" ca="1" si="232"/>
        <v>0</v>
      </c>
      <c r="X249" s="36">
        <f t="shared" ca="1" si="232"/>
        <v>165458.53096989458</v>
      </c>
      <c r="Y249" s="36">
        <f t="shared" ca="1" si="232"/>
        <v>0</v>
      </c>
      <c r="Z249" s="36">
        <f t="shared" ca="1" si="232"/>
        <v>0</v>
      </c>
      <c r="AA249" s="36">
        <f t="shared" ca="1" si="232"/>
        <v>0</v>
      </c>
      <c r="AB249" s="36">
        <f t="shared" ca="1" si="232"/>
        <v>0</v>
      </c>
      <c r="AC249" s="36">
        <f t="shared" ca="1" si="232"/>
        <v>0</v>
      </c>
      <c r="AD249" s="36">
        <f t="shared" ca="1" si="232"/>
        <v>0</v>
      </c>
      <c r="AE249" s="36">
        <f t="shared" ca="1" si="232"/>
        <v>0</v>
      </c>
      <c r="AF249" s="36">
        <f t="shared" ca="1" si="232"/>
        <v>0</v>
      </c>
      <c r="AG249" s="36">
        <f t="shared" ca="1" si="232"/>
        <v>0</v>
      </c>
      <c r="AH249" s="36">
        <f t="shared" ca="1" si="232"/>
        <v>130264.8504517767</v>
      </c>
      <c r="AI249" s="36">
        <f t="shared" ca="1" si="232"/>
        <v>0</v>
      </c>
      <c r="AJ249" s="36">
        <f t="shared" ca="1" si="232"/>
        <v>0</v>
      </c>
      <c r="AK249" s="36">
        <f t="shared" ca="1" si="232"/>
        <v>0</v>
      </c>
      <c r="AL249" s="36">
        <f t="shared" ca="1" si="232"/>
        <v>0</v>
      </c>
      <c r="AM249" s="36">
        <f t="shared" ca="1" si="232"/>
        <v>0</v>
      </c>
      <c r="AN249" s="36">
        <f t="shared" ca="1" si="232"/>
        <v>0</v>
      </c>
      <c r="AO249" s="36">
        <f t="shared" ca="1" si="232"/>
        <v>0</v>
      </c>
      <c r="AP249" s="36">
        <f t="shared" ref="AP249:BU249" ca="1" si="233">AP151+AP238</f>
        <v>0</v>
      </c>
      <c r="AQ249" s="36">
        <f t="shared" ca="1" si="233"/>
        <v>0</v>
      </c>
      <c r="AR249" s="36">
        <f t="shared" ca="1" si="233"/>
        <v>115528.67360044688</v>
      </c>
      <c r="AS249" s="36">
        <f t="shared" ca="1" si="233"/>
        <v>0</v>
      </c>
      <c r="AT249" s="36">
        <f t="shared" ca="1" si="233"/>
        <v>0</v>
      </c>
      <c r="AU249" s="36">
        <f t="shared" ca="1" si="233"/>
        <v>0</v>
      </c>
      <c r="AV249" s="36">
        <f t="shared" ca="1" si="233"/>
        <v>0</v>
      </c>
      <c r="AW249" s="36">
        <f t="shared" ca="1" si="233"/>
        <v>0</v>
      </c>
      <c r="AX249" s="36">
        <f t="shared" ca="1" si="233"/>
        <v>0</v>
      </c>
      <c r="AY249" s="36">
        <f t="shared" ca="1" si="233"/>
        <v>0</v>
      </c>
      <c r="AZ249" s="36">
        <f t="shared" ca="1" si="233"/>
        <v>0</v>
      </c>
      <c r="BA249" s="36">
        <f t="shared" ca="1" si="233"/>
        <v>0</v>
      </c>
      <c r="BB249" s="36">
        <f t="shared" ca="1" si="233"/>
        <v>107376.69387104044</v>
      </c>
      <c r="BC249" s="36">
        <f t="shared" ca="1" si="233"/>
        <v>0</v>
      </c>
      <c r="BD249" s="36">
        <f t="shared" ca="1" si="233"/>
        <v>0</v>
      </c>
      <c r="BE249" s="36">
        <f t="shared" ca="1" si="233"/>
        <v>0</v>
      </c>
      <c r="BF249" s="36">
        <f t="shared" ca="1" si="233"/>
        <v>0</v>
      </c>
      <c r="BG249" s="36">
        <f t="shared" ca="1" si="233"/>
        <v>0</v>
      </c>
      <c r="BH249" s="36">
        <f t="shared" ca="1" si="233"/>
        <v>0</v>
      </c>
      <c r="BI249" s="36">
        <f t="shared" ca="1" si="233"/>
        <v>0</v>
      </c>
      <c r="BJ249" s="36">
        <f t="shared" ca="1" si="233"/>
        <v>0</v>
      </c>
      <c r="BK249" s="36">
        <f t="shared" ca="1" si="233"/>
        <v>0</v>
      </c>
      <c r="BL249" s="36">
        <f t="shared" ca="1" si="233"/>
        <v>61901.178833520193</v>
      </c>
      <c r="BM249" s="36">
        <f t="shared" ca="1" si="233"/>
        <v>0</v>
      </c>
      <c r="BN249" s="36">
        <f t="shared" ca="1" si="233"/>
        <v>0</v>
      </c>
      <c r="BO249" s="36">
        <f t="shared" ca="1" si="233"/>
        <v>0</v>
      </c>
      <c r="BP249" s="36">
        <f t="shared" ca="1" si="233"/>
        <v>0</v>
      </c>
      <c r="BQ249" s="36">
        <f t="shared" ca="1" si="233"/>
        <v>0</v>
      </c>
      <c r="BR249" s="36">
        <f t="shared" ca="1" si="233"/>
        <v>0</v>
      </c>
      <c r="BS249" s="36">
        <f t="shared" ca="1" si="233"/>
        <v>0</v>
      </c>
      <c r="BT249" s="36">
        <f t="shared" ca="1" si="233"/>
        <v>0</v>
      </c>
      <c r="BU249" s="36">
        <f t="shared" ca="1" si="233"/>
        <v>0</v>
      </c>
      <c r="BV249" s="36">
        <f t="shared" ref="BV249:CK249" ca="1" si="234">BV151+BV238</f>
        <v>0</v>
      </c>
      <c r="BW249" s="36">
        <f t="shared" ca="1" si="234"/>
        <v>0</v>
      </c>
      <c r="BX249" s="36">
        <f t="shared" ca="1" si="234"/>
        <v>0</v>
      </c>
      <c r="BY249" s="36">
        <f t="shared" ca="1" si="234"/>
        <v>0</v>
      </c>
      <c r="BZ249" s="36">
        <f t="shared" ca="1" si="234"/>
        <v>0</v>
      </c>
      <c r="CA249" s="36">
        <f t="shared" ca="1" si="234"/>
        <v>0</v>
      </c>
      <c r="CB249" s="36">
        <f t="shared" ca="1" si="234"/>
        <v>0</v>
      </c>
      <c r="CC249" s="36">
        <f t="shared" ca="1" si="234"/>
        <v>0</v>
      </c>
      <c r="CD249" s="36">
        <f t="shared" ca="1" si="234"/>
        <v>0</v>
      </c>
      <c r="CE249" s="36">
        <f t="shared" ca="1" si="234"/>
        <v>0</v>
      </c>
      <c r="CF249" s="36">
        <f t="shared" ca="1" si="234"/>
        <v>0</v>
      </c>
      <c r="CG249" s="36">
        <f t="shared" ca="1" si="234"/>
        <v>0</v>
      </c>
      <c r="CH249" s="36">
        <f t="shared" ca="1" si="234"/>
        <v>0</v>
      </c>
      <c r="CI249" s="36">
        <f t="shared" ca="1" si="234"/>
        <v>0</v>
      </c>
      <c r="CJ249" s="36">
        <f t="shared" ca="1" si="234"/>
        <v>0</v>
      </c>
      <c r="CK249" s="36">
        <f t="shared" ca="1" si="234"/>
        <v>0</v>
      </c>
    </row>
    <row r="250" spans="2:89" ht="10.15" hidden="1" customHeight="1" outlineLevel="2">
      <c r="D250" s="40" t="s">
        <v>187</v>
      </c>
      <c r="E250" s="41"/>
      <c r="F250" s="42" t="s">
        <v>4</v>
      </c>
      <c r="J250" s="43">
        <f ca="1">J152+J239</f>
        <v>0</v>
      </c>
      <c r="K250" s="43">
        <f t="shared" ref="K250:AO250" ca="1" si="235">K152+K239</f>
        <v>0</v>
      </c>
      <c r="L250" s="43">
        <f t="shared" ca="1" si="235"/>
        <v>0</v>
      </c>
      <c r="M250" s="43">
        <f t="shared" ca="1" si="235"/>
        <v>-10882.660837412865</v>
      </c>
      <c r="N250" s="43">
        <f t="shared" ca="1" si="235"/>
        <v>-31232.988897543335</v>
      </c>
      <c r="O250" s="43">
        <f t="shared" ca="1" si="235"/>
        <v>-31232.988897543335</v>
      </c>
      <c r="P250" s="43">
        <f t="shared" ca="1" si="235"/>
        <v>-31232.988897543335</v>
      </c>
      <c r="Q250" s="43">
        <f t="shared" ca="1" si="235"/>
        <v>-31232.988897543335</v>
      </c>
      <c r="R250" s="43">
        <f t="shared" ca="1" si="235"/>
        <v>-31232.988897543335</v>
      </c>
      <c r="S250" s="43">
        <f t="shared" ca="1" si="235"/>
        <v>-31232.988897543335</v>
      </c>
      <c r="T250" s="43">
        <f t="shared" ca="1" si="235"/>
        <v>-31232.988897543335</v>
      </c>
      <c r="U250" s="43">
        <f t="shared" ca="1" si="235"/>
        <v>-31232.988897543335</v>
      </c>
      <c r="V250" s="43">
        <f t="shared" ca="1" si="235"/>
        <v>-31232.988897543335</v>
      </c>
      <c r="W250" s="43">
        <f t="shared" ca="1" si="235"/>
        <v>-31232.988897543335</v>
      </c>
      <c r="X250" s="43">
        <f t="shared" ca="1" si="235"/>
        <v>-27428.513934402319</v>
      </c>
      <c r="Y250" s="43">
        <f t="shared" ca="1" si="235"/>
        <v>-27428.513934402319</v>
      </c>
      <c r="Z250" s="43">
        <f t="shared" ca="1" si="235"/>
        <v>-27428.513934402319</v>
      </c>
      <c r="AA250" s="43">
        <f t="shared" ca="1" si="235"/>
        <v>-27428.513934402319</v>
      </c>
      <c r="AB250" s="43">
        <f t="shared" ca="1" si="235"/>
        <v>-27428.513934402319</v>
      </c>
      <c r="AC250" s="43">
        <f t="shared" ca="1" si="235"/>
        <v>-27428.513934402319</v>
      </c>
      <c r="AD250" s="43">
        <f t="shared" ca="1" si="235"/>
        <v>-27428.513934402319</v>
      </c>
      <c r="AE250" s="43">
        <f t="shared" ca="1" si="235"/>
        <v>-27428.513934402319</v>
      </c>
      <c r="AF250" s="43">
        <f t="shared" ca="1" si="235"/>
        <v>-27428.513934402319</v>
      </c>
      <c r="AG250" s="43">
        <f t="shared" ca="1" si="235"/>
        <v>-27428.513934402319</v>
      </c>
      <c r="AH250" s="43">
        <f t="shared" ca="1" si="235"/>
        <v>-23909.145882590536</v>
      </c>
      <c r="AI250" s="43">
        <f t="shared" ca="1" si="235"/>
        <v>-23909.145882590536</v>
      </c>
      <c r="AJ250" s="43">
        <f t="shared" ca="1" si="235"/>
        <v>-23909.145882590536</v>
      </c>
      <c r="AK250" s="43">
        <f t="shared" ca="1" si="235"/>
        <v>-23909.145882590536</v>
      </c>
      <c r="AL250" s="43">
        <f t="shared" ca="1" si="235"/>
        <v>-23909.145882590536</v>
      </c>
      <c r="AM250" s="43">
        <f t="shared" ca="1" si="235"/>
        <v>-23909.145882590536</v>
      </c>
      <c r="AN250" s="43">
        <f t="shared" ca="1" si="235"/>
        <v>-23909.145882590536</v>
      </c>
      <c r="AO250" s="43">
        <f t="shared" ca="1" si="235"/>
        <v>-23909.145882590536</v>
      </c>
      <c r="AP250" s="43">
        <f t="shared" ref="AP250:BU250" ca="1" si="236">AP152+AP239</f>
        <v>-23909.145882590536</v>
      </c>
      <c r="AQ250" s="43">
        <f t="shared" ca="1" si="236"/>
        <v>-23909.145882590536</v>
      </c>
      <c r="AR250" s="43">
        <f t="shared" ca="1" si="236"/>
        <v>-22435.528197457556</v>
      </c>
      <c r="AS250" s="43">
        <f t="shared" ca="1" si="236"/>
        <v>-22435.528197457556</v>
      </c>
      <c r="AT250" s="43">
        <f t="shared" ca="1" si="236"/>
        <v>-22435.528197457556</v>
      </c>
      <c r="AU250" s="43">
        <f t="shared" ca="1" si="236"/>
        <v>-22435.528197457556</v>
      </c>
      <c r="AV250" s="43">
        <f t="shared" ca="1" si="236"/>
        <v>-22435.528197457556</v>
      </c>
      <c r="AW250" s="43">
        <f t="shared" ca="1" si="236"/>
        <v>-22435.528197457556</v>
      </c>
      <c r="AX250" s="43">
        <f t="shared" ca="1" si="236"/>
        <v>-22435.528197457556</v>
      </c>
      <c r="AY250" s="43">
        <f t="shared" ca="1" si="236"/>
        <v>-22435.528197457556</v>
      </c>
      <c r="AZ250" s="43">
        <f t="shared" ca="1" si="236"/>
        <v>-22435.528197457556</v>
      </c>
      <c r="BA250" s="43">
        <f t="shared" ca="1" si="236"/>
        <v>-22435.528197457556</v>
      </c>
      <c r="BB250" s="43">
        <f t="shared" ca="1" si="236"/>
        <v>-21620.330224516911</v>
      </c>
      <c r="BC250" s="43">
        <f t="shared" ca="1" si="236"/>
        <v>-21620.330224516911</v>
      </c>
      <c r="BD250" s="43">
        <f t="shared" ca="1" si="236"/>
        <v>-21620.330224516911</v>
      </c>
      <c r="BE250" s="43">
        <f t="shared" ca="1" si="236"/>
        <v>-21620.330224516911</v>
      </c>
      <c r="BF250" s="43">
        <f t="shared" ca="1" si="236"/>
        <v>-21620.330224516911</v>
      </c>
      <c r="BG250" s="43">
        <f t="shared" ca="1" si="236"/>
        <v>-21620.330224516911</v>
      </c>
      <c r="BH250" s="43">
        <f t="shared" ca="1" si="236"/>
        <v>-21620.330224516911</v>
      </c>
      <c r="BI250" s="43">
        <f t="shared" ca="1" si="236"/>
        <v>-21620.330224516911</v>
      </c>
      <c r="BJ250" s="43">
        <f t="shared" ca="1" si="236"/>
        <v>-21620.330224516911</v>
      </c>
      <c r="BK250" s="43">
        <f t="shared" ca="1" si="236"/>
        <v>-21620.330224516911</v>
      </c>
      <c r="BL250" s="43">
        <f t="shared" ca="1" si="236"/>
        <v>-19725.686385058609</v>
      </c>
      <c r="BM250" s="43">
        <f t="shared" ca="1" si="236"/>
        <v>-19725.686385058609</v>
      </c>
      <c r="BN250" s="43">
        <f t="shared" ca="1" si="236"/>
        <v>-19725.686385058609</v>
      </c>
      <c r="BO250" s="43">
        <f t="shared" ca="1" si="236"/>
        <v>-19725.686385058609</v>
      </c>
      <c r="BP250" s="43">
        <f t="shared" ca="1" si="236"/>
        <v>-19725.686385058609</v>
      </c>
      <c r="BQ250" s="43">
        <f t="shared" ca="1" si="236"/>
        <v>-19725.686385058609</v>
      </c>
      <c r="BR250" s="43">
        <f t="shared" ca="1" si="236"/>
        <v>-8843.0255476459643</v>
      </c>
      <c r="BS250" s="43">
        <f t="shared" ca="1" si="236"/>
        <v>0</v>
      </c>
      <c r="BT250" s="43">
        <f t="shared" ca="1" si="236"/>
        <v>0</v>
      </c>
      <c r="BU250" s="43">
        <f t="shared" ca="1" si="236"/>
        <v>0</v>
      </c>
      <c r="BV250" s="43">
        <f t="shared" ref="BV250:CK250" ca="1" si="237">BV152+BV239</f>
        <v>0</v>
      </c>
      <c r="BW250" s="43">
        <f t="shared" ca="1" si="237"/>
        <v>0</v>
      </c>
      <c r="BX250" s="43">
        <f t="shared" ca="1" si="237"/>
        <v>0</v>
      </c>
      <c r="BY250" s="43">
        <f t="shared" ca="1" si="237"/>
        <v>0</v>
      </c>
      <c r="BZ250" s="43">
        <f t="shared" ca="1" si="237"/>
        <v>0</v>
      </c>
      <c r="CA250" s="43">
        <f t="shared" ca="1" si="237"/>
        <v>0</v>
      </c>
      <c r="CB250" s="43">
        <f t="shared" ca="1" si="237"/>
        <v>0</v>
      </c>
      <c r="CC250" s="43">
        <f t="shared" ca="1" si="237"/>
        <v>0</v>
      </c>
      <c r="CD250" s="43">
        <f t="shared" ca="1" si="237"/>
        <v>0</v>
      </c>
      <c r="CE250" s="43">
        <f t="shared" ca="1" si="237"/>
        <v>0</v>
      </c>
      <c r="CF250" s="43">
        <f t="shared" ca="1" si="237"/>
        <v>0</v>
      </c>
      <c r="CG250" s="43">
        <f t="shared" ca="1" si="237"/>
        <v>0</v>
      </c>
      <c r="CH250" s="43">
        <f t="shared" ca="1" si="237"/>
        <v>0</v>
      </c>
      <c r="CI250" s="43">
        <f t="shared" ca="1" si="237"/>
        <v>0</v>
      </c>
      <c r="CJ250" s="43">
        <f t="shared" ca="1" si="237"/>
        <v>0</v>
      </c>
      <c r="CK250" s="43">
        <f t="shared" ca="1" si="237"/>
        <v>0</v>
      </c>
    </row>
    <row r="251" spans="2:89" ht="10.15" hidden="1" customHeight="1" outlineLevel="2">
      <c r="D251" s="10" t="s">
        <v>188</v>
      </c>
      <c r="F251" s="12" t="s">
        <v>4</v>
      </c>
      <c r="I251" s="24"/>
      <c r="J251" s="110">
        <f ca="1">SUM(J248:J250)</f>
        <v>0</v>
      </c>
      <c r="K251" s="110">
        <f t="shared" ref="K251:Q251" ca="1" si="238">SUM(K248:K250)</f>
        <v>0</v>
      </c>
      <c r="L251" s="110">
        <f t="shared" ca="1" si="238"/>
        <v>0</v>
      </c>
      <c r="M251" s="110">
        <f t="shared" ca="1" si="238"/>
        <v>609429.00689512049</v>
      </c>
      <c r="N251" s="110">
        <f t="shared" ca="1" si="238"/>
        <v>781699.29859888193</v>
      </c>
      <c r="O251" s="110">
        <f t="shared" ca="1" si="238"/>
        <v>750466.30970133864</v>
      </c>
      <c r="P251" s="110">
        <f t="shared" ca="1" si="238"/>
        <v>719233.32080379536</v>
      </c>
      <c r="Q251" s="110">
        <f t="shared" ca="1" si="238"/>
        <v>688000.33190625207</v>
      </c>
      <c r="R251" s="110">
        <f ca="1">SUM(R248:R250)</f>
        <v>656767.34300870879</v>
      </c>
      <c r="S251" s="110">
        <f t="shared" ref="S251" ca="1" si="239">SUM(S248:S250)</f>
        <v>625534.35411116551</v>
      </c>
      <c r="T251" s="110">
        <f t="shared" ref="T251" ca="1" si="240">SUM(T248:T250)</f>
        <v>594301.36521362222</v>
      </c>
      <c r="U251" s="110">
        <f t="shared" ref="U251" ca="1" si="241">SUM(U248:U250)</f>
        <v>563068.37631607894</v>
      </c>
      <c r="V251" s="110">
        <f t="shared" ref="V251" ca="1" si="242">SUM(V248:V250)</f>
        <v>531835.38741853554</v>
      </c>
      <c r="W251" s="110">
        <f t="shared" ref="W251" ca="1" si="243">SUM(W248:W250)</f>
        <v>500602.3985209922</v>
      </c>
      <c r="X251" s="110">
        <f ca="1">SUM(X248:X250)</f>
        <v>638632.41555648437</v>
      </c>
      <c r="Y251" s="110">
        <f t="shared" ref="Y251" ca="1" si="244">SUM(Y248:Y250)</f>
        <v>611203.90162208211</v>
      </c>
      <c r="Z251" s="110">
        <f t="shared" ref="Z251" ca="1" si="245">SUM(Z248:Z250)</f>
        <v>583775.38768767985</v>
      </c>
      <c r="AA251" s="110">
        <f t="shared" ref="AA251" ca="1" si="246">SUM(AA248:AA250)</f>
        <v>556346.87375327758</v>
      </c>
      <c r="AB251" s="110">
        <f t="shared" ref="AB251" ca="1" si="247">SUM(AB248:AB250)</f>
        <v>528918.35981887509</v>
      </c>
      <c r="AC251" s="110">
        <f t="shared" ref="AC251" ca="1" si="248">SUM(AC248:AC250)</f>
        <v>501489.84588447289</v>
      </c>
      <c r="AD251" s="110">
        <f t="shared" ref="AD251" ca="1" si="249">SUM(AD248:AD250)</f>
        <v>474061.33195007051</v>
      </c>
      <c r="AE251" s="110">
        <f ca="1">SUM(AE248:AE250)</f>
        <v>446632.81801566819</v>
      </c>
      <c r="AF251" s="110">
        <f t="shared" ref="AF251" ca="1" si="250">SUM(AF248:AF250)</f>
        <v>419204.30408126587</v>
      </c>
      <c r="AG251" s="110">
        <f t="shared" ref="AG251" ca="1" si="251">SUM(AG248:AG250)</f>
        <v>391775.79014686355</v>
      </c>
      <c r="AH251" s="110">
        <f t="shared" ref="AH251" ca="1" si="252">SUM(AH248:AH250)</f>
        <v>498131.4947160497</v>
      </c>
      <c r="AI251" s="110">
        <f t="shared" ref="AI251" ca="1" si="253">SUM(AI248:AI250)</f>
        <v>474222.34883345914</v>
      </c>
      <c r="AJ251" s="110">
        <f t="shared" ref="AJ251" ca="1" si="254">SUM(AJ248:AJ250)</f>
        <v>450313.20295086864</v>
      </c>
      <c r="AK251" s="110">
        <f t="shared" ref="AK251" ca="1" si="255">SUM(AK248:AK250)</f>
        <v>426404.05706827808</v>
      </c>
      <c r="AL251" s="110">
        <f t="shared" ref="AL251" ca="1" si="256">SUM(AL248:AL250)</f>
        <v>402494.91118568752</v>
      </c>
      <c r="AM251" s="110">
        <f ca="1">SUM(AM248:AM250)</f>
        <v>378585.76530309697</v>
      </c>
      <c r="AN251" s="110">
        <f ca="1">SUM(AN248:AN250)</f>
        <v>354676.61942050641</v>
      </c>
      <c r="AO251" s="110">
        <f t="shared" ref="AO251" ca="1" si="257">SUM(AO248:AO250)</f>
        <v>330767.47353791591</v>
      </c>
      <c r="AP251" s="110">
        <f t="shared" ref="AP251" ca="1" si="258">SUM(AP248:AP250)</f>
        <v>306858.32765532535</v>
      </c>
      <c r="AQ251" s="110">
        <f t="shared" ref="AQ251" ca="1" si="259">SUM(AQ248:AQ250)</f>
        <v>282949.1817727348</v>
      </c>
      <c r="AR251" s="110">
        <f t="shared" ref="AR251" ca="1" si="260">SUM(AR248:AR250)</f>
        <v>376042.3271757242</v>
      </c>
      <c r="AS251" s="110">
        <f t="shared" ref="AS251" ca="1" si="261">SUM(AS248:AS250)</f>
        <v>353606.7989782666</v>
      </c>
      <c r="AT251" s="110">
        <f t="shared" ref="AT251" ca="1" si="262">SUM(AT248:AT250)</f>
        <v>331171.27078080905</v>
      </c>
      <c r="AU251" s="110">
        <f t="shared" ref="AU251" ca="1" si="263">SUM(AU248:AU250)</f>
        <v>308735.7425833515</v>
      </c>
      <c r="AV251" s="110">
        <f ca="1">SUM(AV248:AV250)</f>
        <v>286300.21438589389</v>
      </c>
      <c r="AW251" s="110">
        <f t="shared" ref="AW251" ca="1" si="264">SUM(AW248:AW250)</f>
        <v>263864.68618843635</v>
      </c>
      <c r="AX251" s="110">
        <f t="shared" ref="AX251" ca="1" si="265">SUM(AX248:AX250)</f>
        <v>241429.1579909788</v>
      </c>
      <c r="AY251" s="110">
        <f t="shared" ref="AY251" ca="1" si="266">SUM(AY248:AY250)</f>
        <v>218993.62979352125</v>
      </c>
      <c r="AZ251" s="110">
        <f t="shared" ref="AZ251" ca="1" si="267">SUM(AZ248:AZ250)</f>
        <v>196558.10159606367</v>
      </c>
      <c r="BA251" s="110">
        <f t="shared" ref="BA251" ca="1" si="268">SUM(BA248:BA250)</f>
        <v>174122.57339860612</v>
      </c>
      <c r="BB251" s="110">
        <f ca="1">SUM(BB248:BB250)</f>
        <v>259878.9370451296</v>
      </c>
      <c r="BC251" s="110">
        <f t="shared" ref="BC251" ca="1" si="269">SUM(BC248:BC250)</f>
        <v>238258.60682061268</v>
      </c>
      <c r="BD251" s="110">
        <f t="shared" ref="BD251" ca="1" si="270">SUM(BD248:BD250)</f>
        <v>216638.27659609576</v>
      </c>
      <c r="BE251" s="110">
        <f t="shared" ref="BE251" ca="1" si="271">SUM(BE248:BE250)</f>
        <v>195017.94637157884</v>
      </c>
      <c r="BF251" s="110">
        <f t="shared" ref="BF251" ca="1" si="272">SUM(BF248:BF250)</f>
        <v>173397.61614706193</v>
      </c>
      <c r="BG251" s="110">
        <f t="shared" ref="BG251" ca="1" si="273">SUM(BG248:BG250)</f>
        <v>151777.28592254501</v>
      </c>
      <c r="BH251" s="110">
        <f t="shared" ref="BH251" ca="1" si="274">SUM(BH248:BH250)</f>
        <v>130156.95569802809</v>
      </c>
      <c r="BI251" s="110">
        <f ca="1">SUM(BI248:BI250)</f>
        <v>108536.6254735112</v>
      </c>
      <c r="BJ251" s="110">
        <f t="shared" ref="BJ251" ca="1" si="275">SUM(BJ248:BJ250)</f>
        <v>86916.295248994284</v>
      </c>
      <c r="BK251" s="110">
        <f t="shared" ref="BK251" ca="1" si="276">SUM(BK248:BK250)</f>
        <v>65295.965024477373</v>
      </c>
      <c r="BL251" s="110">
        <f t="shared" ref="BL251" ca="1" si="277">SUM(BL248:BL250)</f>
        <v>107471.45747293896</v>
      </c>
      <c r="BM251" s="110">
        <f ca="1">SUM(BM248:BM250)</f>
        <v>87745.771087880348</v>
      </c>
      <c r="BN251" s="110">
        <f t="shared" ref="BN251" ca="1" si="278">SUM(BN248:BN250)</f>
        <v>68020.084702821754</v>
      </c>
      <c r="BO251" s="110">
        <f t="shared" ref="BO251" ca="1" si="279">SUM(BO248:BO250)</f>
        <v>48294.398317763145</v>
      </c>
      <c r="BP251" s="110">
        <f t="shared" ref="BP251" ca="1" si="280">SUM(BP248:BP250)</f>
        <v>28568.711932704537</v>
      </c>
      <c r="BQ251" s="110">
        <f t="shared" ref="BQ251" ca="1" si="281">SUM(BQ248:BQ250)</f>
        <v>8843.0255476459351</v>
      </c>
      <c r="BR251" s="110">
        <f t="shared" ref="BR251" ca="1" si="282">SUM(BR248:BR250)</f>
        <v>-2.9103830456733704E-11</v>
      </c>
      <c r="BS251" s="110">
        <f t="shared" ref="BS251" ca="1" si="283">SUM(BS248:BS250)</f>
        <v>-2.9103830456733704E-11</v>
      </c>
      <c r="BT251" s="110">
        <f t="shared" ref="BT251" ca="1" si="284">SUM(BT248:BT250)</f>
        <v>-2.9103830456733704E-11</v>
      </c>
      <c r="BU251" s="110">
        <f ca="1">SUM(BU248:BU250)</f>
        <v>-2.9103830456733704E-11</v>
      </c>
      <c r="BV251" s="110">
        <f t="shared" ref="BV251" ca="1" si="285">SUM(BV248:BV250)</f>
        <v>-2.9103830456733704E-11</v>
      </c>
      <c r="BW251" s="110">
        <f t="shared" ref="BW251" ca="1" si="286">SUM(BW248:BW250)</f>
        <v>-2.9103830456733704E-11</v>
      </c>
      <c r="BX251" s="110">
        <f t="shared" ref="BX251" ca="1" si="287">SUM(BX248:BX250)</f>
        <v>-2.9103830456733704E-11</v>
      </c>
      <c r="BY251" s="110">
        <f t="shared" ref="BY251" ca="1" si="288">SUM(BY248:BY250)</f>
        <v>-2.9103830456733704E-11</v>
      </c>
      <c r="BZ251" s="110">
        <f t="shared" ref="BZ251" ca="1" si="289">SUM(BZ248:BZ250)</f>
        <v>-2.9103830456733704E-11</v>
      </c>
      <c r="CA251" s="110">
        <f ca="1">SUM(CA248:CA250)</f>
        <v>-2.9103830456733704E-11</v>
      </c>
      <c r="CB251" s="110">
        <f t="shared" ref="CB251" ca="1" si="290">SUM(CB248:CB250)</f>
        <v>-2.9103830456733704E-11</v>
      </c>
      <c r="CC251" s="110">
        <f t="shared" ref="CC251" ca="1" si="291">SUM(CC248:CC250)</f>
        <v>-2.9103830456733704E-11</v>
      </c>
      <c r="CD251" s="110">
        <f ca="1">SUM(CD248:CD250)</f>
        <v>-2.9103830456733704E-11</v>
      </c>
      <c r="CE251" s="110">
        <f t="shared" ref="CE251" ca="1" si="292">SUM(CE248:CE250)</f>
        <v>-2.9103830456733704E-11</v>
      </c>
      <c r="CF251" s="110">
        <f t="shared" ref="CF251" ca="1" si="293">SUM(CF248:CF250)</f>
        <v>-2.9103830456733704E-11</v>
      </c>
      <c r="CG251" s="110">
        <f t="shared" ref="CG251" ca="1" si="294">SUM(CG248:CG250)</f>
        <v>-2.9103830456733704E-11</v>
      </c>
      <c r="CH251" s="110">
        <f t="shared" ref="CH251" ca="1" si="295">SUM(CH248:CH250)</f>
        <v>-2.9103830456733704E-11</v>
      </c>
      <c r="CI251" s="110">
        <f t="shared" ref="CI251" ca="1" si="296">SUM(CI248:CI250)</f>
        <v>-2.9103830456733704E-11</v>
      </c>
      <c r="CJ251" s="110">
        <f t="shared" ref="CJ251" ca="1" si="297">SUM(CJ248:CJ250)</f>
        <v>-2.9103830456733704E-11</v>
      </c>
      <c r="CK251" s="110">
        <f t="shared" ref="CK251" ca="1" si="298">SUM(CK248:CK250)</f>
        <v>-2.9103830456733704E-11</v>
      </c>
    </row>
    <row r="252" spans="2:89" ht="10.15" hidden="1" customHeight="1" outlineLevel="2"/>
    <row r="253" spans="2:89" ht="10.15" hidden="1" customHeight="1" outlineLevel="2">
      <c r="D253" s="10" t="s">
        <v>190</v>
      </c>
      <c r="F253" s="12" t="s">
        <v>4</v>
      </c>
      <c r="J253" s="36">
        <f t="shared" ref="J253:AO253" ca="1" si="299">J156+J243</f>
        <v>0</v>
      </c>
      <c r="K253" s="36">
        <f t="shared" ca="1" si="299"/>
        <v>0</v>
      </c>
      <c r="L253" s="36">
        <f t="shared" ca="1" si="299"/>
        <v>0</v>
      </c>
      <c r="M253" s="36">
        <f t="shared" ca="1" si="299"/>
        <v>-36164.170228806688</v>
      </c>
      <c r="N253" s="36">
        <f t="shared" ca="1" si="299"/>
        <v>-47393.952361041585</v>
      </c>
      <c r="O253" s="36">
        <f t="shared" ca="1" si="299"/>
        <v>-45573.069108314812</v>
      </c>
      <c r="P253" s="36">
        <f t="shared" ca="1" si="299"/>
        <v>-43752.185855588039</v>
      </c>
      <c r="Q253" s="36">
        <f t="shared" ca="1" si="299"/>
        <v>-41931.302602861266</v>
      </c>
      <c r="R253" s="36">
        <f t="shared" ca="1" si="299"/>
        <v>-40110.419350134493</v>
      </c>
      <c r="S253" s="36">
        <f t="shared" ca="1" si="299"/>
        <v>-38289.536097407719</v>
      </c>
      <c r="T253" s="36">
        <f t="shared" ca="1" si="299"/>
        <v>-36468.652844680946</v>
      </c>
      <c r="U253" s="36">
        <f t="shared" ca="1" si="299"/>
        <v>-34647.769591954173</v>
      </c>
      <c r="V253" s="36">
        <f t="shared" ca="1" si="299"/>
        <v>-32826.8863392274</v>
      </c>
      <c r="W253" s="36">
        <f t="shared" ca="1" si="299"/>
        <v>-31006.003086500619</v>
      </c>
      <c r="X253" s="36">
        <f t="shared" ca="1" si="299"/>
        <v>-38831.352189318699</v>
      </c>
      <c r="Y253" s="36">
        <f t="shared" ca="1" si="299"/>
        <v>-37232.26982694304</v>
      </c>
      <c r="Z253" s="36">
        <f t="shared" ca="1" si="299"/>
        <v>-35633.187464567389</v>
      </c>
      <c r="AA253" s="36">
        <f t="shared" ca="1" si="299"/>
        <v>-34034.10510219173</v>
      </c>
      <c r="AB253" s="36">
        <f t="shared" ca="1" si="299"/>
        <v>-32435.022739816079</v>
      </c>
      <c r="AC253" s="36">
        <f t="shared" ca="1" si="299"/>
        <v>-30835.940377440424</v>
      </c>
      <c r="AD253" s="36">
        <f t="shared" ca="1" si="299"/>
        <v>-29236.858015064769</v>
      </c>
      <c r="AE253" s="36">
        <f t="shared" ca="1" si="299"/>
        <v>-27637.77565268911</v>
      </c>
      <c r="AF253" s="36">
        <f t="shared" ca="1" si="299"/>
        <v>-26038.693290313455</v>
      </c>
      <c r="AG253" s="36">
        <f t="shared" ca="1" si="299"/>
        <v>-24439.6109279378</v>
      </c>
      <c r="AH253" s="36">
        <f t="shared" ca="1" si="299"/>
        <v>-30434.969346900725</v>
      </c>
      <c r="AI253" s="36">
        <f t="shared" ca="1" si="299"/>
        <v>-29041.066141945696</v>
      </c>
      <c r="AJ253" s="36">
        <f t="shared" ca="1" si="299"/>
        <v>-27647.16293699067</v>
      </c>
      <c r="AK253" s="36">
        <f t="shared" ca="1" si="299"/>
        <v>-26253.259732035644</v>
      </c>
      <c r="AL253" s="36">
        <f t="shared" ca="1" si="299"/>
        <v>-24859.35652708061</v>
      </c>
      <c r="AM253" s="36">
        <f t="shared" ca="1" si="299"/>
        <v>-23465.453322125581</v>
      </c>
      <c r="AN253" s="36">
        <f t="shared" ca="1" si="299"/>
        <v>-22071.550117170555</v>
      </c>
      <c r="AO253" s="36">
        <f t="shared" ca="1" si="299"/>
        <v>-20677.646912215525</v>
      </c>
      <c r="AP253" s="36">
        <f t="shared" ref="AP253:BU253" ca="1" si="300">AP156+AP243</f>
        <v>-19283.743707260499</v>
      </c>
      <c r="AQ253" s="36">
        <f t="shared" ca="1" si="300"/>
        <v>-17889.840502305469</v>
      </c>
      <c r="AR253" s="36">
        <f t="shared" ca="1" si="300"/>
        <v>-23231.258968256494</v>
      </c>
      <c r="AS253" s="36">
        <f t="shared" ca="1" si="300"/>
        <v>-21923.267674344719</v>
      </c>
      <c r="AT253" s="36">
        <f t="shared" ca="1" si="300"/>
        <v>-20615.276380432941</v>
      </c>
      <c r="AU253" s="36">
        <f t="shared" ca="1" si="300"/>
        <v>-19307.285086521166</v>
      </c>
      <c r="AV253" s="36">
        <f t="shared" ca="1" si="300"/>
        <v>-17999.293792609391</v>
      </c>
      <c r="AW253" s="36">
        <f t="shared" ca="1" si="300"/>
        <v>-16691.302498697616</v>
      </c>
      <c r="AX253" s="36">
        <f t="shared" ca="1" si="300"/>
        <v>-15383.311204785838</v>
      </c>
      <c r="AY253" s="36">
        <f t="shared" ca="1" si="300"/>
        <v>-14075.319910874063</v>
      </c>
      <c r="AZ253" s="36">
        <f t="shared" ca="1" si="300"/>
        <v>-12767.328616962288</v>
      </c>
      <c r="BA253" s="36">
        <f t="shared" ca="1" si="300"/>
        <v>-11459.337323050509</v>
      </c>
      <c r="BB253" s="36">
        <f t="shared" ca="1" si="300"/>
        <v>-16411.407281820393</v>
      </c>
      <c r="BC253" s="36">
        <f t="shared" ca="1" si="300"/>
        <v>-15150.942029731057</v>
      </c>
      <c r="BD253" s="36">
        <f t="shared" ca="1" si="300"/>
        <v>-13890.476777641721</v>
      </c>
      <c r="BE253" s="36">
        <f t="shared" ca="1" si="300"/>
        <v>-12630.011525552381</v>
      </c>
      <c r="BF253" s="36">
        <f t="shared" ca="1" si="300"/>
        <v>-11369.546273463047</v>
      </c>
      <c r="BG253" s="36">
        <f t="shared" ca="1" si="300"/>
        <v>-10109.081021373711</v>
      </c>
      <c r="BH253" s="36">
        <f t="shared" ca="1" si="300"/>
        <v>-8848.6157692843735</v>
      </c>
      <c r="BI253" s="36">
        <f t="shared" ca="1" si="300"/>
        <v>-7588.1505171950375</v>
      </c>
      <c r="BJ253" s="36">
        <f t="shared" ca="1" si="300"/>
        <v>-6327.6852651057025</v>
      </c>
      <c r="BK253" s="36">
        <f t="shared" ca="1" si="300"/>
        <v>-5067.2200130163665</v>
      </c>
      <c r="BL253" s="36">
        <f t="shared" ca="1" si="300"/>
        <v>-7415.5934869212579</v>
      </c>
      <c r="BM253" s="36">
        <f t="shared" ca="1" si="300"/>
        <v>-6265.5859706723404</v>
      </c>
      <c r="BN253" s="36">
        <f t="shared" ca="1" si="300"/>
        <v>-5115.5784544234248</v>
      </c>
      <c r="BO253" s="36">
        <f t="shared" ca="1" si="300"/>
        <v>-3965.5709381745082</v>
      </c>
      <c r="BP253" s="36">
        <f t="shared" ca="1" si="300"/>
        <v>-2815.5634219255917</v>
      </c>
      <c r="BQ253" s="36">
        <f t="shared" ca="1" si="300"/>
        <v>-1665.5559056766747</v>
      </c>
      <c r="BR253" s="36">
        <f t="shared" ca="1" si="300"/>
        <v>-515.54838942775802</v>
      </c>
      <c r="BS253" s="36">
        <f t="shared" ca="1" si="300"/>
        <v>1.6967533156275749E-12</v>
      </c>
      <c r="BT253" s="36">
        <f t="shared" ca="1" si="300"/>
        <v>1.6967533156275749E-12</v>
      </c>
      <c r="BU253" s="36">
        <f t="shared" ca="1" si="300"/>
        <v>1.6967533156275749E-12</v>
      </c>
      <c r="BV253" s="36">
        <f t="shared" ref="BV253:CK253" ca="1" si="301">BV156+BV243</f>
        <v>1.6967533156275749E-12</v>
      </c>
      <c r="BW253" s="36">
        <f t="shared" ca="1" si="301"/>
        <v>1.6967533156275749E-12</v>
      </c>
      <c r="BX253" s="36">
        <f t="shared" ca="1" si="301"/>
        <v>1.6967533156275749E-12</v>
      </c>
      <c r="BY253" s="36">
        <f t="shared" ca="1" si="301"/>
        <v>1.6967533156275749E-12</v>
      </c>
      <c r="BZ253" s="36">
        <f t="shared" ca="1" si="301"/>
        <v>1.6967533156275749E-12</v>
      </c>
      <c r="CA253" s="36">
        <f t="shared" ca="1" si="301"/>
        <v>1.6967533156275749E-12</v>
      </c>
      <c r="CB253" s="36">
        <f t="shared" ca="1" si="301"/>
        <v>1.6967533156275749E-12</v>
      </c>
      <c r="CC253" s="36">
        <f t="shared" ca="1" si="301"/>
        <v>1.6967533156275749E-12</v>
      </c>
      <c r="CD253" s="36">
        <f t="shared" ca="1" si="301"/>
        <v>1.6967533156275749E-12</v>
      </c>
      <c r="CE253" s="36">
        <f t="shared" ca="1" si="301"/>
        <v>1.6967533156275749E-12</v>
      </c>
      <c r="CF253" s="36">
        <f t="shared" ca="1" si="301"/>
        <v>1.6967533156275749E-12</v>
      </c>
      <c r="CG253" s="36">
        <f t="shared" ca="1" si="301"/>
        <v>1.6967533156275749E-12</v>
      </c>
      <c r="CH253" s="36">
        <f t="shared" ca="1" si="301"/>
        <v>1.6967533156275749E-12</v>
      </c>
      <c r="CI253" s="36">
        <f t="shared" ca="1" si="301"/>
        <v>1.6967533156275749E-12</v>
      </c>
      <c r="CJ253" s="36">
        <f t="shared" ca="1" si="301"/>
        <v>1.6967533156275749E-12</v>
      </c>
      <c r="CK253" s="36">
        <f t="shared" ca="1" si="301"/>
        <v>1.6967533156275749E-12</v>
      </c>
    </row>
    <row r="254" spans="2:89" ht="10.15" hidden="1" customHeight="1" outlineLevel="1" collapsed="1"/>
    <row r="255" spans="2:89" ht="10.15" customHeight="1" collapsed="1"/>
    <row r="256" spans="2:89" s="13" customFormat="1" ht="10.15" customHeight="1">
      <c r="B256" s="15">
        <v>3</v>
      </c>
      <c r="C256" s="13" t="s">
        <v>208</v>
      </c>
      <c r="E256" s="111"/>
      <c r="F256" s="15"/>
      <c r="G256" s="15"/>
    </row>
    <row r="257" spans="1:89" ht="10.15" hidden="1" customHeight="1" outlineLevel="1"/>
    <row r="258" spans="1:89" ht="10.15" hidden="1" customHeight="1" outlineLevel="1">
      <c r="D258" s="10" t="s">
        <v>209</v>
      </c>
      <c r="E258" s="112"/>
      <c r="F258" s="12" t="s">
        <v>4</v>
      </c>
      <c r="J258" s="31">
        <f ca="1">'Naudas plusma'!J16</f>
        <v>-3150</v>
      </c>
      <c r="K258" s="31">
        <f ca="1">'Naudas plusma'!K16</f>
        <v>-3150</v>
      </c>
      <c r="L258" s="31">
        <f ca="1">'Naudas plusma'!L16</f>
        <v>-3150</v>
      </c>
      <c r="M258" s="31">
        <f ca="1">'Naudas plusma'!M16</f>
        <v>-68431.955121741179</v>
      </c>
      <c r="N258" s="31">
        <f ca="1">'Naudas plusma'!N16</f>
        <v>-27704.207735615266</v>
      </c>
      <c r="O258" s="31">
        <f ca="1">'Naudas plusma'!O16</f>
        <v>194570.0288163129</v>
      </c>
      <c r="P258" s="31">
        <f ca="1">'Naudas plusma'!P16</f>
        <v>196390.91206903968</v>
      </c>
      <c r="Q258" s="31">
        <f ca="1">'Naudas plusma'!Q16</f>
        <v>198211.79532176646</v>
      </c>
      <c r="R258" s="31">
        <f ca="1">'Naudas plusma'!R16</f>
        <v>200032.67857449321</v>
      </c>
      <c r="S258" s="31">
        <f ca="1">'Naudas plusma'!S16</f>
        <v>201853.56182721999</v>
      </c>
      <c r="T258" s="31">
        <f ca="1">'Naudas plusma'!T16</f>
        <v>203674.44507994677</v>
      </c>
      <c r="U258" s="31">
        <f ca="1">'Naudas plusma'!U16</f>
        <v>205495.32833267353</v>
      </c>
      <c r="V258" s="31">
        <f ca="1">'Naudas plusma'!V16</f>
        <v>207316.21158540031</v>
      </c>
      <c r="W258" s="31">
        <f ca="1">'Naudas plusma'!W16</f>
        <v>209137.09483812709</v>
      </c>
      <c r="X258" s="31">
        <f ca="1">'Naudas plusma'!X16</f>
        <v>197986.72350576293</v>
      </c>
      <c r="Y258" s="31">
        <f ca="1">'Naudas plusma'!Y16</f>
        <v>187142.990954176</v>
      </c>
      <c r="Z258" s="31">
        <f ca="1">'Naudas plusma'!Z16</f>
        <v>173759.54885178822</v>
      </c>
      <c r="AA258" s="31">
        <f ca="1">'Naudas plusma'!AA16</f>
        <v>162637.08439554294</v>
      </c>
      <c r="AB258" s="31">
        <f ca="1">'Naudas plusma'!AB16</f>
        <v>153299.27865454802</v>
      </c>
      <c r="AC258" s="31">
        <f ca="1">'Naudas plusma'!AC16</f>
        <v>145394.92328105011</v>
      </c>
      <c r="AD258" s="31">
        <f ca="1">'Naudas plusma'!AD16</f>
        <v>138659.34950056564</v>
      </c>
      <c r="AE258" s="31">
        <f ca="1">'Naudas plusma'!AE16</f>
        <v>132889.30536514672</v>
      </c>
      <c r="AF258" s="31">
        <f ca="1">'Naudas plusma'!AF16</f>
        <v>127926.10881394533</v>
      </c>
      <c r="AG258" s="31">
        <f ca="1">'Naudas plusma'!AG16</f>
        <v>123644.06020060887</v>
      </c>
      <c r="AH258" s="31">
        <f ca="1">'Naudas plusma'!AH16</f>
        <v>112347.85188888869</v>
      </c>
      <c r="AI258" s="31">
        <f ca="1">'Naudas plusma'!AI16</f>
        <v>108939.30613123139</v>
      </c>
      <c r="AJ258" s="31">
        <f ca="1">'Naudas plusma'!AJ16</f>
        <v>105961.9995973504</v>
      </c>
      <c r="AK258" s="31">
        <f ca="1">'Naudas plusma'!AK16</f>
        <v>103360.3230135039</v>
      </c>
      <c r="AL258" s="31">
        <f ca="1">'Naudas plusma'!AL16</f>
        <v>101087.83728907205</v>
      </c>
      <c r="AM258" s="31">
        <f ca="1">'Naudas plusma'!AM16</f>
        <v>99105.457577625028</v>
      </c>
      <c r="AN258" s="31">
        <f ca="1">'Naudas plusma'!AN16</f>
        <v>97380.05253379335</v>
      </c>
      <c r="AO258" s="31">
        <f ca="1">'Naudas plusma'!AO16</f>
        <v>95883.352053535738</v>
      </c>
      <c r="AP258" s="31">
        <f ca="1">'Naudas plusma'!AP16</f>
        <v>94591.087027015063</v>
      </c>
      <c r="AQ258" s="31">
        <f ca="1">'Naudas plusma'!AQ16</f>
        <v>93482.305561312998</v>
      </c>
      <c r="AR258" s="31">
        <f ca="1">'Naudas plusma'!AR16</f>
        <v>85803.503155890619</v>
      </c>
      <c r="AS258" s="31">
        <f ca="1">'Naudas plusma'!AS16</f>
        <v>84923.554560088887</v>
      </c>
      <c r="AT258" s="31">
        <f ca="1">'Naudas plusma'!AT16</f>
        <v>84179.158959199587</v>
      </c>
      <c r="AU258" s="31">
        <f ca="1">'Naudas plusma'!AU16</f>
        <v>83558.095449787463</v>
      </c>
      <c r="AV258" s="31">
        <f ca="1">'Naudas plusma'!AV16</f>
        <v>83049.569556816787</v>
      </c>
      <c r="AW258" s="31">
        <f ca="1">'Naudas plusma'!AW16</f>
        <v>82644.010986134497</v>
      </c>
      <c r="AX258" s="31">
        <f ca="1">'Naudas plusma'!AX16</f>
        <v>82332.9048439771</v>
      </c>
      <c r="AY258" s="31">
        <f ca="1">'Naudas plusma'!AY16</f>
        <v>82108.650035077939</v>
      </c>
      <c r="AZ258" s="31">
        <f ca="1">'Naudas plusma'!AZ16</f>
        <v>81964.439866207322</v>
      </c>
      <c r="BA258" s="31">
        <f ca="1">'Naudas plusma'!BA16</f>
        <v>81894.160895602457</v>
      </c>
      <c r="BB258" s="31">
        <f ca="1">'Naudas plusma'!BB16</f>
        <v>75632.245603016519</v>
      </c>
      <c r="BC258" s="31">
        <f ca="1">'Naudas plusma'!BC16</f>
        <v>75646.317797306605</v>
      </c>
      <c r="BD258" s="31">
        <f ca="1">'Naudas plusma'!BD16</f>
        <v>75719.340107284981</v>
      </c>
      <c r="BE258" s="31">
        <f ca="1">'Naudas plusma'!BE16</f>
        <v>75847.226501503101</v>
      </c>
      <c r="BF258" s="31">
        <f ca="1">'Naudas plusma'!BF16</f>
        <v>76026.260080674721</v>
      </c>
      <c r="BG258" s="31">
        <f ca="1">'Naudas plusma'!BG16</f>
        <v>76253.052310118597</v>
      </c>
      <c r="BH258" s="31">
        <f ca="1">'Naudas plusma'!BH16</f>
        <v>76524.507538846126</v>
      </c>
      <c r="BI258" s="31">
        <f ca="1">'Naudas plusma'!BI16</f>
        <v>76837.792022325986</v>
      </c>
      <c r="BJ258" s="31">
        <f ca="1">'Naudas plusma'!BJ16</f>
        <v>77190.306795750279</v>
      </c>
      <c r="BK258" s="31">
        <f ca="1">'Naudas plusma'!BK16</f>
        <v>77579.663850697718</v>
      </c>
      <c r="BL258" s="31">
        <f ca="1">'Naudas plusma'!BL16</f>
        <v>74394.826429180102</v>
      </c>
      <c r="BM258" s="31">
        <f ca="1">'Naudas plusma'!BM16</f>
        <v>74740.987666963323</v>
      </c>
      <c r="BN258" s="31">
        <f ca="1">'Naudas plusma'!BN16</f>
        <v>75117.89504664838</v>
      </c>
      <c r="BO258" s="31">
        <f ca="1">'Naudas plusma'!BO16</f>
        <v>75523.817542569843</v>
      </c>
      <c r="BP258" s="31">
        <f ca="1">'Naudas plusma'!BP16</f>
        <v>75957.151687777892</v>
      </c>
      <c r="BQ258" s="31">
        <f ca="1">'Naudas plusma'!BQ16</f>
        <v>76416.410036122295</v>
      </c>
      <c r="BR258" s="31">
        <f ca="1">'Naudas plusma'!BR16</f>
        <v>72821.74729921059</v>
      </c>
      <c r="BS258" s="31">
        <f ca="1">'Naudas plusma'!BS16</f>
        <v>1.6967533156275749E-12</v>
      </c>
      <c r="BT258" s="31">
        <f ca="1">'Naudas plusma'!BT16</f>
        <v>1.6967533156275749E-12</v>
      </c>
      <c r="BU258" s="31">
        <f ca="1">'Naudas plusma'!BU16</f>
        <v>1.6967533156275749E-12</v>
      </c>
      <c r="BV258" s="31">
        <f ca="1">'Naudas plusma'!BV16</f>
        <v>1.6967533156275749E-12</v>
      </c>
      <c r="BW258" s="31">
        <f ca="1">'Naudas plusma'!BW16</f>
        <v>1.6967533156275749E-12</v>
      </c>
      <c r="BX258" s="31">
        <f ca="1">'Naudas plusma'!BX16</f>
        <v>1.6967533156275749E-12</v>
      </c>
      <c r="BY258" s="31">
        <f ca="1">'Naudas plusma'!BY16</f>
        <v>1.6967533156275749E-12</v>
      </c>
      <c r="BZ258" s="31">
        <f ca="1">'Naudas plusma'!BZ16</f>
        <v>1.6967533156275749E-12</v>
      </c>
      <c r="CA258" s="31">
        <f ca="1">'Naudas plusma'!CA16</f>
        <v>1.6967533156275749E-12</v>
      </c>
      <c r="CB258" s="31">
        <f ca="1">'Naudas plusma'!CB16</f>
        <v>1.6967533156275749E-12</v>
      </c>
      <c r="CC258" s="31">
        <f ca="1">'Naudas plusma'!CC16</f>
        <v>1.6967533156275749E-12</v>
      </c>
      <c r="CD258" s="31">
        <f ca="1">'Naudas plusma'!CD16</f>
        <v>1.6967533156275749E-12</v>
      </c>
      <c r="CE258" s="31">
        <f ca="1">'Naudas plusma'!CE16</f>
        <v>1.6967533156275749E-12</v>
      </c>
      <c r="CF258" s="31">
        <f ca="1">'Naudas plusma'!CF16</f>
        <v>1.6967533156275749E-12</v>
      </c>
      <c r="CG258" s="31">
        <f ca="1">'Naudas plusma'!CG16</f>
        <v>1.6967533156275749E-12</v>
      </c>
      <c r="CH258" s="31">
        <f ca="1">'Naudas plusma'!CH16</f>
        <v>1.6967533156275749E-12</v>
      </c>
      <c r="CI258" s="31">
        <f ca="1">'Naudas plusma'!CI16</f>
        <v>1.6967533156275749E-12</v>
      </c>
      <c r="CJ258" s="31">
        <f ca="1">'Naudas plusma'!CJ16</f>
        <v>1.6967533156275749E-12</v>
      </c>
      <c r="CK258" s="31">
        <f ca="1">'Naudas plusma'!CK16</f>
        <v>1.6967533156275749E-12</v>
      </c>
    </row>
    <row r="259" spans="1:89" ht="10.15" hidden="1" customHeight="1" outlineLevel="1">
      <c r="D259" s="40" t="s">
        <v>201</v>
      </c>
      <c r="E259" s="113"/>
      <c r="F259" s="42" t="s">
        <v>4</v>
      </c>
      <c r="J259" s="39">
        <f ca="1">'Naudas plusma'!J21</f>
        <v>0</v>
      </c>
      <c r="K259" s="39">
        <f ca="1">'Naudas plusma'!K21</f>
        <v>0</v>
      </c>
      <c r="L259" s="39">
        <f ca="1">'Naudas plusma'!L21</f>
        <v>0</v>
      </c>
      <c r="M259" s="39">
        <f ca="1">'Naudas plusma'!M21</f>
        <v>-1240623.3354650666</v>
      </c>
      <c r="N259" s="39">
        <f ca="1">'Naudas plusma'!N21</f>
        <v>-407006.56120260939</v>
      </c>
      <c r="O259" s="39">
        <f ca="1">'Naudas plusma'!O21</f>
        <v>0</v>
      </c>
      <c r="P259" s="39">
        <f ca="1">'Naudas plusma'!P21</f>
        <v>0</v>
      </c>
      <c r="Q259" s="39">
        <f ca="1">'Naudas plusma'!Q21</f>
        <v>0</v>
      </c>
      <c r="R259" s="39">
        <f ca="1">'Naudas plusma'!R21</f>
        <v>0</v>
      </c>
      <c r="S259" s="39">
        <f ca="1">'Naudas plusma'!S21</f>
        <v>0</v>
      </c>
      <c r="T259" s="39">
        <f ca="1">'Naudas plusma'!T21</f>
        <v>0</v>
      </c>
      <c r="U259" s="39">
        <f ca="1">'Naudas plusma'!U21</f>
        <v>0</v>
      </c>
      <c r="V259" s="39">
        <f ca="1">'Naudas plusma'!V21</f>
        <v>0</v>
      </c>
      <c r="W259" s="39">
        <f ca="1">'Naudas plusma'!W21</f>
        <v>0</v>
      </c>
      <c r="X259" s="39">
        <f ca="1">'Naudas plusma'!X21</f>
        <v>-330917.06193978916</v>
      </c>
      <c r="Y259" s="39">
        <f ca="1">'Naudas plusma'!Y21</f>
        <v>0</v>
      </c>
      <c r="Z259" s="39">
        <f ca="1">'Naudas plusma'!Z21</f>
        <v>0</v>
      </c>
      <c r="AA259" s="39">
        <f ca="1">'Naudas plusma'!AA21</f>
        <v>0</v>
      </c>
      <c r="AB259" s="39">
        <f ca="1">'Naudas plusma'!AB21</f>
        <v>0</v>
      </c>
      <c r="AC259" s="39">
        <f ca="1">'Naudas plusma'!AC21</f>
        <v>0</v>
      </c>
      <c r="AD259" s="39">
        <f ca="1">'Naudas plusma'!AD21</f>
        <v>0</v>
      </c>
      <c r="AE259" s="39">
        <f ca="1">'Naudas plusma'!AE21</f>
        <v>0</v>
      </c>
      <c r="AF259" s="39">
        <f ca="1">'Naudas plusma'!AF21</f>
        <v>0</v>
      </c>
      <c r="AG259" s="39">
        <f ca="1">'Naudas plusma'!AG21</f>
        <v>0</v>
      </c>
      <c r="AH259" s="39">
        <f ca="1">'Naudas plusma'!AH21</f>
        <v>-260529.7009035534</v>
      </c>
      <c r="AI259" s="39">
        <f ca="1">'Naudas plusma'!AI21</f>
        <v>0</v>
      </c>
      <c r="AJ259" s="39">
        <f ca="1">'Naudas plusma'!AJ21</f>
        <v>0</v>
      </c>
      <c r="AK259" s="39">
        <f ca="1">'Naudas plusma'!AK21</f>
        <v>0</v>
      </c>
      <c r="AL259" s="39">
        <f ca="1">'Naudas plusma'!AL21</f>
        <v>0</v>
      </c>
      <c r="AM259" s="39">
        <f ca="1">'Naudas plusma'!AM21</f>
        <v>0</v>
      </c>
      <c r="AN259" s="39">
        <f ca="1">'Naudas plusma'!AN21</f>
        <v>0</v>
      </c>
      <c r="AO259" s="39">
        <f ca="1">'Naudas plusma'!AO21</f>
        <v>0</v>
      </c>
      <c r="AP259" s="39">
        <f ca="1">'Naudas plusma'!AP21</f>
        <v>0</v>
      </c>
      <c r="AQ259" s="39">
        <f ca="1">'Naudas plusma'!AQ21</f>
        <v>0</v>
      </c>
      <c r="AR259" s="39">
        <f ca="1">'Naudas plusma'!AR21</f>
        <v>-231057.34720089377</v>
      </c>
      <c r="AS259" s="39">
        <f ca="1">'Naudas plusma'!AS21</f>
        <v>0</v>
      </c>
      <c r="AT259" s="39">
        <f ca="1">'Naudas plusma'!AT21</f>
        <v>0</v>
      </c>
      <c r="AU259" s="39">
        <f ca="1">'Naudas plusma'!AU21</f>
        <v>0</v>
      </c>
      <c r="AV259" s="39">
        <f ca="1">'Naudas plusma'!AV21</f>
        <v>0</v>
      </c>
      <c r="AW259" s="39">
        <f ca="1">'Naudas plusma'!AW21</f>
        <v>0</v>
      </c>
      <c r="AX259" s="39">
        <f ca="1">'Naudas plusma'!AX21</f>
        <v>0</v>
      </c>
      <c r="AY259" s="39">
        <f ca="1">'Naudas plusma'!AY21</f>
        <v>0</v>
      </c>
      <c r="AZ259" s="39">
        <f ca="1">'Naudas plusma'!AZ21</f>
        <v>0</v>
      </c>
      <c r="BA259" s="39">
        <f ca="1">'Naudas plusma'!BA21</f>
        <v>0</v>
      </c>
      <c r="BB259" s="39">
        <f ca="1">'Naudas plusma'!BB21</f>
        <v>-214753.38774208087</v>
      </c>
      <c r="BC259" s="39">
        <f ca="1">'Naudas plusma'!BC21</f>
        <v>0</v>
      </c>
      <c r="BD259" s="39">
        <f ca="1">'Naudas plusma'!BD21</f>
        <v>0</v>
      </c>
      <c r="BE259" s="39">
        <f ca="1">'Naudas plusma'!BE21</f>
        <v>0</v>
      </c>
      <c r="BF259" s="39">
        <f ca="1">'Naudas plusma'!BF21</f>
        <v>0</v>
      </c>
      <c r="BG259" s="39">
        <f ca="1">'Naudas plusma'!BG21</f>
        <v>0</v>
      </c>
      <c r="BH259" s="39">
        <f ca="1">'Naudas plusma'!BH21</f>
        <v>0</v>
      </c>
      <c r="BI259" s="39">
        <f ca="1">'Naudas plusma'!BI21</f>
        <v>0</v>
      </c>
      <c r="BJ259" s="39">
        <f ca="1">'Naudas plusma'!BJ21</f>
        <v>0</v>
      </c>
      <c r="BK259" s="39">
        <f ca="1">'Naudas plusma'!BK21</f>
        <v>0</v>
      </c>
      <c r="BL259" s="39">
        <f ca="1">'Naudas plusma'!BL21</f>
        <v>-123802.35766704039</v>
      </c>
      <c r="BM259" s="39">
        <f ca="1">'Naudas plusma'!BM21</f>
        <v>0</v>
      </c>
      <c r="BN259" s="39">
        <f ca="1">'Naudas plusma'!BN21</f>
        <v>0</v>
      </c>
      <c r="BO259" s="39">
        <f ca="1">'Naudas plusma'!BO21</f>
        <v>0</v>
      </c>
      <c r="BP259" s="39">
        <f ca="1">'Naudas plusma'!BP21</f>
        <v>0</v>
      </c>
      <c r="BQ259" s="39">
        <f ca="1">'Naudas plusma'!BQ21</f>
        <v>0</v>
      </c>
      <c r="BR259" s="39">
        <f ca="1">'Naudas plusma'!BR21</f>
        <v>0</v>
      </c>
      <c r="BS259" s="39">
        <f ca="1">'Naudas plusma'!BS21</f>
        <v>0</v>
      </c>
      <c r="BT259" s="39">
        <f ca="1">'Naudas plusma'!BT21</f>
        <v>0</v>
      </c>
      <c r="BU259" s="39">
        <f ca="1">'Naudas plusma'!BU21</f>
        <v>0</v>
      </c>
      <c r="BV259" s="39">
        <f ca="1">'Naudas plusma'!BV21</f>
        <v>0</v>
      </c>
      <c r="BW259" s="39">
        <f ca="1">'Naudas plusma'!BW21</f>
        <v>0</v>
      </c>
      <c r="BX259" s="39">
        <f ca="1">'Naudas plusma'!BX21</f>
        <v>0</v>
      </c>
      <c r="BY259" s="39">
        <f ca="1">'Naudas plusma'!BY21</f>
        <v>0</v>
      </c>
      <c r="BZ259" s="39">
        <f ca="1">'Naudas plusma'!BZ21</f>
        <v>0</v>
      </c>
      <c r="CA259" s="39">
        <f ca="1">'Naudas plusma'!CA21</f>
        <v>0</v>
      </c>
      <c r="CB259" s="39">
        <f ca="1">'Naudas plusma'!CB21</f>
        <v>0</v>
      </c>
      <c r="CC259" s="39">
        <f ca="1">'Naudas plusma'!CC21</f>
        <v>0</v>
      </c>
      <c r="CD259" s="39">
        <f ca="1">'Naudas plusma'!CD21</f>
        <v>0</v>
      </c>
      <c r="CE259" s="39">
        <f ca="1">'Naudas plusma'!CE21</f>
        <v>0</v>
      </c>
      <c r="CF259" s="39">
        <f ca="1">'Naudas plusma'!CF21</f>
        <v>0</v>
      </c>
      <c r="CG259" s="39">
        <f ca="1">'Naudas plusma'!CG21</f>
        <v>0</v>
      </c>
      <c r="CH259" s="39">
        <f ca="1">'Naudas plusma'!CH21</f>
        <v>0</v>
      </c>
      <c r="CI259" s="39">
        <f ca="1">'Naudas plusma'!CI21</f>
        <v>0</v>
      </c>
      <c r="CJ259" s="39">
        <f ca="1">'Naudas plusma'!CJ21</f>
        <v>0</v>
      </c>
      <c r="CK259" s="39">
        <f ca="1">'Naudas plusma'!CK21</f>
        <v>0</v>
      </c>
    </row>
    <row r="260" spans="1:89" s="44" customFormat="1" ht="10.15" hidden="1" customHeight="1" outlineLevel="1">
      <c r="A260" s="178">
        <f ca="1">IF(SUM(J260:CK260)&lt;0,1,0)</f>
        <v>0</v>
      </c>
      <c r="D260" s="44" t="s">
        <v>210</v>
      </c>
      <c r="E260" s="114"/>
      <c r="F260" s="46" t="s">
        <v>4</v>
      </c>
      <c r="G260" s="46"/>
      <c r="J260" s="38">
        <f ca="1">SUM(J258:J259)</f>
        <v>-3150</v>
      </c>
      <c r="K260" s="38">
        <f t="shared" ref="K260:BV260" ca="1" si="302">SUM(K258:K259)</f>
        <v>-3150</v>
      </c>
      <c r="L260" s="38">
        <f t="shared" ca="1" si="302"/>
        <v>-3150</v>
      </c>
      <c r="M260" s="38">
        <f t="shared" ca="1" si="302"/>
        <v>-1309055.2905868078</v>
      </c>
      <c r="N260" s="38">
        <f t="shared" ca="1" si="302"/>
        <v>-434710.76893822465</v>
      </c>
      <c r="O260" s="38">
        <f t="shared" ca="1" si="302"/>
        <v>194570.0288163129</v>
      </c>
      <c r="P260" s="38">
        <f t="shared" ca="1" si="302"/>
        <v>196390.91206903968</v>
      </c>
      <c r="Q260" s="38">
        <f t="shared" ca="1" si="302"/>
        <v>198211.79532176646</v>
      </c>
      <c r="R260" s="38">
        <f t="shared" ca="1" si="302"/>
        <v>200032.67857449321</v>
      </c>
      <c r="S260" s="38">
        <f t="shared" ca="1" si="302"/>
        <v>201853.56182721999</v>
      </c>
      <c r="T260" s="38">
        <f t="shared" ca="1" si="302"/>
        <v>203674.44507994677</v>
      </c>
      <c r="U260" s="38">
        <f t="shared" ca="1" si="302"/>
        <v>205495.32833267353</v>
      </c>
      <c r="V260" s="38">
        <f t="shared" ca="1" si="302"/>
        <v>207316.21158540031</v>
      </c>
      <c r="W260" s="38">
        <f t="shared" ca="1" si="302"/>
        <v>209137.09483812709</v>
      </c>
      <c r="X260" s="38">
        <f t="shared" ca="1" si="302"/>
        <v>-132930.33843402623</v>
      </c>
      <c r="Y260" s="38">
        <f t="shared" ca="1" si="302"/>
        <v>187142.990954176</v>
      </c>
      <c r="Z260" s="38">
        <f t="shared" ca="1" si="302"/>
        <v>173759.54885178822</v>
      </c>
      <c r="AA260" s="38">
        <f t="shared" ca="1" si="302"/>
        <v>162637.08439554294</v>
      </c>
      <c r="AB260" s="38">
        <f t="shared" ca="1" si="302"/>
        <v>153299.27865454802</v>
      </c>
      <c r="AC260" s="38">
        <f t="shared" ca="1" si="302"/>
        <v>145394.92328105011</v>
      </c>
      <c r="AD260" s="38">
        <f t="shared" ca="1" si="302"/>
        <v>138659.34950056564</v>
      </c>
      <c r="AE260" s="38">
        <f t="shared" ca="1" si="302"/>
        <v>132889.30536514672</v>
      </c>
      <c r="AF260" s="38">
        <f t="shared" ca="1" si="302"/>
        <v>127926.10881394533</v>
      </c>
      <c r="AG260" s="38">
        <f t="shared" ca="1" si="302"/>
        <v>123644.06020060887</v>
      </c>
      <c r="AH260" s="38">
        <f t="shared" ca="1" si="302"/>
        <v>-148181.84901466471</v>
      </c>
      <c r="AI260" s="38">
        <f t="shared" ca="1" si="302"/>
        <v>108939.30613123139</v>
      </c>
      <c r="AJ260" s="38">
        <f t="shared" ca="1" si="302"/>
        <v>105961.9995973504</v>
      </c>
      <c r="AK260" s="38">
        <f t="shared" ca="1" si="302"/>
        <v>103360.3230135039</v>
      </c>
      <c r="AL260" s="38">
        <f t="shared" ca="1" si="302"/>
        <v>101087.83728907205</v>
      </c>
      <c r="AM260" s="38">
        <f t="shared" ca="1" si="302"/>
        <v>99105.457577625028</v>
      </c>
      <c r="AN260" s="38">
        <f t="shared" ca="1" si="302"/>
        <v>97380.05253379335</v>
      </c>
      <c r="AO260" s="38">
        <f t="shared" ca="1" si="302"/>
        <v>95883.352053535738</v>
      </c>
      <c r="AP260" s="38">
        <f t="shared" ca="1" si="302"/>
        <v>94591.087027015063</v>
      </c>
      <c r="AQ260" s="38">
        <f t="shared" ca="1" si="302"/>
        <v>93482.305561312998</v>
      </c>
      <c r="AR260" s="38">
        <f t="shared" ca="1" si="302"/>
        <v>-145253.84404500315</v>
      </c>
      <c r="AS260" s="38">
        <f t="shared" ca="1" si="302"/>
        <v>84923.554560088887</v>
      </c>
      <c r="AT260" s="38">
        <f t="shared" ca="1" si="302"/>
        <v>84179.158959199587</v>
      </c>
      <c r="AU260" s="38">
        <f t="shared" ca="1" si="302"/>
        <v>83558.095449787463</v>
      </c>
      <c r="AV260" s="38">
        <f t="shared" ca="1" si="302"/>
        <v>83049.569556816787</v>
      </c>
      <c r="AW260" s="38">
        <f t="shared" ca="1" si="302"/>
        <v>82644.010986134497</v>
      </c>
      <c r="AX260" s="38">
        <f t="shared" ca="1" si="302"/>
        <v>82332.9048439771</v>
      </c>
      <c r="AY260" s="38">
        <f t="shared" ca="1" si="302"/>
        <v>82108.650035077939</v>
      </c>
      <c r="AZ260" s="38">
        <f t="shared" ca="1" si="302"/>
        <v>81964.439866207322</v>
      </c>
      <c r="BA260" s="38">
        <f t="shared" ca="1" si="302"/>
        <v>81894.160895602457</v>
      </c>
      <c r="BB260" s="38">
        <f t="shared" ca="1" si="302"/>
        <v>-139121.14213906435</v>
      </c>
      <c r="BC260" s="38">
        <f t="shared" ca="1" si="302"/>
        <v>75646.317797306605</v>
      </c>
      <c r="BD260" s="38">
        <f t="shared" ca="1" si="302"/>
        <v>75719.340107284981</v>
      </c>
      <c r="BE260" s="38">
        <f t="shared" ca="1" si="302"/>
        <v>75847.226501503101</v>
      </c>
      <c r="BF260" s="38">
        <f t="shared" ca="1" si="302"/>
        <v>76026.260080674721</v>
      </c>
      <c r="BG260" s="38">
        <f t="shared" ca="1" si="302"/>
        <v>76253.052310118597</v>
      </c>
      <c r="BH260" s="38">
        <f t="shared" ca="1" si="302"/>
        <v>76524.507538846126</v>
      </c>
      <c r="BI260" s="38">
        <f t="shared" ca="1" si="302"/>
        <v>76837.792022325986</v>
      </c>
      <c r="BJ260" s="38">
        <f t="shared" ca="1" si="302"/>
        <v>77190.306795750279</v>
      </c>
      <c r="BK260" s="38">
        <f t="shared" ca="1" si="302"/>
        <v>77579.663850697718</v>
      </c>
      <c r="BL260" s="38">
        <f t="shared" ca="1" si="302"/>
        <v>-49407.531237860283</v>
      </c>
      <c r="BM260" s="38">
        <f t="shared" ca="1" si="302"/>
        <v>74740.987666963323</v>
      </c>
      <c r="BN260" s="38">
        <f t="shared" ca="1" si="302"/>
        <v>75117.89504664838</v>
      </c>
      <c r="BO260" s="38">
        <f t="shared" ca="1" si="302"/>
        <v>75523.817542569843</v>
      </c>
      <c r="BP260" s="38">
        <f t="shared" ca="1" si="302"/>
        <v>75957.151687777892</v>
      </c>
      <c r="BQ260" s="38">
        <f t="shared" ca="1" si="302"/>
        <v>76416.410036122295</v>
      </c>
      <c r="BR260" s="38">
        <f t="shared" ca="1" si="302"/>
        <v>72821.74729921059</v>
      </c>
      <c r="BS260" s="38">
        <f t="shared" ca="1" si="302"/>
        <v>1.6967533156275749E-12</v>
      </c>
      <c r="BT260" s="38">
        <f t="shared" ca="1" si="302"/>
        <v>1.6967533156275749E-12</v>
      </c>
      <c r="BU260" s="38">
        <f t="shared" ca="1" si="302"/>
        <v>1.6967533156275749E-12</v>
      </c>
      <c r="BV260" s="38">
        <f t="shared" ca="1" si="302"/>
        <v>1.6967533156275749E-12</v>
      </c>
      <c r="BW260" s="38">
        <f t="shared" ref="BW260:CK260" ca="1" si="303">SUM(BW258:BW259)</f>
        <v>1.6967533156275749E-12</v>
      </c>
      <c r="BX260" s="38">
        <f t="shared" ca="1" si="303"/>
        <v>1.6967533156275749E-12</v>
      </c>
      <c r="BY260" s="38">
        <f t="shared" ca="1" si="303"/>
        <v>1.6967533156275749E-12</v>
      </c>
      <c r="BZ260" s="38">
        <f t="shared" ca="1" si="303"/>
        <v>1.6967533156275749E-12</v>
      </c>
      <c r="CA260" s="38">
        <f t="shared" ca="1" si="303"/>
        <v>1.6967533156275749E-12</v>
      </c>
      <c r="CB260" s="38">
        <f t="shared" ca="1" si="303"/>
        <v>1.6967533156275749E-12</v>
      </c>
      <c r="CC260" s="38">
        <f t="shared" ca="1" si="303"/>
        <v>1.6967533156275749E-12</v>
      </c>
      <c r="CD260" s="38">
        <f t="shared" ca="1" si="303"/>
        <v>1.6967533156275749E-12</v>
      </c>
      <c r="CE260" s="38">
        <f t="shared" ca="1" si="303"/>
        <v>1.6967533156275749E-12</v>
      </c>
      <c r="CF260" s="38">
        <f t="shared" ca="1" si="303"/>
        <v>1.6967533156275749E-12</v>
      </c>
      <c r="CG260" s="38">
        <f t="shared" ca="1" si="303"/>
        <v>1.6967533156275749E-12</v>
      </c>
      <c r="CH260" s="38">
        <f t="shared" ca="1" si="303"/>
        <v>1.6967533156275749E-12</v>
      </c>
      <c r="CI260" s="38">
        <f t="shared" ca="1" si="303"/>
        <v>1.6967533156275749E-12</v>
      </c>
      <c r="CJ260" s="38">
        <f t="shared" ca="1" si="303"/>
        <v>1.6967533156275749E-12</v>
      </c>
      <c r="CK260" s="38">
        <f t="shared" ca="1" si="303"/>
        <v>1.6967533156275749E-12</v>
      </c>
    </row>
    <row r="261" spans="1:89" ht="10.15" hidden="1" customHeight="1" outlineLevel="1"/>
    <row r="262" spans="1:89" ht="10.15" hidden="1" customHeight="1" outlineLevel="1">
      <c r="D262" s="10" t="s">
        <v>210</v>
      </c>
      <c r="F262" s="12" t="s">
        <v>4</v>
      </c>
      <c r="J262" s="31">
        <f ca="1">J260</f>
        <v>-3150</v>
      </c>
      <c r="K262" s="31">
        <f t="shared" ref="K262:BV262" ca="1" si="304">K260</f>
        <v>-3150</v>
      </c>
      <c r="L262" s="31">
        <f t="shared" ca="1" si="304"/>
        <v>-3150</v>
      </c>
      <c r="M262" s="31">
        <f t="shared" ca="1" si="304"/>
        <v>-1309055.2905868078</v>
      </c>
      <c r="N262" s="31">
        <f t="shared" ca="1" si="304"/>
        <v>-434710.76893822465</v>
      </c>
      <c r="O262" s="31">
        <f t="shared" ca="1" si="304"/>
        <v>194570.0288163129</v>
      </c>
      <c r="P262" s="31">
        <f t="shared" ca="1" si="304"/>
        <v>196390.91206903968</v>
      </c>
      <c r="Q262" s="31">
        <f t="shared" ca="1" si="304"/>
        <v>198211.79532176646</v>
      </c>
      <c r="R262" s="31">
        <f t="shared" ca="1" si="304"/>
        <v>200032.67857449321</v>
      </c>
      <c r="S262" s="31">
        <f t="shared" ca="1" si="304"/>
        <v>201853.56182721999</v>
      </c>
      <c r="T262" s="31">
        <f t="shared" ca="1" si="304"/>
        <v>203674.44507994677</v>
      </c>
      <c r="U262" s="31">
        <f t="shared" ca="1" si="304"/>
        <v>205495.32833267353</v>
      </c>
      <c r="V262" s="31">
        <f t="shared" ca="1" si="304"/>
        <v>207316.21158540031</v>
      </c>
      <c r="W262" s="31">
        <f t="shared" ca="1" si="304"/>
        <v>209137.09483812709</v>
      </c>
      <c r="X262" s="31">
        <f t="shared" ca="1" si="304"/>
        <v>-132930.33843402623</v>
      </c>
      <c r="Y262" s="31">
        <f t="shared" ca="1" si="304"/>
        <v>187142.990954176</v>
      </c>
      <c r="Z262" s="31">
        <f t="shared" ca="1" si="304"/>
        <v>173759.54885178822</v>
      </c>
      <c r="AA262" s="31">
        <f t="shared" ca="1" si="304"/>
        <v>162637.08439554294</v>
      </c>
      <c r="AB262" s="31">
        <f t="shared" ca="1" si="304"/>
        <v>153299.27865454802</v>
      </c>
      <c r="AC262" s="31">
        <f t="shared" ca="1" si="304"/>
        <v>145394.92328105011</v>
      </c>
      <c r="AD262" s="31">
        <f t="shared" ca="1" si="304"/>
        <v>138659.34950056564</v>
      </c>
      <c r="AE262" s="31">
        <f t="shared" ca="1" si="304"/>
        <v>132889.30536514672</v>
      </c>
      <c r="AF262" s="31">
        <f t="shared" ca="1" si="304"/>
        <v>127926.10881394533</v>
      </c>
      <c r="AG262" s="31">
        <f t="shared" ca="1" si="304"/>
        <v>123644.06020060887</v>
      </c>
      <c r="AH262" s="31">
        <f t="shared" ca="1" si="304"/>
        <v>-148181.84901466471</v>
      </c>
      <c r="AI262" s="31">
        <f t="shared" ca="1" si="304"/>
        <v>108939.30613123139</v>
      </c>
      <c r="AJ262" s="31">
        <f t="shared" ca="1" si="304"/>
        <v>105961.9995973504</v>
      </c>
      <c r="AK262" s="31">
        <f t="shared" ca="1" si="304"/>
        <v>103360.3230135039</v>
      </c>
      <c r="AL262" s="31">
        <f t="shared" ca="1" si="304"/>
        <v>101087.83728907205</v>
      </c>
      <c r="AM262" s="31">
        <f t="shared" ca="1" si="304"/>
        <v>99105.457577625028</v>
      </c>
      <c r="AN262" s="31">
        <f t="shared" ca="1" si="304"/>
        <v>97380.05253379335</v>
      </c>
      <c r="AO262" s="31">
        <f t="shared" ca="1" si="304"/>
        <v>95883.352053535738</v>
      </c>
      <c r="AP262" s="31">
        <f t="shared" ca="1" si="304"/>
        <v>94591.087027015063</v>
      </c>
      <c r="AQ262" s="31">
        <f t="shared" ca="1" si="304"/>
        <v>93482.305561312998</v>
      </c>
      <c r="AR262" s="31">
        <f t="shared" ca="1" si="304"/>
        <v>-145253.84404500315</v>
      </c>
      <c r="AS262" s="31">
        <f t="shared" ca="1" si="304"/>
        <v>84923.554560088887</v>
      </c>
      <c r="AT262" s="31">
        <f t="shared" ca="1" si="304"/>
        <v>84179.158959199587</v>
      </c>
      <c r="AU262" s="31">
        <f t="shared" ca="1" si="304"/>
        <v>83558.095449787463</v>
      </c>
      <c r="AV262" s="31">
        <f t="shared" ca="1" si="304"/>
        <v>83049.569556816787</v>
      </c>
      <c r="AW262" s="31">
        <f t="shared" ca="1" si="304"/>
        <v>82644.010986134497</v>
      </c>
      <c r="AX262" s="31">
        <f t="shared" ca="1" si="304"/>
        <v>82332.9048439771</v>
      </c>
      <c r="AY262" s="31">
        <f t="shared" ca="1" si="304"/>
        <v>82108.650035077939</v>
      </c>
      <c r="AZ262" s="31">
        <f t="shared" ca="1" si="304"/>
        <v>81964.439866207322</v>
      </c>
      <c r="BA262" s="31">
        <f t="shared" ca="1" si="304"/>
        <v>81894.160895602457</v>
      </c>
      <c r="BB262" s="31">
        <f t="shared" ca="1" si="304"/>
        <v>-139121.14213906435</v>
      </c>
      <c r="BC262" s="31">
        <f t="shared" ca="1" si="304"/>
        <v>75646.317797306605</v>
      </c>
      <c r="BD262" s="31">
        <f t="shared" ca="1" si="304"/>
        <v>75719.340107284981</v>
      </c>
      <c r="BE262" s="31">
        <f t="shared" ca="1" si="304"/>
        <v>75847.226501503101</v>
      </c>
      <c r="BF262" s="31">
        <f t="shared" ca="1" si="304"/>
        <v>76026.260080674721</v>
      </c>
      <c r="BG262" s="31">
        <f t="shared" ca="1" si="304"/>
        <v>76253.052310118597</v>
      </c>
      <c r="BH262" s="31">
        <f t="shared" ca="1" si="304"/>
        <v>76524.507538846126</v>
      </c>
      <c r="BI262" s="31">
        <f t="shared" ca="1" si="304"/>
        <v>76837.792022325986</v>
      </c>
      <c r="BJ262" s="31">
        <f t="shared" ca="1" si="304"/>
        <v>77190.306795750279</v>
      </c>
      <c r="BK262" s="31">
        <f t="shared" ca="1" si="304"/>
        <v>77579.663850697718</v>
      </c>
      <c r="BL262" s="31">
        <f t="shared" ca="1" si="304"/>
        <v>-49407.531237860283</v>
      </c>
      <c r="BM262" s="31">
        <f t="shared" ca="1" si="304"/>
        <v>74740.987666963323</v>
      </c>
      <c r="BN262" s="31">
        <f t="shared" ca="1" si="304"/>
        <v>75117.89504664838</v>
      </c>
      <c r="BO262" s="31">
        <f t="shared" ca="1" si="304"/>
        <v>75523.817542569843</v>
      </c>
      <c r="BP262" s="31">
        <f t="shared" ca="1" si="304"/>
        <v>75957.151687777892</v>
      </c>
      <c r="BQ262" s="31">
        <f t="shared" ca="1" si="304"/>
        <v>76416.410036122295</v>
      </c>
      <c r="BR262" s="31">
        <f t="shared" ca="1" si="304"/>
        <v>72821.74729921059</v>
      </c>
      <c r="BS262" s="31">
        <f t="shared" ca="1" si="304"/>
        <v>1.6967533156275749E-12</v>
      </c>
      <c r="BT262" s="31">
        <f t="shared" ca="1" si="304"/>
        <v>1.6967533156275749E-12</v>
      </c>
      <c r="BU262" s="31">
        <f t="shared" ca="1" si="304"/>
        <v>1.6967533156275749E-12</v>
      </c>
      <c r="BV262" s="31">
        <f t="shared" ca="1" si="304"/>
        <v>1.6967533156275749E-12</v>
      </c>
      <c r="BW262" s="31">
        <f t="shared" ref="BW262:CK262" ca="1" si="305">BW260</f>
        <v>1.6967533156275749E-12</v>
      </c>
      <c r="BX262" s="31">
        <f t="shared" ca="1" si="305"/>
        <v>1.6967533156275749E-12</v>
      </c>
      <c r="BY262" s="31">
        <f t="shared" ca="1" si="305"/>
        <v>1.6967533156275749E-12</v>
      </c>
      <c r="BZ262" s="31">
        <f t="shared" ca="1" si="305"/>
        <v>1.6967533156275749E-12</v>
      </c>
      <c r="CA262" s="31">
        <f t="shared" ca="1" si="305"/>
        <v>1.6967533156275749E-12</v>
      </c>
      <c r="CB262" s="31">
        <f t="shared" ca="1" si="305"/>
        <v>1.6967533156275749E-12</v>
      </c>
      <c r="CC262" s="31">
        <f t="shared" ca="1" si="305"/>
        <v>1.6967533156275749E-12</v>
      </c>
      <c r="CD262" s="31">
        <f t="shared" ca="1" si="305"/>
        <v>1.6967533156275749E-12</v>
      </c>
      <c r="CE262" s="31">
        <f t="shared" ca="1" si="305"/>
        <v>1.6967533156275749E-12</v>
      </c>
      <c r="CF262" s="31">
        <f t="shared" ca="1" si="305"/>
        <v>1.6967533156275749E-12</v>
      </c>
      <c r="CG262" s="31">
        <f t="shared" ca="1" si="305"/>
        <v>1.6967533156275749E-12</v>
      </c>
      <c r="CH262" s="31">
        <f t="shared" ca="1" si="305"/>
        <v>1.6967533156275749E-12</v>
      </c>
      <c r="CI262" s="31">
        <f t="shared" ca="1" si="305"/>
        <v>1.6967533156275749E-12</v>
      </c>
      <c r="CJ262" s="31">
        <f t="shared" ca="1" si="305"/>
        <v>1.6967533156275749E-12</v>
      </c>
      <c r="CK262" s="31">
        <f t="shared" ca="1" si="305"/>
        <v>1.6967533156275749E-12</v>
      </c>
    </row>
    <row r="263" spans="1:89" ht="10.15" hidden="1" customHeight="1" outlineLevel="1">
      <c r="D263" s="10" t="s">
        <v>211</v>
      </c>
      <c r="F263" s="12" t="s">
        <v>4</v>
      </c>
      <c r="J263" s="31">
        <f t="shared" ref="J263:AO263" ca="1" si="306">J249</f>
        <v>0</v>
      </c>
      <c r="K263" s="31">
        <f t="shared" ca="1" si="306"/>
        <v>0</v>
      </c>
      <c r="L263" s="31">
        <f t="shared" ca="1" si="306"/>
        <v>0</v>
      </c>
      <c r="M263" s="31">
        <f t="shared" ca="1" si="306"/>
        <v>620311.6677325333</v>
      </c>
      <c r="N263" s="31">
        <f t="shared" ca="1" si="306"/>
        <v>203503.28060130469</v>
      </c>
      <c r="O263" s="31">
        <f t="shared" ca="1" si="306"/>
        <v>0</v>
      </c>
      <c r="P263" s="31">
        <f t="shared" ca="1" si="306"/>
        <v>0</v>
      </c>
      <c r="Q263" s="31">
        <f t="shared" ca="1" si="306"/>
        <v>0</v>
      </c>
      <c r="R263" s="31">
        <f t="shared" ca="1" si="306"/>
        <v>0</v>
      </c>
      <c r="S263" s="31">
        <f t="shared" ca="1" si="306"/>
        <v>0</v>
      </c>
      <c r="T263" s="31">
        <f t="shared" ca="1" si="306"/>
        <v>0</v>
      </c>
      <c r="U263" s="31">
        <f t="shared" ca="1" si="306"/>
        <v>0</v>
      </c>
      <c r="V263" s="31">
        <f t="shared" ca="1" si="306"/>
        <v>0</v>
      </c>
      <c r="W263" s="31">
        <f t="shared" ca="1" si="306"/>
        <v>0</v>
      </c>
      <c r="X263" s="31">
        <f t="shared" ca="1" si="306"/>
        <v>165458.53096989458</v>
      </c>
      <c r="Y263" s="31">
        <f t="shared" ca="1" si="306"/>
        <v>0</v>
      </c>
      <c r="Z263" s="31">
        <f t="shared" ca="1" si="306"/>
        <v>0</v>
      </c>
      <c r="AA263" s="31">
        <f t="shared" ca="1" si="306"/>
        <v>0</v>
      </c>
      <c r="AB263" s="31">
        <f t="shared" ca="1" si="306"/>
        <v>0</v>
      </c>
      <c r="AC263" s="31">
        <f t="shared" ca="1" si="306"/>
        <v>0</v>
      </c>
      <c r="AD263" s="31">
        <f t="shared" ca="1" si="306"/>
        <v>0</v>
      </c>
      <c r="AE263" s="31">
        <f t="shared" ca="1" si="306"/>
        <v>0</v>
      </c>
      <c r="AF263" s="31">
        <f t="shared" ca="1" si="306"/>
        <v>0</v>
      </c>
      <c r="AG263" s="31">
        <f t="shared" ca="1" si="306"/>
        <v>0</v>
      </c>
      <c r="AH263" s="31">
        <f t="shared" ca="1" si="306"/>
        <v>130264.8504517767</v>
      </c>
      <c r="AI263" s="31">
        <f t="shared" ca="1" si="306"/>
        <v>0</v>
      </c>
      <c r="AJ263" s="31">
        <f t="shared" ca="1" si="306"/>
        <v>0</v>
      </c>
      <c r="AK263" s="31">
        <f t="shared" ca="1" si="306"/>
        <v>0</v>
      </c>
      <c r="AL263" s="31">
        <f t="shared" ca="1" si="306"/>
        <v>0</v>
      </c>
      <c r="AM263" s="31">
        <f t="shared" ca="1" si="306"/>
        <v>0</v>
      </c>
      <c r="AN263" s="31">
        <f t="shared" ca="1" si="306"/>
        <v>0</v>
      </c>
      <c r="AO263" s="31">
        <f t="shared" ca="1" si="306"/>
        <v>0</v>
      </c>
      <c r="AP263" s="31">
        <f t="shared" ref="AP263:BU263" ca="1" si="307">AP249</f>
        <v>0</v>
      </c>
      <c r="AQ263" s="31">
        <f t="shared" ca="1" si="307"/>
        <v>0</v>
      </c>
      <c r="AR263" s="31">
        <f t="shared" ca="1" si="307"/>
        <v>115528.67360044688</v>
      </c>
      <c r="AS263" s="31">
        <f t="shared" ca="1" si="307"/>
        <v>0</v>
      </c>
      <c r="AT263" s="31">
        <f t="shared" ca="1" si="307"/>
        <v>0</v>
      </c>
      <c r="AU263" s="31">
        <f t="shared" ca="1" si="307"/>
        <v>0</v>
      </c>
      <c r="AV263" s="31">
        <f t="shared" ca="1" si="307"/>
        <v>0</v>
      </c>
      <c r="AW263" s="31">
        <f t="shared" ca="1" si="307"/>
        <v>0</v>
      </c>
      <c r="AX263" s="31">
        <f t="shared" ca="1" si="307"/>
        <v>0</v>
      </c>
      <c r="AY263" s="31">
        <f t="shared" ca="1" si="307"/>
        <v>0</v>
      </c>
      <c r="AZ263" s="31">
        <f t="shared" ca="1" si="307"/>
        <v>0</v>
      </c>
      <c r="BA263" s="31">
        <f t="shared" ca="1" si="307"/>
        <v>0</v>
      </c>
      <c r="BB263" s="31">
        <f t="shared" ca="1" si="307"/>
        <v>107376.69387104044</v>
      </c>
      <c r="BC263" s="31">
        <f t="shared" ca="1" si="307"/>
        <v>0</v>
      </c>
      <c r="BD263" s="31">
        <f t="shared" ca="1" si="307"/>
        <v>0</v>
      </c>
      <c r="BE263" s="31">
        <f t="shared" ca="1" si="307"/>
        <v>0</v>
      </c>
      <c r="BF263" s="31">
        <f t="shared" ca="1" si="307"/>
        <v>0</v>
      </c>
      <c r="BG263" s="31">
        <f t="shared" ca="1" si="307"/>
        <v>0</v>
      </c>
      <c r="BH263" s="31">
        <f t="shared" ca="1" si="307"/>
        <v>0</v>
      </c>
      <c r="BI263" s="31">
        <f t="shared" ca="1" si="307"/>
        <v>0</v>
      </c>
      <c r="BJ263" s="31">
        <f t="shared" ca="1" si="307"/>
        <v>0</v>
      </c>
      <c r="BK263" s="31">
        <f t="shared" ca="1" si="307"/>
        <v>0</v>
      </c>
      <c r="BL263" s="31">
        <f t="shared" ca="1" si="307"/>
        <v>61901.178833520193</v>
      </c>
      <c r="BM263" s="31">
        <f t="shared" ca="1" si="307"/>
        <v>0</v>
      </c>
      <c r="BN263" s="31">
        <f t="shared" ca="1" si="307"/>
        <v>0</v>
      </c>
      <c r="BO263" s="31">
        <f t="shared" ca="1" si="307"/>
        <v>0</v>
      </c>
      <c r="BP263" s="31">
        <f t="shared" ca="1" si="307"/>
        <v>0</v>
      </c>
      <c r="BQ263" s="31">
        <f t="shared" ca="1" si="307"/>
        <v>0</v>
      </c>
      <c r="BR263" s="31">
        <f t="shared" ca="1" si="307"/>
        <v>0</v>
      </c>
      <c r="BS263" s="31">
        <f t="shared" ca="1" si="307"/>
        <v>0</v>
      </c>
      <c r="BT263" s="31">
        <f t="shared" ca="1" si="307"/>
        <v>0</v>
      </c>
      <c r="BU263" s="31">
        <f t="shared" ca="1" si="307"/>
        <v>0</v>
      </c>
      <c r="BV263" s="31">
        <f t="shared" ref="BV263:CK263" ca="1" si="308">BV249</f>
        <v>0</v>
      </c>
      <c r="BW263" s="31">
        <f t="shared" ca="1" si="308"/>
        <v>0</v>
      </c>
      <c r="BX263" s="31">
        <f t="shared" ca="1" si="308"/>
        <v>0</v>
      </c>
      <c r="BY263" s="31">
        <f t="shared" ca="1" si="308"/>
        <v>0</v>
      </c>
      <c r="BZ263" s="31">
        <f t="shared" ca="1" si="308"/>
        <v>0</v>
      </c>
      <c r="CA263" s="31">
        <f t="shared" ca="1" si="308"/>
        <v>0</v>
      </c>
      <c r="CB263" s="31">
        <f t="shared" ca="1" si="308"/>
        <v>0</v>
      </c>
      <c r="CC263" s="31">
        <f t="shared" ca="1" si="308"/>
        <v>0</v>
      </c>
      <c r="CD263" s="31">
        <f t="shared" ca="1" si="308"/>
        <v>0</v>
      </c>
      <c r="CE263" s="31">
        <f t="shared" ca="1" si="308"/>
        <v>0</v>
      </c>
      <c r="CF263" s="31">
        <f t="shared" ca="1" si="308"/>
        <v>0</v>
      </c>
      <c r="CG263" s="31">
        <f t="shared" ca="1" si="308"/>
        <v>0</v>
      </c>
      <c r="CH263" s="31">
        <f t="shared" ca="1" si="308"/>
        <v>0</v>
      </c>
      <c r="CI263" s="31">
        <f t="shared" ca="1" si="308"/>
        <v>0</v>
      </c>
      <c r="CJ263" s="31">
        <f t="shared" ca="1" si="308"/>
        <v>0</v>
      </c>
      <c r="CK263" s="31">
        <f t="shared" ca="1" si="308"/>
        <v>0</v>
      </c>
    </row>
    <row r="264" spans="1:89" ht="10.15" hidden="1" customHeight="1" outlineLevel="1">
      <c r="D264" s="40" t="s">
        <v>212</v>
      </c>
      <c r="E264" s="41"/>
      <c r="F264" s="42" t="s">
        <v>4</v>
      </c>
      <c r="J264" s="39">
        <f t="shared" ref="J264:AO264" ca="1" si="309">J250</f>
        <v>0</v>
      </c>
      <c r="K264" s="39">
        <f t="shared" ca="1" si="309"/>
        <v>0</v>
      </c>
      <c r="L264" s="39">
        <f t="shared" ca="1" si="309"/>
        <v>0</v>
      </c>
      <c r="M264" s="39">
        <f t="shared" ca="1" si="309"/>
        <v>-10882.660837412865</v>
      </c>
      <c r="N264" s="39">
        <f t="shared" ca="1" si="309"/>
        <v>-31232.988897543335</v>
      </c>
      <c r="O264" s="39">
        <f t="shared" ca="1" si="309"/>
        <v>-31232.988897543335</v>
      </c>
      <c r="P264" s="39">
        <f t="shared" ca="1" si="309"/>
        <v>-31232.988897543335</v>
      </c>
      <c r="Q264" s="39">
        <f t="shared" ca="1" si="309"/>
        <v>-31232.988897543335</v>
      </c>
      <c r="R264" s="39">
        <f t="shared" ca="1" si="309"/>
        <v>-31232.988897543335</v>
      </c>
      <c r="S264" s="39">
        <f t="shared" ca="1" si="309"/>
        <v>-31232.988897543335</v>
      </c>
      <c r="T264" s="39">
        <f t="shared" ca="1" si="309"/>
        <v>-31232.988897543335</v>
      </c>
      <c r="U264" s="39">
        <f t="shared" ca="1" si="309"/>
        <v>-31232.988897543335</v>
      </c>
      <c r="V264" s="39">
        <f t="shared" ca="1" si="309"/>
        <v>-31232.988897543335</v>
      </c>
      <c r="W264" s="39">
        <f t="shared" ca="1" si="309"/>
        <v>-31232.988897543335</v>
      </c>
      <c r="X264" s="39">
        <f t="shared" ca="1" si="309"/>
        <v>-27428.513934402319</v>
      </c>
      <c r="Y264" s="39">
        <f t="shared" ca="1" si="309"/>
        <v>-27428.513934402319</v>
      </c>
      <c r="Z264" s="39">
        <f t="shared" ca="1" si="309"/>
        <v>-27428.513934402319</v>
      </c>
      <c r="AA264" s="39">
        <f t="shared" ca="1" si="309"/>
        <v>-27428.513934402319</v>
      </c>
      <c r="AB264" s="39">
        <f t="shared" ca="1" si="309"/>
        <v>-27428.513934402319</v>
      </c>
      <c r="AC264" s="39">
        <f t="shared" ca="1" si="309"/>
        <v>-27428.513934402319</v>
      </c>
      <c r="AD264" s="39">
        <f t="shared" ca="1" si="309"/>
        <v>-27428.513934402319</v>
      </c>
      <c r="AE264" s="39">
        <f t="shared" ca="1" si="309"/>
        <v>-27428.513934402319</v>
      </c>
      <c r="AF264" s="39">
        <f t="shared" ca="1" si="309"/>
        <v>-27428.513934402319</v>
      </c>
      <c r="AG264" s="39">
        <f t="shared" ca="1" si="309"/>
        <v>-27428.513934402319</v>
      </c>
      <c r="AH264" s="39">
        <f t="shared" ca="1" si="309"/>
        <v>-23909.145882590536</v>
      </c>
      <c r="AI264" s="39">
        <f t="shared" ca="1" si="309"/>
        <v>-23909.145882590536</v>
      </c>
      <c r="AJ264" s="39">
        <f t="shared" ca="1" si="309"/>
        <v>-23909.145882590536</v>
      </c>
      <c r="AK264" s="39">
        <f t="shared" ca="1" si="309"/>
        <v>-23909.145882590536</v>
      </c>
      <c r="AL264" s="39">
        <f t="shared" ca="1" si="309"/>
        <v>-23909.145882590536</v>
      </c>
      <c r="AM264" s="39">
        <f t="shared" ca="1" si="309"/>
        <v>-23909.145882590536</v>
      </c>
      <c r="AN264" s="39">
        <f t="shared" ca="1" si="309"/>
        <v>-23909.145882590536</v>
      </c>
      <c r="AO264" s="39">
        <f t="shared" ca="1" si="309"/>
        <v>-23909.145882590536</v>
      </c>
      <c r="AP264" s="39">
        <f t="shared" ref="AP264:BU264" ca="1" si="310">AP250</f>
        <v>-23909.145882590536</v>
      </c>
      <c r="AQ264" s="39">
        <f t="shared" ca="1" si="310"/>
        <v>-23909.145882590536</v>
      </c>
      <c r="AR264" s="39">
        <f t="shared" ca="1" si="310"/>
        <v>-22435.528197457556</v>
      </c>
      <c r="AS264" s="39">
        <f t="shared" ca="1" si="310"/>
        <v>-22435.528197457556</v>
      </c>
      <c r="AT264" s="39">
        <f t="shared" ca="1" si="310"/>
        <v>-22435.528197457556</v>
      </c>
      <c r="AU264" s="39">
        <f t="shared" ca="1" si="310"/>
        <v>-22435.528197457556</v>
      </c>
      <c r="AV264" s="39">
        <f t="shared" ca="1" si="310"/>
        <v>-22435.528197457556</v>
      </c>
      <c r="AW264" s="39">
        <f t="shared" ca="1" si="310"/>
        <v>-22435.528197457556</v>
      </c>
      <c r="AX264" s="39">
        <f t="shared" ca="1" si="310"/>
        <v>-22435.528197457556</v>
      </c>
      <c r="AY264" s="39">
        <f t="shared" ca="1" si="310"/>
        <v>-22435.528197457556</v>
      </c>
      <c r="AZ264" s="39">
        <f t="shared" ca="1" si="310"/>
        <v>-22435.528197457556</v>
      </c>
      <c r="BA264" s="39">
        <f t="shared" ca="1" si="310"/>
        <v>-22435.528197457556</v>
      </c>
      <c r="BB264" s="39">
        <f t="shared" ca="1" si="310"/>
        <v>-21620.330224516911</v>
      </c>
      <c r="BC264" s="39">
        <f t="shared" ca="1" si="310"/>
        <v>-21620.330224516911</v>
      </c>
      <c r="BD264" s="39">
        <f t="shared" ca="1" si="310"/>
        <v>-21620.330224516911</v>
      </c>
      <c r="BE264" s="39">
        <f t="shared" ca="1" si="310"/>
        <v>-21620.330224516911</v>
      </c>
      <c r="BF264" s="39">
        <f t="shared" ca="1" si="310"/>
        <v>-21620.330224516911</v>
      </c>
      <c r="BG264" s="39">
        <f t="shared" ca="1" si="310"/>
        <v>-21620.330224516911</v>
      </c>
      <c r="BH264" s="39">
        <f t="shared" ca="1" si="310"/>
        <v>-21620.330224516911</v>
      </c>
      <c r="BI264" s="39">
        <f t="shared" ca="1" si="310"/>
        <v>-21620.330224516911</v>
      </c>
      <c r="BJ264" s="39">
        <f t="shared" ca="1" si="310"/>
        <v>-21620.330224516911</v>
      </c>
      <c r="BK264" s="39">
        <f t="shared" ca="1" si="310"/>
        <v>-21620.330224516911</v>
      </c>
      <c r="BL264" s="39">
        <f t="shared" ca="1" si="310"/>
        <v>-19725.686385058609</v>
      </c>
      <c r="BM264" s="39">
        <f t="shared" ca="1" si="310"/>
        <v>-19725.686385058609</v>
      </c>
      <c r="BN264" s="39">
        <f t="shared" ca="1" si="310"/>
        <v>-19725.686385058609</v>
      </c>
      <c r="BO264" s="39">
        <f t="shared" ca="1" si="310"/>
        <v>-19725.686385058609</v>
      </c>
      <c r="BP264" s="39">
        <f t="shared" ca="1" si="310"/>
        <v>-19725.686385058609</v>
      </c>
      <c r="BQ264" s="39">
        <f t="shared" ca="1" si="310"/>
        <v>-19725.686385058609</v>
      </c>
      <c r="BR264" s="39">
        <f t="shared" ca="1" si="310"/>
        <v>-8843.0255476459643</v>
      </c>
      <c r="BS264" s="39">
        <f t="shared" ca="1" si="310"/>
        <v>0</v>
      </c>
      <c r="BT264" s="39">
        <f t="shared" ca="1" si="310"/>
        <v>0</v>
      </c>
      <c r="BU264" s="39">
        <f t="shared" ca="1" si="310"/>
        <v>0</v>
      </c>
      <c r="BV264" s="39">
        <f t="shared" ref="BV264:CK264" ca="1" si="311">BV250</f>
        <v>0</v>
      </c>
      <c r="BW264" s="39">
        <f t="shared" ca="1" si="311"/>
        <v>0</v>
      </c>
      <c r="BX264" s="39">
        <f t="shared" ca="1" si="311"/>
        <v>0</v>
      </c>
      <c r="BY264" s="39">
        <f t="shared" ca="1" si="311"/>
        <v>0</v>
      </c>
      <c r="BZ264" s="39">
        <f t="shared" ca="1" si="311"/>
        <v>0</v>
      </c>
      <c r="CA264" s="39">
        <f t="shared" ca="1" si="311"/>
        <v>0</v>
      </c>
      <c r="CB264" s="39">
        <f t="shared" ca="1" si="311"/>
        <v>0</v>
      </c>
      <c r="CC264" s="39">
        <f t="shared" ca="1" si="311"/>
        <v>0</v>
      </c>
      <c r="CD264" s="39">
        <f t="shared" ca="1" si="311"/>
        <v>0</v>
      </c>
      <c r="CE264" s="39">
        <f t="shared" ca="1" si="311"/>
        <v>0</v>
      </c>
      <c r="CF264" s="39">
        <f t="shared" ca="1" si="311"/>
        <v>0</v>
      </c>
      <c r="CG264" s="39">
        <f t="shared" ca="1" si="311"/>
        <v>0</v>
      </c>
      <c r="CH264" s="39">
        <f t="shared" ca="1" si="311"/>
        <v>0</v>
      </c>
      <c r="CI264" s="39">
        <f t="shared" ca="1" si="311"/>
        <v>0</v>
      </c>
      <c r="CJ264" s="39">
        <f t="shared" ca="1" si="311"/>
        <v>0</v>
      </c>
      <c r="CK264" s="39">
        <f t="shared" ca="1" si="311"/>
        <v>0</v>
      </c>
    </row>
    <row r="265" spans="1:89" ht="10.15" hidden="1" customHeight="1" outlineLevel="1">
      <c r="A265" s="178">
        <f ca="1">IF(SUM(J265:CK265)&lt;0,1,0)</f>
        <v>0</v>
      </c>
      <c r="D265" s="152" t="s">
        <v>213</v>
      </c>
      <c r="E265" s="153"/>
      <c r="F265" s="81" t="s">
        <v>4</v>
      </c>
      <c r="J265" s="38">
        <f ca="1">SUM(J262:J264)</f>
        <v>-3150</v>
      </c>
      <c r="K265" s="38">
        <f t="shared" ref="K265:BV265" ca="1" si="312">SUM(K262:K264)</f>
        <v>-3150</v>
      </c>
      <c r="L265" s="38">
        <f ca="1">SUM(L262:L264)</f>
        <v>-3150</v>
      </c>
      <c r="M265" s="38">
        <f t="shared" ca="1" si="312"/>
        <v>-699626.28369168728</v>
      </c>
      <c r="N265" s="38">
        <f t="shared" ca="1" si="312"/>
        <v>-262440.47723446327</v>
      </c>
      <c r="O265" s="38">
        <f t="shared" ca="1" si="312"/>
        <v>163337.03991876956</v>
      </c>
      <c r="P265" s="38">
        <f t="shared" ca="1" si="312"/>
        <v>165157.92317149634</v>
      </c>
      <c r="Q265" s="38">
        <f t="shared" ca="1" si="312"/>
        <v>166978.80642422312</v>
      </c>
      <c r="R265" s="38">
        <f t="shared" ca="1" si="312"/>
        <v>168799.68967694987</v>
      </c>
      <c r="S265" s="38">
        <f t="shared" ca="1" si="312"/>
        <v>170620.57292967665</v>
      </c>
      <c r="T265" s="38">
        <f t="shared" ca="1" si="312"/>
        <v>172441.45618240343</v>
      </c>
      <c r="U265" s="38">
        <f t="shared" ca="1" si="312"/>
        <v>174262.33943513018</v>
      </c>
      <c r="V265" s="38">
        <f t="shared" ca="1" si="312"/>
        <v>176083.22268785696</v>
      </c>
      <c r="W265" s="38">
        <f t="shared" ca="1" si="312"/>
        <v>177904.10594058374</v>
      </c>
      <c r="X265" s="38">
        <f t="shared" ca="1" si="312"/>
        <v>5099.678601466032</v>
      </c>
      <c r="Y265" s="38">
        <f t="shared" ca="1" si="312"/>
        <v>159714.47701977368</v>
      </c>
      <c r="Z265" s="38">
        <f t="shared" ca="1" si="312"/>
        <v>146331.0349173859</v>
      </c>
      <c r="AA265" s="38">
        <f t="shared" ca="1" si="312"/>
        <v>135208.57046114063</v>
      </c>
      <c r="AB265" s="38">
        <f ca="1">SUM(AB262:AB264)</f>
        <v>125870.7647201457</v>
      </c>
      <c r="AC265" s="38">
        <f t="shared" ca="1" si="312"/>
        <v>117966.40934664779</v>
      </c>
      <c r="AD265" s="38">
        <f t="shared" ca="1" si="312"/>
        <v>111230.83556616332</v>
      </c>
      <c r="AE265" s="38">
        <f t="shared" ca="1" si="312"/>
        <v>105460.7914307444</v>
      </c>
      <c r="AF265" s="38">
        <f t="shared" ca="1" si="312"/>
        <v>100497.59487954302</v>
      </c>
      <c r="AG265" s="38">
        <f t="shared" ca="1" si="312"/>
        <v>96215.546266206555</v>
      </c>
      <c r="AH265" s="38">
        <f t="shared" ca="1" si="312"/>
        <v>-41826.144445478545</v>
      </c>
      <c r="AI265" s="38">
        <f t="shared" ca="1" si="312"/>
        <v>85030.160248640866</v>
      </c>
      <c r="AJ265" s="38">
        <f t="shared" ca="1" si="312"/>
        <v>82052.853714759869</v>
      </c>
      <c r="AK265" s="38">
        <f t="shared" ca="1" si="312"/>
        <v>79451.177130913362</v>
      </c>
      <c r="AL265" s="38">
        <f t="shared" ca="1" si="312"/>
        <v>77178.691406481521</v>
      </c>
      <c r="AM265" s="38">
        <f t="shared" ca="1" si="312"/>
        <v>75196.311695034499</v>
      </c>
      <c r="AN265" s="38">
        <f t="shared" ca="1" si="312"/>
        <v>73470.906651202822</v>
      </c>
      <c r="AO265" s="38">
        <f t="shared" ca="1" si="312"/>
        <v>71974.206170945195</v>
      </c>
      <c r="AP265" s="38">
        <f t="shared" ca="1" si="312"/>
        <v>70681.94114442452</v>
      </c>
      <c r="AQ265" s="38">
        <f t="shared" ca="1" si="312"/>
        <v>69573.15967872247</v>
      </c>
      <c r="AR265" s="38">
        <f t="shared" ca="1" si="312"/>
        <v>-52160.69864201382</v>
      </c>
      <c r="AS265" s="38">
        <f t="shared" ca="1" si="312"/>
        <v>62488.026362631332</v>
      </c>
      <c r="AT265" s="38">
        <f t="shared" ca="1" si="312"/>
        <v>61743.630761742032</v>
      </c>
      <c r="AU265" s="38">
        <f t="shared" ca="1" si="312"/>
        <v>61122.567252329907</v>
      </c>
      <c r="AV265" s="38">
        <f t="shared" ca="1" si="312"/>
        <v>60614.041359359231</v>
      </c>
      <c r="AW265" s="38">
        <f t="shared" ca="1" si="312"/>
        <v>60208.482788676942</v>
      </c>
      <c r="AX265" s="38">
        <f t="shared" ca="1" si="312"/>
        <v>59897.376646519544</v>
      </c>
      <c r="AY265" s="38">
        <f t="shared" ca="1" si="312"/>
        <v>59673.121837620383</v>
      </c>
      <c r="AZ265" s="38">
        <f t="shared" ca="1" si="312"/>
        <v>59528.911668749766</v>
      </c>
      <c r="BA265" s="38">
        <f t="shared" ca="1" si="312"/>
        <v>59458.632698144902</v>
      </c>
      <c r="BB265" s="38">
        <f t="shared" ca="1" si="312"/>
        <v>-53364.778492540827</v>
      </c>
      <c r="BC265" s="38">
        <f t="shared" ca="1" si="312"/>
        <v>54025.987572789694</v>
      </c>
      <c r="BD265" s="38">
        <f t="shared" ca="1" si="312"/>
        <v>54099.00988276807</v>
      </c>
      <c r="BE265" s="38">
        <f t="shared" ca="1" si="312"/>
        <v>54226.89627698619</v>
      </c>
      <c r="BF265" s="38">
        <f t="shared" ca="1" si="312"/>
        <v>54405.929856157811</v>
      </c>
      <c r="BG265" s="38">
        <f t="shared" ca="1" si="312"/>
        <v>54632.722085601687</v>
      </c>
      <c r="BH265" s="38">
        <f t="shared" ca="1" si="312"/>
        <v>54904.177314329216</v>
      </c>
      <c r="BI265" s="38">
        <f t="shared" ca="1" si="312"/>
        <v>55217.461797809076</v>
      </c>
      <c r="BJ265" s="38">
        <f t="shared" ca="1" si="312"/>
        <v>55569.976571233368</v>
      </c>
      <c r="BK265" s="38">
        <f t="shared" ca="1" si="312"/>
        <v>55959.333626180807</v>
      </c>
      <c r="BL265" s="38">
        <f t="shared" ca="1" si="312"/>
        <v>-7232.038789398699</v>
      </c>
      <c r="BM265" s="38">
        <f t="shared" ca="1" si="312"/>
        <v>55015.301281904714</v>
      </c>
      <c r="BN265" s="38">
        <f t="shared" ca="1" si="312"/>
        <v>55392.208661589772</v>
      </c>
      <c r="BO265" s="38">
        <f t="shared" ca="1" si="312"/>
        <v>55798.131157511234</v>
      </c>
      <c r="BP265" s="38">
        <f t="shared" ca="1" si="312"/>
        <v>56231.465302719283</v>
      </c>
      <c r="BQ265" s="38">
        <f t="shared" ca="1" si="312"/>
        <v>56690.723651063687</v>
      </c>
      <c r="BR265" s="38">
        <f t="shared" ca="1" si="312"/>
        <v>63978.721751564626</v>
      </c>
      <c r="BS265" s="38">
        <f t="shared" ca="1" si="312"/>
        <v>1.6967533156275749E-12</v>
      </c>
      <c r="BT265" s="38">
        <f t="shared" ca="1" si="312"/>
        <v>1.6967533156275749E-12</v>
      </c>
      <c r="BU265" s="38">
        <f t="shared" ca="1" si="312"/>
        <v>1.6967533156275749E-12</v>
      </c>
      <c r="BV265" s="38">
        <f t="shared" ca="1" si="312"/>
        <v>1.6967533156275749E-12</v>
      </c>
      <c r="BW265" s="38">
        <f t="shared" ref="BW265:CK265" ca="1" si="313">SUM(BW262:BW264)</f>
        <v>1.6967533156275749E-12</v>
      </c>
      <c r="BX265" s="38">
        <f t="shared" ca="1" si="313"/>
        <v>1.6967533156275749E-12</v>
      </c>
      <c r="BY265" s="38">
        <f t="shared" ca="1" si="313"/>
        <v>1.6967533156275749E-12</v>
      </c>
      <c r="BZ265" s="38">
        <f t="shared" ca="1" si="313"/>
        <v>1.6967533156275749E-12</v>
      </c>
      <c r="CA265" s="38">
        <f t="shared" ca="1" si="313"/>
        <v>1.6967533156275749E-12</v>
      </c>
      <c r="CB265" s="38">
        <f t="shared" ca="1" si="313"/>
        <v>1.6967533156275749E-12</v>
      </c>
      <c r="CC265" s="38">
        <f t="shared" ca="1" si="313"/>
        <v>1.6967533156275749E-12</v>
      </c>
      <c r="CD265" s="38">
        <f t="shared" ca="1" si="313"/>
        <v>1.6967533156275749E-12</v>
      </c>
      <c r="CE265" s="38">
        <f t="shared" ca="1" si="313"/>
        <v>1.6967533156275749E-12</v>
      </c>
      <c r="CF265" s="38">
        <f t="shared" ca="1" si="313"/>
        <v>1.6967533156275749E-12</v>
      </c>
      <c r="CG265" s="38">
        <f t="shared" ca="1" si="313"/>
        <v>1.6967533156275749E-12</v>
      </c>
      <c r="CH265" s="38">
        <f t="shared" ca="1" si="313"/>
        <v>1.6967533156275749E-12</v>
      </c>
      <c r="CI265" s="38">
        <f t="shared" ca="1" si="313"/>
        <v>1.6967533156275749E-12</v>
      </c>
      <c r="CJ265" s="38">
        <f t="shared" ca="1" si="313"/>
        <v>1.6967533156275749E-12</v>
      </c>
      <c r="CK265" s="38">
        <f t="shared" ca="1" si="313"/>
        <v>1.6967533156275749E-12</v>
      </c>
    </row>
    <row r="266" spans="1:89" ht="10.15" hidden="1" customHeight="1" outlineLevel="1"/>
    <row r="267" spans="1:89" ht="10.15" hidden="1" customHeight="1" outlineLevel="1">
      <c r="D267" s="10" t="s">
        <v>232</v>
      </c>
      <c r="F267" s="12" t="s">
        <v>4</v>
      </c>
      <c r="J267" s="31">
        <f>I304</f>
        <v>0</v>
      </c>
      <c r="K267" s="31">
        <f t="shared" ref="K267:BV267" ca="1" si="314">J304</f>
        <v>0</v>
      </c>
      <c r="L267" s="31">
        <f ca="1">K304</f>
        <v>0</v>
      </c>
      <c r="M267" s="31">
        <f t="shared" ca="1" si="314"/>
        <v>0</v>
      </c>
      <c r="N267" s="31">
        <f t="shared" ca="1" si="314"/>
        <v>0</v>
      </c>
      <c r="O267" s="31">
        <f t="shared" ca="1" si="314"/>
        <v>0</v>
      </c>
      <c r="P267" s="31">
        <f t="shared" ca="1" si="314"/>
        <v>0</v>
      </c>
      <c r="Q267" s="31">
        <f t="shared" ca="1" si="314"/>
        <v>0</v>
      </c>
      <c r="R267" s="31">
        <f t="shared" ca="1" si="314"/>
        <v>0</v>
      </c>
      <c r="S267" s="31">
        <f t="shared" ca="1" si="314"/>
        <v>0</v>
      </c>
      <c r="T267" s="31">
        <f t="shared" ca="1" si="314"/>
        <v>0</v>
      </c>
      <c r="U267" s="31">
        <f t="shared" ca="1" si="314"/>
        <v>0</v>
      </c>
      <c r="V267" s="31">
        <f t="shared" ca="1" si="314"/>
        <v>0</v>
      </c>
      <c r="W267" s="31">
        <f t="shared" ca="1" si="314"/>
        <v>0</v>
      </c>
      <c r="X267" s="31">
        <f t="shared" ca="1" si="314"/>
        <v>0</v>
      </c>
      <c r="Y267" s="31">
        <f t="shared" ca="1" si="314"/>
        <v>0</v>
      </c>
      <c r="Z267" s="31">
        <f t="shared" ca="1" si="314"/>
        <v>0</v>
      </c>
      <c r="AA267" s="31">
        <f t="shared" ca="1" si="314"/>
        <v>0</v>
      </c>
      <c r="AB267" s="31">
        <f t="shared" ca="1" si="314"/>
        <v>19751.246720082898</v>
      </c>
      <c r="AC267" s="31">
        <f t="shared" ca="1" si="314"/>
        <v>72811.005720114306</v>
      </c>
      <c r="AD267" s="31">
        <f t="shared" ca="1" si="314"/>
        <v>95388.70753338105</v>
      </c>
      <c r="AE267" s="31">
        <f t="shared" ca="1" si="314"/>
        <v>103309.77154977218</v>
      </c>
      <c r="AF267" s="31">
        <f t="shared" ca="1" si="314"/>
        <v>104385.28149025829</v>
      </c>
      <c r="AG267" s="31">
        <f t="shared" ca="1" si="314"/>
        <v>102441.43818490065</v>
      </c>
      <c r="AH267" s="31">
        <f t="shared" ca="1" si="314"/>
        <v>99328.492225553608</v>
      </c>
      <c r="AI267" s="31">
        <f t="shared" ca="1" si="314"/>
        <v>28751.173890037531</v>
      </c>
      <c r="AJ267" s="31">
        <f t="shared" ca="1" si="314"/>
        <v>56890.667069339201</v>
      </c>
      <c r="AK267" s="31">
        <f t="shared" ca="1" si="314"/>
        <v>69471.760392049531</v>
      </c>
      <c r="AL267" s="31">
        <f t="shared" ca="1" si="314"/>
        <v>74461.468761481447</v>
      </c>
      <c r="AM267" s="31">
        <f t="shared" ca="1" si="314"/>
        <v>75820.080083981476</v>
      </c>
      <c r="AN267" s="31">
        <f t="shared" ca="1" si="314"/>
        <v>75508.195889507988</v>
      </c>
      <c r="AO267" s="31">
        <f t="shared" ca="1" si="314"/>
        <v>74489.551270355412</v>
      </c>
      <c r="AP267" s="31">
        <f t="shared" ca="1" si="314"/>
        <v>73231.878720650304</v>
      </c>
      <c r="AQ267" s="31">
        <f t="shared" ca="1" si="314"/>
        <v>71956.909932537412</v>
      </c>
      <c r="AR267" s="31">
        <f t="shared" ca="1" si="314"/>
        <v>70765.034805629941</v>
      </c>
      <c r="AS267" s="31">
        <f t="shared" ca="1" si="314"/>
        <v>9302.1680818080604</v>
      </c>
      <c r="AT267" s="31">
        <f t="shared" ca="1" si="314"/>
        <v>35895.097222219694</v>
      </c>
      <c r="AU267" s="31">
        <f t="shared" ca="1" si="314"/>
        <v>48819.363991980863</v>
      </c>
      <c r="AV267" s="31">
        <f t="shared" ca="1" si="314"/>
        <v>54970.965622155389</v>
      </c>
      <c r="AW267" s="31">
        <f t="shared" ca="1" si="314"/>
        <v>57792.503490757314</v>
      </c>
      <c r="AX267" s="31">
        <f t="shared" ca="1" si="314"/>
        <v>59000.493139717131</v>
      </c>
      <c r="AY267" s="31">
        <f t="shared" ca="1" si="314"/>
        <v>59448.934893118334</v>
      </c>
      <c r="AZ267" s="31">
        <f t="shared" ca="1" si="314"/>
        <v>59561.028365369362</v>
      </c>
      <c r="BA267" s="31">
        <f t="shared" ca="1" si="314"/>
        <v>59544.970017059561</v>
      </c>
      <c r="BB267" s="31">
        <f t="shared" ca="1" si="314"/>
        <v>59501.801357602235</v>
      </c>
      <c r="BC267" s="31">
        <f t="shared" ca="1" si="314"/>
        <v>3068.511432530704</v>
      </c>
      <c r="BD267" s="31">
        <f t="shared" ca="1" si="314"/>
        <v>28547.249502660197</v>
      </c>
      <c r="BE267" s="31">
        <f t="shared" ca="1" si="314"/>
        <v>41323.129692714137</v>
      </c>
      <c r="BF267" s="31">
        <f t="shared" ca="1" si="314"/>
        <v>47775.012984850167</v>
      </c>
      <c r="BG267" s="31">
        <f t="shared" ca="1" si="314"/>
        <v>51090.471420503993</v>
      </c>
      <c r="BH267" s="31">
        <f t="shared" ca="1" si="314"/>
        <v>52861.596753052843</v>
      </c>
      <c r="BI267" s="31">
        <f t="shared" ca="1" si="314"/>
        <v>53882.887033691033</v>
      </c>
      <c r="BJ267" s="31">
        <f t="shared" ca="1" si="314"/>
        <v>54550.174415750051</v>
      </c>
      <c r="BK267" s="31">
        <f t="shared" ca="1" si="314"/>
        <v>55060.075493491706</v>
      </c>
      <c r="BL267" s="31">
        <f t="shared" ca="1" si="314"/>
        <v>55509.70455983626</v>
      </c>
      <c r="BM267" s="31">
        <f t="shared" ca="1" si="314"/>
        <v>24138.832885218781</v>
      </c>
      <c r="BN267" s="31">
        <f t="shared" ca="1" si="314"/>
        <v>39577.067083561749</v>
      </c>
      <c r="BO267" s="31">
        <f t="shared" ca="1" si="314"/>
        <v>47484.63787257576</v>
      </c>
      <c r="BP267" s="31">
        <f t="shared" ca="1" si="314"/>
        <v>51641.384515043494</v>
      </c>
      <c r="BQ267" s="31">
        <f t="shared" ca="1" si="314"/>
        <v>107872.84981776278</v>
      </c>
      <c r="BR267" s="31">
        <f t="shared" ca="1" si="314"/>
        <v>164563.57346882648</v>
      </c>
      <c r="BS267" s="31">
        <f t="shared" ca="1" si="314"/>
        <v>6.1118043959140778E-10</v>
      </c>
      <c r="BT267" s="31">
        <f t="shared" ca="1" si="314"/>
        <v>6.120288162492215E-10</v>
      </c>
      <c r="BU267" s="31">
        <f t="shared" ca="1" si="314"/>
        <v>6.1245300457812841E-10</v>
      </c>
      <c r="BV267" s="31">
        <f t="shared" ca="1" si="314"/>
        <v>6.1266509874258187E-10</v>
      </c>
      <c r="BW267" s="31">
        <f t="shared" ref="BW267:CK267" ca="1" si="315">BV304</f>
        <v>6.1277114582480855E-10</v>
      </c>
      <c r="BX267" s="31">
        <f t="shared" ca="1" si="315"/>
        <v>6.1282416936592183E-10</v>
      </c>
      <c r="BY267" s="31">
        <f t="shared" ca="1" si="315"/>
        <v>6.1285068113647848E-10</v>
      </c>
      <c r="BZ267" s="31">
        <f t="shared" ca="1" si="315"/>
        <v>6.1286393702175675E-10</v>
      </c>
      <c r="CA267" s="31">
        <f t="shared" ca="1" si="315"/>
        <v>6.1287056496439588E-10</v>
      </c>
      <c r="CB267" s="31">
        <f t="shared" ca="1" si="315"/>
        <v>6.128738789357154E-10</v>
      </c>
      <c r="CC267" s="31">
        <f t="shared" ca="1" si="315"/>
        <v>6.1287553592137521E-10</v>
      </c>
      <c r="CD267" s="31">
        <f t="shared" ca="1" si="315"/>
        <v>6.1287636441420506E-10</v>
      </c>
      <c r="CE267" s="31">
        <f t="shared" ca="1" si="315"/>
        <v>6.1287677866061993E-10</v>
      </c>
      <c r="CF267" s="31">
        <f t="shared" ca="1" si="315"/>
        <v>6.1287698578382742E-10</v>
      </c>
      <c r="CG267" s="31">
        <f t="shared" ca="1" si="315"/>
        <v>6.1287708934543112E-10</v>
      </c>
      <c r="CH267" s="31">
        <f t="shared" ca="1" si="315"/>
        <v>6.1287714112623291E-10</v>
      </c>
      <c r="CI267" s="31">
        <f t="shared" ca="1" si="315"/>
        <v>6.1287716701663381E-10</v>
      </c>
      <c r="CJ267" s="31">
        <f t="shared" ca="1" si="315"/>
        <v>6.128771799618342E-10</v>
      </c>
      <c r="CK267" s="31">
        <f t="shared" ca="1" si="315"/>
        <v>6.128771864344344E-10</v>
      </c>
    </row>
    <row r="268" spans="1:89" ht="10.15" hidden="1" customHeight="1" outlineLevel="1">
      <c r="D268" s="40" t="s">
        <v>213</v>
      </c>
      <c r="E268" s="41"/>
      <c r="F268" s="42" t="s">
        <v>4</v>
      </c>
      <c r="J268" s="39">
        <f ca="1">J265</f>
        <v>-3150</v>
      </c>
      <c r="K268" s="39">
        <f t="shared" ref="K268:BV268" ca="1" si="316">K265</f>
        <v>-3150</v>
      </c>
      <c r="L268" s="39">
        <f t="shared" ca="1" si="316"/>
        <v>-3150</v>
      </c>
      <c r="M268" s="39">
        <f t="shared" ca="1" si="316"/>
        <v>-699626.28369168728</v>
      </c>
      <c r="N268" s="39">
        <f t="shared" ca="1" si="316"/>
        <v>-262440.47723446327</v>
      </c>
      <c r="O268" s="39">
        <f t="shared" ca="1" si="316"/>
        <v>163337.03991876956</v>
      </c>
      <c r="P268" s="39">
        <f t="shared" ca="1" si="316"/>
        <v>165157.92317149634</v>
      </c>
      <c r="Q268" s="39">
        <f t="shared" ca="1" si="316"/>
        <v>166978.80642422312</v>
      </c>
      <c r="R268" s="39">
        <f t="shared" ca="1" si="316"/>
        <v>168799.68967694987</v>
      </c>
      <c r="S268" s="39">
        <f t="shared" ca="1" si="316"/>
        <v>170620.57292967665</v>
      </c>
      <c r="T268" s="39">
        <f t="shared" ca="1" si="316"/>
        <v>172441.45618240343</v>
      </c>
      <c r="U268" s="39">
        <f t="shared" ca="1" si="316"/>
        <v>174262.33943513018</v>
      </c>
      <c r="V268" s="39">
        <f t="shared" ca="1" si="316"/>
        <v>176083.22268785696</v>
      </c>
      <c r="W268" s="39">
        <f t="shared" ca="1" si="316"/>
        <v>177904.10594058374</v>
      </c>
      <c r="X268" s="39">
        <f t="shared" ca="1" si="316"/>
        <v>5099.678601466032</v>
      </c>
      <c r="Y268" s="39">
        <f t="shared" ca="1" si="316"/>
        <v>159714.47701977368</v>
      </c>
      <c r="Z268" s="39">
        <f t="shared" ca="1" si="316"/>
        <v>146331.0349173859</v>
      </c>
      <c r="AA268" s="39">
        <f t="shared" ca="1" si="316"/>
        <v>135208.57046114063</v>
      </c>
      <c r="AB268" s="39">
        <f t="shared" ca="1" si="316"/>
        <v>125870.7647201457</v>
      </c>
      <c r="AC268" s="39">
        <f t="shared" ca="1" si="316"/>
        <v>117966.40934664779</v>
      </c>
      <c r="AD268" s="39">
        <f t="shared" ca="1" si="316"/>
        <v>111230.83556616332</v>
      </c>
      <c r="AE268" s="39">
        <f t="shared" ca="1" si="316"/>
        <v>105460.7914307444</v>
      </c>
      <c r="AF268" s="39">
        <f t="shared" ca="1" si="316"/>
        <v>100497.59487954302</v>
      </c>
      <c r="AG268" s="39">
        <f t="shared" ca="1" si="316"/>
        <v>96215.546266206555</v>
      </c>
      <c r="AH268" s="39">
        <f t="shared" ca="1" si="316"/>
        <v>-41826.144445478545</v>
      </c>
      <c r="AI268" s="39">
        <f t="shared" ca="1" si="316"/>
        <v>85030.160248640866</v>
      </c>
      <c r="AJ268" s="39">
        <f t="shared" ca="1" si="316"/>
        <v>82052.853714759869</v>
      </c>
      <c r="AK268" s="39">
        <f t="shared" ca="1" si="316"/>
        <v>79451.177130913362</v>
      </c>
      <c r="AL268" s="39">
        <f t="shared" ca="1" si="316"/>
        <v>77178.691406481521</v>
      </c>
      <c r="AM268" s="39">
        <f t="shared" ca="1" si="316"/>
        <v>75196.311695034499</v>
      </c>
      <c r="AN268" s="39">
        <f t="shared" ca="1" si="316"/>
        <v>73470.906651202822</v>
      </c>
      <c r="AO268" s="39">
        <f t="shared" ca="1" si="316"/>
        <v>71974.206170945195</v>
      </c>
      <c r="AP268" s="39">
        <f t="shared" ca="1" si="316"/>
        <v>70681.94114442452</v>
      </c>
      <c r="AQ268" s="39">
        <f t="shared" ca="1" si="316"/>
        <v>69573.15967872247</v>
      </c>
      <c r="AR268" s="39">
        <f t="shared" ca="1" si="316"/>
        <v>-52160.69864201382</v>
      </c>
      <c r="AS268" s="39">
        <f t="shared" ca="1" si="316"/>
        <v>62488.026362631332</v>
      </c>
      <c r="AT268" s="39">
        <f t="shared" ca="1" si="316"/>
        <v>61743.630761742032</v>
      </c>
      <c r="AU268" s="39">
        <f t="shared" ca="1" si="316"/>
        <v>61122.567252329907</v>
      </c>
      <c r="AV268" s="39">
        <f t="shared" ca="1" si="316"/>
        <v>60614.041359359231</v>
      </c>
      <c r="AW268" s="39">
        <f t="shared" ca="1" si="316"/>
        <v>60208.482788676942</v>
      </c>
      <c r="AX268" s="39">
        <f t="shared" ca="1" si="316"/>
        <v>59897.376646519544</v>
      </c>
      <c r="AY268" s="39">
        <f t="shared" ca="1" si="316"/>
        <v>59673.121837620383</v>
      </c>
      <c r="AZ268" s="39">
        <f t="shared" ca="1" si="316"/>
        <v>59528.911668749766</v>
      </c>
      <c r="BA268" s="39">
        <f t="shared" ca="1" si="316"/>
        <v>59458.632698144902</v>
      </c>
      <c r="BB268" s="39">
        <f t="shared" ca="1" si="316"/>
        <v>-53364.778492540827</v>
      </c>
      <c r="BC268" s="39">
        <f t="shared" ca="1" si="316"/>
        <v>54025.987572789694</v>
      </c>
      <c r="BD268" s="39">
        <f t="shared" ca="1" si="316"/>
        <v>54099.00988276807</v>
      </c>
      <c r="BE268" s="39">
        <f t="shared" ca="1" si="316"/>
        <v>54226.89627698619</v>
      </c>
      <c r="BF268" s="39">
        <f t="shared" ca="1" si="316"/>
        <v>54405.929856157811</v>
      </c>
      <c r="BG268" s="39">
        <f t="shared" ca="1" si="316"/>
        <v>54632.722085601687</v>
      </c>
      <c r="BH268" s="39">
        <f t="shared" ca="1" si="316"/>
        <v>54904.177314329216</v>
      </c>
      <c r="BI268" s="39">
        <f t="shared" ca="1" si="316"/>
        <v>55217.461797809076</v>
      </c>
      <c r="BJ268" s="39">
        <f t="shared" ca="1" si="316"/>
        <v>55569.976571233368</v>
      </c>
      <c r="BK268" s="39">
        <f t="shared" ca="1" si="316"/>
        <v>55959.333626180807</v>
      </c>
      <c r="BL268" s="39">
        <f t="shared" ca="1" si="316"/>
        <v>-7232.038789398699</v>
      </c>
      <c r="BM268" s="39">
        <f t="shared" ca="1" si="316"/>
        <v>55015.301281904714</v>
      </c>
      <c r="BN268" s="39">
        <f t="shared" ca="1" si="316"/>
        <v>55392.208661589772</v>
      </c>
      <c r="BO268" s="39">
        <f t="shared" ca="1" si="316"/>
        <v>55798.131157511234</v>
      </c>
      <c r="BP268" s="39">
        <f t="shared" ca="1" si="316"/>
        <v>56231.465302719283</v>
      </c>
      <c r="BQ268" s="39">
        <f t="shared" ca="1" si="316"/>
        <v>56690.723651063687</v>
      </c>
      <c r="BR268" s="39">
        <f t="shared" ca="1" si="316"/>
        <v>63978.721751564626</v>
      </c>
      <c r="BS268" s="39">
        <f t="shared" ca="1" si="316"/>
        <v>1.6967533156275749E-12</v>
      </c>
      <c r="BT268" s="39">
        <f t="shared" ca="1" si="316"/>
        <v>1.6967533156275749E-12</v>
      </c>
      <c r="BU268" s="39">
        <f t="shared" ca="1" si="316"/>
        <v>1.6967533156275749E-12</v>
      </c>
      <c r="BV268" s="39">
        <f t="shared" ca="1" si="316"/>
        <v>1.6967533156275749E-12</v>
      </c>
      <c r="BW268" s="39">
        <f t="shared" ref="BW268:CK268" ca="1" si="317">BW265</f>
        <v>1.6967533156275749E-12</v>
      </c>
      <c r="BX268" s="39">
        <f t="shared" ca="1" si="317"/>
        <v>1.6967533156275749E-12</v>
      </c>
      <c r="BY268" s="39">
        <f t="shared" ca="1" si="317"/>
        <v>1.6967533156275749E-12</v>
      </c>
      <c r="BZ268" s="39">
        <f t="shared" ca="1" si="317"/>
        <v>1.6967533156275749E-12</v>
      </c>
      <c r="CA268" s="39">
        <f t="shared" ca="1" si="317"/>
        <v>1.6967533156275749E-12</v>
      </c>
      <c r="CB268" s="39">
        <f t="shared" ca="1" si="317"/>
        <v>1.6967533156275749E-12</v>
      </c>
      <c r="CC268" s="39">
        <f t="shared" ca="1" si="317"/>
        <v>1.6967533156275749E-12</v>
      </c>
      <c r="CD268" s="39">
        <f t="shared" ca="1" si="317"/>
        <v>1.6967533156275749E-12</v>
      </c>
      <c r="CE268" s="39">
        <f t="shared" ca="1" si="317"/>
        <v>1.6967533156275749E-12</v>
      </c>
      <c r="CF268" s="39">
        <f t="shared" ca="1" si="317"/>
        <v>1.6967533156275749E-12</v>
      </c>
      <c r="CG268" s="39">
        <f t="shared" ca="1" si="317"/>
        <v>1.6967533156275749E-12</v>
      </c>
      <c r="CH268" s="39">
        <f t="shared" ca="1" si="317"/>
        <v>1.6967533156275749E-12</v>
      </c>
      <c r="CI268" s="39">
        <f t="shared" ca="1" si="317"/>
        <v>1.6967533156275749E-12</v>
      </c>
      <c r="CJ268" s="39">
        <f t="shared" ca="1" si="317"/>
        <v>1.6967533156275749E-12</v>
      </c>
      <c r="CK268" s="39">
        <f t="shared" ca="1" si="317"/>
        <v>1.6967533156275749E-12</v>
      </c>
    </row>
    <row r="269" spans="1:89" ht="10.15" hidden="1" customHeight="1" outlineLevel="1">
      <c r="D269" s="44" t="s">
        <v>233</v>
      </c>
      <c r="F269" s="46" t="s">
        <v>4</v>
      </c>
      <c r="J269" s="38">
        <f ca="1">IF(SUM(J267:J268)&lt;0, -SUM(J267:J268), 0)</f>
        <v>3150</v>
      </c>
      <c r="K269" s="38">
        <f ca="1">IF(SUM(K267:K268)&lt;0, -SUM(K267:K268), 0)</f>
        <v>3150</v>
      </c>
      <c r="L269" s="38">
        <f t="shared" ref="L269:BV269" ca="1" si="318">IF(SUM(L267:L268)&lt;0, -SUM(L267:L268), 0)</f>
        <v>3150</v>
      </c>
      <c r="M269" s="38">
        <f t="shared" ca="1" si="318"/>
        <v>699626.28369168728</v>
      </c>
      <c r="N269" s="38">
        <f t="shared" ca="1" si="318"/>
        <v>262440.47723446327</v>
      </c>
      <c r="O269" s="38">
        <f t="shared" ca="1" si="318"/>
        <v>0</v>
      </c>
      <c r="P269" s="38">
        <f t="shared" ca="1" si="318"/>
        <v>0</v>
      </c>
      <c r="Q269" s="38">
        <f t="shared" ca="1" si="318"/>
        <v>0</v>
      </c>
      <c r="R269" s="38">
        <f t="shared" ca="1" si="318"/>
        <v>0</v>
      </c>
      <c r="S269" s="38">
        <f t="shared" ca="1" si="318"/>
        <v>0</v>
      </c>
      <c r="T269" s="38">
        <f t="shared" ca="1" si="318"/>
        <v>0</v>
      </c>
      <c r="U269" s="38">
        <f t="shared" ca="1" si="318"/>
        <v>0</v>
      </c>
      <c r="V269" s="38">
        <f t="shared" ca="1" si="318"/>
        <v>0</v>
      </c>
      <c r="W269" s="38">
        <f t="shared" ca="1" si="318"/>
        <v>0</v>
      </c>
      <c r="X269" s="38">
        <f t="shared" ca="1" si="318"/>
        <v>0</v>
      </c>
      <c r="Y269" s="38">
        <f t="shared" ca="1" si="318"/>
        <v>0</v>
      </c>
      <c r="Z269" s="38">
        <f t="shared" ca="1" si="318"/>
        <v>0</v>
      </c>
      <c r="AA269" s="38">
        <f ca="1">IF(SUM(AA267:AA268)&lt;0, -SUM(AA267:AA268), 0)</f>
        <v>0</v>
      </c>
      <c r="AB269" s="38">
        <f ca="1">IF(SUM(AB267:AB268)&lt;0, -SUM(AB267:AB268), 0)</f>
        <v>0</v>
      </c>
      <c r="AC269" s="38">
        <f t="shared" ca="1" si="318"/>
        <v>0</v>
      </c>
      <c r="AD269" s="38">
        <f t="shared" ca="1" si="318"/>
        <v>0</v>
      </c>
      <c r="AE269" s="38">
        <f t="shared" ca="1" si="318"/>
        <v>0</v>
      </c>
      <c r="AF269" s="38">
        <f t="shared" ca="1" si="318"/>
        <v>0</v>
      </c>
      <c r="AG269" s="38">
        <f t="shared" ca="1" si="318"/>
        <v>0</v>
      </c>
      <c r="AH269" s="38">
        <f t="shared" ca="1" si="318"/>
        <v>0</v>
      </c>
      <c r="AI269" s="38">
        <f t="shared" ca="1" si="318"/>
        <v>0</v>
      </c>
      <c r="AJ269" s="38">
        <f t="shared" ca="1" si="318"/>
        <v>0</v>
      </c>
      <c r="AK269" s="38">
        <f t="shared" ca="1" si="318"/>
        <v>0</v>
      </c>
      <c r="AL269" s="38">
        <f t="shared" ca="1" si="318"/>
        <v>0</v>
      </c>
      <c r="AM269" s="38">
        <f t="shared" ca="1" si="318"/>
        <v>0</v>
      </c>
      <c r="AN269" s="38">
        <f t="shared" ca="1" si="318"/>
        <v>0</v>
      </c>
      <c r="AO269" s="38">
        <f t="shared" ca="1" si="318"/>
        <v>0</v>
      </c>
      <c r="AP269" s="38">
        <f t="shared" ca="1" si="318"/>
        <v>0</v>
      </c>
      <c r="AQ269" s="38">
        <f t="shared" ca="1" si="318"/>
        <v>0</v>
      </c>
      <c r="AR269" s="38">
        <f t="shared" ca="1" si="318"/>
        <v>0</v>
      </c>
      <c r="AS269" s="38">
        <f t="shared" ca="1" si="318"/>
        <v>0</v>
      </c>
      <c r="AT269" s="38">
        <f t="shared" ca="1" si="318"/>
        <v>0</v>
      </c>
      <c r="AU269" s="38">
        <f t="shared" ca="1" si="318"/>
        <v>0</v>
      </c>
      <c r="AV269" s="38">
        <f t="shared" ca="1" si="318"/>
        <v>0</v>
      </c>
      <c r="AW269" s="38">
        <f t="shared" ca="1" si="318"/>
        <v>0</v>
      </c>
      <c r="AX269" s="38">
        <f t="shared" ca="1" si="318"/>
        <v>0</v>
      </c>
      <c r="AY269" s="38">
        <f t="shared" ca="1" si="318"/>
        <v>0</v>
      </c>
      <c r="AZ269" s="38">
        <f t="shared" ca="1" si="318"/>
        <v>0</v>
      </c>
      <c r="BA269" s="38">
        <f t="shared" ca="1" si="318"/>
        <v>0</v>
      </c>
      <c r="BB269" s="38">
        <f t="shared" ca="1" si="318"/>
        <v>0</v>
      </c>
      <c r="BC269" s="38">
        <f t="shared" ca="1" si="318"/>
        <v>0</v>
      </c>
      <c r="BD269" s="38">
        <f t="shared" ca="1" si="318"/>
        <v>0</v>
      </c>
      <c r="BE269" s="38">
        <f t="shared" ca="1" si="318"/>
        <v>0</v>
      </c>
      <c r="BF269" s="38">
        <f t="shared" ca="1" si="318"/>
        <v>0</v>
      </c>
      <c r="BG269" s="38">
        <f t="shared" ca="1" si="318"/>
        <v>0</v>
      </c>
      <c r="BH269" s="38">
        <f t="shared" ca="1" si="318"/>
        <v>0</v>
      </c>
      <c r="BI269" s="38">
        <f t="shared" ca="1" si="318"/>
        <v>0</v>
      </c>
      <c r="BJ269" s="38">
        <f t="shared" ca="1" si="318"/>
        <v>0</v>
      </c>
      <c r="BK269" s="38">
        <f t="shared" ca="1" si="318"/>
        <v>0</v>
      </c>
      <c r="BL269" s="38">
        <f t="shared" ca="1" si="318"/>
        <v>0</v>
      </c>
      <c r="BM269" s="38">
        <f t="shared" ca="1" si="318"/>
        <v>0</v>
      </c>
      <c r="BN269" s="38">
        <f t="shared" ca="1" si="318"/>
        <v>0</v>
      </c>
      <c r="BO269" s="38">
        <f t="shared" ca="1" si="318"/>
        <v>0</v>
      </c>
      <c r="BP269" s="38">
        <f t="shared" ca="1" si="318"/>
        <v>0</v>
      </c>
      <c r="BQ269" s="38">
        <f t="shared" ca="1" si="318"/>
        <v>0</v>
      </c>
      <c r="BR269" s="38">
        <f t="shared" ca="1" si="318"/>
        <v>0</v>
      </c>
      <c r="BS269" s="38">
        <f ca="1">IF(SUM(BS267:BS268)&lt;0, -SUM(BS267:BS268), 0)</f>
        <v>0</v>
      </c>
      <c r="BT269" s="38">
        <f t="shared" ca="1" si="318"/>
        <v>0</v>
      </c>
      <c r="BU269" s="38">
        <f t="shared" ca="1" si="318"/>
        <v>0</v>
      </c>
      <c r="BV269" s="38">
        <f t="shared" ca="1" si="318"/>
        <v>0</v>
      </c>
      <c r="BW269" s="38">
        <f t="shared" ref="BW269:CK269" ca="1" si="319">IF(SUM(BW267:BW268)&lt;0, -SUM(BW267:BW268), 0)</f>
        <v>0</v>
      </c>
      <c r="BX269" s="38">
        <f t="shared" ca="1" si="319"/>
        <v>0</v>
      </c>
      <c r="BY269" s="38">
        <f t="shared" ca="1" si="319"/>
        <v>0</v>
      </c>
      <c r="BZ269" s="38">
        <f t="shared" ca="1" si="319"/>
        <v>0</v>
      </c>
      <c r="CA269" s="38">
        <f t="shared" ca="1" si="319"/>
        <v>0</v>
      </c>
      <c r="CB269" s="38">
        <f t="shared" ca="1" si="319"/>
        <v>0</v>
      </c>
      <c r="CC269" s="38">
        <f t="shared" ca="1" si="319"/>
        <v>0</v>
      </c>
      <c r="CD269" s="38">
        <f t="shared" ca="1" si="319"/>
        <v>0</v>
      </c>
      <c r="CE269" s="38">
        <f t="shared" ca="1" si="319"/>
        <v>0</v>
      </c>
      <c r="CF269" s="38">
        <f t="shared" ca="1" si="319"/>
        <v>0</v>
      </c>
      <c r="CG269" s="38">
        <f t="shared" ca="1" si="319"/>
        <v>0</v>
      </c>
      <c r="CH269" s="38">
        <f t="shared" ca="1" si="319"/>
        <v>0</v>
      </c>
      <c r="CI269" s="38">
        <f t="shared" ca="1" si="319"/>
        <v>0</v>
      </c>
      <c r="CJ269" s="38">
        <f t="shared" ca="1" si="319"/>
        <v>0</v>
      </c>
      <c r="CK269" s="38">
        <f t="shared" ca="1" si="319"/>
        <v>0</v>
      </c>
    </row>
    <row r="270" spans="1:89" ht="10.15" hidden="1" customHeight="1" outlineLevel="1">
      <c r="F270" s="46"/>
    </row>
    <row r="271" spans="1:89" ht="10.15" hidden="1" customHeight="1" outlineLevel="1">
      <c r="D271" s="10" t="s">
        <v>452</v>
      </c>
      <c r="F271" s="46"/>
      <c r="J271" s="32">
        <f>'Ievades dati'!J633</f>
        <v>0</v>
      </c>
      <c r="K271" s="32">
        <f>'Ievades dati'!K633</f>
        <v>0</v>
      </c>
      <c r="L271" s="32">
        <f>'Ievades dati'!L633</f>
        <v>0</v>
      </c>
      <c r="M271" s="32">
        <f>'Ievades dati'!M633</f>
        <v>0</v>
      </c>
      <c r="N271" s="32">
        <f>'Ievades dati'!N633</f>
        <v>0</v>
      </c>
      <c r="O271" s="32">
        <f>'Ievades dati'!O633</f>
        <v>0</v>
      </c>
      <c r="P271" s="32">
        <f>'Ievades dati'!P633</f>
        <v>0</v>
      </c>
      <c r="Q271" s="32">
        <f>'Ievades dati'!Q633</f>
        <v>0</v>
      </c>
      <c r="R271" s="32">
        <f>'Ievades dati'!R633</f>
        <v>0</v>
      </c>
      <c r="S271" s="32">
        <f>'Ievades dati'!S633</f>
        <v>0</v>
      </c>
      <c r="T271" s="32">
        <f>'Ievades dati'!T633</f>
        <v>0</v>
      </c>
      <c r="U271" s="32">
        <f>'Ievades dati'!U633</f>
        <v>0</v>
      </c>
      <c r="V271" s="32">
        <f>'Ievades dati'!V633</f>
        <v>0</v>
      </c>
      <c r="W271" s="32">
        <f>'Ievades dati'!W633</f>
        <v>0</v>
      </c>
      <c r="X271" s="32">
        <f>'Ievades dati'!X633</f>
        <v>0</v>
      </c>
      <c r="Y271" s="32">
        <f>'Ievades dati'!Y633</f>
        <v>0</v>
      </c>
      <c r="Z271" s="32">
        <f>'Ievades dati'!Z633</f>
        <v>0</v>
      </c>
      <c r="AA271" s="32">
        <f>'Ievades dati'!AA633</f>
        <v>0</v>
      </c>
      <c r="AB271" s="32">
        <f>'Ievades dati'!AB633</f>
        <v>0</v>
      </c>
      <c r="AC271" s="32">
        <f>'Ievades dati'!AC633</f>
        <v>0</v>
      </c>
      <c r="AD271" s="32">
        <f>'Ievades dati'!AD633</f>
        <v>0</v>
      </c>
      <c r="AE271" s="32">
        <f>'Ievades dati'!AE633</f>
        <v>0</v>
      </c>
      <c r="AF271" s="32">
        <f>'Ievades dati'!AF633</f>
        <v>0</v>
      </c>
      <c r="AG271" s="32">
        <f>'Ievades dati'!AG633</f>
        <v>0</v>
      </c>
      <c r="AH271" s="32">
        <f>'Ievades dati'!AH633</f>
        <v>0</v>
      </c>
      <c r="AI271" s="32">
        <f>'Ievades dati'!AI633</f>
        <v>0</v>
      </c>
      <c r="AJ271" s="32">
        <f>'Ievades dati'!AJ633</f>
        <v>0</v>
      </c>
      <c r="AK271" s="32">
        <f>'Ievades dati'!AK633</f>
        <v>0</v>
      </c>
      <c r="AL271" s="32">
        <f>'Ievades dati'!AL633</f>
        <v>0</v>
      </c>
      <c r="AM271" s="32">
        <f>'Ievades dati'!AM633</f>
        <v>0</v>
      </c>
      <c r="AN271" s="32">
        <f>'Ievades dati'!AN633</f>
        <v>0</v>
      </c>
      <c r="AO271" s="32">
        <f>'Ievades dati'!AO633</f>
        <v>0</v>
      </c>
      <c r="AP271" s="32">
        <f>'Ievades dati'!AP633</f>
        <v>0</v>
      </c>
      <c r="AQ271" s="32">
        <f>'Ievades dati'!AQ633</f>
        <v>0</v>
      </c>
      <c r="AR271" s="32">
        <f>'Ievades dati'!AR633</f>
        <v>0</v>
      </c>
      <c r="AS271" s="32">
        <f>'Ievades dati'!AS633</f>
        <v>0</v>
      </c>
      <c r="AT271" s="32">
        <f>'Ievades dati'!AT633</f>
        <v>0</v>
      </c>
      <c r="AU271" s="32">
        <f>'Ievades dati'!AU633</f>
        <v>0</v>
      </c>
      <c r="AV271" s="32">
        <f>'Ievades dati'!AV633</f>
        <v>0</v>
      </c>
      <c r="AW271" s="32">
        <f>'Ievades dati'!AW633</f>
        <v>0</v>
      </c>
      <c r="AX271" s="32">
        <f>'Ievades dati'!AX633</f>
        <v>0</v>
      </c>
      <c r="AY271" s="32">
        <f>'Ievades dati'!AY633</f>
        <v>0</v>
      </c>
      <c r="AZ271" s="32">
        <f>'Ievades dati'!AZ633</f>
        <v>0</v>
      </c>
      <c r="BA271" s="32">
        <f>'Ievades dati'!BA633</f>
        <v>0</v>
      </c>
      <c r="BB271" s="32">
        <f>'Ievades dati'!BB633</f>
        <v>0</v>
      </c>
      <c r="BC271" s="32">
        <f>'Ievades dati'!BC633</f>
        <v>0</v>
      </c>
      <c r="BD271" s="32">
        <f>'Ievades dati'!BD633</f>
        <v>0</v>
      </c>
      <c r="BE271" s="32">
        <f>'Ievades dati'!BE633</f>
        <v>0</v>
      </c>
      <c r="BF271" s="32">
        <f>'Ievades dati'!BF633</f>
        <v>0</v>
      </c>
      <c r="BG271" s="32">
        <f>'Ievades dati'!BG633</f>
        <v>0</v>
      </c>
      <c r="BH271" s="32">
        <f>'Ievades dati'!BH633</f>
        <v>0</v>
      </c>
      <c r="BI271" s="32">
        <f>'Ievades dati'!BI633</f>
        <v>0</v>
      </c>
      <c r="BJ271" s="32">
        <f>'Ievades dati'!BJ633</f>
        <v>0</v>
      </c>
      <c r="BK271" s="32">
        <f>'Ievades dati'!BK633</f>
        <v>0</v>
      </c>
      <c r="BL271" s="32">
        <f>'Ievades dati'!BL633</f>
        <v>0</v>
      </c>
      <c r="BM271" s="32">
        <f>'Ievades dati'!BM633</f>
        <v>0</v>
      </c>
      <c r="BN271" s="32">
        <f>'Ievades dati'!BN633</f>
        <v>0</v>
      </c>
      <c r="BO271" s="32">
        <f>'Ievades dati'!BO633</f>
        <v>0</v>
      </c>
      <c r="BP271" s="32">
        <f>'Ievades dati'!BP633</f>
        <v>0</v>
      </c>
      <c r="BQ271" s="32">
        <f>'Ievades dati'!BQ633</f>
        <v>0</v>
      </c>
      <c r="BR271" s="32">
        <f>'Ievades dati'!BR633</f>
        <v>0</v>
      </c>
      <c r="BS271" s="32">
        <f>'Ievades dati'!BS633</f>
        <v>0</v>
      </c>
      <c r="BT271" s="32">
        <f>'Ievades dati'!BT633</f>
        <v>0</v>
      </c>
      <c r="BU271" s="32">
        <f>'Ievades dati'!BU633</f>
        <v>0</v>
      </c>
      <c r="BV271" s="32">
        <f>'Ievades dati'!BV633</f>
        <v>0</v>
      </c>
      <c r="BW271" s="32">
        <f>'Ievades dati'!BW633</f>
        <v>0</v>
      </c>
      <c r="BX271" s="32">
        <f>'Ievades dati'!BX633</f>
        <v>0</v>
      </c>
      <c r="BY271" s="32">
        <f>'Ievades dati'!BY633</f>
        <v>0</v>
      </c>
      <c r="BZ271" s="32">
        <f>'Ievades dati'!BZ633</f>
        <v>0</v>
      </c>
      <c r="CA271" s="32">
        <f>'Ievades dati'!CA633</f>
        <v>0</v>
      </c>
      <c r="CB271" s="32">
        <f>'Ievades dati'!CB633</f>
        <v>0</v>
      </c>
      <c r="CC271" s="32">
        <f>'Ievades dati'!CC633</f>
        <v>0</v>
      </c>
      <c r="CD271" s="32">
        <f>'Ievades dati'!CD633</f>
        <v>0</v>
      </c>
      <c r="CE271" s="32">
        <f>'Ievades dati'!CE633</f>
        <v>0</v>
      </c>
      <c r="CF271" s="32">
        <f>'Ievades dati'!CF633</f>
        <v>0</v>
      </c>
      <c r="CG271" s="32">
        <f>'Ievades dati'!CG633</f>
        <v>0</v>
      </c>
      <c r="CH271" s="32">
        <f>'Ievades dati'!CH633</f>
        <v>0</v>
      </c>
      <c r="CI271" s="32">
        <f>'Ievades dati'!CI633</f>
        <v>0</v>
      </c>
      <c r="CJ271" s="32">
        <f>'Ievades dati'!CJ633</f>
        <v>0</v>
      </c>
      <c r="CK271" s="32">
        <f>'Ievades dati'!CK633</f>
        <v>0</v>
      </c>
    </row>
    <row r="272" spans="1:89" ht="10.15" hidden="1" customHeight="1" outlineLevel="1">
      <c r="F272" s="46"/>
    </row>
    <row r="273" spans="1:90" ht="10.15" hidden="1" customHeight="1" outlineLevel="1">
      <c r="D273" s="40" t="s">
        <v>246</v>
      </c>
      <c r="E273" s="41"/>
      <c r="F273" s="42" t="s">
        <v>4</v>
      </c>
      <c r="J273" s="43">
        <f ca="1">IF(J271=1,0,-IF((SUM(J267:J268)+J295)&gt;0,MIN(SUM(J267:J268)+J295,J276),0))</f>
        <v>0</v>
      </c>
      <c r="K273" s="43">
        <f ca="1">IF(K271=1,0,-IF((SUM(K267:K268)+K295)&gt;0,MIN(SUM(K267:K268)+K295,K276),0))</f>
        <v>0</v>
      </c>
      <c r="L273" s="43">
        <f t="shared" ref="L273:BV273" ca="1" si="320">IF(L271=1,0,-IF((SUM(L267:L268)+L295)&gt;0,MIN(SUM(L267:L268)+L295,L276),0))</f>
        <v>0</v>
      </c>
      <c r="M273" s="43">
        <f t="shared" ca="1" si="320"/>
        <v>0</v>
      </c>
      <c r="N273" s="43">
        <f t="shared" ca="1" si="320"/>
        <v>0</v>
      </c>
      <c r="O273" s="43">
        <f t="shared" ca="1" si="320"/>
        <v>-81967.068922190185</v>
      </c>
      <c r="P273" s="43">
        <f t="shared" ca="1" si="320"/>
        <v>-82578.961585748169</v>
      </c>
      <c r="Q273" s="43">
        <f t="shared" ca="1" si="320"/>
        <v>-83489.40321211156</v>
      </c>
      <c r="R273" s="43">
        <f t="shared" ca="1" si="320"/>
        <v>-84399.844838474935</v>
      </c>
      <c r="S273" s="43">
        <f t="shared" ca="1" si="320"/>
        <v>-85310.286464838326</v>
      </c>
      <c r="T273" s="43">
        <f t="shared" ca="1" si="320"/>
        <v>-86220.728091201716</v>
      </c>
      <c r="U273" s="43">
        <f t="shared" ca="1" si="320"/>
        <v>-87131.169717565092</v>
      </c>
      <c r="V273" s="43">
        <f t="shared" ca="1" si="320"/>
        <v>-88041.611343928482</v>
      </c>
      <c r="W273" s="43">
        <f t="shared" ca="1" si="320"/>
        <v>-88952.052970291872</v>
      </c>
      <c r="X273" s="43">
        <f t="shared" ca="1" si="320"/>
        <v>-2549.839300733016</v>
      </c>
      <c r="Y273" s="43">
        <f t="shared" ca="1" si="320"/>
        <v>-79857.23850988684</v>
      </c>
      <c r="Z273" s="43">
        <f t="shared" ca="1" si="320"/>
        <v>-73165.51745869295</v>
      </c>
      <c r="AA273" s="43">
        <f t="shared" ca="1" si="320"/>
        <v>-47853.038510487415</v>
      </c>
      <c r="AB273" s="43">
        <f t="shared" ca="1" si="320"/>
        <v>0</v>
      </c>
      <c r="AC273" s="43">
        <f t="shared" ca="1" si="320"/>
        <v>0</v>
      </c>
      <c r="AD273" s="43">
        <f t="shared" ca="1" si="320"/>
        <v>0</v>
      </c>
      <c r="AE273" s="43">
        <f t="shared" ca="1" si="320"/>
        <v>0</v>
      </c>
      <c r="AF273" s="43">
        <f t="shared" ca="1" si="320"/>
        <v>0</v>
      </c>
      <c r="AG273" s="43">
        <f t="shared" ca="1" si="320"/>
        <v>0</v>
      </c>
      <c r="AH273" s="43">
        <f t="shared" ca="1" si="320"/>
        <v>0</v>
      </c>
      <c r="AI273" s="43">
        <f t="shared" ca="1" si="320"/>
        <v>0</v>
      </c>
      <c r="AJ273" s="43">
        <f t="shared" ca="1" si="320"/>
        <v>0</v>
      </c>
      <c r="AK273" s="43">
        <f t="shared" ca="1" si="320"/>
        <v>0</v>
      </c>
      <c r="AL273" s="43">
        <f t="shared" ca="1" si="320"/>
        <v>0</v>
      </c>
      <c r="AM273" s="43">
        <f t="shared" ca="1" si="320"/>
        <v>0</v>
      </c>
      <c r="AN273" s="43">
        <f t="shared" ca="1" si="320"/>
        <v>0</v>
      </c>
      <c r="AO273" s="43">
        <f t="shared" ca="1" si="320"/>
        <v>0</v>
      </c>
      <c r="AP273" s="43">
        <f t="shared" ca="1" si="320"/>
        <v>0</v>
      </c>
      <c r="AQ273" s="43">
        <f t="shared" ca="1" si="320"/>
        <v>0</v>
      </c>
      <c r="AR273" s="43">
        <f t="shared" ca="1" si="320"/>
        <v>0</v>
      </c>
      <c r="AS273" s="43">
        <f t="shared" ca="1" si="320"/>
        <v>0</v>
      </c>
      <c r="AT273" s="43">
        <f t="shared" ca="1" si="320"/>
        <v>0</v>
      </c>
      <c r="AU273" s="43">
        <f t="shared" ca="1" si="320"/>
        <v>0</v>
      </c>
      <c r="AV273" s="43">
        <f t="shared" ca="1" si="320"/>
        <v>0</v>
      </c>
      <c r="AW273" s="43">
        <f t="shared" ca="1" si="320"/>
        <v>0</v>
      </c>
      <c r="AX273" s="43">
        <f t="shared" ca="1" si="320"/>
        <v>0</v>
      </c>
      <c r="AY273" s="43">
        <f t="shared" ca="1" si="320"/>
        <v>0</v>
      </c>
      <c r="AZ273" s="43">
        <f t="shared" ca="1" si="320"/>
        <v>0</v>
      </c>
      <c r="BA273" s="43">
        <f t="shared" ca="1" si="320"/>
        <v>0</v>
      </c>
      <c r="BB273" s="43">
        <f t="shared" ca="1" si="320"/>
        <v>0</v>
      </c>
      <c r="BC273" s="43">
        <f t="shared" ca="1" si="320"/>
        <v>0</v>
      </c>
      <c r="BD273" s="43">
        <f t="shared" ca="1" si="320"/>
        <v>0</v>
      </c>
      <c r="BE273" s="43">
        <f t="shared" ca="1" si="320"/>
        <v>0</v>
      </c>
      <c r="BF273" s="43">
        <f t="shared" ca="1" si="320"/>
        <v>0</v>
      </c>
      <c r="BG273" s="43">
        <f t="shared" ca="1" si="320"/>
        <v>0</v>
      </c>
      <c r="BH273" s="43">
        <f t="shared" ca="1" si="320"/>
        <v>0</v>
      </c>
      <c r="BI273" s="43">
        <f t="shared" ca="1" si="320"/>
        <v>0</v>
      </c>
      <c r="BJ273" s="43">
        <f t="shared" ca="1" si="320"/>
        <v>0</v>
      </c>
      <c r="BK273" s="43">
        <f t="shared" ca="1" si="320"/>
        <v>0</v>
      </c>
      <c r="BL273" s="43">
        <f t="shared" ca="1" si="320"/>
        <v>0</v>
      </c>
      <c r="BM273" s="43">
        <f t="shared" ca="1" si="320"/>
        <v>0</v>
      </c>
      <c r="BN273" s="43">
        <f t="shared" ca="1" si="320"/>
        <v>0</v>
      </c>
      <c r="BO273" s="43">
        <f t="shared" ca="1" si="320"/>
        <v>0</v>
      </c>
      <c r="BP273" s="43">
        <f t="shared" ca="1" si="320"/>
        <v>0</v>
      </c>
      <c r="BQ273" s="43">
        <f t="shared" ca="1" si="320"/>
        <v>0</v>
      </c>
      <c r="BR273" s="43">
        <f t="shared" ca="1" si="320"/>
        <v>0</v>
      </c>
      <c r="BS273" s="43">
        <f t="shared" ca="1" si="320"/>
        <v>0</v>
      </c>
      <c r="BT273" s="43">
        <f t="shared" ca="1" si="320"/>
        <v>0</v>
      </c>
      <c r="BU273" s="43">
        <f t="shared" ca="1" si="320"/>
        <v>0</v>
      </c>
      <c r="BV273" s="43">
        <f t="shared" ca="1" si="320"/>
        <v>0</v>
      </c>
      <c r="BW273" s="43">
        <f t="shared" ref="BW273:CK273" ca="1" si="321">IF(BW271=1,0,-IF((SUM(BW267:BW268)+BW295)&gt;0,MIN(SUM(BW267:BW268)+BW295,BW276),0))</f>
        <v>0</v>
      </c>
      <c r="BX273" s="43">
        <f t="shared" ca="1" si="321"/>
        <v>0</v>
      </c>
      <c r="BY273" s="43">
        <f t="shared" ca="1" si="321"/>
        <v>0</v>
      </c>
      <c r="BZ273" s="43">
        <f t="shared" ca="1" si="321"/>
        <v>0</v>
      </c>
      <c r="CA273" s="43">
        <f t="shared" ca="1" si="321"/>
        <v>0</v>
      </c>
      <c r="CB273" s="43">
        <f t="shared" ca="1" si="321"/>
        <v>0</v>
      </c>
      <c r="CC273" s="43">
        <f t="shared" ca="1" si="321"/>
        <v>0</v>
      </c>
      <c r="CD273" s="43">
        <f t="shared" ca="1" si="321"/>
        <v>0</v>
      </c>
      <c r="CE273" s="43">
        <f t="shared" ca="1" si="321"/>
        <v>0</v>
      </c>
      <c r="CF273" s="43">
        <f t="shared" ca="1" si="321"/>
        <v>0</v>
      </c>
      <c r="CG273" s="43">
        <f t="shared" ca="1" si="321"/>
        <v>0</v>
      </c>
      <c r="CH273" s="43">
        <f t="shared" ca="1" si="321"/>
        <v>0</v>
      </c>
      <c r="CI273" s="43">
        <f t="shared" ca="1" si="321"/>
        <v>0</v>
      </c>
      <c r="CJ273" s="43">
        <f t="shared" ca="1" si="321"/>
        <v>0</v>
      </c>
      <c r="CK273" s="43">
        <f t="shared" ca="1" si="321"/>
        <v>0</v>
      </c>
    </row>
    <row r="274" spans="1:90" ht="10.15" hidden="1" customHeight="1" outlineLevel="1">
      <c r="A274" s="178">
        <f ca="1">IF(-ROUND(SUM(J274:CK274),2)&lt;&gt;ROUND(SUM(J269:CK269),2),1,0)</f>
        <v>0</v>
      </c>
      <c r="D274" s="44" t="s">
        <v>247</v>
      </c>
      <c r="F274" s="46" t="s">
        <v>4</v>
      </c>
      <c r="G274" s="138"/>
      <c r="J274" s="38">
        <f ca="1">SUM(J273:J273)</f>
        <v>0</v>
      </c>
      <c r="K274" s="38">
        <f ca="1">SUM(K273:K273)</f>
        <v>0</v>
      </c>
      <c r="L274" s="38">
        <f t="shared" ref="L274:BW274" ca="1" si="322">SUM(L273:L273)</f>
        <v>0</v>
      </c>
      <c r="M274" s="38">
        <f t="shared" ca="1" si="322"/>
        <v>0</v>
      </c>
      <c r="N274" s="38">
        <f t="shared" ca="1" si="322"/>
        <v>0</v>
      </c>
      <c r="O274" s="38">
        <f t="shared" ca="1" si="322"/>
        <v>-81967.068922190185</v>
      </c>
      <c r="P274" s="38">
        <f t="shared" ca="1" si="322"/>
        <v>-82578.961585748169</v>
      </c>
      <c r="Q274" s="38">
        <f t="shared" ca="1" si="322"/>
        <v>-83489.40321211156</v>
      </c>
      <c r="R274" s="38">
        <f t="shared" ca="1" si="322"/>
        <v>-84399.844838474935</v>
      </c>
      <c r="S274" s="38">
        <f t="shared" ca="1" si="322"/>
        <v>-85310.286464838326</v>
      </c>
      <c r="T274" s="38">
        <f t="shared" ca="1" si="322"/>
        <v>-86220.728091201716</v>
      </c>
      <c r="U274" s="38">
        <f t="shared" ca="1" si="322"/>
        <v>-87131.169717565092</v>
      </c>
      <c r="V274" s="38">
        <f t="shared" ca="1" si="322"/>
        <v>-88041.611343928482</v>
      </c>
      <c r="W274" s="38">
        <f t="shared" ca="1" si="322"/>
        <v>-88952.052970291872</v>
      </c>
      <c r="X274" s="38">
        <f t="shared" ca="1" si="322"/>
        <v>-2549.839300733016</v>
      </c>
      <c r="Y274" s="38">
        <f t="shared" ca="1" si="322"/>
        <v>-79857.23850988684</v>
      </c>
      <c r="Z274" s="38">
        <f t="shared" ca="1" si="322"/>
        <v>-73165.51745869295</v>
      </c>
      <c r="AA274" s="38">
        <f t="shared" ca="1" si="322"/>
        <v>-47853.038510487415</v>
      </c>
      <c r="AB274" s="38">
        <f t="shared" ca="1" si="322"/>
        <v>0</v>
      </c>
      <c r="AC274" s="38">
        <f t="shared" ca="1" si="322"/>
        <v>0</v>
      </c>
      <c r="AD274" s="38">
        <f ca="1">SUM(AD273:AD273)</f>
        <v>0</v>
      </c>
      <c r="AE274" s="38">
        <f t="shared" ca="1" si="322"/>
        <v>0</v>
      </c>
      <c r="AF274" s="38">
        <f t="shared" ca="1" si="322"/>
        <v>0</v>
      </c>
      <c r="AG274" s="38">
        <f t="shared" ca="1" si="322"/>
        <v>0</v>
      </c>
      <c r="AH274" s="38">
        <f t="shared" ca="1" si="322"/>
        <v>0</v>
      </c>
      <c r="AI274" s="38">
        <f t="shared" ca="1" si="322"/>
        <v>0</v>
      </c>
      <c r="AJ274" s="38">
        <f t="shared" ca="1" si="322"/>
        <v>0</v>
      </c>
      <c r="AK274" s="38">
        <f t="shared" ca="1" si="322"/>
        <v>0</v>
      </c>
      <c r="AL274" s="38">
        <f t="shared" ca="1" si="322"/>
        <v>0</v>
      </c>
      <c r="AM274" s="38">
        <f t="shared" ca="1" si="322"/>
        <v>0</v>
      </c>
      <c r="AN274" s="38">
        <f t="shared" ca="1" si="322"/>
        <v>0</v>
      </c>
      <c r="AO274" s="38">
        <f t="shared" ca="1" si="322"/>
        <v>0</v>
      </c>
      <c r="AP274" s="38">
        <f t="shared" ca="1" si="322"/>
        <v>0</v>
      </c>
      <c r="AQ274" s="38">
        <f t="shared" ca="1" si="322"/>
        <v>0</v>
      </c>
      <c r="AR274" s="38">
        <f t="shared" ca="1" si="322"/>
        <v>0</v>
      </c>
      <c r="AS274" s="38">
        <f t="shared" ca="1" si="322"/>
        <v>0</v>
      </c>
      <c r="AT274" s="38">
        <f t="shared" ca="1" si="322"/>
        <v>0</v>
      </c>
      <c r="AU274" s="38">
        <f t="shared" ca="1" si="322"/>
        <v>0</v>
      </c>
      <c r="AV274" s="38">
        <f t="shared" ca="1" si="322"/>
        <v>0</v>
      </c>
      <c r="AW274" s="38">
        <f t="shared" ca="1" si="322"/>
        <v>0</v>
      </c>
      <c r="AX274" s="38">
        <f t="shared" ca="1" si="322"/>
        <v>0</v>
      </c>
      <c r="AY274" s="38">
        <f t="shared" ca="1" si="322"/>
        <v>0</v>
      </c>
      <c r="AZ274" s="38">
        <f t="shared" ca="1" si="322"/>
        <v>0</v>
      </c>
      <c r="BA274" s="38">
        <f t="shared" ca="1" si="322"/>
        <v>0</v>
      </c>
      <c r="BB274" s="38">
        <f t="shared" ca="1" si="322"/>
        <v>0</v>
      </c>
      <c r="BC274" s="38">
        <f t="shared" ca="1" si="322"/>
        <v>0</v>
      </c>
      <c r="BD274" s="38">
        <f t="shared" ca="1" si="322"/>
        <v>0</v>
      </c>
      <c r="BE274" s="38">
        <f t="shared" ca="1" si="322"/>
        <v>0</v>
      </c>
      <c r="BF274" s="38">
        <f t="shared" ca="1" si="322"/>
        <v>0</v>
      </c>
      <c r="BG274" s="38">
        <f t="shared" ca="1" si="322"/>
        <v>0</v>
      </c>
      <c r="BH274" s="38">
        <f t="shared" ca="1" si="322"/>
        <v>0</v>
      </c>
      <c r="BI274" s="38">
        <f t="shared" ca="1" si="322"/>
        <v>0</v>
      </c>
      <c r="BJ274" s="38">
        <f t="shared" ca="1" si="322"/>
        <v>0</v>
      </c>
      <c r="BK274" s="38">
        <f t="shared" ca="1" si="322"/>
        <v>0</v>
      </c>
      <c r="BL274" s="38">
        <f t="shared" ca="1" si="322"/>
        <v>0</v>
      </c>
      <c r="BM274" s="38">
        <f t="shared" ca="1" si="322"/>
        <v>0</v>
      </c>
      <c r="BN274" s="38">
        <f t="shared" ca="1" si="322"/>
        <v>0</v>
      </c>
      <c r="BO274" s="38">
        <f t="shared" ca="1" si="322"/>
        <v>0</v>
      </c>
      <c r="BP274" s="38">
        <f t="shared" ca="1" si="322"/>
        <v>0</v>
      </c>
      <c r="BQ274" s="38">
        <f t="shared" ca="1" si="322"/>
        <v>0</v>
      </c>
      <c r="BR274" s="38">
        <f t="shared" ca="1" si="322"/>
        <v>0</v>
      </c>
      <c r="BS274" s="38">
        <f t="shared" ca="1" si="322"/>
        <v>0</v>
      </c>
      <c r="BT274" s="38">
        <f t="shared" ca="1" si="322"/>
        <v>0</v>
      </c>
      <c r="BU274" s="38">
        <f t="shared" ca="1" si="322"/>
        <v>0</v>
      </c>
      <c r="BV274" s="38">
        <f t="shared" ca="1" si="322"/>
        <v>0</v>
      </c>
      <c r="BW274" s="38">
        <f t="shared" ca="1" si="322"/>
        <v>0</v>
      </c>
      <c r="BX274" s="38">
        <f t="shared" ref="BX274:CK274" ca="1" si="323">SUM(BX273:BX273)</f>
        <v>0</v>
      </c>
      <c r="BY274" s="38">
        <f t="shared" ca="1" si="323"/>
        <v>0</v>
      </c>
      <c r="BZ274" s="38">
        <f t="shared" ca="1" si="323"/>
        <v>0</v>
      </c>
      <c r="CA274" s="38">
        <f t="shared" ca="1" si="323"/>
        <v>0</v>
      </c>
      <c r="CB274" s="38">
        <f t="shared" ca="1" si="323"/>
        <v>0</v>
      </c>
      <c r="CC274" s="38">
        <f t="shared" ca="1" si="323"/>
        <v>0</v>
      </c>
      <c r="CD274" s="38">
        <f t="shared" ca="1" si="323"/>
        <v>0</v>
      </c>
      <c r="CE274" s="38">
        <f t="shared" ca="1" si="323"/>
        <v>0</v>
      </c>
      <c r="CF274" s="38">
        <f t="shared" ca="1" si="323"/>
        <v>0</v>
      </c>
      <c r="CG274" s="38">
        <f t="shared" ca="1" si="323"/>
        <v>0</v>
      </c>
      <c r="CH274" s="38">
        <f t="shared" ca="1" si="323"/>
        <v>0</v>
      </c>
      <c r="CI274" s="38">
        <f t="shared" ca="1" si="323"/>
        <v>0</v>
      </c>
      <c r="CJ274" s="38">
        <f t="shared" ca="1" si="323"/>
        <v>0</v>
      </c>
      <c r="CK274" s="38">
        <f t="shared" ca="1" si="323"/>
        <v>0</v>
      </c>
    </row>
    <row r="275" spans="1:90" ht="10.15" hidden="1" customHeight="1" outlineLevel="1"/>
    <row r="276" spans="1:90" ht="10.15" hidden="1" customHeight="1" outlineLevel="1">
      <c r="D276" s="10" t="s">
        <v>249</v>
      </c>
      <c r="F276" s="12" t="s">
        <v>4</v>
      </c>
      <c r="J276" s="31">
        <f>I279</f>
        <v>0</v>
      </c>
      <c r="K276" s="31">
        <f t="shared" ref="K276:P276" ca="1" si="324">J279</f>
        <v>3150</v>
      </c>
      <c r="L276" s="31">
        <f t="shared" ca="1" si="324"/>
        <v>6300</v>
      </c>
      <c r="M276" s="31">
        <f t="shared" ca="1" si="324"/>
        <v>9450</v>
      </c>
      <c r="N276" s="31">
        <f t="shared" ca="1" si="324"/>
        <v>709076.28369168728</v>
      </c>
      <c r="O276" s="31">
        <f t="shared" ca="1" si="324"/>
        <v>971516.76092615048</v>
      </c>
      <c r="P276" s="31">
        <f t="shared" ca="1" si="324"/>
        <v>889549.69200396026</v>
      </c>
      <c r="Q276" s="31">
        <f t="shared" ref="Q276:BV276" ca="1" si="325">P279</f>
        <v>806970.73041821213</v>
      </c>
      <c r="R276" s="31">
        <f t="shared" ca="1" si="325"/>
        <v>723481.32720610057</v>
      </c>
      <c r="S276" s="31">
        <f t="shared" ca="1" si="325"/>
        <v>639081.48236762569</v>
      </c>
      <c r="T276" s="31">
        <f t="shared" ca="1" si="325"/>
        <v>553771.19590278738</v>
      </c>
      <c r="U276" s="31">
        <f t="shared" ca="1" si="325"/>
        <v>467550.46781158564</v>
      </c>
      <c r="V276" s="31">
        <f ca="1">U279</f>
        <v>380419.29809402057</v>
      </c>
      <c r="W276" s="31">
        <f t="shared" ca="1" si="325"/>
        <v>292377.68675009208</v>
      </c>
      <c r="X276" s="31">
        <f t="shared" ca="1" si="325"/>
        <v>203425.63377980021</v>
      </c>
      <c r="Y276" s="31">
        <f t="shared" ca="1" si="325"/>
        <v>200875.7944790672</v>
      </c>
      <c r="Z276" s="31">
        <f t="shared" ca="1" si="325"/>
        <v>121018.55596918036</v>
      </c>
      <c r="AA276" s="31">
        <f t="shared" ca="1" si="325"/>
        <v>47853.038510487415</v>
      </c>
      <c r="AB276" s="31">
        <f t="shared" ca="1" si="325"/>
        <v>0</v>
      </c>
      <c r="AC276" s="31">
        <f t="shared" ca="1" si="325"/>
        <v>0</v>
      </c>
      <c r="AD276" s="31">
        <f t="shared" ca="1" si="325"/>
        <v>0</v>
      </c>
      <c r="AE276" s="31">
        <f t="shared" ca="1" si="325"/>
        <v>0</v>
      </c>
      <c r="AF276" s="31">
        <f t="shared" ca="1" si="325"/>
        <v>0</v>
      </c>
      <c r="AG276" s="31">
        <f t="shared" ca="1" si="325"/>
        <v>0</v>
      </c>
      <c r="AH276" s="31">
        <f t="shared" ca="1" si="325"/>
        <v>0</v>
      </c>
      <c r="AI276" s="31">
        <f t="shared" ca="1" si="325"/>
        <v>0</v>
      </c>
      <c r="AJ276" s="31">
        <f t="shared" ca="1" si="325"/>
        <v>0</v>
      </c>
      <c r="AK276" s="31">
        <f t="shared" ca="1" si="325"/>
        <v>0</v>
      </c>
      <c r="AL276" s="31">
        <f t="shared" ca="1" si="325"/>
        <v>0</v>
      </c>
      <c r="AM276" s="31">
        <f t="shared" ca="1" si="325"/>
        <v>0</v>
      </c>
      <c r="AN276" s="31">
        <f t="shared" ca="1" si="325"/>
        <v>0</v>
      </c>
      <c r="AO276" s="31">
        <f t="shared" ca="1" si="325"/>
        <v>0</v>
      </c>
      <c r="AP276" s="31">
        <f t="shared" ca="1" si="325"/>
        <v>0</v>
      </c>
      <c r="AQ276" s="31">
        <f t="shared" ca="1" si="325"/>
        <v>0</v>
      </c>
      <c r="AR276" s="31">
        <f t="shared" ca="1" si="325"/>
        <v>0</v>
      </c>
      <c r="AS276" s="31">
        <f t="shared" ca="1" si="325"/>
        <v>0</v>
      </c>
      <c r="AT276" s="31">
        <f t="shared" ca="1" si="325"/>
        <v>0</v>
      </c>
      <c r="AU276" s="31">
        <f t="shared" ca="1" si="325"/>
        <v>0</v>
      </c>
      <c r="AV276" s="31">
        <f t="shared" ca="1" si="325"/>
        <v>0</v>
      </c>
      <c r="AW276" s="31">
        <f t="shared" ca="1" si="325"/>
        <v>0</v>
      </c>
      <c r="AX276" s="31">
        <f t="shared" ca="1" si="325"/>
        <v>0</v>
      </c>
      <c r="AY276" s="31">
        <f t="shared" ca="1" si="325"/>
        <v>0</v>
      </c>
      <c r="AZ276" s="31">
        <f t="shared" ca="1" si="325"/>
        <v>0</v>
      </c>
      <c r="BA276" s="31">
        <f t="shared" ca="1" si="325"/>
        <v>0</v>
      </c>
      <c r="BB276" s="31">
        <f t="shared" ca="1" si="325"/>
        <v>0</v>
      </c>
      <c r="BC276" s="31">
        <f t="shared" ca="1" si="325"/>
        <v>0</v>
      </c>
      <c r="BD276" s="31">
        <f t="shared" ca="1" si="325"/>
        <v>0</v>
      </c>
      <c r="BE276" s="31">
        <f t="shared" ca="1" si="325"/>
        <v>0</v>
      </c>
      <c r="BF276" s="31">
        <f t="shared" ca="1" si="325"/>
        <v>0</v>
      </c>
      <c r="BG276" s="31">
        <f t="shared" ca="1" si="325"/>
        <v>0</v>
      </c>
      <c r="BH276" s="31">
        <f t="shared" ca="1" si="325"/>
        <v>0</v>
      </c>
      <c r="BI276" s="31">
        <f t="shared" ca="1" si="325"/>
        <v>0</v>
      </c>
      <c r="BJ276" s="31">
        <f t="shared" ca="1" si="325"/>
        <v>0</v>
      </c>
      <c r="BK276" s="31">
        <f t="shared" ca="1" si="325"/>
        <v>0</v>
      </c>
      <c r="BL276" s="31">
        <f t="shared" ca="1" si="325"/>
        <v>0</v>
      </c>
      <c r="BM276" s="31">
        <f t="shared" ca="1" si="325"/>
        <v>0</v>
      </c>
      <c r="BN276" s="31">
        <f t="shared" ca="1" si="325"/>
        <v>0</v>
      </c>
      <c r="BO276" s="31">
        <f t="shared" ca="1" si="325"/>
        <v>0</v>
      </c>
      <c r="BP276" s="31">
        <f t="shared" ca="1" si="325"/>
        <v>0</v>
      </c>
      <c r="BQ276" s="31">
        <f t="shared" ca="1" si="325"/>
        <v>0</v>
      </c>
      <c r="BR276" s="31">
        <f t="shared" ca="1" si="325"/>
        <v>0</v>
      </c>
      <c r="BS276" s="31">
        <f ca="1">BR279</f>
        <v>0</v>
      </c>
      <c r="BT276" s="31">
        <f t="shared" ca="1" si="325"/>
        <v>0</v>
      </c>
      <c r="BU276" s="31">
        <f t="shared" ca="1" si="325"/>
        <v>0</v>
      </c>
      <c r="BV276" s="31">
        <f t="shared" ca="1" si="325"/>
        <v>0</v>
      </c>
      <c r="BW276" s="31">
        <f t="shared" ref="BW276:CK276" ca="1" si="326">BV279</f>
        <v>0</v>
      </c>
      <c r="BX276" s="31">
        <f t="shared" ca="1" si="326"/>
        <v>0</v>
      </c>
      <c r="BY276" s="31">
        <f t="shared" ca="1" si="326"/>
        <v>0</v>
      </c>
      <c r="BZ276" s="31">
        <f t="shared" ca="1" si="326"/>
        <v>0</v>
      </c>
      <c r="CA276" s="31">
        <f t="shared" ca="1" si="326"/>
        <v>0</v>
      </c>
      <c r="CB276" s="31">
        <f t="shared" ca="1" si="326"/>
        <v>0</v>
      </c>
      <c r="CC276" s="31">
        <f t="shared" ca="1" si="326"/>
        <v>0</v>
      </c>
      <c r="CD276" s="31">
        <f t="shared" ca="1" si="326"/>
        <v>0</v>
      </c>
      <c r="CE276" s="31">
        <f t="shared" ca="1" si="326"/>
        <v>0</v>
      </c>
      <c r="CF276" s="31">
        <f t="shared" ca="1" si="326"/>
        <v>0</v>
      </c>
      <c r="CG276" s="31">
        <f t="shared" ca="1" si="326"/>
        <v>0</v>
      </c>
      <c r="CH276" s="31">
        <f t="shared" ca="1" si="326"/>
        <v>0</v>
      </c>
      <c r="CI276" s="31">
        <f t="shared" ca="1" si="326"/>
        <v>0</v>
      </c>
      <c r="CJ276" s="31">
        <f t="shared" ca="1" si="326"/>
        <v>0</v>
      </c>
      <c r="CK276" s="31">
        <f t="shared" ca="1" si="326"/>
        <v>0</v>
      </c>
    </row>
    <row r="277" spans="1:90" ht="10.15" hidden="1" customHeight="1" outlineLevel="1">
      <c r="D277" s="10" t="s">
        <v>247</v>
      </c>
      <c r="F277" s="12" t="s">
        <v>4</v>
      </c>
      <c r="J277" s="31">
        <f ca="1">J274</f>
        <v>0</v>
      </c>
      <c r="K277" s="31">
        <f ca="1">K274</f>
        <v>0</v>
      </c>
      <c r="L277" s="31">
        <f t="shared" ref="L277:BV277" ca="1" si="327">L274</f>
        <v>0</v>
      </c>
      <c r="M277" s="31">
        <f t="shared" ca="1" si="327"/>
        <v>0</v>
      </c>
      <c r="N277" s="31">
        <f t="shared" ca="1" si="327"/>
        <v>0</v>
      </c>
      <c r="O277" s="31">
        <f t="shared" ca="1" si="327"/>
        <v>-81967.068922190185</v>
      </c>
      <c r="P277" s="31">
        <f t="shared" ca="1" si="327"/>
        <v>-82578.961585748169</v>
      </c>
      <c r="Q277" s="31">
        <f t="shared" ca="1" si="327"/>
        <v>-83489.40321211156</v>
      </c>
      <c r="R277" s="31">
        <f t="shared" ca="1" si="327"/>
        <v>-84399.844838474935</v>
      </c>
      <c r="S277" s="31">
        <f t="shared" ca="1" si="327"/>
        <v>-85310.286464838326</v>
      </c>
      <c r="T277" s="31">
        <f t="shared" ca="1" si="327"/>
        <v>-86220.728091201716</v>
      </c>
      <c r="U277" s="31">
        <f t="shared" ca="1" si="327"/>
        <v>-87131.169717565092</v>
      </c>
      <c r="V277" s="31">
        <f t="shared" ca="1" si="327"/>
        <v>-88041.611343928482</v>
      </c>
      <c r="W277" s="31">
        <f t="shared" ca="1" si="327"/>
        <v>-88952.052970291872</v>
      </c>
      <c r="X277" s="31">
        <f t="shared" ca="1" si="327"/>
        <v>-2549.839300733016</v>
      </c>
      <c r="Y277" s="31">
        <f t="shared" ca="1" si="327"/>
        <v>-79857.23850988684</v>
      </c>
      <c r="Z277" s="31">
        <f t="shared" ca="1" si="327"/>
        <v>-73165.51745869295</v>
      </c>
      <c r="AA277" s="31">
        <f t="shared" ca="1" si="327"/>
        <v>-47853.038510487415</v>
      </c>
      <c r="AB277" s="31">
        <f t="shared" ca="1" si="327"/>
        <v>0</v>
      </c>
      <c r="AC277" s="31">
        <f t="shared" ca="1" si="327"/>
        <v>0</v>
      </c>
      <c r="AD277" s="31">
        <f t="shared" ca="1" si="327"/>
        <v>0</v>
      </c>
      <c r="AE277" s="31">
        <f t="shared" ca="1" si="327"/>
        <v>0</v>
      </c>
      <c r="AF277" s="31">
        <f t="shared" ca="1" si="327"/>
        <v>0</v>
      </c>
      <c r="AG277" s="31">
        <f t="shared" ca="1" si="327"/>
        <v>0</v>
      </c>
      <c r="AH277" s="31">
        <f t="shared" ca="1" si="327"/>
        <v>0</v>
      </c>
      <c r="AI277" s="31">
        <f t="shared" ca="1" si="327"/>
        <v>0</v>
      </c>
      <c r="AJ277" s="31">
        <f t="shared" ca="1" si="327"/>
        <v>0</v>
      </c>
      <c r="AK277" s="31">
        <f t="shared" ca="1" si="327"/>
        <v>0</v>
      </c>
      <c r="AL277" s="31">
        <f t="shared" ca="1" si="327"/>
        <v>0</v>
      </c>
      <c r="AM277" s="31">
        <f t="shared" ca="1" si="327"/>
        <v>0</v>
      </c>
      <c r="AN277" s="31">
        <f t="shared" ca="1" si="327"/>
        <v>0</v>
      </c>
      <c r="AO277" s="31">
        <f t="shared" ca="1" si="327"/>
        <v>0</v>
      </c>
      <c r="AP277" s="31">
        <f t="shared" ca="1" si="327"/>
        <v>0</v>
      </c>
      <c r="AQ277" s="31">
        <f t="shared" ca="1" si="327"/>
        <v>0</v>
      </c>
      <c r="AR277" s="31">
        <f t="shared" ca="1" si="327"/>
        <v>0</v>
      </c>
      <c r="AS277" s="31">
        <f t="shared" ca="1" si="327"/>
        <v>0</v>
      </c>
      <c r="AT277" s="31">
        <f t="shared" ca="1" si="327"/>
        <v>0</v>
      </c>
      <c r="AU277" s="31">
        <f t="shared" ca="1" si="327"/>
        <v>0</v>
      </c>
      <c r="AV277" s="31">
        <f t="shared" ca="1" si="327"/>
        <v>0</v>
      </c>
      <c r="AW277" s="31">
        <f t="shared" ca="1" si="327"/>
        <v>0</v>
      </c>
      <c r="AX277" s="31">
        <f t="shared" ca="1" si="327"/>
        <v>0</v>
      </c>
      <c r="AY277" s="31">
        <f t="shared" ca="1" si="327"/>
        <v>0</v>
      </c>
      <c r="AZ277" s="31">
        <f t="shared" ca="1" si="327"/>
        <v>0</v>
      </c>
      <c r="BA277" s="31">
        <f t="shared" ca="1" si="327"/>
        <v>0</v>
      </c>
      <c r="BB277" s="31">
        <f t="shared" ca="1" si="327"/>
        <v>0</v>
      </c>
      <c r="BC277" s="31">
        <f t="shared" ca="1" si="327"/>
        <v>0</v>
      </c>
      <c r="BD277" s="31">
        <f t="shared" ca="1" si="327"/>
        <v>0</v>
      </c>
      <c r="BE277" s="31">
        <f t="shared" ca="1" si="327"/>
        <v>0</v>
      </c>
      <c r="BF277" s="31">
        <f t="shared" ca="1" si="327"/>
        <v>0</v>
      </c>
      <c r="BG277" s="31">
        <f t="shared" ca="1" si="327"/>
        <v>0</v>
      </c>
      <c r="BH277" s="31">
        <f t="shared" ca="1" si="327"/>
        <v>0</v>
      </c>
      <c r="BI277" s="31">
        <f t="shared" ca="1" si="327"/>
        <v>0</v>
      </c>
      <c r="BJ277" s="31">
        <f t="shared" ca="1" si="327"/>
        <v>0</v>
      </c>
      <c r="BK277" s="31">
        <f t="shared" ca="1" si="327"/>
        <v>0</v>
      </c>
      <c r="BL277" s="31">
        <f t="shared" ca="1" si="327"/>
        <v>0</v>
      </c>
      <c r="BM277" s="31">
        <f t="shared" ca="1" si="327"/>
        <v>0</v>
      </c>
      <c r="BN277" s="31">
        <f t="shared" ca="1" si="327"/>
        <v>0</v>
      </c>
      <c r="BO277" s="31">
        <f t="shared" ca="1" si="327"/>
        <v>0</v>
      </c>
      <c r="BP277" s="31">
        <f t="shared" ca="1" si="327"/>
        <v>0</v>
      </c>
      <c r="BQ277" s="31">
        <f t="shared" ca="1" si="327"/>
        <v>0</v>
      </c>
      <c r="BR277" s="31">
        <f t="shared" ca="1" si="327"/>
        <v>0</v>
      </c>
      <c r="BS277" s="31">
        <f t="shared" ca="1" si="327"/>
        <v>0</v>
      </c>
      <c r="BT277" s="31">
        <f t="shared" ca="1" si="327"/>
        <v>0</v>
      </c>
      <c r="BU277" s="31">
        <f t="shared" ca="1" si="327"/>
        <v>0</v>
      </c>
      <c r="BV277" s="31">
        <f t="shared" ca="1" si="327"/>
        <v>0</v>
      </c>
      <c r="BW277" s="31">
        <f t="shared" ref="BW277:CK277" ca="1" si="328">BW274</f>
        <v>0</v>
      </c>
      <c r="BX277" s="31">
        <f t="shared" ca="1" si="328"/>
        <v>0</v>
      </c>
      <c r="BY277" s="31">
        <f t="shared" ca="1" si="328"/>
        <v>0</v>
      </c>
      <c r="BZ277" s="31">
        <f t="shared" ca="1" si="328"/>
        <v>0</v>
      </c>
      <c r="CA277" s="31">
        <f t="shared" ca="1" si="328"/>
        <v>0</v>
      </c>
      <c r="CB277" s="31">
        <f t="shared" ca="1" si="328"/>
        <v>0</v>
      </c>
      <c r="CC277" s="31">
        <f t="shared" ca="1" si="328"/>
        <v>0</v>
      </c>
      <c r="CD277" s="31">
        <f t="shared" ca="1" si="328"/>
        <v>0</v>
      </c>
      <c r="CE277" s="31">
        <f t="shared" ca="1" si="328"/>
        <v>0</v>
      </c>
      <c r="CF277" s="31">
        <f t="shared" ca="1" si="328"/>
        <v>0</v>
      </c>
      <c r="CG277" s="31">
        <f t="shared" ca="1" si="328"/>
        <v>0</v>
      </c>
      <c r="CH277" s="31">
        <f t="shared" ca="1" si="328"/>
        <v>0</v>
      </c>
      <c r="CI277" s="31">
        <f t="shared" ca="1" si="328"/>
        <v>0</v>
      </c>
      <c r="CJ277" s="31">
        <f t="shared" ca="1" si="328"/>
        <v>0</v>
      </c>
      <c r="CK277" s="31">
        <f t="shared" ca="1" si="328"/>
        <v>0</v>
      </c>
    </row>
    <row r="278" spans="1:90" ht="10.15" hidden="1" customHeight="1" outlineLevel="1">
      <c r="D278" s="40" t="s">
        <v>233</v>
      </c>
      <c r="E278" s="41"/>
      <c r="F278" s="42" t="s">
        <v>4</v>
      </c>
      <c r="J278" s="39">
        <f ca="1">J269</f>
        <v>3150</v>
      </c>
      <c r="K278" s="39">
        <f t="shared" ref="K278:AO278" ca="1" si="329">K269</f>
        <v>3150</v>
      </c>
      <c r="L278" s="39">
        <f t="shared" ca="1" si="329"/>
        <v>3150</v>
      </c>
      <c r="M278" s="39">
        <f t="shared" ca="1" si="329"/>
        <v>699626.28369168728</v>
      </c>
      <c r="N278" s="39">
        <f t="shared" ca="1" si="329"/>
        <v>262440.47723446327</v>
      </c>
      <c r="O278" s="39">
        <f t="shared" ca="1" si="329"/>
        <v>0</v>
      </c>
      <c r="P278" s="39">
        <f t="shared" ca="1" si="329"/>
        <v>0</v>
      </c>
      <c r="Q278" s="39">
        <f t="shared" ca="1" si="329"/>
        <v>0</v>
      </c>
      <c r="R278" s="39">
        <f t="shared" ca="1" si="329"/>
        <v>0</v>
      </c>
      <c r="S278" s="39">
        <f t="shared" ca="1" si="329"/>
        <v>0</v>
      </c>
      <c r="T278" s="39">
        <f t="shared" ca="1" si="329"/>
        <v>0</v>
      </c>
      <c r="U278" s="39">
        <f t="shared" ca="1" si="329"/>
        <v>0</v>
      </c>
      <c r="V278" s="39">
        <f t="shared" ca="1" si="329"/>
        <v>0</v>
      </c>
      <c r="W278" s="39">
        <f t="shared" ca="1" si="329"/>
        <v>0</v>
      </c>
      <c r="X278" s="39">
        <f t="shared" ca="1" si="329"/>
        <v>0</v>
      </c>
      <c r="Y278" s="39">
        <f t="shared" ca="1" si="329"/>
        <v>0</v>
      </c>
      <c r="Z278" s="39">
        <f t="shared" ca="1" si="329"/>
        <v>0</v>
      </c>
      <c r="AA278" s="39">
        <f t="shared" ca="1" si="329"/>
        <v>0</v>
      </c>
      <c r="AB278" s="39">
        <f t="shared" ca="1" si="329"/>
        <v>0</v>
      </c>
      <c r="AC278" s="39">
        <f t="shared" ca="1" si="329"/>
        <v>0</v>
      </c>
      <c r="AD278" s="39">
        <f t="shared" ca="1" si="329"/>
        <v>0</v>
      </c>
      <c r="AE278" s="39">
        <f t="shared" ca="1" si="329"/>
        <v>0</v>
      </c>
      <c r="AF278" s="39">
        <f t="shared" ca="1" si="329"/>
        <v>0</v>
      </c>
      <c r="AG278" s="39">
        <f t="shared" ca="1" si="329"/>
        <v>0</v>
      </c>
      <c r="AH278" s="39">
        <f t="shared" ca="1" si="329"/>
        <v>0</v>
      </c>
      <c r="AI278" s="39">
        <f t="shared" ca="1" si="329"/>
        <v>0</v>
      </c>
      <c r="AJ278" s="39">
        <f t="shared" ca="1" si="329"/>
        <v>0</v>
      </c>
      <c r="AK278" s="39">
        <f t="shared" ca="1" si="329"/>
        <v>0</v>
      </c>
      <c r="AL278" s="39">
        <f t="shared" ca="1" si="329"/>
        <v>0</v>
      </c>
      <c r="AM278" s="39">
        <f t="shared" ca="1" si="329"/>
        <v>0</v>
      </c>
      <c r="AN278" s="39">
        <f t="shared" ca="1" si="329"/>
        <v>0</v>
      </c>
      <c r="AO278" s="39">
        <f t="shared" ca="1" si="329"/>
        <v>0</v>
      </c>
      <c r="AP278" s="39">
        <f t="shared" ref="AP278:BU278" ca="1" si="330">AP269</f>
        <v>0</v>
      </c>
      <c r="AQ278" s="39">
        <f t="shared" ca="1" si="330"/>
        <v>0</v>
      </c>
      <c r="AR278" s="39">
        <f t="shared" ca="1" si="330"/>
        <v>0</v>
      </c>
      <c r="AS278" s="39">
        <f t="shared" ca="1" si="330"/>
        <v>0</v>
      </c>
      <c r="AT278" s="39">
        <f t="shared" ca="1" si="330"/>
        <v>0</v>
      </c>
      <c r="AU278" s="39">
        <f t="shared" ca="1" si="330"/>
        <v>0</v>
      </c>
      <c r="AV278" s="39">
        <f t="shared" ca="1" si="330"/>
        <v>0</v>
      </c>
      <c r="AW278" s="39">
        <f t="shared" ca="1" si="330"/>
        <v>0</v>
      </c>
      <c r="AX278" s="39">
        <f t="shared" ca="1" si="330"/>
        <v>0</v>
      </c>
      <c r="AY278" s="39">
        <f t="shared" ca="1" si="330"/>
        <v>0</v>
      </c>
      <c r="AZ278" s="39">
        <f t="shared" ca="1" si="330"/>
        <v>0</v>
      </c>
      <c r="BA278" s="39">
        <f t="shared" ca="1" si="330"/>
        <v>0</v>
      </c>
      <c r="BB278" s="39">
        <f t="shared" ca="1" si="330"/>
        <v>0</v>
      </c>
      <c r="BC278" s="39">
        <f t="shared" ca="1" si="330"/>
        <v>0</v>
      </c>
      <c r="BD278" s="39">
        <f t="shared" ca="1" si="330"/>
        <v>0</v>
      </c>
      <c r="BE278" s="39">
        <f t="shared" ca="1" si="330"/>
        <v>0</v>
      </c>
      <c r="BF278" s="39">
        <f t="shared" ca="1" si="330"/>
        <v>0</v>
      </c>
      <c r="BG278" s="39">
        <f t="shared" ca="1" si="330"/>
        <v>0</v>
      </c>
      <c r="BH278" s="39">
        <f t="shared" ca="1" si="330"/>
        <v>0</v>
      </c>
      <c r="BI278" s="39">
        <f t="shared" ca="1" si="330"/>
        <v>0</v>
      </c>
      <c r="BJ278" s="39">
        <f t="shared" ca="1" si="330"/>
        <v>0</v>
      </c>
      <c r="BK278" s="39">
        <f t="shared" ca="1" si="330"/>
        <v>0</v>
      </c>
      <c r="BL278" s="39">
        <f t="shared" ca="1" si="330"/>
        <v>0</v>
      </c>
      <c r="BM278" s="39">
        <f t="shared" ca="1" si="330"/>
        <v>0</v>
      </c>
      <c r="BN278" s="39">
        <f t="shared" ca="1" si="330"/>
        <v>0</v>
      </c>
      <c r="BO278" s="39">
        <f t="shared" ca="1" si="330"/>
        <v>0</v>
      </c>
      <c r="BP278" s="39">
        <f t="shared" ca="1" si="330"/>
        <v>0</v>
      </c>
      <c r="BQ278" s="39">
        <f t="shared" ca="1" si="330"/>
        <v>0</v>
      </c>
      <c r="BR278" s="39">
        <f t="shared" ca="1" si="330"/>
        <v>0</v>
      </c>
      <c r="BS278" s="39">
        <f t="shared" ca="1" si="330"/>
        <v>0</v>
      </c>
      <c r="BT278" s="39">
        <f t="shared" ca="1" si="330"/>
        <v>0</v>
      </c>
      <c r="BU278" s="39">
        <f t="shared" ca="1" si="330"/>
        <v>0</v>
      </c>
      <c r="BV278" s="39">
        <f t="shared" ref="BV278:CK278" ca="1" si="331">BV269</f>
        <v>0</v>
      </c>
      <c r="BW278" s="39">
        <f t="shared" ca="1" si="331"/>
        <v>0</v>
      </c>
      <c r="BX278" s="39">
        <f t="shared" ca="1" si="331"/>
        <v>0</v>
      </c>
      <c r="BY278" s="39">
        <f t="shared" ca="1" si="331"/>
        <v>0</v>
      </c>
      <c r="BZ278" s="39">
        <f t="shared" ca="1" si="331"/>
        <v>0</v>
      </c>
      <c r="CA278" s="39">
        <f t="shared" ca="1" si="331"/>
        <v>0</v>
      </c>
      <c r="CB278" s="39">
        <f t="shared" ca="1" si="331"/>
        <v>0</v>
      </c>
      <c r="CC278" s="39">
        <f t="shared" ca="1" si="331"/>
        <v>0</v>
      </c>
      <c r="CD278" s="39">
        <f t="shared" ca="1" si="331"/>
        <v>0</v>
      </c>
      <c r="CE278" s="39">
        <f t="shared" ca="1" si="331"/>
        <v>0</v>
      </c>
      <c r="CF278" s="39">
        <f t="shared" ca="1" si="331"/>
        <v>0</v>
      </c>
      <c r="CG278" s="39">
        <f t="shared" ca="1" si="331"/>
        <v>0</v>
      </c>
      <c r="CH278" s="39">
        <f t="shared" ca="1" si="331"/>
        <v>0</v>
      </c>
      <c r="CI278" s="39">
        <f t="shared" ca="1" si="331"/>
        <v>0</v>
      </c>
      <c r="CJ278" s="39">
        <f t="shared" ca="1" si="331"/>
        <v>0</v>
      </c>
      <c r="CK278" s="39">
        <f t="shared" ca="1" si="331"/>
        <v>0</v>
      </c>
    </row>
    <row r="279" spans="1:90" ht="10.15" hidden="1" customHeight="1" outlineLevel="1">
      <c r="D279" s="44" t="s">
        <v>250</v>
      </c>
      <c r="F279" s="46" t="s">
        <v>4</v>
      </c>
      <c r="I279" s="24"/>
      <c r="J279" s="38">
        <f ca="1">SUM(J276:J278)</f>
        <v>3150</v>
      </c>
      <c r="K279" s="38">
        <f ca="1">SUM(K276:K278)</f>
        <v>6300</v>
      </c>
      <c r="L279" s="38">
        <f t="shared" ref="L279:BV279" ca="1" si="332">SUM(L276:L278)</f>
        <v>9450</v>
      </c>
      <c r="M279" s="38">
        <f t="shared" ca="1" si="332"/>
        <v>709076.28369168728</v>
      </c>
      <c r="N279" s="38">
        <f t="shared" ca="1" si="332"/>
        <v>971516.76092615048</v>
      </c>
      <c r="O279" s="38">
        <f t="shared" ca="1" si="332"/>
        <v>889549.69200396026</v>
      </c>
      <c r="P279" s="38">
        <f t="shared" ca="1" si="332"/>
        <v>806970.73041821213</v>
      </c>
      <c r="Q279" s="38">
        <f t="shared" ca="1" si="332"/>
        <v>723481.32720610057</v>
      </c>
      <c r="R279" s="38">
        <f t="shared" ca="1" si="332"/>
        <v>639081.48236762569</v>
      </c>
      <c r="S279" s="38">
        <f t="shared" ca="1" si="332"/>
        <v>553771.19590278738</v>
      </c>
      <c r="T279" s="38">
        <f t="shared" ca="1" si="332"/>
        <v>467550.46781158564</v>
      </c>
      <c r="U279" s="38">
        <f t="shared" ca="1" si="332"/>
        <v>380419.29809402057</v>
      </c>
      <c r="V279" s="38">
        <f t="shared" ca="1" si="332"/>
        <v>292377.68675009208</v>
      </c>
      <c r="W279" s="38">
        <f t="shared" ca="1" si="332"/>
        <v>203425.63377980021</v>
      </c>
      <c r="X279" s="38">
        <f t="shared" ca="1" si="332"/>
        <v>200875.7944790672</v>
      </c>
      <c r="Y279" s="38">
        <f t="shared" ca="1" si="332"/>
        <v>121018.55596918036</v>
      </c>
      <c r="Z279" s="38">
        <f t="shared" ca="1" si="332"/>
        <v>47853.038510487415</v>
      </c>
      <c r="AA279" s="38">
        <f t="shared" ca="1" si="332"/>
        <v>0</v>
      </c>
      <c r="AB279" s="38">
        <f t="shared" ca="1" si="332"/>
        <v>0</v>
      </c>
      <c r="AC279" s="38">
        <f t="shared" ca="1" si="332"/>
        <v>0</v>
      </c>
      <c r="AD279" s="38">
        <f t="shared" ca="1" si="332"/>
        <v>0</v>
      </c>
      <c r="AE279" s="38">
        <f t="shared" ca="1" si="332"/>
        <v>0</v>
      </c>
      <c r="AF279" s="38">
        <f t="shared" ca="1" si="332"/>
        <v>0</v>
      </c>
      <c r="AG279" s="38">
        <f t="shared" ca="1" si="332"/>
        <v>0</v>
      </c>
      <c r="AH279" s="38">
        <f t="shared" ca="1" si="332"/>
        <v>0</v>
      </c>
      <c r="AI279" s="38">
        <f t="shared" ca="1" si="332"/>
        <v>0</v>
      </c>
      <c r="AJ279" s="38">
        <f t="shared" ca="1" si="332"/>
        <v>0</v>
      </c>
      <c r="AK279" s="38">
        <f t="shared" ca="1" si="332"/>
        <v>0</v>
      </c>
      <c r="AL279" s="38">
        <f t="shared" ca="1" si="332"/>
        <v>0</v>
      </c>
      <c r="AM279" s="38">
        <f t="shared" ca="1" si="332"/>
        <v>0</v>
      </c>
      <c r="AN279" s="38">
        <f t="shared" ca="1" si="332"/>
        <v>0</v>
      </c>
      <c r="AO279" s="38">
        <f t="shared" ca="1" si="332"/>
        <v>0</v>
      </c>
      <c r="AP279" s="38">
        <f t="shared" ca="1" si="332"/>
        <v>0</v>
      </c>
      <c r="AQ279" s="38">
        <f t="shared" ca="1" si="332"/>
        <v>0</v>
      </c>
      <c r="AR279" s="38">
        <f t="shared" ca="1" si="332"/>
        <v>0</v>
      </c>
      <c r="AS279" s="38">
        <f t="shared" ca="1" si="332"/>
        <v>0</v>
      </c>
      <c r="AT279" s="38">
        <f t="shared" ca="1" si="332"/>
        <v>0</v>
      </c>
      <c r="AU279" s="38">
        <f t="shared" ca="1" si="332"/>
        <v>0</v>
      </c>
      <c r="AV279" s="38">
        <f t="shared" ca="1" si="332"/>
        <v>0</v>
      </c>
      <c r="AW279" s="38">
        <f t="shared" ca="1" si="332"/>
        <v>0</v>
      </c>
      <c r="AX279" s="38">
        <f t="shared" ca="1" si="332"/>
        <v>0</v>
      </c>
      <c r="AY279" s="38">
        <f t="shared" ca="1" si="332"/>
        <v>0</v>
      </c>
      <c r="AZ279" s="38">
        <f t="shared" ca="1" si="332"/>
        <v>0</v>
      </c>
      <c r="BA279" s="38">
        <f t="shared" ca="1" si="332"/>
        <v>0</v>
      </c>
      <c r="BB279" s="38">
        <f t="shared" ca="1" si="332"/>
        <v>0</v>
      </c>
      <c r="BC279" s="38">
        <f t="shared" ca="1" si="332"/>
        <v>0</v>
      </c>
      <c r="BD279" s="38">
        <f t="shared" ca="1" si="332"/>
        <v>0</v>
      </c>
      <c r="BE279" s="38">
        <f t="shared" ca="1" si="332"/>
        <v>0</v>
      </c>
      <c r="BF279" s="38">
        <f t="shared" ca="1" si="332"/>
        <v>0</v>
      </c>
      <c r="BG279" s="38">
        <f t="shared" ca="1" si="332"/>
        <v>0</v>
      </c>
      <c r="BH279" s="38">
        <f t="shared" ca="1" si="332"/>
        <v>0</v>
      </c>
      <c r="BI279" s="38">
        <f t="shared" ca="1" si="332"/>
        <v>0</v>
      </c>
      <c r="BJ279" s="38">
        <f t="shared" ca="1" si="332"/>
        <v>0</v>
      </c>
      <c r="BK279" s="38">
        <f t="shared" ca="1" si="332"/>
        <v>0</v>
      </c>
      <c r="BL279" s="38">
        <f t="shared" ca="1" si="332"/>
        <v>0</v>
      </c>
      <c r="BM279" s="38">
        <f t="shared" ca="1" si="332"/>
        <v>0</v>
      </c>
      <c r="BN279" s="38">
        <f t="shared" ca="1" si="332"/>
        <v>0</v>
      </c>
      <c r="BO279" s="38">
        <f t="shared" ca="1" si="332"/>
        <v>0</v>
      </c>
      <c r="BP279" s="38">
        <f t="shared" ca="1" si="332"/>
        <v>0</v>
      </c>
      <c r="BQ279" s="38">
        <f t="shared" ca="1" si="332"/>
        <v>0</v>
      </c>
      <c r="BR279" s="38">
        <f t="shared" ca="1" si="332"/>
        <v>0</v>
      </c>
      <c r="BS279" s="38">
        <f t="shared" ca="1" si="332"/>
        <v>0</v>
      </c>
      <c r="BT279" s="38">
        <f ca="1">SUM(BT276:BT278)</f>
        <v>0</v>
      </c>
      <c r="BU279" s="38">
        <f t="shared" ca="1" si="332"/>
        <v>0</v>
      </c>
      <c r="BV279" s="38">
        <f t="shared" ca="1" si="332"/>
        <v>0</v>
      </c>
      <c r="BW279" s="38">
        <f t="shared" ref="BW279:CK279" ca="1" si="333">SUM(BW276:BW278)</f>
        <v>0</v>
      </c>
      <c r="BX279" s="38">
        <f t="shared" ca="1" si="333"/>
        <v>0</v>
      </c>
      <c r="BY279" s="38">
        <f t="shared" ca="1" si="333"/>
        <v>0</v>
      </c>
      <c r="BZ279" s="38">
        <f t="shared" ca="1" si="333"/>
        <v>0</v>
      </c>
      <c r="CA279" s="38">
        <f t="shared" ca="1" si="333"/>
        <v>0</v>
      </c>
      <c r="CB279" s="38">
        <f t="shared" ca="1" si="333"/>
        <v>0</v>
      </c>
      <c r="CC279" s="38">
        <f t="shared" ca="1" si="333"/>
        <v>0</v>
      </c>
      <c r="CD279" s="38">
        <f t="shared" ca="1" si="333"/>
        <v>0</v>
      </c>
      <c r="CE279" s="38">
        <f t="shared" ca="1" si="333"/>
        <v>0</v>
      </c>
      <c r="CF279" s="38">
        <f t="shared" ca="1" si="333"/>
        <v>0</v>
      </c>
      <c r="CG279" s="38">
        <f t="shared" ca="1" si="333"/>
        <v>0</v>
      </c>
      <c r="CH279" s="38">
        <f t="shared" ca="1" si="333"/>
        <v>0</v>
      </c>
      <c r="CI279" s="38">
        <f t="shared" ca="1" si="333"/>
        <v>0</v>
      </c>
      <c r="CJ279" s="38">
        <f t="shared" ca="1" si="333"/>
        <v>0</v>
      </c>
      <c r="CK279" s="38">
        <f t="shared" ca="1" si="333"/>
        <v>0</v>
      </c>
    </row>
    <row r="280" spans="1:90" ht="10.15" hidden="1" customHeight="1" outlineLevel="1"/>
    <row r="281" spans="1:90" ht="10.15" hidden="1" customHeight="1" outlineLevel="1">
      <c r="D281" s="10" t="s">
        <v>251</v>
      </c>
      <c r="J281" s="26">
        <f ca="1">IF(J269=0, 1, 0)</f>
        <v>0</v>
      </c>
      <c r="K281" s="26">
        <f ca="1">IF(K269=0, 1, 0)</f>
        <v>0</v>
      </c>
      <c r="L281" s="26">
        <f t="shared" ref="L281:AO281" ca="1" si="334">IF(L269=0, 1, 0)</f>
        <v>0</v>
      </c>
      <c r="M281" s="26">
        <f t="shared" ca="1" si="334"/>
        <v>0</v>
      </c>
      <c r="N281" s="26">
        <f t="shared" ca="1" si="334"/>
        <v>0</v>
      </c>
      <c r="O281" s="26">
        <f t="shared" ca="1" si="334"/>
        <v>1</v>
      </c>
      <c r="P281" s="26">
        <f t="shared" ca="1" si="334"/>
        <v>1</v>
      </c>
      <c r="Q281" s="26">
        <f t="shared" ca="1" si="334"/>
        <v>1</v>
      </c>
      <c r="R281" s="26">
        <f t="shared" ca="1" si="334"/>
        <v>1</v>
      </c>
      <c r="S281" s="26">
        <f t="shared" ca="1" si="334"/>
        <v>1</v>
      </c>
      <c r="T281" s="26">
        <f t="shared" ca="1" si="334"/>
        <v>1</v>
      </c>
      <c r="U281" s="26">
        <f t="shared" ca="1" si="334"/>
        <v>1</v>
      </c>
      <c r="V281" s="26">
        <f t="shared" ca="1" si="334"/>
        <v>1</v>
      </c>
      <c r="W281" s="26">
        <f t="shared" ca="1" si="334"/>
        <v>1</v>
      </c>
      <c r="X281" s="26">
        <f t="shared" ca="1" si="334"/>
        <v>1</v>
      </c>
      <c r="Y281" s="26">
        <f t="shared" ca="1" si="334"/>
        <v>1</v>
      </c>
      <c r="Z281" s="26">
        <f t="shared" ca="1" si="334"/>
        <v>1</v>
      </c>
      <c r="AA281" s="26">
        <f t="shared" ca="1" si="334"/>
        <v>1</v>
      </c>
      <c r="AB281" s="26">
        <f t="shared" ca="1" si="334"/>
        <v>1</v>
      </c>
      <c r="AC281" s="26">
        <f t="shared" ca="1" si="334"/>
        <v>1</v>
      </c>
      <c r="AD281" s="26">
        <f t="shared" ca="1" si="334"/>
        <v>1</v>
      </c>
      <c r="AE281" s="26">
        <f t="shared" ca="1" si="334"/>
        <v>1</v>
      </c>
      <c r="AF281" s="26">
        <f t="shared" ca="1" si="334"/>
        <v>1</v>
      </c>
      <c r="AG281" s="26">
        <f t="shared" ca="1" si="334"/>
        <v>1</v>
      </c>
      <c r="AH281" s="26">
        <f t="shared" ca="1" si="334"/>
        <v>1</v>
      </c>
      <c r="AI281" s="26">
        <f t="shared" ca="1" si="334"/>
        <v>1</v>
      </c>
      <c r="AJ281" s="26">
        <f t="shared" ca="1" si="334"/>
        <v>1</v>
      </c>
      <c r="AK281" s="26">
        <f t="shared" ca="1" si="334"/>
        <v>1</v>
      </c>
      <c r="AL281" s="26">
        <f t="shared" ca="1" si="334"/>
        <v>1</v>
      </c>
      <c r="AM281" s="26">
        <f t="shared" ca="1" si="334"/>
        <v>1</v>
      </c>
      <c r="AN281" s="26">
        <f t="shared" ca="1" si="334"/>
        <v>1</v>
      </c>
      <c r="AO281" s="26">
        <f t="shared" ca="1" si="334"/>
        <v>1</v>
      </c>
      <c r="AP281" s="26">
        <f t="shared" ref="AP281:BU281" ca="1" si="335">IF(AP269=0, 1, 0)</f>
        <v>1</v>
      </c>
      <c r="AQ281" s="26">
        <f t="shared" ca="1" si="335"/>
        <v>1</v>
      </c>
      <c r="AR281" s="26">
        <f t="shared" ca="1" si="335"/>
        <v>1</v>
      </c>
      <c r="AS281" s="26">
        <f t="shared" ca="1" si="335"/>
        <v>1</v>
      </c>
      <c r="AT281" s="26">
        <f t="shared" ca="1" si="335"/>
        <v>1</v>
      </c>
      <c r="AU281" s="26">
        <f t="shared" ca="1" si="335"/>
        <v>1</v>
      </c>
      <c r="AV281" s="26">
        <f t="shared" ca="1" si="335"/>
        <v>1</v>
      </c>
      <c r="AW281" s="26">
        <f t="shared" ca="1" si="335"/>
        <v>1</v>
      </c>
      <c r="AX281" s="26">
        <f t="shared" ca="1" si="335"/>
        <v>1</v>
      </c>
      <c r="AY281" s="26">
        <f t="shared" ca="1" si="335"/>
        <v>1</v>
      </c>
      <c r="AZ281" s="26">
        <f t="shared" ca="1" si="335"/>
        <v>1</v>
      </c>
      <c r="BA281" s="26">
        <f t="shared" ca="1" si="335"/>
        <v>1</v>
      </c>
      <c r="BB281" s="26">
        <f t="shared" ca="1" si="335"/>
        <v>1</v>
      </c>
      <c r="BC281" s="26">
        <f t="shared" ca="1" si="335"/>
        <v>1</v>
      </c>
      <c r="BD281" s="26">
        <f t="shared" ca="1" si="335"/>
        <v>1</v>
      </c>
      <c r="BE281" s="26">
        <f t="shared" ca="1" si="335"/>
        <v>1</v>
      </c>
      <c r="BF281" s="26">
        <f t="shared" ca="1" si="335"/>
        <v>1</v>
      </c>
      <c r="BG281" s="26">
        <f t="shared" ca="1" si="335"/>
        <v>1</v>
      </c>
      <c r="BH281" s="26">
        <f t="shared" ca="1" si="335"/>
        <v>1</v>
      </c>
      <c r="BI281" s="26">
        <f t="shared" ca="1" si="335"/>
        <v>1</v>
      </c>
      <c r="BJ281" s="26">
        <f t="shared" ca="1" si="335"/>
        <v>1</v>
      </c>
      <c r="BK281" s="26">
        <f t="shared" ca="1" si="335"/>
        <v>1</v>
      </c>
      <c r="BL281" s="26">
        <f t="shared" ca="1" si="335"/>
        <v>1</v>
      </c>
      <c r="BM281" s="26">
        <f t="shared" ca="1" si="335"/>
        <v>1</v>
      </c>
      <c r="BN281" s="26">
        <f t="shared" ca="1" si="335"/>
        <v>1</v>
      </c>
      <c r="BO281" s="26">
        <f t="shared" ca="1" si="335"/>
        <v>1</v>
      </c>
      <c r="BP281" s="26">
        <f t="shared" ca="1" si="335"/>
        <v>1</v>
      </c>
      <c r="BQ281" s="26">
        <f t="shared" ca="1" si="335"/>
        <v>1</v>
      </c>
      <c r="BR281" s="26">
        <f t="shared" ca="1" si="335"/>
        <v>1</v>
      </c>
      <c r="BS281" s="26">
        <f t="shared" ca="1" si="335"/>
        <v>1</v>
      </c>
      <c r="BT281" s="26">
        <f t="shared" ca="1" si="335"/>
        <v>1</v>
      </c>
      <c r="BU281" s="26">
        <f t="shared" ca="1" si="335"/>
        <v>1</v>
      </c>
      <c r="BV281" s="26">
        <f t="shared" ref="BV281:CK281" ca="1" si="336">IF(BV269=0, 1, 0)</f>
        <v>1</v>
      </c>
      <c r="BW281" s="26">
        <f t="shared" ca="1" si="336"/>
        <v>1</v>
      </c>
      <c r="BX281" s="26">
        <f t="shared" ca="1" si="336"/>
        <v>1</v>
      </c>
      <c r="BY281" s="26">
        <f t="shared" ca="1" si="336"/>
        <v>1</v>
      </c>
      <c r="BZ281" s="26">
        <f t="shared" ca="1" si="336"/>
        <v>1</v>
      </c>
      <c r="CA281" s="26">
        <f t="shared" ca="1" si="336"/>
        <v>1</v>
      </c>
      <c r="CB281" s="26">
        <f t="shared" ca="1" si="336"/>
        <v>1</v>
      </c>
      <c r="CC281" s="26">
        <f t="shared" ca="1" si="336"/>
        <v>1</v>
      </c>
      <c r="CD281" s="26">
        <f t="shared" ca="1" si="336"/>
        <v>1</v>
      </c>
      <c r="CE281" s="26">
        <f t="shared" ca="1" si="336"/>
        <v>1</v>
      </c>
      <c r="CF281" s="26">
        <f t="shared" ca="1" si="336"/>
        <v>1</v>
      </c>
      <c r="CG281" s="26">
        <f t="shared" ca="1" si="336"/>
        <v>1</v>
      </c>
      <c r="CH281" s="26">
        <f t="shared" ca="1" si="336"/>
        <v>1</v>
      </c>
      <c r="CI281" s="26">
        <f t="shared" ca="1" si="336"/>
        <v>1</v>
      </c>
      <c r="CJ281" s="26">
        <f t="shared" ca="1" si="336"/>
        <v>1</v>
      </c>
      <c r="CK281" s="26">
        <f t="shared" ca="1" si="336"/>
        <v>1</v>
      </c>
    </row>
    <row r="282" spans="1:90" ht="10.15" hidden="1" customHeight="1" outlineLevel="1"/>
    <row r="283" spans="1:90" ht="10.15" hidden="1" customHeight="1" outlineLevel="1">
      <c r="D283" s="10" t="s">
        <v>423</v>
      </c>
      <c r="F283" s="12" t="s">
        <v>4</v>
      </c>
      <c r="I283" s="24"/>
      <c r="J283" s="31">
        <f ca="1">Bilance!J27</f>
        <v>-3150</v>
      </c>
      <c r="K283" s="31">
        <f ca="1">Bilance!K27</f>
        <v>-6300</v>
      </c>
      <c r="L283" s="31">
        <f ca="1">Bilance!L27</f>
        <v>-9450</v>
      </c>
      <c r="M283" s="31">
        <f ca="1">Bilance!M27</f>
        <v>-99647.276796566905</v>
      </c>
      <c r="N283" s="31">
        <f ca="1">Bilance!N27</f>
        <v>30635.890971932531</v>
      </c>
      <c r="O283" s="31">
        <f ca="1">Bilance!O27</f>
        <v>81369.970996579374</v>
      </c>
      <c r="P283" s="31">
        <f ca="1">Bilance!P27</f>
        <v>132715.94368478417</v>
      </c>
      <c r="Q283" s="31">
        <f ca="1">Bilance!Q27</f>
        <v>184972.35799935239</v>
      </c>
      <c r="R283" s="31">
        <f ca="1">Bilance!R27</f>
        <v>238139.21394028398</v>
      </c>
      <c r="S283" s="31">
        <f ca="1">Bilance!S27</f>
        <v>292216.51150757901</v>
      </c>
      <c r="T283" s="31">
        <f ca="1">Bilance!T27</f>
        <v>347204.25070123735</v>
      </c>
      <c r="U283" s="31">
        <f ca="1">Bilance!U27</f>
        <v>403102.43152125913</v>
      </c>
      <c r="V283" s="31">
        <f ca="1">Bilance!V27</f>
        <v>459911.05396764423</v>
      </c>
      <c r="W283" s="31">
        <f ca="1">Bilance!W27</f>
        <v>517630.11804039282</v>
      </c>
      <c r="X283" s="31">
        <f ca="1">Bilance!X27</f>
        <v>650501.96829903394</v>
      </c>
      <c r="Y283" s="31">
        <f ca="1">Bilance!Y27</f>
        <v>691954.54511745973</v>
      </c>
      <c r="Z283" s="31">
        <f ca="1">Bilance!Z27</f>
        <v>728404.03900116216</v>
      </c>
      <c r="AA283" s="31">
        <f ca="1">Bilance!AA27</f>
        <v>760619.08774825453</v>
      </c>
      <c r="AB283" s="31">
        <f ca="1">Bilance!AB27</f>
        <v>779351.03993801808</v>
      </c>
      <c r="AC283" s="31">
        <f ca="1">Bilance!AC27</f>
        <v>768463.34655050014</v>
      </c>
      <c r="AD283" s="31">
        <f ca="1">Bilance!AD27</f>
        <v>743629.23669156339</v>
      </c>
      <c r="AE283" s="31">
        <f ca="1">Bilance!AE27</f>
        <v>712541.42386126879</v>
      </c>
      <c r="AF283" s="31">
        <f ca="1">Bilance!AF27</f>
        <v>678932.65871527558</v>
      </c>
      <c r="AG283" s="31">
        <f ca="1">Bilance!AG27</f>
        <v>644578.4317059163</v>
      </c>
      <c r="AH283" s="31">
        <f ca="1">Bilance!AH27</f>
        <v>676907.1715016535</v>
      </c>
      <c r="AI283" s="31">
        <f ca="1">Bilance!AI27</f>
        <v>678001.47658206208</v>
      </c>
      <c r="AJ283" s="31">
        <f ca="1">Bilance!AJ27</f>
        <v>663810.08112903603</v>
      </c>
      <c r="AK283" s="31">
        <f ca="1">Bilance!AK27</f>
        <v>642265.91263049375</v>
      </c>
      <c r="AL283" s="31">
        <f ca="1">Bilance!AL27</f>
        <v>617300.62556385028</v>
      </c>
      <c r="AM283" s="31">
        <f ca="1">Bilance!AM27</f>
        <v>590850.59317304508</v>
      </c>
      <c r="AN283" s="31">
        <f ca="1">Bilance!AN27</f>
        <v>563858.91164006013</v>
      </c>
      <c r="AO283" s="31">
        <f ca="1">Bilance!AO27</f>
        <v>536775.62296446844</v>
      </c>
      <c r="AP283" s="31">
        <f ca="1">Bilance!AP27</f>
        <v>509807.20841207571</v>
      </c>
      <c r="AQ283" s="31">
        <f ca="1">Bilance!AQ27</f>
        <v>483040.84084633429</v>
      </c>
      <c r="AR283" s="31">
        <f ca="1">Bilance!AR27</f>
        <v>513113.21468256431</v>
      </c>
      <c r="AS283" s="31">
        <f ca="1">Bilance!AS27</f>
        <v>515810.07983526459</v>
      </c>
      <c r="AT283" s="31">
        <f ca="1">Bilance!AT27</f>
        <v>504926.79993793584</v>
      </c>
      <c r="AU283" s="31">
        <f ca="1">Bilance!AU27</f>
        <v>487351.56186982238</v>
      </c>
      <c r="AV283" s="31">
        <f ca="1">Bilance!AV27</f>
        <v>466520.04926875513</v>
      </c>
      <c r="AW283" s="31">
        <f ca="1">Bilance!AW27</f>
        <v>444142.62857427972</v>
      </c>
      <c r="AX283" s="31">
        <f ca="1">Bilance!AX27</f>
        <v>421067.81577592023</v>
      </c>
      <c r="AY283" s="31">
        <f ca="1">Bilance!AY27</f>
        <v>397713.90345190023</v>
      </c>
      <c r="AZ283" s="31">
        <f ca="1">Bilance!AZ27</f>
        <v>374284.68431238679</v>
      </c>
      <c r="BA283" s="31">
        <f ca="1">Bilance!BA27</f>
        <v>350877.23649141309</v>
      </c>
      <c r="BB283" s="31">
        <f ca="1">Bilance!BB27</f>
        <v>379316.86417388229</v>
      </c>
      <c r="BC283" s="31">
        <f ca="1">Bilance!BC27</f>
        <v>382333.89483951125</v>
      </c>
      <c r="BD283" s="31">
        <f ca="1">Bilance!BD27</f>
        <v>372687.2014473895</v>
      </c>
      <c r="BE283" s="31">
        <f ca="1">Bilance!BE27</f>
        <v>356752.97676451609</v>
      </c>
      <c r="BF283" s="31">
        <f ca="1">Bilance!BF27</f>
        <v>337716.36179184908</v>
      </c>
      <c r="BG283" s="31">
        <f ca="1">Bilance!BG27</f>
        <v>317167.22863711213</v>
      </c>
      <c r="BH283" s="31">
        <f ca="1">Bilance!BH27</f>
        <v>295898.04461185879</v>
      </c>
      <c r="BI283" s="31">
        <f ca="1">Bilance!BI27</f>
        <v>274302.78035808355</v>
      </c>
      <c r="BJ283" s="31">
        <f ca="1">Bilance!BJ27</f>
        <v>252576.34291882033</v>
      </c>
      <c r="BK283" s="31">
        <f ca="1">Bilance!BK27</f>
        <v>230814.27379985951</v>
      </c>
      <c r="BL283" s="31">
        <f ca="1">Bilance!BL27</f>
        <v>241050.7175133382</v>
      </c>
      <c r="BM283" s="31">
        <f ca="1">Bilance!BM27</f>
        <v>236216.9412301174</v>
      </c>
      <c r="BN283" s="31">
        <f ca="1">Bilance!BN27</f>
        <v>223873.11754120936</v>
      </c>
      <c r="BO283" s="31">
        <f ca="1">Bilance!BO27</f>
        <v>207797.94037586116</v>
      </c>
      <c r="BP283" s="31">
        <f ca="1">Bilance!BP27</f>
        <v>243815.89050431922</v>
      </c>
      <c r="BQ283" s="31">
        <f ca="1">Bilance!BQ27</f>
        <v>280310.52143787901</v>
      </c>
      <c r="BR283" s="31">
        <f ca="1">Bilance!BR27</f>
        <v>0</v>
      </c>
      <c r="BS283" s="31">
        <f ca="1">Bilance!BS27</f>
        <v>8.4837665781378743E-13</v>
      </c>
      <c r="BT283" s="31">
        <f ca="1">Bilance!BT27</f>
        <v>1.2725649867206812E-12</v>
      </c>
      <c r="BU283" s="31">
        <f ca="1">Bilance!BU27</f>
        <v>1.4846591511741281E-12</v>
      </c>
      <c r="BV283" s="31">
        <f ca="1">Bilance!BV27</f>
        <v>1.5907062334008516E-12</v>
      </c>
      <c r="BW283" s="31">
        <f ca="1">Bilance!BW27</f>
        <v>1.6437297745142133E-12</v>
      </c>
      <c r="BX283" s="31">
        <f ca="1">Bilance!BX27</f>
        <v>1.6702415450708942E-12</v>
      </c>
      <c r="BY283" s="31">
        <f ca="1">Bilance!BY27</f>
        <v>1.6834974303492344E-12</v>
      </c>
      <c r="BZ283" s="31">
        <f ca="1">Bilance!BZ27</f>
        <v>1.6901253729884045E-12</v>
      </c>
      <c r="CA283" s="31">
        <f ca="1">Bilance!CA27</f>
        <v>1.6934393443079898E-12</v>
      </c>
      <c r="CB283" s="31">
        <f ca="1">Bilance!CB27</f>
        <v>1.6950963299677824E-12</v>
      </c>
      <c r="CC283" s="31">
        <f ca="1">Bilance!CC27</f>
        <v>1.6959248227976787E-12</v>
      </c>
      <c r="CD283" s="31">
        <f ca="1">Bilance!CD27</f>
        <v>1.6963390692126267E-12</v>
      </c>
      <c r="CE283" s="31">
        <f ca="1">Bilance!CE27</f>
        <v>1.6965461924201009E-12</v>
      </c>
      <c r="CF283" s="31">
        <f ca="1">Bilance!CF27</f>
        <v>1.6966497540238378E-12</v>
      </c>
      <c r="CG283" s="31">
        <f ca="1">Bilance!CG27</f>
        <v>1.6967015348257064E-12</v>
      </c>
      <c r="CH283" s="31">
        <f ca="1">Bilance!CH27</f>
        <v>1.6967274252266405E-12</v>
      </c>
      <c r="CI283" s="31">
        <f ca="1">Bilance!CI27</f>
        <v>1.6967403704271078E-12</v>
      </c>
      <c r="CJ283" s="31">
        <f ca="1">Bilance!CJ27</f>
        <v>1.6967468430273414E-12</v>
      </c>
      <c r="CK283" s="31">
        <f ca="1">Bilance!CK27</f>
        <v>1.696750079327458E-12</v>
      </c>
    </row>
    <row r="284" spans="1:90" ht="10.15" hidden="1" customHeight="1" outlineLevel="1">
      <c r="D284" s="10" t="s">
        <v>424</v>
      </c>
      <c r="F284" s="12" t="s">
        <v>4</v>
      </c>
      <c r="J284" s="31">
        <f ca="1">PZA!J36</f>
        <v>-3150</v>
      </c>
      <c r="K284" s="31">
        <f ca="1">PZA!K36</f>
        <v>-3150</v>
      </c>
      <c r="L284" s="31">
        <f ca="1">PZA!L36</f>
        <v>-3150</v>
      </c>
      <c r="M284" s="31">
        <f ca="1">PZA!M36</f>
        <v>-90197.276796566905</v>
      </c>
      <c r="N284" s="31">
        <f ca="1">PZA!N36</f>
        <v>130283.16776849944</v>
      </c>
      <c r="O284" s="31">
        <f ca="1">PZA!O36</f>
        <v>132104.05102122622</v>
      </c>
      <c r="P284" s="31">
        <f ca="1">PZA!P36</f>
        <v>133924.934273953</v>
      </c>
      <c r="Q284" s="31">
        <f ca="1">PZA!Q36</f>
        <v>135745.81752667978</v>
      </c>
      <c r="R284" s="31">
        <f ca="1">PZA!R36</f>
        <v>137566.70077940653</v>
      </c>
      <c r="S284" s="31">
        <f ca="1">PZA!S36</f>
        <v>139387.58403213331</v>
      </c>
      <c r="T284" s="31">
        <f ca="1">PZA!T36</f>
        <v>141208.46728486009</v>
      </c>
      <c r="U284" s="31">
        <f ca="1">PZA!U36</f>
        <v>143029.35053758684</v>
      </c>
      <c r="V284" s="31">
        <f ca="1">PZA!V36</f>
        <v>144850.23379031362</v>
      </c>
      <c r="W284" s="31">
        <f ca="1">PZA!W36</f>
        <v>146671.1170430404</v>
      </c>
      <c r="X284" s="31">
        <f ca="1">PZA!X36</f>
        <v>135421.68955937418</v>
      </c>
      <c r="Y284" s="31">
        <f ca="1">PZA!Y36</f>
        <v>121309.81532831259</v>
      </c>
      <c r="Z284" s="31">
        <f ca="1">PZA!Z36</f>
        <v>109615.0113423953</v>
      </c>
      <c r="AA284" s="31">
        <f ca="1">PZA!AA36</f>
        <v>99819.333977662725</v>
      </c>
      <c r="AB284" s="31">
        <f ca="1">PZA!AB36</f>
        <v>91542.957909877849</v>
      </c>
      <c r="AC284" s="31">
        <f ca="1">PZA!AC36</f>
        <v>84501.014145863126</v>
      </c>
      <c r="AD284" s="31">
        <f ca="1">PZA!AD36</f>
        <v>78475.661690835521</v>
      </c>
      <c r="AE284" s="31">
        <f ca="1">PZA!AE36</f>
        <v>73297.468659963692</v>
      </c>
      <c r="AF284" s="31">
        <f ca="1">PZA!AF36</f>
        <v>68832.673038907422</v>
      </c>
      <c r="AG284" s="31">
        <f ca="1">PZA!AG36</f>
        <v>64974.26521619437</v>
      </c>
      <c r="AH284" s="31">
        <f ca="1">PZA!AH36</f>
        <v>61079.913685774802</v>
      </c>
      <c r="AI284" s="31">
        <f ca="1">PZA!AI36</f>
        <v>57984.97214974778</v>
      </c>
      <c r="AJ284" s="31">
        <f ca="1">PZA!AJ36</f>
        <v>55280.364939023493</v>
      </c>
      <c r="AK284" s="31">
        <f ca="1">PZA!AK36</f>
        <v>52917.300262939214</v>
      </c>
      <c r="AL284" s="31">
        <f ca="1">PZA!AL36</f>
        <v>50854.793017338045</v>
      </c>
      <c r="AM284" s="31">
        <f ca="1">PZA!AM36</f>
        <v>49058.16349870275</v>
      </c>
      <c r="AN284" s="31">
        <f ca="1">PZA!AN36</f>
        <v>47497.869737370507</v>
      </c>
      <c r="AO284" s="31">
        <f ca="1">PZA!AO36</f>
        <v>46148.590045058663</v>
      </c>
      <c r="AP284" s="31">
        <f ca="1">PZA!AP36</f>
        <v>44988.495380144639</v>
      </c>
      <c r="AQ284" s="31">
        <f ca="1">PZA!AQ36</f>
        <v>43998.667239888513</v>
      </c>
      <c r="AR284" s="31">
        <f ca="1">PZA!AR36</f>
        <v>39374.541918038121</v>
      </c>
      <c r="AS284" s="31">
        <f ca="1">PZA!AS36</f>
        <v>38591.962374919996</v>
      </c>
      <c r="AT284" s="31">
        <f ca="1">PZA!AT36</f>
        <v>37936.084094652135</v>
      </c>
      <c r="AU284" s="31">
        <f ca="1">PZA!AU36</f>
        <v>37395.72755404195</v>
      </c>
      <c r="AV284" s="31">
        <f ca="1">PZA!AV36</f>
        <v>36960.990889690074</v>
      </c>
      <c r="AW284" s="31">
        <f ca="1">PZA!AW36</f>
        <v>36623.072445241756</v>
      </c>
      <c r="AX284" s="31">
        <f ca="1">PZA!AX36</f>
        <v>36374.122094758823</v>
      </c>
      <c r="AY284" s="31">
        <f ca="1">PZA!AY36</f>
        <v>36207.116041349349</v>
      </c>
      <c r="AZ284" s="31">
        <f ca="1">PZA!AZ36</f>
        <v>36115.750877546088</v>
      </c>
      <c r="BA284" s="31">
        <f ca="1">PZA!BA36</f>
        <v>36094.353536628551</v>
      </c>
      <c r="BB284" s="31">
        <f ca="1">PZA!BB36</f>
        <v>31508.139114999904</v>
      </c>
      <c r="BC284" s="31">
        <f ca="1">PZA!BC36</f>
        <v>31564.280168289159</v>
      </c>
      <c r="BD284" s="31">
        <f ca="1">PZA!BD36</f>
        <v>31676.436300592359</v>
      </c>
      <c r="BE284" s="31">
        <f ca="1">PZA!BE36</f>
        <v>31840.788301976751</v>
      </c>
      <c r="BF284" s="31">
        <f ca="1">PZA!BF36</f>
        <v>32053.856447836988</v>
      </c>
      <c r="BG284" s="31">
        <f ca="1">PZA!BG36</f>
        <v>32312.463598315881</v>
      </c>
      <c r="BH284" s="31">
        <f ca="1">PZA!BH36</f>
        <v>32613.703008437715</v>
      </c>
      <c r="BI284" s="31">
        <f ca="1">PZA!BI36</f>
        <v>32954.910161974869</v>
      </c>
      <c r="BJ284" s="31">
        <f ca="1">PZA!BJ36</f>
        <v>33333.638054228497</v>
      </c>
      <c r="BK284" s="31">
        <f ca="1">PZA!BK36</f>
        <v>33747.635440875441</v>
      </c>
      <c r="BL284" s="31">
        <f ca="1">PZA!BL36</f>
        <v>34375.276598697463</v>
      </c>
      <c r="BM284" s="31">
        <f ca="1">PZA!BM36</f>
        <v>34743.290800340939</v>
      </c>
      <c r="BN284" s="31">
        <f ca="1">PZA!BN36</f>
        <v>35140.814183667717</v>
      </c>
      <c r="BO284" s="31">
        <f ca="1">PZA!BO36</f>
        <v>35566.20734969528</v>
      </c>
      <c r="BP284" s="31">
        <f ca="1">PZA!BP36</f>
        <v>36017.950128458062</v>
      </c>
      <c r="BQ284" s="31">
        <f ca="1">PZA!BQ36</f>
        <v>36494.630933559769</v>
      </c>
      <c r="BR284" s="31">
        <f ca="1">PZA!BR36</f>
        <v>-51768.226217488511</v>
      </c>
      <c r="BS284" s="31">
        <f ca="1">PZA!BS36</f>
        <v>1.6967533156275749E-12</v>
      </c>
      <c r="BT284" s="31">
        <f ca="1">PZA!BT36</f>
        <v>1.6967533156275749E-12</v>
      </c>
      <c r="BU284" s="31">
        <f ca="1">PZA!BU36</f>
        <v>1.6967533156275749E-12</v>
      </c>
      <c r="BV284" s="31">
        <f ca="1">PZA!BV36</f>
        <v>1.6967533156275749E-12</v>
      </c>
      <c r="BW284" s="31">
        <f ca="1">PZA!BW36</f>
        <v>1.6967533156275749E-12</v>
      </c>
      <c r="BX284" s="31">
        <f ca="1">PZA!BX36</f>
        <v>1.6967533156275749E-12</v>
      </c>
      <c r="BY284" s="31">
        <f ca="1">PZA!BY36</f>
        <v>1.6967533156275749E-12</v>
      </c>
      <c r="BZ284" s="31">
        <f ca="1">PZA!BZ36</f>
        <v>1.6967533156275749E-12</v>
      </c>
      <c r="CA284" s="31">
        <f ca="1">PZA!CA36</f>
        <v>1.6967533156275749E-12</v>
      </c>
      <c r="CB284" s="31">
        <f ca="1">PZA!CB36</f>
        <v>1.6967533156275749E-12</v>
      </c>
      <c r="CC284" s="31">
        <f ca="1">PZA!CC36</f>
        <v>1.6967533156275749E-12</v>
      </c>
      <c r="CD284" s="31">
        <f ca="1">PZA!CD36</f>
        <v>1.6967533156275749E-12</v>
      </c>
      <c r="CE284" s="31">
        <f ca="1">PZA!CE36</f>
        <v>1.6967533156275749E-12</v>
      </c>
      <c r="CF284" s="31">
        <f ca="1">PZA!CF36</f>
        <v>1.6967533156275749E-12</v>
      </c>
      <c r="CG284" s="31">
        <f ca="1">PZA!CG36</f>
        <v>1.6967533156275749E-12</v>
      </c>
      <c r="CH284" s="31">
        <f ca="1">PZA!CH36</f>
        <v>1.6967533156275749E-12</v>
      </c>
      <c r="CI284" s="31">
        <f ca="1">PZA!CI36</f>
        <v>1.6967533156275749E-12</v>
      </c>
      <c r="CJ284" s="31">
        <f ca="1">PZA!CJ36</f>
        <v>1.6967533156275749E-12</v>
      </c>
      <c r="CK284" s="31">
        <f ca="1">PZA!CK36</f>
        <v>1.6967533156275749E-12</v>
      </c>
      <c r="CL284" s="24"/>
    </row>
    <row r="285" spans="1:90" ht="10.15" hidden="1" customHeight="1" outlineLevel="1"/>
    <row r="286" spans="1:90" ht="10.15" hidden="1" customHeight="1" outlineLevel="1">
      <c r="D286" s="10" t="s">
        <v>252</v>
      </c>
      <c r="J286" s="26">
        <f ca="1">IF((I283+J284)&lt;0, 0, 1)</f>
        <v>0</v>
      </c>
      <c r="K286" s="26">
        <f t="shared" ref="K286:BV286" ca="1" si="337">IF((J283+K284)&lt;0, 0, 1)</f>
        <v>0</v>
      </c>
      <c r="L286" s="26">
        <f ca="1">IF((K283+L284)&lt;0, 0, 1)</f>
        <v>0</v>
      </c>
      <c r="M286" s="26">
        <f t="shared" ca="1" si="337"/>
        <v>0</v>
      </c>
      <c r="N286" s="26">
        <f t="shared" ca="1" si="337"/>
        <v>1</v>
      </c>
      <c r="O286" s="26">
        <f t="shared" ca="1" si="337"/>
        <v>1</v>
      </c>
      <c r="P286" s="26">
        <f t="shared" ca="1" si="337"/>
        <v>1</v>
      </c>
      <c r="Q286" s="26">
        <f t="shared" ca="1" si="337"/>
        <v>1</v>
      </c>
      <c r="R286" s="26">
        <f t="shared" ca="1" si="337"/>
        <v>1</v>
      </c>
      <c r="S286" s="26">
        <f t="shared" ca="1" si="337"/>
        <v>1</v>
      </c>
      <c r="T286" s="26">
        <f t="shared" ca="1" si="337"/>
        <v>1</v>
      </c>
      <c r="U286" s="26">
        <f t="shared" ca="1" si="337"/>
        <v>1</v>
      </c>
      <c r="V286" s="26">
        <f t="shared" ca="1" si="337"/>
        <v>1</v>
      </c>
      <c r="W286" s="26">
        <f t="shared" ca="1" si="337"/>
        <v>1</v>
      </c>
      <c r="X286" s="26">
        <f t="shared" ca="1" si="337"/>
        <v>1</v>
      </c>
      <c r="Y286" s="26">
        <f t="shared" ca="1" si="337"/>
        <v>1</v>
      </c>
      <c r="Z286" s="26">
        <f t="shared" ca="1" si="337"/>
        <v>1</v>
      </c>
      <c r="AA286" s="26">
        <f t="shared" ca="1" si="337"/>
        <v>1</v>
      </c>
      <c r="AB286" s="26">
        <f ca="1">IF((AA283+AB284)&lt;0, 0, 1)</f>
        <v>1</v>
      </c>
      <c r="AC286" s="26">
        <f ca="1">IF((AB283+AC284)&lt;0, 0, 1)</f>
        <v>1</v>
      </c>
      <c r="AD286" s="26">
        <f t="shared" ca="1" si="337"/>
        <v>1</v>
      </c>
      <c r="AE286" s="26">
        <f t="shared" ca="1" si="337"/>
        <v>1</v>
      </c>
      <c r="AF286" s="26">
        <f t="shared" ca="1" si="337"/>
        <v>1</v>
      </c>
      <c r="AG286" s="26">
        <f t="shared" ca="1" si="337"/>
        <v>1</v>
      </c>
      <c r="AH286" s="26">
        <f t="shared" ca="1" si="337"/>
        <v>1</v>
      </c>
      <c r="AI286" s="26">
        <f t="shared" ca="1" si="337"/>
        <v>1</v>
      </c>
      <c r="AJ286" s="26">
        <f t="shared" ca="1" si="337"/>
        <v>1</v>
      </c>
      <c r="AK286" s="26">
        <f t="shared" ca="1" si="337"/>
        <v>1</v>
      </c>
      <c r="AL286" s="26">
        <f t="shared" ca="1" si="337"/>
        <v>1</v>
      </c>
      <c r="AM286" s="26">
        <f t="shared" ca="1" si="337"/>
        <v>1</v>
      </c>
      <c r="AN286" s="26">
        <f t="shared" ca="1" si="337"/>
        <v>1</v>
      </c>
      <c r="AO286" s="26">
        <f t="shared" ca="1" si="337"/>
        <v>1</v>
      </c>
      <c r="AP286" s="26">
        <f t="shared" ca="1" si="337"/>
        <v>1</v>
      </c>
      <c r="AQ286" s="26">
        <f t="shared" ca="1" si="337"/>
        <v>1</v>
      </c>
      <c r="AR286" s="26">
        <f t="shared" ca="1" si="337"/>
        <v>1</v>
      </c>
      <c r="AS286" s="26">
        <f t="shared" ca="1" si="337"/>
        <v>1</v>
      </c>
      <c r="AT286" s="26">
        <f t="shared" ca="1" si="337"/>
        <v>1</v>
      </c>
      <c r="AU286" s="26">
        <f t="shared" ca="1" si="337"/>
        <v>1</v>
      </c>
      <c r="AV286" s="26">
        <f t="shared" ca="1" si="337"/>
        <v>1</v>
      </c>
      <c r="AW286" s="26">
        <f t="shared" ca="1" si="337"/>
        <v>1</v>
      </c>
      <c r="AX286" s="26">
        <f t="shared" ca="1" si="337"/>
        <v>1</v>
      </c>
      <c r="AY286" s="26">
        <f t="shared" ca="1" si="337"/>
        <v>1</v>
      </c>
      <c r="AZ286" s="26">
        <f t="shared" ca="1" si="337"/>
        <v>1</v>
      </c>
      <c r="BA286" s="26">
        <f t="shared" ca="1" si="337"/>
        <v>1</v>
      </c>
      <c r="BB286" s="26">
        <f t="shared" ca="1" si="337"/>
        <v>1</v>
      </c>
      <c r="BC286" s="26">
        <f t="shared" ca="1" si="337"/>
        <v>1</v>
      </c>
      <c r="BD286" s="26">
        <f t="shared" ca="1" si="337"/>
        <v>1</v>
      </c>
      <c r="BE286" s="26">
        <f t="shared" ca="1" si="337"/>
        <v>1</v>
      </c>
      <c r="BF286" s="26">
        <f t="shared" ca="1" si="337"/>
        <v>1</v>
      </c>
      <c r="BG286" s="26">
        <f t="shared" ca="1" si="337"/>
        <v>1</v>
      </c>
      <c r="BH286" s="26">
        <f t="shared" ca="1" si="337"/>
        <v>1</v>
      </c>
      <c r="BI286" s="26">
        <f t="shared" ca="1" si="337"/>
        <v>1</v>
      </c>
      <c r="BJ286" s="26">
        <f t="shared" ca="1" si="337"/>
        <v>1</v>
      </c>
      <c r="BK286" s="26">
        <f t="shared" ca="1" si="337"/>
        <v>1</v>
      </c>
      <c r="BL286" s="26">
        <f t="shared" ca="1" si="337"/>
        <v>1</v>
      </c>
      <c r="BM286" s="26">
        <f t="shared" ca="1" si="337"/>
        <v>1</v>
      </c>
      <c r="BN286" s="26">
        <f t="shared" ca="1" si="337"/>
        <v>1</v>
      </c>
      <c r="BO286" s="26">
        <f t="shared" ca="1" si="337"/>
        <v>1</v>
      </c>
      <c r="BP286" s="26">
        <f t="shared" ca="1" si="337"/>
        <v>1</v>
      </c>
      <c r="BQ286" s="26">
        <f t="shared" ca="1" si="337"/>
        <v>1</v>
      </c>
      <c r="BR286" s="26">
        <f ca="1">IF((BQ283+BR284)&lt;0, 0, 1)</f>
        <v>1</v>
      </c>
      <c r="BS286" s="26">
        <f t="shared" ca="1" si="337"/>
        <v>1</v>
      </c>
      <c r="BT286" s="26">
        <f t="shared" ca="1" si="337"/>
        <v>1</v>
      </c>
      <c r="BU286" s="26">
        <f t="shared" ca="1" si="337"/>
        <v>1</v>
      </c>
      <c r="BV286" s="26">
        <f t="shared" ca="1" si="337"/>
        <v>1</v>
      </c>
      <c r="BW286" s="26">
        <f t="shared" ref="BW286:CI286" ca="1" si="338">IF((BV283+BW284)&lt;0, 0, 1)</f>
        <v>1</v>
      </c>
      <c r="BX286" s="26">
        <f t="shared" ca="1" si="338"/>
        <v>1</v>
      </c>
      <c r="BY286" s="26">
        <f t="shared" ca="1" si="338"/>
        <v>1</v>
      </c>
      <c r="BZ286" s="26">
        <f t="shared" ca="1" si="338"/>
        <v>1</v>
      </c>
      <c r="CA286" s="26">
        <f t="shared" ca="1" si="338"/>
        <v>1</v>
      </c>
      <c r="CB286" s="26">
        <f t="shared" ca="1" si="338"/>
        <v>1</v>
      </c>
      <c r="CC286" s="26">
        <f t="shared" ca="1" si="338"/>
        <v>1</v>
      </c>
      <c r="CD286" s="26">
        <f t="shared" ca="1" si="338"/>
        <v>1</v>
      </c>
      <c r="CE286" s="26">
        <f t="shared" ca="1" si="338"/>
        <v>1</v>
      </c>
      <c r="CF286" s="26">
        <f t="shared" ca="1" si="338"/>
        <v>1</v>
      </c>
      <c r="CG286" s="26">
        <f t="shared" ca="1" si="338"/>
        <v>1</v>
      </c>
      <c r="CH286" s="26">
        <f t="shared" ca="1" si="338"/>
        <v>1</v>
      </c>
      <c r="CI286" s="26">
        <f t="shared" ca="1" si="338"/>
        <v>1</v>
      </c>
      <c r="CJ286" s="26">
        <f ca="1">IF((CI283+CJ284)&lt;0, 0, 1)</f>
        <v>1</v>
      </c>
      <c r="CK286" s="26">
        <f ca="1">IF((CJ283+CK284)&lt;0, 0, 1)</f>
        <v>1</v>
      </c>
    </row>
    <row r="287" spans="1:90" customFormat="1" ht="10.15" hidden="1" customHeight="1" outlineLevel="1"/>
    <row r="288" spans="1:90" ht="10.15" hidden="1" customHeight="1" outlineLevel="1">
      <c r="D288" s="10" t="s">
        <v>333</v>
      </c>
      <c r="J288" s="31">
        <f>'Ievades dati'!J625</f>
        <v>1</v>
      </c>
      <c r="K288" s="31">
        <f>'Ievades dati'!K625</f>
        <v>1</v>
      </c>
      <c r="L288" s="31">
        <f>'Ievades dati'!L625</f>
        <v>1</v>
      </c>
      <c r="M288" s="31">
        <f>'Ievades dati'!M625</f>
        <v>0</v>
      </c>
      <c r="N288" s="31">
        <f>'Ievades dati'!N625</f>
        <v>0</v>
      </c>
      <c r="O288" s="31">
        <f>'Ievades dati'!O625</f>
        <v>0</v>
      </c>
      <c r="P288" s="31">
        <f>'Ievades dati'!P625</f>
        <v>0</v>
      </c>
      <c r="Q288" s="31">
        <f>'Ievades dati'!Q625</f>
        <v>0</v>
      </c>
      <c r="R288" s="31">
        <f>'Ievades dati'!R625</f>
        <v>0</v>
      </c>
      <c r="S288" s="31">
        <f>'Ievades dati'!S625</f>
        <v>0</v>
      </c>
      <c r="T288" s="31">
        <f>'Ievades dati'!T625</f>
        <v>0</v>
      </c>
      <c r="U288" s="31">
        <f>'Ievades dati'!U625</f>
        <v>0</v>
      </c>
      <c r="V288" s="31">
        <f>'Ievades dati'!V625</f>
        <v>0</v>
      </c>
      <c r="W288" s="31">
        <f>'Ievades dati'!W625</f>
        <v>0</v>
      </c>
      <c r="X288" s="31">
        <f>'Ievades dati'!X625</f>
        <v>0</v>
      </c>
      <c r="Y288" s="31">
        <f>'Ievades dati'!Y625</f>
        <v>0</v>
      </c>
      <c r="Z288" s="31">
        <f>'Ievades dati'!Z625</f>
        <v>0</v>
      </c>
      <c r="AA288" s="31">
        <f>'Ievades dati'!AA625</f>
        <v>0</v>
      </c>
      <c r="AB288" s="31">
        <f>'Ievades dati'!AB625</f>
        <v>0</v>
      </c>
      <c r="AC288" s="31">
        <f>'Ievades dati'!AC625</f>
        <v>0</v>
      </c>
      <c r="AD288" s="31">
        <f>'Ievades dati'!AD625</f>
        <v>0</v>
      </c>
      <c r="AE288" s="31">
        <f>'Ievades dati'!AE625</f>
        <v>0</v>
      </c>
      <c r="AF288" s="31">
        <f>'Ievades dati'!AF625</f>
        <v>0</v>
      </c>
      <c r="AG288" s="31">
        <f>'Ievades dati'!AG625</f>
        <v>0</v>
      </c>
      <c r="AH288" s="31">
        <f>'Ievades dati'!AH625</f>
        <v>0</v>
      </c>
      <c r="AI288" s="31">
        <f>'Ievades dati'!AI625</f>
        <v>0</v>
      </c>
      <c r="AJ288" s="31">
        <f>'Ievades dati'!AJ625</f>
        <v>0</v>
      </c>
      <c r="AK288" s="31">
        <f>'Ievades dati'!AK625</f>
        <v>0</v>
      </c>
      <c r="AL288" s="31">
        <f>'Ievades dati'!AL625</f>
        <v>0</v>
      </c>
      <c r="AM288" s="31">
        <f>'Ievades dati'!AM625</f>
        <v>0</v>
      </c>
      <c r="AN288" s="31">
        <f>'Ievades dati'!AN625</f>
        <v>0</v>
      </c>
      <c r="AO288" s="31">
        <f>'Ievades dati'!AO625</f>
        <v>0</v>
      </c>
      <c r="AP288" s="31">
        <f>'Ievades dati'!AP625</f>
        <v>0</v>
      </c>
      <c r="AQ288" s="31">
        <f>'Ievades dati'!AQ625</f>
        <v>0</v>
      </c>
      <c r="AR288" s="31">
        <f>'Ievades dati'!AR625</f>
        <v>0</v>
      </c>
      <c r="AS288" s="31">
        <f>'Ievades dati'!AS625</f>
        <v>0</v>
      </c>
      <c r="AT288" s="31">
        <f>'Ievades dati'!AT625</f>
        <v>0</v>
      </c>
      <c r="AU288" s="31">
        <f>'Ievades dati'!AU625</f>
        <v>0</v>
      </c>
      <c r="AV288" s="31">
        <f>'Ievades dati'!AV625</f>
        <v>0</v>
      </c>
      <c r="AW288" s="31">
        <f>'Ievades dati'!AW625</f>
        <v>0</v>
      </c>
      <c r="AX288" s="31">
        <f>'Ievades dati'!AX625</f>
        <v>0</v>
      </c>
      <c r="AY288" s="31">
        <f>'Ievades dati'!AY625</f>
        <v>0</v>
      </c>
      <c r="AZ288" s="31">
        <f>'Ievades dati'!AZ625</f>
        <v>0</v>
      </c>
      <c r="BA288" s="31">
        <f>'Ievades dati'!BA625</f>
        <v>0</v>
      </c>
      <c r="BB288" s="31">
        <f>'Ievades dati'!BB625</f>
        <v>0</v>
      </c>
      <c r="BC288" s="31">
        <f>'Ievades dati'!BC625</f>
        <v>0</v>
      </c>
      <c r="BD288" s="31">
        <f>'Ievades dati'!BD625</f>
        <v>0</v>
      </c>
      <c r="BE288" s="31">
        <f>'Ievades dati'!BE625</f>
        <v>0</v>
      </c>
      <c r="BF288" s="31">
        <f>'Ievades dati'!BF625</f>
        <v>0</v>
      </c>
      <c r="BG288" s="31">
        <f>'Ievades dati'!BG625</f>
        <v>0</v>
      </c>
      <c r="BH288" s="31">
        <f>'Ievades dati'!BH625</f>
        <v>0</v>
      </c>
      <c r="BI288" s="31">
        <f>'Ievades dati'!BI625</f>
        <v>0</v>
      </c>
      <c r="BJ288" s="31">
        <f>'Ievades dati'!BJ625</f>
        <v>0</v>
      </c>
      <c r="BK288" s="31">
        <f>'Ievades dati'!BK625</f>
        <v>0</v>
      </c>
      <c r="BL288" s="31">
        <f>'Ievades dati'!BL625</f>
        <v>0</v>
      </c>
      <c r="BM288" s="31">
        <f>'Ievades dati'!BM625</f>
        <v>0</v>
      </c>
      <c r="BN288" s="31">
        <f>'Ievades dati'!BN625</f>
        <v>0</v>
      </c>
      <c r="BO288" s="31">
        <f>'Ievades dati'!BO625</f>
        <v>0</v>
      </c>
      <c r="BP288" s="31">
        <f>'Ievades dati'!BP625</f>
        <v>1</v>
      </c>
      <c r="BQ288" s="31">
        <f>'Ievades dati'!BQ625</f>
        <v>1</v>
      </c>
      <c r="BR288" s="31">
        <f>'Ievades dati'!BR625</f>
        <v>0</v>
      </c>
      <c r="BS288" s="31">
        <f>'Ievades dati'!BS625</f>
        <v>0</v>
      </c>
      <c r="BT288" s="31">
        <f>'Ievades dati'!BT625</f>
        <v>0</v>
      </c>
      <c r="BU288" s="31">
        <f>'Ievades dati'!BU625</f>
        <v>0</v>
      </c>
      <c r="BV288" s="31">
        <f>'Ievades dati'!BV625</f>
        <v>0</v>
      </c>
      <c r="BW288" s="31">
        <f>'Ievades dati'!BW625</f>
        <v>0</v>
      </c>
      <c r="BX288" s="31">
        <f>'Ievades dati'!BX625</f>
        <v>0</v>
      </c>
      <c r="BY288" s="31">
        <f>'Ievades dati'!BY625</f>
        <v>0</v>
      </c>
      <c r="BZ288" s="31">
        <f>'Ievades dati'!BZ625</f>
        <v>0</v>
      </c>
      <c r="CA288" s="31">
        <f>'Ievades dati'!CA625</f>
        <v>0</v>
      </c>
      <c r="CB288" s="31">
        <f>'Ievades dati'!CB625</f>
        <v>0</v>
      </c>
      <c r="CC288" s="31">
        <f>'Ievades dati'!CC625</f>
        <v>0</v>
      </c>
      <c r="CD288" s="31">
        <f>'Ievades dati'!CD625</f>
        <v>0</v>
      </c>
      <c r="CE288" s="31">
        <f>'Ievades dati'!CE625</f>
        <v>0</v>
      </c>
      <c r="CF288" s="31">
        <f>'Ievades dati'!CF625</f>
        <v>0</v>
      </c>
      <c r="CG288" s="31">
        <f>'Ievades dati'!CG625</f>
        <v>0</v>
      </c>
      <c r="CH288" s="31">
        <f>'Ievades dati'!CH625</f>
        <v>0</v>
      </c>
      <c r="CI288" s="31">
        <f>'Ievades dati'!CI625</f>
        <v>0</v>
      </c>
      <c r="CJ288" s="31">
        <f>'Ievades dati'!CJ625</f>
        <v>0</v>
      </c>
      <c r="CK288" s="31">
        <f>'Ievades dati'!CK625</f>
        <v>0</v>
      </c>
    </row>
    <row r="289" spans="1:89" ht="10.15" hidden="1" customHeight="1" outlineLevel="1">
      <c r="E289" s="10"/>
      <c r="F289" s="10"/>
      <c r="BR289" s="149"/>
    </row>
    <row r="290" spans="1:89" ht="10.15" hidden="1" customHeight="1" outlineLevel="1">
      <c r="D290" s="10" t="s">
        <v>353</v>
      </c>
      <c r="E290" s="10"/>
      <c r="F290" s="10"/>
      <c r="J290" s="26">
        <f t="shared" ref="J290:AO290" si="339">IF(J2=$G$10,1,0)</f>
        <v>0</v>
      </c>
      <c r="K290" s="26">
        <f t="shared" si="339"/>
        <v>0</v>
      </c>
      <c r="L290" s="26">
        <f t="shared" si="339"/>
        <v>0</v>
      </c>
      <c r="M290" s="26">
        <f t="shared" si="339"/>
        <v>0</v>
      </c>
      <c r="N290" s="26">
        <f t="shared" si="339"/>
        <v>0</v>
      </c>
      <c r="O290" s="26">
        <f t="shared" si="339"/>
        <v>0</v>
      </c>
      <c r="P290" s="26">
        <f t="shared" si="339"/>
        <v>0</v>
      </c>
      <c r="Q290" s="26">
        <f t="shared" si="339"/>
        <v>0</v>
      </c>
      <c r="R290" s="26">
        <f t="shared" si="339"/>
        <v>0</v>
      </c>
      <c r="S290" s="26">
        <f t="shared" si="339"/>
        <v>0</v>
      </c>
      <c r="T290" s="26">
        <f t="shared" si="339"/>
        <v>0</v>
      </c>
      <c r="U290" s="26">
        <f t="shared" si="339"/>
        <v>0</v>
      </c>
      <c r="V290" s="26">
        <f t="shared" si="339"/>
        <v>0</v>
      </c>
      <c r="W290" s="26">
        <f t="shared" si="339"/>
        <v>0</v>
      </c>
      <c r="X290" s="26">
        <f t="shared" si="339"/>
        <v>0</v>
      </c>
      <c r="Y290" s="26">
        <f t="shared" si="339"/>
        <v>0</v>
      </c>
      <c r="Z290" s="26">
        <f t="shared" si="339"/>
        <v>0</v>
      </c>
      <c r="AA290" s="26">
        <f t="shared" si="339"/>
        <v>0</v>
      </c>
      <c r="AB290" s="26">
        <f t="shared" si="339"/>
        <v>0</v>
      </c>
      <c r="AC290" s="26">
        <f t="shared" si="339"/>
        <v>0</v>
      </c>
      <c r="AD290" s="26">
        <f t="shared" si="339"/>
        <v>0</v>
      </c>
      <c r="AE290" s="26">
        <f t="shared" si="339"/>
        <v>0</v>
      </c>
      <c r="AF290" s="26">
        <f t="shared" si="339"/>
        <v>0</v>
      </c>
      <c r="AG290" s="26">
        <f t="shared" si="339"/>
        <v>0</v>
      </c>
      <c r="AH290" s="26">
        <f t="shared" si="339"/>
        <v>0</v>
      </c>
      <c r="AI290" s="26">
        <f t="shared" si="339"/>
        <v>0</v>
      </c>
      <c r="AJ290" s="26">
        <f t="shared" si="339"/>
        <v>0</v>
      </c>
      <c r="AK290" s="26">
        <f t="shared" si="339"/>
        <v>0</v>
      </c>
      <c r="AL290" s="26">
        <f t="shared" si="339"/>
        <v>0</v>
      </c>
      <c r="AM290" s="26">
        <f t="shared" si="339"/>
        <v>0</v>
      </c>
      <c r="AN290" s="26">
        <f t="shared" si="339"/>
        <v>0</v>
      </c>
      <c r="AO290" s="26">
        <f t="shared" si="339"/>
        <v>0</v>
      </c>
      <c r="AP290" s="26">
        <f t="shared" ref="AP290:BU290" si="340">IF(AP2=$G$10,1,0)</f>
        <v>0</v>
      </c>
      <c r="AQ290" s="26">
        <f t="shared" si="340"/>
        <v>0</v>
      </c>
      <c r="AR290" s="26">
        <f t="shared" si="340"/>
        <v>0</v>
      </c>
      <c r="AS290" s="26">
        <f t="shared" si="340"/>
        <v>0</v>
      </c>
      <c r="AT290" s="26">
        <f t="shared" si="340"/>
        <v>0</v>
      </c>
      <c r="AU290" s="26">
        <f t="shared" si="340"/>
        <v>0</v>
      </c>
      <c r="AV290" s="26">
        <f t="shared" si="340"/>
        <v>0</v>
      </c>
      <c r="AW290" s="26">
        <f t="shared" si="340"/>
        <v>0</v>
      </c>
      <c r="AX290" s="26">
        <f t="shared" si="340"/>
        <v>0</v>
      </c>
      <c r="AY290" s="26">
        <f t="shared" si="340"/>
        <v>0</v>
      </c>
      <c r="AZ290" s="26">
        <f t="shared" si="340"/>
        <v>0</v>
      </c>
      <c r="BA290" s="26">
        <f t="shared" si="340"/>
        <v>0</v>
      </c>
      <c r="BB290" s="26">
        <f t="shared" si="340"/>
        <v>0</v>
      </c>
      <c r="BC290" s="26">
        <f t="shared" si="340"/>
        <v>0</v>
      </c>
      <c r="BD290" s="26">
        <f t="shared" si="340"/>
        <v>0</v>
      </c>
      <c r="BE290" s="26">
        <f t="shared" si="340"/>
        <v>0</v>
      </c>
      <c r="BF290" s="26">
        <f t="shared" si="340"/>
        <v>0</v>
      </c>
      <c r="BG290" s="26">
        <f t="shared" si="340"/>
        <v>0</v>
      </c>
      <c r="BH290" s="26">
        <f t="shared" si="340"/>
        <v>0</v>
      </c>
      <c r="BI290" s="26">
        <f t="shared" si="340"/>
        <v>0</v>
      </c>
      <c r="BJ290" s="26">
        <f t="shared" si="340"/>
        <v>0</v>
      </c>
      <c r="BK290" s="26">
        <f t="shared" si="340"/>
        <v>0</v>
      </c>
      <c r="BL290" s="26">
        <f t="shared" si="340"/>
        <v>0</v>
      </c>
      <c r="BM290" s="26">
        <f t="shared" si="340"/>
        <v>0</v>
      </c>
      <c r="BN290" s="26">
        <f t="shared" si="340"/>
        <v>0</v>
      </c>
      <c r="BO290" s="26">
        <f t="shared" si="340"/>
        <v>0</v>
      </c>
      <c r="BP290" s="26">
        <f t="shared" si="340"/>
        <v>0</v>
      </c>
      <c r="BQ290" s="26">
        <f t="shared" si="340"/>
        <v>0</v>
      </c>
      <c r="BR290" s="26">
        <f t="shared" si="340"/>
        <v>1</v>
      </c>
      <c r="BS290" s="26">
        <f t="shared" si="340"/>
        <v>0</v>
      </c>
      <c r="BT290" s="26">
        <f t="shared" si="340"/>
        <v>0</v>
      </c>
      <c r="BU290" s="26">
        <f t="shared" si="340"/>
        <v>0</v>
      </c>
      <c r="BV290" s="26">
        <f t="shared" ref="BV290:CK290" si="341">IF(BV2=$G$10,1,0)</f>
        <v>0</v>
      </c>
      <c r="BW290" s="26">
        <f t="shared" si="341"/>
        <v>0</v>
      </c>
      <c r="BX290" s="26">
        <f t="shared" si="341"/>
        <v>0</v>
      </c>
      <c r="BY290" s="26">
        <f t="shared" si="341"/>
        <v>0</v>
      </c>
      <c r="BZ290" s="26">
        <f t="shared" si="341"/>
        <v>0</v>
      </c>
      <c r="CA290" s="26">
        <f t="shared" si="341"/>
        <v>0</v>
      </c>
      <c r="CB290" s="26">
        <f t="shared" si="341"/>
        <v>0</v>
      </c>
      <c r="CC290" s="26">
        <f t="shared" si="341"/>
        <v>0</v>
      </c>
      <c r="CD290" s="26">
        <f t="shared" si="341"/>
        <v>0</v>
      </c>
      <c r="CE290" s="26">
        <f t="shared" si="341"/>
        <v>0</v>
      </c>
      <c r="CF290" s="26">
        <f t="shared" si="341"/>
        <v>0</v>
      </c>
      <c r="CG290" s="26">
        <f t="shared" si="341"/>
        <v>0</v>
      </c>
      <c r="CH290" s="26">
        <f t="shared" si="341"/>
        <v>0</v>
      </c>
      <c r="CI290" s="26">
        <f t="shared" si="341"/>
        <v>0</v>
      </c>
      <c r="CJ290" s="26">
        <f t="shared" si="341"/>
        <v>0</v>
      </c>
      <c r="CK290" s="26">
        <f t="shared" si="341"/>
        <v>0</v>
      </c>
    </row>
    <row r="291" spans="1:89" ht="10.15" hidden="1" customHeight="1" outlineLevel="1">
      <c r="A291" s="178">
        <f ca="1">IF(SUM(J291:CK291)&gt;0,1,0)</f>
        <v>0</v>
      </c>
      <c r="D291" s="11" t="s">
        <v>377</v>
      </c>
      <c r="E291" s="10"/>
      <c r="F291" s="10"/>
      <c r="J291" s="180">
        <f>IF(J290=1, IF(ROUND(J279,2)=0,0,1),0)</f>
        <v>0</v>
      </c>
      <c r="K291" s="180">
        <f t="shared" ref="K291:BO291" si="342">IF(K290=1, IF(ROUND(K279,2)=0,0,1),0)</f>
        <v>0</v>
      </c>
      <c r="L291" s="180">
        <f t="shared" si="342"/>
        <v>0</v>
      </c>
      <c r="M291" s="180">
        <f t="shared" si="342"/>
        <v>0</v>
      </c>
      <c r="N291" s="180">
        <f t="shared" si="342"/>
        <v>0</v>
      </c>
      <c r="O291" s="180">
        <f t="shared" si="342"/>
        <v>0</v>
      </c>
      <c r="P291" s="180">
        <f t="shared" si="342"/>
        <v>0</v>
      </c>
      <c r="Q291" s="180">
        <f t="shared" si="342"/>
        <v>0</v>
      </c>
      <c r="R291" s="180">
        <f t="shared" si="342"/>
        <v>0</v>
      </c>
      <c r="S291" s="180">
        <f t="shared" si="342"/>
        <v>0</v>
      </c>
      <c r="T291" s="180">
        <f t="shared" si="342"/>
        <v>0</v>
      </c>
      <c r="U291" s="180">
        <f t="shared" si="342"/>
        <v>0</v>
      </c>
      <c r="V291" s="180">
        <f t="shared" si="342"/>
        <v>0</v>
      </c>
      <c r="W291" s="180">
        <f t="shared" si="342"/>
        <v>0</v>
      </c>
      <c r="X291" s="180">
        <f t="shared" si="342"/>
        <v>0</v>
      </c>
      <c r="Y291" s="180">
        <f t="shared" si="342"/>
        <v>0</v>
      </c>
      <c r="Z291" s="180">
        <f t="shared" si="342"/>
        <v>0</v>
      </c>
      <c r="AA291" s="180">
        <f t="shared" si="342"/>
        <v>0</v>
      </c>
      <c r="AB291" s="180">
        <f t="shared" si="342"/>
        <v>0</v>
      </c>
      <c r="AC291" s="180">
        <f t="shared" si="342"/>
        <v>0</v>
      </c>
      <c r="AD291" s="180">
        <f t="shared" si="342"/>
        <v>0</v>
      </c>
      <c r="AE291" s="180">
        <f t="shared" si="342"/>
        <v>0</v>
      </c>
      <c r="AF291" s="180">
        <f t="shared" si="342"/>
        <v>0</v>
      </c>
      <c r="AG291" s="180">
        <f t="shared" si="342"/>
        <v>0</v>
      </c>
      <c r="AH291" s="180">
        <f t="shared" si="342"/>
        <v>0</v>
      </c>
      <c r="AI291" s="180">
        <f t="shared" si="342"/>
        <v>0</v>
      </c>
      <c r="AJ291" s="180">
        <f t="shared" si="342"/>
        <v>0</v>
      </c>
      <c r="AK291" s="180">
        <f t="shared" si="342"/>
        <v>0</v>
      </c>
      <c r="AL291" s="180">
        <f t="shared" si="342"/>
        <v>0</v>
      </c>
      <c r="AM291" s="180">
        <f t="shared" si="342"/>
        <v>0</v>
      </c>
      <c r="AN291" s="180">
        <f t="shared" si="342"/>
        <v>0</v>
      </c>
      <c r="AO291" s="180">
        <f t="shared" si="342"/>
        <v>0</v>
      </c>
      <c r="AP291" s="180">
        <f t="shared" si="342"/>
        <v>0</v>
      </c>
      <c r="AQ291" s="180">
        <f t="shared" si="342"/>
        <v>0</v>
      </c>
      <c r="AR291" s="180">
        <f t="shared" si="342"/>
        <v>0</v>
      </c>
      <c r="AS291" s="180">
        <f t="shared" si="342"/>
        <v>0</v>
      </c>
      <c r="AT291" s="180">
        <f t="shared" si="342"/>
        <v>0</v>
      </c>
      <c r="AU291" s="180">
        <f t="shared" si="342"/>
        <v>0</v>
      </c>
      <c r="AV291" s="180">
        <f t="shared" si="342"/>
        <v>0</v>
      </c>
      <c r="AW291" s="180">
        <f t="shared" si="342"/>
        <v>0</v>
      </c>
      <c r="AX291" s="180">
        <f t="shared" si="342"/>
        <v>0</v>
      </c>
      <c r="AY291" s="180">
        <f t="shared" si="342"/>
        <v>0</v>
      </c>
      <c r="AZ291" s="180">
        <f t="shared" si="342"/>
        <v>0</v>
      </c>
      <c r="BA291" s="180">
        <f t="shared" si="342"/>
        <v>0</v>
      </c>
      <c r="BB291" s="180">
        <f t="shared" si="342"/>
        <v>0</v>
      </c>
      <c r="BC291" s="180">
        <f t="shared" si="342"/>
        <v>0</v>
      </c>
      <c r="BD291" s="180">
        <f t="shared" si="342"/>
        <v>0</v>
      </c>
      <c r="BE291" s="180">
        <f t="shared" si="342"/>
        <v>0</v>
      </c>
      <c r="BF291" s="180">
        <f t="shared" si="342"/>
        <v>0</v>
      </c>
      <c r="BG291" s="180">
        <f t="shared" si="342"/>
        <v>0</v>
      </c>
      <c r="BH291" s="180">
        <f t="shared" si="342"/>
        <v>0</v>
      </c>
      <c r="BI291" s="180">
        <f t="shared" si="342"/>
        <v>0</v>
      </c>
      <c r="BJ291" s="180">
        <f t="shared" si="342"/>
        <v>0</v>
      </c>
      <c r="BK291" s="180">
        <f t="shared" si="342"/>
        <v>0</v>
      </c>
      <c r="BL291" s="180">
        <f t="shared" si="342"/>
        <v>0</v>
      </c>
      <c r="BM291" s="180">
        <f t="shared" si="342"/>
        <v>0</v>
      </c>
      <c r="BN291" s="180">
        <f t="shared" si="342"/>
        <v>0</v>
      </c>
      <c r="BO291" s="180">
        <f t="shared" si="342"/>
        <v>0</v>
      </c>
      <c r="BP291" s="180">
        <f>IF(BP290=1, IF(ROUND(BP279,2)=0,0,1),0)</f>
        <v>0</v>
      </c>
      <c r="BQ291" s="180">
        <f t="shared" ref="BQ291" si="343">IF(BQ290=1, IF(ROUND(BQ279,2)=0,0,1),0)</f>
        <v>0</v>
      </c>
      <c r="BR291" s="180">
        <f t="shared" ref="BR291" ca="1" si="344">IF(BR290=1, IF(ROUND(BR279,2)=0,0,1),0)</f>
        <v>0</v>
      </c>
      <c r="BS291" s="180">
        <f t="shared" ref="BS291" si="345">IF(BS290=1, IF(ROUND(BS279,2)=0,0,1),0)</f>
        <v>0</v>
      </c>
      <c r="BT291" s="180">
        <f t="shared" ref="BT291" si="346">IF(BT290=1, IF(ROUND(BT279,2)=0,0,1),0)</f>
        <v>0</v>
      </c>
      <c r="BU291" s="180">
        <f t="shared" ref="BU291" si="347">IF(BU290=1, IF(ROUND(BU279,2)=0,0,1),0)</f>
        <v>0</v>
      </c>
      <c r="BV291" s="180">
        <f t="shared" ref="BV291" si="348">IF(BV290=1, IF(ROUND(BV279,2)=0,0,1),0)</f>
        <v>0</v>
      </c>
      <c r="BW291" s="180">
        <f t="shared" ref="BW291" si="349">IF(BW290=1, IF(ROUND(BW279,2)=0,0,1),0)</f>
        <v>0</v>
      </c>
      <c r="BX291" s="180">
        <f t="shared" ref="BX291" si="350">IF(BX290=1, IF(ROUND(BX279,2)=0,0,1),0)</f>
        <v>0</v>
      </c>
      <c r="BY291" s="180">
        <f t="shared" ref="BY291" si="351">IF(BY290=1, IF(ROUND(BY279,2)=0,0,1),0)</f>
        <v>0</v>
      </c>
      <c r="BZ291" s="180">
        <f t="shared" ref="BZ291" si="352">IF(BZ290=1, IF(ROUND(BZ279,2)=0,0,1),0)</f>
        <v>0</v>
      </c>
      <c r="CA291" s="180">
        <f t="shared" ref="CA291" si="353">IF(CA290=1, IF(ROUND(CA279,2)=0,0,1),0)</f>
        <v>0</v>
      </c>
      <c r="CB291" s="180">
        <f t="shared" ref="CB291" si="354">IF(CB290=1, IF(ROUND(CB279,2)=0,0,1),0)</f>
        <v>0</v>
      </c>
      <c r="CC291" s="180">
        <f t="shared" ref="CC291" si="355">IF(CC290=1, IF(ROUND(CC279,2)=0,0,1),0)</f>
        <v>0</v>
      </c>
      <c r="CD291" s="180">
        <f t="shared" ref="CD291" si="356">IF(CD290=1, IF(ROUND(CD279,2)=0,0,1),0)</f>
        <v>0</v>
      </c>
      <c r="CE291" s="180">
        <f t="shared" ref="CE291" si="357">IF(CE290=1, IF(ROUND(CE279,2)=0,0,1),0)</f>
        <v>0</v>
      </c>
      <c r="CF291" s="180">
        <f t="shared" ref="CF291" si="358">IF(CF290=1, IF(ROUND(CF279,2)=0,0,1),0)</f>
        <v>0</v>
      </c>
      <c r="CG291" s="180">
        <f t="shared" ref="CG291" si="359">IF(CG290=1, IF(ROUND(CG279,2)=0,0,1),0)</f>
        <v>0</v>
      </c>
      <c r="CH291" s="180">
        <f t="shared" ref="CH291" si="360">IF(CH290=1, IF(ROUND(CH279,2)=0,0,1),0)</f>
        <v>0</v>
      </c>
      <c r="CI291" s="180">
        <f t="shared" ref="CI291" si="361">IF(CI290=1, IF(ROUND(CI279,2)=0,0,1),0)</f>
        <v>0</v>
      </c>
      <c r="CJ291" s="180">
        <f t="shared" ref="CJ291" si="362">IF(CJ290=1, IF(ROUND(CJ279,2)=0,0,1),0)</f>
        <v>0</v>
      </c>
      <c r="CK291" s="180">
        <f t="shared" ref="CK291" si="363">IF(CK290=1, IF(ROUND(CK279,2)=0,0,1),0)</f>
        <v>0</v>
      </c>
    </row>
    <row r="292" spans="1:89" ht="10.15" hidden="1" customHeight="1" outlineLevel="1">
      <c r="E292" s="10"/>
      <c r="F292" s="10"/>
      <c r="BR292" s="149"/>
    </row>
    <row r="293" spans="1:89" ht="10.15" hidden="1" customHeight="1" outlineLevel="1">
      <c r="D293" s="10" t="s">
        <v>603</v>
      </c>
      <c r="E293" s="10"/>
      <c r="F293" s="12" t="s">
        <v>9</v>
      </c>
      <c r="J293" s="35">
        <f>IF(J290=1, 1, $G$142)</f>
        <v>0.5</v>
      </c>
      <c r="K293" s="35">
        <f t="shared" ref="K293:BV293" si="364">IF(K290=1, 1, $G$142)</f>
        <v>0.5</v>
      </c>
      <c r="L293" s="35">
        <f t="shared" si="364"/>
        <v>0.5</v>
      </c>
      <c r="M293" s="35">
        <f t="shared" si="364"/>
        <v>0.5</v>
      </c>
      <c r="N293" s="35">
        <f t="shared" si="364"/>
        <v>0.5</v>
      </c>
      <c r="O293" s="35">
        <f t="shared" si="364"/>
        <v>0.5</v>
      </c>
      <c r="P293" s="35">
        <f t="shared" si="364"/>
        <v>0.5</v>
      </c>
      <c r="Q293" s="35">
        <f t="shared" si="364"/>
        <v>0.5</v>
      </c>
      <c r="R293" s="35">
        <f t="shared" si="364"/>
        <v>0.5</v>
      </c>
      <c r="S293" s="35">
        <f t="shared" si="364"/>
        <v>0.5</v>
      </c>
      <c r="T293" s="35">
        <f t="shared" si="364"/>
        <v>0.5</v>
      </c>
      <c r="U293" s="35">
        <f t="shared" si="364"/>
        <v>0.5</v>
      </c>
      <c r="V293" s="35">
        <f t="shared" si="364"/>
        <v>0.5</v>
      </c>
      <c r="W293" s="35">
        <f t="shared" si="364"/>
        <v>0.5</v>
      </c>
      <c r="X293" s="35">
        <f t="shared" si="364"/>
        <v>0.5</v>
      </c>
      <c r="Y293" s="35">
        <f t="shared" si="364"/>
        <v>0.5</v>
      </c>
      <c r="Z293" s="35">
        <f t="shared" si="364"/>
        <v>0.5</v>
      </c>
      <c r="AA293" s="35">
        <f t="shared" si="364"/>
        <v>0.5</v>
      </c>
      <c r="AB293" s="35">
        <f t="shared" si="364"/>
        <v>0.5</v>
      </c>
      <c r="AC293" s="35">
        <f t="shared" si="364"/>
        <v>0.5</v>
      </c>
      <c r="AD293" s="35">
        <f t="shared" si="364"/>
        <v>0.5</v>
      </c>
      <c r="AE293" s="35">
        <f t="shared" si="364"/>
        <v>0.5</v>
      </c>
      <c r="AF293" s="35">
        <f t="shared" si="364"/>
        <v>0.5</v>
      </c>
      <c r="AG293" s="35">
        <f t="shared" si="364"/>
        <v>0.5</v>
      </c>
      <c r="AH293" s="35">
        <f t="shared" si="364"/>
        <v>0.5</v>
      </c>
      <c r="AI293" s="35">
        <f t="shared" si="364"/>
        <v>0.5</v>
      </c>
      <c r="AJ293" s="35">
        <f t="shared" si="364"/>
        <v>0.5</v>
      </c>
      <c r="AK293" s="35">
        <f t="shared" si="364"/>
        <v>0.5</v>
      </c>
      <c r="AL293" s="35">
        <f t="shared" si="364"/>
        <v>0.5</v>
      </c>
      <c r="AM293" s="35">
        <f t="shared" si="364"/>
        <v>0.5</v>
      </c>
      <c r="AN293" s="35">
        <f t="shared" si="364"/>
        <v>0.5</v>
      </c>
      <c r="AO293" s="35">
        <f t="shared" si="364"/>
        <v>0.5</v>
      </c>
      <c r="AP293" s="35">
        <f t="shared" si="364"/>
        <v>0.5</v>
      </c>
      <c r="AQ293" s="35">
        <f t="shared" si="364"/>
        <v>0.5</v>
      </c>
      <c r="AR293" s="35">
        <f t="shared" si="364"/>
        <v>0.5</v>
      </c>
      <c r="AS293" s="35">
        <f t="shared" si="364"/>
        <v>0.5</v>
      </c>
      <c r="AT293" s="35">
        <f t="shared" si="364"/>
        <v>0.5</v>
      </c>
      <c r="AU293" s="35">
        <f t="shared" si="364"/>
        <v>0.5</v>
      </c>
      <c r="AV293" s="35">
        <f t="shared" si="364"/>
        <v>0.5</v>
      </c>
      <c r="AW293" s="35">
        <f t="shared" si="364"/>
        <v>0.5</v>
      </c>
      <c r="AX293" s="35">
        <f t="shared" si="364"/>
        <v>0.5</v>
      </c>
      <c r="AY293" s="35">
        <f t="shared" si="364"/>
        <v>0.5</v>
      </c>
      <c r="AZ293" s="35">
        <f t="shared" si="364"/>
        <v>0.5</v>
      </c>
      <c r="BA293" s="35">
        <f t="shared" si="364"/>
        <v>0.5</v>
      </c>
      <c r="BB293" s="35">
        <f t="shared" si="364"/>
        <v>0.5</v>
      </c>
      <c r="BC293" s="35">
        <f t="shared" si="364"/>
        <v>0.5</v>
      </c>
      <c r="BD293" s="35">
        <f t="shared" si="364"/>
        <v>0.5</v>
      </c>
      <c r="BE293" s="35">
        <f t="shared" si="364"/>
        <v>0.5</v>
      </c>
      <c r="BF293" s="35">
        <f t="shared" si="364"/>
        <v>0.5</v>
      </c>
      <c r="BG293" s="35">
        <f t="shared" si="364"/>
        <v>0.5</v>
      </c>
      <c r="BH293" s="35">
        <f t="shared" si="364"/>
        <v>0.5</v>
      </c>
      <c r="BI293" s="35">
        <f t="shared" si="364"/>
        <v>0.5</v>
      </c>
      <c r="BJ293" s="35">
        <f t="shared" si="364"/>
        <v>0.5</v>
      </c>
      <c r="BK293" s="35">
        <f t="shared" si="364"/>
        <v>0.5</v>
      </c>
      <c r="BL293" s="35">
        <f t="shared" si="364"/>
        <v>0.5</v>
      </c>
      <c r="BM293" s="35">
        <f t="shared" si="364"/>
        <v>0.5</v>
      </c>
      <c r="BN293" s="35">
        <f t="shared" si="364"/>
        <v>0.5</v>
      </c>
      <c r="BO293" s="35">
        <f t="shared" si="364"/>
        <v>0.5</v>
      </c>
      <c r="BP293" s="35">
        <f t="shared" si="364"/>
        <v>0.5</v>
      </c>
      <c r="BQ293" s="35">
        <f t="shared" si="364"/>
        <v>0.5</v>
      </c>
      <c r="BR293" s="35">
        <f t="shared" si="364"/>
        <v>1</v>
      </c>
      <c r="BS293" s="35">
        <f t="shared" si="364"/>
        <v>0.5</v>
      </c>
      <c r="BT293" s="35">
        <f t="shared" si="364"/>
        <v>0.5</v>
      </c>
      <c r="BU293" s="35">
        <f t="shared" si="364"/>
        <v>0.5</v>
      </c>
      <c r="BV293" s="35">
        <f t="shared" si="364"/>
        <v>0.5</v>
      </c>
      <c r="BW293" s="35">
        <f t="shared" ref="BW293:BZ293" si="365">IF(BW290=1, 1, $G$142)</f>
        <v>0.5</v>
      </c>
      <c r="BX293" s="35">
        <f t="shared" si="365"/>
        <v>0.5</v>
      </c>
      <c r="BY293" s="35">
        <f t="shared" si="365"/>
        <v>0.5</v>
      </c>
      <c r="BZ293" s="35">
        <f t="shared" si="365"/>
        <v>0.5</v>
      </c>
      <c r="CA293" s="35">
        <f>IF(CA290=1, 1, $G$142)</f>
        <v>0.5</v>
      </c>
      <c r="CB293" s="35">
        <f t="shared" ref="CB293:CK293" si="366">IF(CB290=1, 1, $G$142)</f>
        <v>0.5</v>
      </c>
      <c r="CC293" s="35">
        <f t="shared" si="366"/>
        <v>0.5</v>
      </c>
      <c r="CD293" s="35">
        <f t="shared" si="366"/>
        <v>0.5</v>
      </c>
      <c r="CE293" s="35">
        <f t="shared" si="366"/>
        <v>0.5</v>
      </c>
      <c r="CF293" s="35">
        <f t="shared" si="366"/>
        <v>0.5</v>
      </c>
      <c r="CG293" s="35">
        <f t="shared" si="366"/>
        <v>0.5</v>
      </c>
      <c r="CH293" s="35">
        <f t="shared" si="366"/>
        <v>0.5</v>
      </c>
      <c r="CI293" s="35">
        <f t="shared" si="366"/>
        <v>0.5</v>
      </c>
      <c r="CJ293" s="35">
        <f t="shared" si="366"/>
        <v>0.5</v>
      </c>
      <c r="CK293" s="35">
        <f t="shared" si="366"/>
        <v>0.5</v>
      </c>
    </row>
    <row r="294" spans="1:89" ht="10.15" hidden="1" customHeight="1" outlineLevel="1">
      <c r="E294" s="10"/>
      <c r="F294" s="10"/>
    </row>
    <row r="295" spans="1:89" s="44" customFormat="1" ht="10.15" hidden="1" customHeight="1" outlineLevel="1">
      <c r="A295" s="178">
        <f ca="1">IF(ROUNDDOWN(-SUM(J295:CK295),2)&lt;&gt;ROUNDDOWN(SUM(J284:CK284),2),1,0)</f>
        <v>0</v>
      </c>
      <c r="D295" s="44" t="s">
        <v>253</v>
      </c>
      <c r="E295" s="45"/>
      <c r="F295" s="46" t="s">
        <v>4</v>
      </c>
      <c r="G295" s="46"/>
      <c r="J295" s="243">
        <f>J293 * IF(J288=1,0,((-MIN(J281*J286*(J265+J267),J281*J286*SUM(I283,J284))-IF(K284&gt;0,0,K284))))</f>
        <v>0</v>
      </c>
      <c r="K295" s="243">
        <f>K293 * IF(K288=1,0,((-MIN(K281*K286*(K265+K267),K281*K286*SUM(J283,K284))-IF(L284&gt;0,0,L284))))</f>
        <v>0</v>
      </c>
      <c r="L295" s="243">
        <f t="shared" ref="L295:R295" si="367">L293 * IF(L288=1,0,((-MIN(L281*L286*(L265+L267),L281*L286*SUM(K283,L284))-IF(M284&gt;0,0,M284))))</f>
        <v>0</v>
      </c>
      <c r="M295" s="243">
        <f t="shared" ca="1" si="367"/>
        <v>0</v>
      </c>
      <c r="N295" s="243">
        <f ca="1">N293 * IF(N288=1,0,((-MIN(N281*N286*(N265+N267),N281*N286*SUM(M283,N284))-IF(O284&gt;0,0,O284))))</f>
        <v>0</v>
      </c>
      <c r="O295" s="243">
        <f t="shared" ca="1" si="367"/>
        <v>-81369.970996579374</v>
      </c>
      <c r="P295" s="243">
        <f t="shared" ca="1" si="367"/>
        <v>-82578.961585748169</v>
      </c>
      <c r="Q295" s="243">
        <f t="shared" ca="1" si="367"/>
        <v>-83489.40321211156</v>
      </c>
      <c r="R295" s="243">
        <f t="shared" ca="1" si="367"/>
        <v>-84399.844838474935</v>
      </c>
      <c r="S295" s="243">
        <f t="shared" ref="S295" ca="1" si="368">S293 * IF(S288=1,0,((-MIN(S281*S286*(S265+S267),S281*S286*SUM(R283,S284))-IF(T284&gt;0,0,T284))))</f>
        <v>-85310.286464838326</v>
      </c>
      <c r="T295" s="243">
        <f t="shared" ref="T295" ca="1" si="369">T293 * IF(T288=1,0,((-MIN(T281*T286*(T265+T267),T281*T286*SUM(S283,T284))-IF(U284&gt;0,0,U284))))</f>
        <v>-86220.728091201716</v>
      </c>
      <c r="U295" s="243">
        <f t="shared" ref="U295" ca="1" si="370">U293 * IF(U288=1,0,((-MIN(U281*U286*(U265+U267),U281*U286*SUM(T283,U284))-IF(V284&gt;0,0,V284))))</f>
        <v>-87131.169717565092</v>
      </c>
      <c r="V295" s="243">
        <f t="shared" ref="V295" ca="1" si="371">V293 * IF(V288=1,0,((-MIN(V281*V286*(V265+V267),V281*V286*SUM(U283,V284))-IF(W284&gt;0,0,W284))))</f>
        <v>-88041.611343928482</v>
      </c>
      <c r="W295" s="243">
        <f t="shared" ref="W295" ca="1" si="372">W293 * IF(W288=1,0,((-MIN(W281*W286*(W265+W267),W281*W286*SUM(V283,W284))-IF(X284&gt;0,0,X284))))</f>
        <v>-88952.052970291872</v>
      </c>
      <c r="X295" s="243">
        <f t="shared" ref="X295" ca="1" si="373">X293 * IF(X288=1,0,((-MIN(X281*X286*(X265+X267),X281*X286*SUM(W283,X284))-IF(Y284&gt;0,0,Y284))))</f>
        <v>-2549.839300733016</v>
      </c>
      <c r="Y295" s="243">
        <f t="shared" ref="Y295:Z295" ca="1" si="374">Y293 * IF(Y288=1,0,((-MIN(Y281*Y286*(Y265+Y267),Y281*Y286*SUM(X283,Y284))-IF(Z284&gt;0,0,Z284))))</f>
        <v>-79857.23850988684</v>
      </c>
      <c r="Z295" s="243">
        <f t="shared" ca="1" si="374"/>
        <v>-73165.51745869295</v>
      </c>
      <c r="AA295" s="243">
        <f t="shared" ref="AA295" ca="1" si="375">AA293 * IF(AA288=1,0,((-MIN(AA281*AA286*(AA265+AA267),AA281*AA286*SUM(Z283,AA284))-IF(AB284&gt;0,0,AB284))))</f>
        <v>-67604.285230570313</v>
      </c>
      <c r="AB295" s="243">
        <f t="shared" ref="AB295" ca="1" si="376">AB293 * IF(AB288=1,0,((-MIN(AB281*AB286*(AB265+AB267),AB281*AB286*SUM(AA283,AB284))-IF(AC284&gt;0,0,AC284))))</f>
        <v>-72811.005720114306</v>
      </c>
      <c r="AC295" s="243">
        <f t="shared" ref="AC295" ca="1" si="377">AC293 * IF(AC288=1,0,((-MIN(AC281*AC286*(AC265+AC267),AC281*AC286*SUM(AB283,AC284))-IF(AD284&gt;0,0,AD284))))</f>
        <v>-95388.70753338105</v>
      </c>
      <c r="AD295" s="243">
        <f t="shared" ref="AD295" ca="1" si="378">AD293 * IF(AD288=1,0,((-MIN(AD281*AD286*(AD265+AD267),AD281*AD286*SUM(AC283,AD284))-IF(AE284&gt;0,0,AE284))))</f>
        <v>-103309.77154977218</v>
      </c>
      <c r="AE295" s="243">
        <f t="shared" ref="AE295" ca="1" si="379">AE293 * IF(AE288=1,0,((-MIN(AE281*AE286*(AE265+AE267),AE281*AE286*SUM(AD283,AE284))-IF(AF284&gt;0,0,AF284))))</f>
        <v>-104385.28149025829</v>
      </c>
      <c r="AF295" s="243">
        <f t="shared" ref="AF295" ca="1" si="380">AF293 * IF(AF288=1,0,((-MIN(AF281*AF286*(AF265+AF267),AF281*AF286*SUM(AE283,AF284))-IF(AG284&gt;0,0,AG284))))</f>
        <v>-102441.43818490065</v>
      </c>
      <c r="AG295" s="243">
        <f t="shared" ref="AG295:AH295" ca="1" si="381">AG293 * IF(AG288=1,0,((-MIN(AG281*AG286*(AG265+AG267),AG281*AG286*SUM(AF283,AG284))-IF(AH284&gt;0,0,AH284))))</f>
        <v>-99328.492225553608</v>
      </c>
      <c r="AH295" s="243">
        <f t="shared" ca="1" si="381"/>
        <v>-28751.173890037531</v>
      </c>
      <c r="AI295" s="243">
        <f t="shared" ref="AI295" ca="1" si="382">AI293 * IF(AI288=1,0,((-MIN(AI281*AI286*(AI265+AI267),AI281*AI286*SUM(AH283,AI284))-IF(AJ284&gt;0,0,AJ284))))</f>
        <v>-56890.667069339201</v>
      </c>
      <c r="AJ295" s="243">
        <f t="shared" ref="AJ295" ca="1" si="383">AJ293 * IF(AJ288=1,0,((-MIN(AJ281*AJ286*(AJ265+AJ267),AJ281*AJ286*SUM(AI283,AJ284))-IF(AK284&gt;0,0,AK284))))</f>
        <v>-69471.760392049531</v>
      </c>
      <c r="AK295" s="243">
        <f t="shared" ref="AK295" ca="1" si="384">AK293 * IF(AK288=1,0,((-MIN(AK281*AK286*(AK265+AK267),AK281*AK286*SUM(AJ283,AK284))-IF(AL284&gt;0,0,AL284))))</f>
        <v>-74461.468761481447</v>
      </c>
      <c r="AL295" s="243">
        <f t="shared" ref="AL295" ca="1" si="385">AL293 * IF(AL288=1,0,((-MIN(AL281*AL286*(AL265+AL267),AL281*AL286*SUM(AK283,AL284))-IF(AM284&gt;0,0,AM284))))</f>
        <v>-75820.080083981476</v>
      </c>
      <c r="AM295" s="243">
        <f t="shared" ref="AM295" ca="1" si="386">AM293 * IF(AM288=1,0,((-MIN(AM281*AM286*(AM265+AM267),AM281*AM286*SUM(AL283,AM284))-IF(AN284&gt;0,0,AN284))))</f>
        <v>-75508.195889507988</v>
      </c>
      <c r="AN295" s="243">
        <f t="shared" ref="AN295" ca="1" si="387">AN293 * IF(AN288=1,0,((-MIN(AN281*AN286*(AN265+AN267),AN281*AN286*SUM(AM283,AN284))-IF(AO284&gt;0,0,AO284))))</f>
        <v>-74489.551270355412</v>
      </c>
      <c r="AO295" s="243">
        <f t="shared" ref="AO295:AP295" ca="1" si="388">AO293 * IF(AO288=1,0,((-MIN(AO281*AO286*(AO265+AO267),AO281*AO286*SUM(AN283,AO284))-IF(AP284&gt;0,0,AP284))))</f>
        <v>-73231.878720650304</v>
      </c>
      <c r="AP295" s="243">
        <f t="shared" ca="1" si="388"/>
        <v>-71956.909932537412</v>
      </c>
      <c r="AQ295" s="243">
        <f t="shared" ref="AQ295" ca="1" si="389">AQ293 * IF(AQ288=1,0,((-MIN(AQ281*AQ286*(AQ265+AQ267),AQ281*AQ286*SUM(AP283,AQ284))-IF(AR284&gt;0,0,AR284))))</f>
        <v>-70765.034805629941</v>
      </c>
      <c r="AR295" s="243">
        <f t="shared" ref="AR295" ca="1" si="390">AR293 * IF(AR288=1,0,((-MIN(AR281*AR286*(AR265+AR267),AR281*AR286*SUM(AQ283,AR284))-IF(AS284&gt;0,0,AS284))))</f>
        <v>-9302.1680818080604</v>
      </c>
      <c r="AS295" s="243">
        <f t="shared" ref="AS295" ca="1" si="391">AS293 * IF(AS288=1,0,((-MIN(AS281*AS286*(AS265+AS267),AS281*AS286*SUM(AR283,AS284))-IF(AT284&gt;0,0,AT284))))</f>
        <v>-35895.097222219694</v>
      </c>
      <c r="AT295" s="243">
        <f t="shared" ref="AT295" ca="1" si="392">AT293 * IF(AT288=1,0,((-MIN(AT281*AT286*(AT265+AT267),AT281*AT286*SUM(AS283,AT284))-IF(AU284&gt;0,0,AU284))))</f>
        <v>-48819.363991980863</v>
      </c>
      <c r="AU295" s="243">
        <f t="shared" ref="AU295" ca="1" si="393">AU293 * IF(AU288=1,0,((-MIN(AU281*AU286*(AU265+AU267),AU281*AU286*SUM(AT283,AU284))-IF(AV284&gt;0,0,AV284))))</f>
        <v>-54970.965622155389</v>
      </c>
      <c r="AV295" s="243">
        <f t="shared" ref="AV295" ca="1" si="394">AV293 * IF(AV288=1,0,((-MIN(AV281*AV286*(AV265+AV267),AV281*AV286*SUM(AU283,AV284))-IF(AW284&gt;0,0,AW284))))</f>
        <v>-57792.503490757314</v>
      </c>
      <c r="AW295" s="243">
        <f t="shared" ref="AW295:AX295" ca="1" si="395">AW293 * IF(AW288=1,0,((-MIN(AW281*AW286*(AW265+AW267),AW281*AW286*SUM(AV283,AW284))-IF(AX284&gt;0,0,AX284))))</f>
        <v>-59000.493139717131</v>
      </c>
      <c r="AX295" s="243">
        <f t="shared" ca="1" si="395"/>
        <v>-59448.934893118334</v>
      </c>
      <c r="AY295" s="243">
        <f t="shared" ref="AY295" ca="1" si="396">AY293 * IF(AY288=1,0,((-MIN(AY281*AY286*(AY265+AY267),AY281*AY286*SUM(AX283,AY284))-IF(AZ284&gt;0,0,AZ284))))</f>
        <v>-59561.028365369362</v>
      </c>
      <c r="AZ295" s="243">
        <f t="shared" ref="AZ295" ca="1" si="397">AZ293 * IF(AZ288=1,0,((-MIN(AZ281*AZ286*(AZ265+AZ267),AZ281*AZ286*SUM(AY283,AZ284))-IF(BA284&gt;0,0,BA284))))</f>
        <v>-59544.970017059561</v>
      </c>
      <c r="BA295" s="243">
        <f t="shared" ref="BA295" ca="1" si="398">BA293 * IF(BA288=1,0,((-MIN(BA281*BA286*(BA265+BA267),BA281*BA286*SUM(AZ283,BA284))-IF(BB284&gt;0,0,BB284))))</f>
        <v>-59501.801357602235</v>
      </c>
      <c r="BB295" s="243">
        <f t="shared" ref="BB295" ca="1" si="399">BB293 * IF(BB288=1,0,((-MIN(BB281*BB286*(BB265+BB267),BB281*BB286*SUM(BA283,BB284))-IF(BC284&gt;0,0,BC284))))</f>
        <v>-3068.511432530704</v>
      </c>
      <c r="BC295" s="243">
        <f t="shared" ref="BC295" ca="1" si="400">BC293 * IF(BC288=1,0,((-MIN(BC281*BC286*(BC265+BC267),BC281*BC286*SUM(BB283,BC284))-IF(BD284&gt;0,0,BD284))))</f>
        <v>-28547.249502660197</v>
      </c>
      <c r="BD295" s="243">
        <f t="shared" ref="BD295" ca="1" si="401">BD293 * IF(BD288=1,0,((-MIN(BD281*BD286*(BD265+BD267),BD281*BD286*SUM(BC283,BD284))-IF(BE284&gt;0,0,BE284))))</f>
        <v>-41323.129692714137</v>
      </c>
      <c r="BE295" s="243">
        <f t="shared" ref="BE295:BF295" ca="1" si="402">BE293 * IF(BE288=1,0,((-MIN(BE281*BE286*(BE265+BE267),BE281*BE286*SUM(BD283,BE284))-IF(BF284&gt;0,0,BF284))))</f>
        <v>-47775.012984850167</v>
      </c>
      <c r="BF295" s="243">
        <f t="shared" ca="1" si="402"/>
        <v>-51090.471420503993</v>
      </c>
      <c r="BG295" s="243">
        <f t="shared" ref="BG295" ca="1" si="403">BG293 * IF(BG288=1,0,((-MIN(BG281*BG286*(BG265+BG267),BG281*BG286*SUM(BF283,BG284))-IF(BH284&gt;0,0,BH284))))</f>
        <v>-52861.596753052843</v>
      </c>
      <c r="BH295" s="243">
        <f t="shared" ref="BH295" ca="1" si="404">BH293 * IF(BH288=1,0,((-MIN(BH281*BH286*(BH265+BH267),BH281*BH286*SUM(BG283,BH284))-IF(BI284&gt;0,0,BI284))))</f>
        <v>-53882.887033691033</v>
      </c>
      <c r="BI295" s="243">
        <f t="shared" ref="BI295" ca="1" si="405">BI293 * IF(BI288=1,0,((-MIN(BI281*BI286*(BI265+BI267),BI281*BI286*SUM(BH283,BI284))-IF(BJ284&gt;0,0,BJ284))))</f>
        <v>-54550.174415750051</v>
      </c>
      <c r="BJ295" s="243">
        <f t="shared" ref="BJ295" ca="1" si="406">BJ293 * IF(BJ288=1,0,((-MIN(BJ281*BJ286*(BJ265+BJ267),BJ281*BJ286*SUM(BI283,BJ284))-IF(BK284&gt;0,0,BK284))))</f>
        <v>-55060.075493491706</v>
      </c>
      <c r="BK295" s="243">
        <f t="shared" ref="BK295" ca="1" si="407">BK293 * IF(BK288=1,0,((-MIN(BK281*BK286*(BK265+BK267),BK281*BK286*SUM(BJ283,BK284))-IF(BL284&gt;0,0,BL284))))</f>
        <v>-55509.70455983626</v>
      </c>
      <c r="BL295" s="243">
        <f t="shared" ref="BL295" ca="1" si="408">BL293 * IF(BL288=1,0,((-MIN(BL281*BL286*(BL265+BL267),BL281*BL286*SUM(BK283,BL284))-IF(BM284&gt;0,0,BM284))))</f>
        <v>-24138.832885218781</v>
      </c>
      <c r="BM295" s="243">
        <f t="shared" ref="BM295:BN295" ca="1" si="409">BM293 * IF(BM288=1,0,((-MIN(BM281*BM286*(BM265+BM267),BM281*BM286*SUM(BL283,BM284))-IF(BN284&gt;0,0,BN284))))</f>
        <v>-39577.067083561749</v>
      </c>
      <c r="BN295" s="243">
        <f t="shared" ca="1" si="409"/>
        <v>-47484.63787257576</v>
      </c>
      <c r="BO295" s="243">
        <f t="shared" ref="BO295" ca="1" si="410">BO293 * IF(BO288=1,0,((-MIN(BO281*BO286*(BO265+BO267),BO281*BO286*SUM(BN283,BO284))-IF(BP284&gt;0,0,BP284))))</f>
        <v>-51641.384515043494</v>
      </c>
      <c r="BP295" s="243">
        <f t="shared" ref="BP295" si="411">BP293 * IF(BP288=1,0,((-MIN(BP281*BP286*(BP265+BP267),BP281*BP286*SUM(BO283,BP284))-IF(BQ284&gt;0,0,BQ284))))</f>
        <v>0</v>
      </c>
      <c r="BQ295" s="243">
        <f t="shared" ref="BQ295" si="412">BQ293 * IF(BQ288=1,0,((-MIN(BQ281*BQ286*(BQ265+BQ267),BQ281*BQ286*SUM(BP283,BQ284))-IF(BR284&gt;0,0,BR284))))</f>
        <v>0</v>
      </c>
      <c r="BR295" s="243">
        <f t="shared" ref="BR295" ca="1" si="413">BR293 * IF(BR288=1,0,((-MIN(BR281*BR286*(BR265+BR267),BR281*BR286*SUM(BQ283,BR284))-IF(BS284&gt;0,0,BS284))))</f>
        <v>-228542.29522039049</v>
      </c>
      <c r="BS295" s="243">
        <f t="shared" ref="BS295" ca="1" si="414">BS293 * IF(BS288=1,0,((-MIN(BS281*BS286*(BS265+BS267),BS281*BS286*SUM(BR283,BS284))-IF(BT284&gt;0,0,BT284))))</f>
        <v>-8.4837665781378743E-13</v>
      </c>
      <c r="BT295" s="243">
        <f t="shared" ref="BT295" ca="1" si="415">BT293 * IF(BT288=1,0,((-MIN(BT281*BT286*(BT265+BT267),BT281*BT286*SUM(BS283,BT284))-IF(BU284&gt;0,0,BU284))))</f>
        <v>-1.2725649867206812E-12</v>
      </c>
      <c r="BU295" s="243">
        <f t="shared" ref="BU295:BV295" ca="1" si="416">BU293 * IF(BU288=1,0,((-MIN(BU281*BU286*(BU265+BU267),BU281*BU286*SUM(BT283,BU284))-IF(BV284&gt;0,0,BV284))))</f>
        <v>-1.4846591511741281E-12</v>
      </c>
      <c r="BV295" s="243">
        <f t="shared" ca="1" si="416"/>
        <v>-1.5907062334008516E-12</v>
      </c>
      <c r="BW295" s="243">
        <f t="shared" ref="BW295" ca="1" si="417">BW293 * IF(BW288=1,0,((-MIN(BW281*BW286*(BW265+BW267),BW281*BW286*SUM(BV283,BW284))-IF(BX284&gt;0,0,BX284))))</f>
        <v>-1.6437297745142133E-12</v>
      </c>
      <c r="BX295" s="243">
        <f t="shared" ref="BX295" ca="1" si="418">BX293 * IF(BX288=1,0,((-MIN(BX281*BX286*(BX265+BX267),BX281*BX286*SUM(BW283,BX284))-IF(BY284&gt;0,0,BY284))))</f>
        <v>-1.6702415450708942E-12</v>
      </c>
      <c r="BY295" s="243">
        <f t="shared" ref="BY295" ca="1" si="419">BY293 * IF(BY288=1,0,((-MIN(BY281*BY286*(BY265+BY267),BY281*BY286*SUM(BX283,BY284))-IF(BZ284&gt;0,0,BZ284))))</f>
        <v>-1.6834974303492344E-12</v>
      </c>
      <c r="BZ295" s="243">
        <f t="shared" ref="BZ295" ca="1" si="420">BZ293 * IF(BZ288=1,0,((-MIN(BZ281*BZ286*(BZ265+BZ267),BZ281*BZ286*SUM(BY283,BZ284))-IF(CA284&gt;0,0,CA284))))</f>
        <v>-1.6901253729884045E-12</v>
      </c>
      <c r="CA295" s="243">
        <f t="shared" ref="CA295" ca="1" si="421">CA293 * IF(CA288=1,0,((-MIN(CA281*CA286*(CA265+CA267),CA281*CA286*SUM(BZ283,CA284))-IF(CB284&gt;0,0,CB284))))</f>
        <v>-1.6934393443079898E-12</v>
      </c>
      <c r="CB295" s="243">
        <f t="shared" ref="CB295" ca="1" si="422">CB293 * IF(CB288=1,0,((-MIN(CB281*CB286*(CB265+CB267),CB281*CB286*SUM(CA283,CB284))-IF(CC284&gt;0,0,CC284))))</f>
        <v>-1.6950963299677824E-12</v>
      </c>
      <c r="CC295" s="243">
        <f t="shared" ref="CC295:CD295" ca="1" si="423">CC293 * IF(CC288=1,0,((-MIN(CC281*CC286*(CC265+CC267),CC281*CC286*SUM(CB283,CC284))-IF(CD284&gt;0,0,CD284))))</f>
        <v>-1.6959248227976787E-12</v>
      </c>
      <c r="CD295" s="243">
        <f t="shared" ca="1" si="423"/>
        <v>-1.6963390692126267E-12</v>
      </c>
      <c r="CE295" s="243">
        <f t="shared" ref="CE295" ca="1" si="424">CE293 * IF(CE288=1,0,((-MIN(CE281*CE286*(CE265+CE267),CE281*CE286*SUM(CD283,CE284))-IF(CF284&gt;0,0,CF284))))</f>
        <v>-1.6965461924201009E-12</v>
      </c>
      <c r="CF295" s="243">
        <f t="shared" ref="CF295" ca="1" si="425">CF293 * IF(CF288=1,0,((-MIN(CF281*CF286*(CF265+CF267),CF281*CF286*SUM(CE283,CF284))-IF(CG284&gt;0,0,CG284))))</f>
        <v>-1.6966497540238378E-12</v>
      </c>
      <c r="CG295" s="243">
        <f t="shared" ref="CG295" ca="1" si="426">CG293 * IF(CG288=1,0,((-MIN(CG281*CG286*(CG265+CG267),CG281*CG286*SUM(CF283,CG284))-IF(CH284&gt;0,0,CH284))))</f>
        <v>-1.6967015348257064E-12</v>
      </c>
      <c r="CH295" s="243">
        <f t="shared" ref="CH295" ca="1" si="427">CH293 * IF(CH288=1,0,((-MIN(CH281*CH286*(CH265+CH267),CH281*CH286*SUM(CG283,CH284))-IF(CI284&gt;0,0,CI284))))</f>
        <v>-1.6967274252266405E-12</v>
      </c>
      <c r="CI295" s="243">
        <f t="shared" ref="CI295" ca="1" si="428">CI293 * IF(CI288=1,0,((-MIN(CI281*CI286*(CI265+CI267),CI281*CI286*SUM(CH283,CI284))-IF(CJ284&gt;0,0,CJ284))))</f>
        <v>-1.6967403704271078E-12</v>
      </c>
      <c r="CJ295" s="243">
        <f t="shared" ref="CJ295" ca="1" si="429">CJ293 * IF(CJ288=1,0,((-MIN(CJ281*CJ286*(CJ265+CJ267),CJ281*CJ286*SUM(CI283,CJ284))-IF(CK284&gt;0,0,CK284))))</f>
        <v>-1.6967468430273414E-12</v>
      </c>
      <c r="CK295" s="243">
        <f t="shared" ref="CK295" ca="1" si="430">CK293 * IF(CK288=1,0,((-MIN(CK281*CK286*(CK265+CK267),CK281*CK286*SUM(CJ283,CK284))-IF(CL284&gt;0,0,CL284))))</f>
        <v>-1.696750079327458E-12</v>
      </c>
    </row>
    <row r="296" spans="1:89" s="11" customFormat="1" ht="10.15" hidden="1" customHeight="1" outlineLevel="1">
      <c r="A296" s="178">
        <f ca="1">SUM(J296:CK296)</f>
        <v>0</v>
      </c>
      <c r="D296" s="11" t="s">
        <v>379</v>
      </c>
      <c r="F296" s="179"/>
      <c r="G296" s="179"/>
      <c r="J296" s="180">
        <f>IF(ROUND(J295,2)&gt;0,1,0)</f>
        <v>0</v>
      </c>
      <c r="K296" s="180">
        <f t="shared" ref="K296:BV296" si="431">IF(ROUND(K295,2)&gt;0,1,0)</f>
        <v>0</v>
      </c>
      <c r="L296" s="180">
        <f t="shared" si="431"/>
        <v>0</v>
      </c>
      <c r="M296" s="180">
        <f t="shared" ca="1" si="431"/>
        <v>0</v>
      </c>
      <c r="N296" s="180">
        <f t="shared" ca="1" si="431"/>
        <v>0</v>
      </c>
      <c r="O296" s="180">
        <f t="shared" ca="1" si="431"/>
        <v>0</v>
      </c>
      <c r="P296" s="180">
        <f t="shared" ca="1" si="431"/>
        <v>0</v>
      </c>
      <c r="Q296" s="180">
        <f t="shared" ca="1" si="431"/>
        <v>0</v>
      </c>
      <c r="R296" s="180">
        <f t="shared" ca="1" si="431"/>
        <v>0</v>
      </c>
      <c r="S296" s="180">
        <f t="shared" ca="1" si="431"/>
        <v>0</v>
      </c>
      <c r="T296" s="180">
        <f t="shared" ca="1" si="431"/>
        <v>0</v>
      </c>
      <c r="U296" s="180">
        <f t="shared" ca="1" si="431"/>
        <v>0</v>
      </c>
      <c r="V296" s="180">
        <f t="shared" ca="1" si="431"/>
        <v>0</v>
      </c>
      <c r="W296" s="180">
        <f t="shared" ca="1" si="431"/>
        <v>0</v>
      </c>
      <c r="X296" s="180">
        <f t="shared" ca="1" si="431"/>
        <v>0</v>
      </c>
      <c r="Y296" s="180">
        <f t="shared" ca="1" si="431"/>
        <v>0</v>
      </c>
      <c r="Z296" s="180">
        <f t="shared" ca="1" si="431"/>
        <v>0</v>
      </c>
      <c r="AA296" s="180">
        <f t="shared" ca="1" si="431"/>
        <v>0</v>
      </c>
      <c r="AB296" s="180">
        <f t="shared" ca="1" si="431"/>
        <v>0</v>
      </c>
      <c r="AC296" s="180">
        <f t="shared" ca="1" si="431"/>
        <v>0</v>
      </c>
      <c r="AD296" s="180">
        <f t="shared" ca="1" si="431"/>
        <v>0</v>
      </c>
      <c r="AE296" s="180">
        <f t="shared" ca="1" si="431"/>
        <v>0</v>
      </c>
      <c r="AF296" s="180">
        <f t="shared" ca="1" si="431"/>
        <v>0</v>
      </c>
      <c r="AG296" s="180">
        <f t="shared" ca="1" si="431"/>
        <v>0</v>
      </c>
      <c r="AH296" s="180">
        <f t="shared" ca="1" si="431"/>
        <v>0</v>
      </c>
      <c r="AI296" s="180">
        <f t="shared" ca="1" si="431"/>
        <v>0</v>
      </c>
      <c r="AJ296" s="180">
        <f t="shared" ca="1" si="431"/>
        <v>0</v>
      </c>
      <c r="AK296" s="180">
        <f t="shared" ca="1" si="431"/>
        <v>0</v>
      </c>
      <c r="AL296" s="180">
        <f t="shared" ca="1" si="431"/>
        <v>0</v>
      </c>
      <c r="AM296" s="180">
        <f t="shared" ca="1" si="431"/>
        <v>0</v>
      </c>
      <c r="AN296" s="180">
        <f t="shared" ca="1" si="431"/>
        <v>0</v>
      </c>
      <c r="AO296" s="180">
        <f t="shared" ca="1" si="431"/>
        <v>0</v>
      </c>
      <c r="AP296" s="180">
        <f t="shared" ca="1" si="431"/>
        <v>0</v>
      </c>
      <c r="AQ296" s="180">
        <f t="shared" ca="1" si="431"/>
        <v>0</v>
      </c>
      <c r="AR296" s="180">
        <f t="shared" ca="1" si="431"/>
        <v>0</v>
      </c>
      <c r="AS296" s="180">
        <f t="shared" ca="1" si="431"/>
        <v>0</v>
      </c>
      <c r="AT296" s="180">
        <f t="shared" ca="1" si="431"/>
        <v>0</v>
      </c>
      <c r="AU296" s="180">
        <f t="shared" ca="1" si="431"/>
        <v>0</v>
      </c>
      <c r="AV296" s="180">
        <f t="shared" ca="1" si="431"/>
        <v>0</v>
      </c>
      <c r="AW296" s="180">
        <f t="shared" ca="1" si="431"/>
        <v>0</v>
      </c>
      <c r="AX296" s="180">
        <f t="shared" ca="1" si="431"/>
        <v>0</v>
      </c>
      <c r="AY296" s="180">
        <f t="shared" ca="1" si="431"/>
        <v>0</v>
      </c>
      <c r="AZ296" s="180">
        <f t="shared" ca="1" si="431"/>
        <v>0</v>
      </c>
      <c r="BA296" s="180">
        <f t="shared" ca="1" si="431"/>
        <v>0</v>
      </c>
      <c r="BB296" s="180">
        <f t="shared" ca="1" si="431"/>
        <v>0</v>
      </c>
      <c r="BC296" s="180">
        <f t="shared" ca="1" si="431"/>
        <v>0</v>
      </c>
      <c r="BD296" s="180">
        <f t="shared" ca="1" si="431"/>
        <v>0</v>
      </c>
      <c r="BE296" s="180">
        <f t="shared" ca="1" si="431"/>
        <v>0</v>
      </c>
      <c r="BF296" s="180">
        <f t="shared" ca="1" si="431"/>
        <v>0</v>
      </c>
      <c r="BG296" s="180">
        <f t="shared" ca="1" si="431"/>
        <v>0</v>
      </c>
      <c r="BH296" s="180">
        <f t="shared" ca="1" si="431"/>
        <v>0</v>
      </c>
      <c r="BI296" s="180">
        <f t="shared" ca="1" si="431"/>
        <v>0</v>
      </c>
      <c r="BJ296" s="180">
        <f t="shared" ca="1" si="431"/>
        <v>0</v>
      </c>
      <c r="BK296" s="180">
        <f t="shared" ca="1" si="431"/>
        <v>0</v>
      </c>
      <c r="BL296" s="180">
        <f t="shared" ca="1" si="431"/>
        <v>0</v>
      </c>
      <c r="BM296" s="180">
        <f t="shared" ca="1" si="431"/>
        <v>0</v>
      </c>
      <c r="BN296" s="180">
        <f t="shared" ca="1" si="431"/>
        <v>0</v>
      </c>
      <c r="BO296" s="180">
        <f t="shared" ca="1" si="431"/>
        <v>0</v>
      </c>
      <c r="BP296" s="180">
        <f t="shared" si="431"/>
        <v>0</v>
      </c>
      <c r="BQ296" s="180">
        <f t="shared" si="431"/>
        <v>0</v>
      </c>
      <c r="BR296" s="180">
        <f t="shared" ca="1" si="431"/>
        <v>0</v>
      </c>
      <c r="BS296" s="180">
        <f t="shared" ca="1" si="431"/>
        <v>0</v>
      </c>
      <c r="BT296" s="180">
        <f t="shared" ca="1" si="431"/>
        <v>0</v>
      </c>
      <c r="BU296" s="180">
        <f t="shared" ca="1" si="431"/>
        <v>0</v>
      </c>
      <c r="BV296" s="180">
        <f t="shared" ca="1" si="431"/>
        <v>0</v>
      </c>
      <c r="BW296" s="180">
        <f t="shared" ref="BW296:CA296" ca="1" si="432">IF(ROUND(BW295,2)&gt;0,1,0)</f>
        <v>0</v>
      </c>
      <c r="BX296" s="180">
        <f t="shared" ca="1" si="432"/>
        <v>0</v>
      </c>
      <c r="BY296" s="180">
        <f t="shared" ca="1" si="432"/>
        <v>0</v>
      </c>
      <c r="BZ296" s="180">
        <f t="shared" ca="1" si="432"/>
        <v>0</v>
      </c>
      <c r="CA296" s="180">
        <f t="shared" ca="1" si="432"/>
        <v>0</v>
      </c>
      <c r="CB296" s="180">
        <f ca="1">IF(ROUND(CB295,2)&gt;0,1,0)</f>
        <v>0</v>
      </c>
      <c r="CC296" s="180">
        <f t="shared" ref="CC296" ca="1" si="433">IF(ROUND(CC295,2)&gt;0,1,0)</f>
        <v>0</v>
      </c>
      <c r="CD296" s="180">
        <f t="shared" ref="CD296" ca="1" si="434">IF(ROUND(CD295,2)&gt;0,1,0)</f>
        <v>0</v>
      </c>
      <c r="CE296" s="180">
        <f t="shared" ref="CE296" ca="1" si="435">IF(ROUND(CE295,2)&gt;0,1,0)</f>
        <v>0</v>
      </c>
      <c r="CF296" s="180">
        <f t="shared" ref="CF296" ca="1" si="436">IF(ROUND(CF295,2)&gt;0,1,0)</f>
        <v>0</v>
      </c>
      <c r="CG296" s="180">
        <f t="shared" ref="CG296" ca="1" si="437">IF(ROUND(CG295,2)&gt;0,1,0)</f>
        <v>0</v>
      </c>
      <c r="CH296" s="180">
        <f t="shared" ref="CH296" ca="1" si="438">IF(ROUND(CH295,2)&gt;0,1,0)</f>
        <v>0</v>
      </c>
      <c r="CI296" s="180">
        <f t="shared" ref="CI296" ca="1" si="439">IF(ROUND(CI295,2)&gt;0,1,0)</f>
        <v>0</v>
      </c>
      <c r="CJ296" s="180">
        <f t="shared" ref="CJ296" ca="1" si="440">IF(ROUND(CJ295,2)&gt;0,1,0)</f>
        <v>0</v>
      </c>
      <c r="CK296" s="180">
        <f t="shared" ref="CK296" ca="1" si="441">IF(ROUND(CK295,2)&gt;0,1,0)</f>
        <v>0</v>
      </c>
    </row>
    <row r="297" spans="1:89" s="11" customFormat="1" ht="10.15" hidden="1" customHeight="1" outlineLevel="1">
      <c r="A297" s="178">
        <f ca="1">SUM(J297:CK297)</f>
        <v>0</v>
      </c>
      <c r="D297" s="11" t="s">
        <v>376</v>
      </c>
      <c r="F297" s="179"/>
      <c r="G297" s="179"/>
      <c r="J297" s="180">
        <f t="shared" ref="J297:AO297" ca="1" si="442">IF(AND(J10=0,ROUNDDOWN(J313,2)&lt;&gt;0),1,0)</f>
        <v>0</v>
      </c>
      <c r="K297" s="180">
        <f t="shared" ca="1" si="442"/>
        <v>0</v>
      </c>
      <c r="L297" s="180">
        <f t="shared" ca="1" si="442"/>
        <v>0</v>
      </c>
      <c r="M297" s="180">
        <f t="shared" ca="1" si="442"/>
        <v>0</v>
      </c>
      <c r="N297" s="180">
        <f t="shared" ca="1" si="442"/>
        <v>0</v>
      </c>
      <c r="O297" s="180">
        <f t="shared" ca="1" si="442"/>
        <v>0</v>
      </c>
      <c r="P297" s="180">
        <f t="shared" ca="1" si="442"/>
        <v>0</v>
      </c>
      <c r="Q297" s="180">
        <f t="shared" ca="1" si="442"/>
        <v>0</v>
      </c>
      <c r="R297" s="180">
        <f t="shared" ca="1" si="442"/>
        <v>0</v>
      </c>
      <c r="S297" s="180">
        <f t="shared" ca="1" si="442"/>
        <v>0</v>
      </c>
      <c r="T297" s="180">
        <f t="shared" ca="1" si="442"/>
        <v>0</v>
      </c>
      <c r="U297" s="180">
        <f t="shared" ca="1" si="442"/>
        <v>0</v>
      </c>
      <c r="V297" s="180">
        <f t="shared" ca="1" si="442"/>
        <v>0</v>
      </c>
      <c r="W297" s="180">
        <f t="shared" ca="1" si="442"/>
        <v>0</v>
      </c>
      <c r="X297" s="180">
        <f t="shared" ca="1" si="442"/>
        <v>0</v>
      </c>
      <c r="Y297" s="180">
        <f t="shared" ca="1" si="442"/>
        <v>0</v>
      </c>
      <c r="Z297" s="180">
        <f t="shared" ca="1" si="442"/>
        <v>0</v>
      </c>
      <c r="AA297" s="180">
        <f t="shared" ca="1" si="442"/>
        <v>0</v>
      </c>
      <c r="AB297" s="180">
        <f t="shared" ca="1" si="442"/>
        <v>0</v>
      </c>
      <c r="AC297" s="180">
        <f t="shared" ca="1" si="442"/>
        <v>0</v>
      </c>
      <c r="AD297" s="180">
        <f t="shared" ca="1" si="442"/>
        <v>0</v>
      </c>
      <c r="AE297" s="180">
        <f t="shared" ca="1" si="442"/>
        <v>0</v>
      </c>
      <c r="AF297" s="180">
        <f t="shared" ca="1" si="442"/>
        <v>0</v>
      </c>
      <c r="AG297" s="180">
        <f t="shared" ca="1" si="442"/>
        <v>0</v>
      </c>
      <c r="AH297" s="180">
        <f t="shared" ca="1" si="442"/>
        <v>0</v>
      </c>
      <c r="AI297" s="180">
        <f t="shared" ca="1" si="442"/>
        <v>0</v>
      </c>
      <c r="AJ297" s="180">
        <f t="shared" ca="1" si="442"/>
        <v>0</v>
      </c>
      <c r="AK297" s="180">
        <f t="shared" ca="1" si="442"/>
        <v>0</v>
      </c>
      <c r="AL297" s="180">
        <f t="shared" ca="1" si="442"/>
        <v>0</v>
      </c>
      <c r="AM297" s="180">
        <f t="shared" ca="1" si="442"/>
        <v>0</v>
      </c>
      <c r="AN297" s="180">
        <f t="shared" ca="1" si="442"/>
        <v>0</v>
      </c>
      <c r="AO297" s="180">
        <f t="shared" ca="1" si="442"/>
        <v>0</v>
      </c>
      <c r="AP297" s="180">
        <f t="shared" ref="AP297:BU297" ca="1" si="443">IF(AND(AP10=0,ROUNDDOWN(AP313,2)&lt;&gt;0),1,0)</f>
        <v>0</v>
      </c>
      <c r="AQ297" s="180">
        <f t="shared" ca="1" si="443"/>
        <v>0</v>
      </c>
      <c r="AR297" s="180">
        <f t="shared" ca="1" si="443"/>
        <v>0</v>
      </c>
      <c r="AS297" s="180">
        <f t="shared" ca="1" si="443"/>
        <v>0</v>
      </c>
      <c r="AT297" s="180">
        <f t="shared" ca="1" si="443"/>
        <v>0</v>
      </c>
      <c r="AU297" s="180">
        <f t="shared" ca="1" si="443"/>
        <v>0</v>
      </c>
      <c r="AV297" s="180">
        <f t="shared" ca="1" si="443"/>
        <v>0</v>
      </c>
      <c r="AW297" s="180">
        <f t="shared" ca="1" si="443"/>
        <v>0</v>
      </c>
      <c r="AX297" s="180">
        <f t="shared" ca="1" si="443"/>
        <v>0</v>
      </c>
      <c r="AY297" s="180">
        <f t="shared" ca="1" si="443"/>
        <v>0</v>
      </c>
      <c r="AZ297" s="180">
        <f t="shared" ca="1" si="443"/>
        <v>0</v>
      </c>
      <c r="BA297" s="180">
        <f t="shared" ca="1" si="443"/>
        <v>0</v>
      </c>
      <c r="BB297" s="180">
        <f t="shared" ca="1" si="443"/>
        <v>0</v>
      </c>
      <c r="BC297" s="180">
        <f t="shared" ca="1" si="443"/>
        <v>0</v>
      </c>
      <c r="BD297" s="180">
        <f t="shared" ca="1" si="443"/>
        <v>0</v>
      </c>
      <c r="BE297" s="180">
        <f t="shared" ca="1" si="443"/>
        <v>0</v>
      </c>
      <c r="BF297" s="180">
        <f t="shared" ca="1" si="443"/>
        <v>0</v>
      </c>
      <c r="BG297" s="180">
        <f t="shared" ca="1" si="443"/>
        <v>0</v>
      </c>
      <c r="BH297" s="180">
        <f t="shared" ca="1" si="443"/>
        <v>0</v>
      </c>
      <c r="BI297" s="180">
        <f t="shared" ca="1" si="443"/>
        <v>0</v>
      </c>
      <c r="BJ297" s="180">
        <f t="shared" ca="1" si="443"/>
        <v>0</v>
      </c>
      <c r="BK297" s="180">
        <f t="shared" ca="1" si="443"/>
        <v>0</v>
      </c>
      <c r="BL297" s="180">
        <f t="shared" ca="1" si="443"/>
        <v>0</v>
      </c>
      <c r="BM297" s="180">
        <f t="shared" ca="1" si="443"/>
        <v>0</v>
      </c>
      <c r="BN297" s="180">
        <f t="shared" ca="1" si="443"/>
        <v>0</v>
      </c>
      <c r="BO297" s="180">
        <f t="shared" ca="1" si="443"/>
        <v>0</v>
      </c>
      <c r="BP297" s="180">
        <f t="shared" ca="1" si="443"/>
        <v>0</v>
      </c>
      <c r="BQ297" s="180">
        <f t="shared" ca="1" si="443"/>
        <v>0</v>
      </c>
      <c r="BR297" s="180">
        <f t="shared" ca="1" si="443"/>
        <v>0</v>
      </c>
      <c r="BS297" s="180">
        <f t="shared" ca="1" si="443"/>
        <v>0</v>
      </c>
      <c r="BT297" s="180">
        <f t="shared" ca="1" si="443"/>
        <v>0</v>
      </c>
      <c r="BU297" s="180">
        <f t="shared" ca="1" si="443"/>
        <v>0</v>
      </c>
      <c r="BV297" s="180">
        <f t="shared" ref="BV297:CK297" ca="1" si="444">IF(AND(BV10=0,ROUNDDOWN(BV313,2)&lt;&gt;0),1,0)</f>
        <v>0</v>
      </c>
      <c r="BW297" s="180">
        <f t="shared" ca="1" si="444"/>
        <v>0</v>
      </c>
      <c r="BX297" s="180">
        <f t="shared" ca="1" si="444"/>
        <v>0</v>
      </c>
      <c r="BY297" s="180">
        <f t="shared" ca="1" si="444"/>
        <v>0</v>
      </c>
      <c r="BZ297" s="180">
        <f t="shared" ca="1" si="444"/>
        <v>0</v>
      </c>
      <c r="CA297" s="180">
        <f t="shared" ca="1" si="444"/>
        <v>0</v>
      </c>
      <c r="CB297" s="180">
        <f t="shared" ca="1" si="444"/>
        <v>0</v>
      </c>
      <c r="CC297" s="180">
        <f t="shared" ca="1" si="444"/>
        <v>0</v>
      </c>
      <c r="CD297" s="180">
        <f t="shared" ca="1" si="444"/>
        <v>0</v>
      </c>
      <c r="CE297" s="180">
        <f t="shared" ca="1" si="444"/>
        <v>0</v>
      </c>
      <c r="CF297" s="180">
        <f t="shared" ca="1" si="444"/>
        <v>0</v>
      </c>
      <c r="CG297" s="180">
        <f t="shared" ca="1" si="444"/>
        <v>0</v>
      </c>
      <c r="CH297" s="180">
        <f t="shared" ca="1" si="444"/>
        <v>0</v>
      </c>
      <c r="CI297" s="180">
        <f t="shared" ca="1" si="444"/>
        <v>0</v>
      </c>
      <c r="CJ297" s="180">
        <f t="shared" ca="1" si="444"/>
        <v>0</v>
      </c>
      <c r="CK297" s="180">
        <f t="shared" ca="1" si="444"/>
        <v>0</v>
      </c>
    </row>
    <row r="298" spans="1:89" ht="10.15" hidden="1" customHeight="1" outlineLevel="1">
      <c r="D298" s="44"/>
      <c r="L298"/>
    </row>
    <row r="299" spans="1:89" ht="10.15" hidden="1" customHeight="1" outlineLevel="1">
      <c r="D299" s="10" t="s">
        <v>232</v>
      </c>
      <c r="F299" s="12" t="s">
        <v>4</v>
      </c>
      <c r="J299" s="31">
        <f>I304</f>
        <v>0</v>
      </c>
      <c r="K299" s="31">
        <f t="shared" ref="K299:BV299" ca="1" si="445">J304</f>
        <v>0</v>
      </c>
      <c r="L299" s="31">
        <f ca="1">K304</f>
        <v>0</v>
      </c>
      <c r="M299" s="31">
        <f t="shared" ca="1" si="445"/>
        <v>0</v>
      </c>
      <c r="N299" s="31">
        <f t="shared" ca="1" si="445"/>
        <v>0</v>
      </c>
      <c r="O299" s="31">
        <f t="shared" ca="1" si="445"/>
        <v>0</v>
      </c>
      <c r="P299" s="31">
        <f t="shared" ca="1" si="445"/>
        <v>0</v>
      </c>
      <c r="Q299" s="31">
        <f t="shared" ca="1" si="445"/>
        <v>0</v>
      </c>
      <c r="R299" s="31">
        <f t="shared" ca="1" si="445"/>
        <v>0</v>
      </c>
      <c r="S299" s="31">
        <f t="shared" ca="1" si="445"/>
        <v>0</v>
      </c>
      <c r="T299" s="31">
        <f t="shared" ca="1" si="445"/>
        <v>0</v>
      </c>
      <c r="U299" s="31">
        <f t="shared" ca="1" si="445"/>
        <v>0</v>
      </c>
      <c r="V299" s="31">
        <f t="shared" ca="1" si="445"/>
        <v>0</v>
      </c>
      <c r="W299" s="31">
        <f t="shared" ca="1" si="445"/>
        <v>0</v>
      </c>
      <c r="X299" s="31">
        <f t="shared" ca="1" si="445"/>
        <v>0</v>
      </c>
      <c r="Y299" s="31">
        <f t="shared" ca="1" si="445"/>
        <v>0</v>
      </c>
      <c r="Z299" s="31">
        <f t="shared" ca="1" si="445"/>
        <v>0</v>
      </c>
      <c r="AA299" s="31">
        <f t="shared" ca="1" si="445"/>
        <v>0</v>
      </c>
      <c r="AB299" s="31">
        <f t="shared" ca="1" si="445"/>
        <v>19751.246720082898</v>
      </c>
      <c r="AC299" s="31">
        <f t="shared" ca="1" si="445"/>
        <v>72811.005720114306</v>
      </c>
      <c r="AD299" s="31">
        <f t="shared" ca="1" si="445"/>
        <v>95388.70753338105</v>
      </c>
      <c r="AE299" s="31">
        <f t="shared" ca="1" si="445"/>
        <v>103309.77154977218</v>
      </c>
      <c r="AF299" s="31">
        <f t="shared" ca="1" si="445"/>
        <v>104385.28149025829</v>
      </c>
      <c r="AG299" s="31">
        <f t="shared" ca="1" si="445"/>
        <v>102441.43818490065</v>
      </c>
      <c r="AH299" s="31">
        <f t="shared" ca="1" si="445"/>
        <v>99328.492225553608</v>
      </c>
      <c r="AI299" s="31">
        <f t="shared" ca="1" si="445"/>
        <v>28751.173890037531</v>
      </c>
      <c r="AJ299" s="31">
        <f t="shared" ca="1" si="445"/>
        <v>56890.667069339201</v>
      </c>
      <c r="AK299" s="31">
        <f t="shared" ca="1" si="445"/>
        <v>69471.760392049531</v>
      </c>
      <c r="AL299" s="31">
        <f t="shared" ca="1" si="445"/>
        <v>74461.468761481447</v>
      </c>
      <c r="AM299" s="31">
        <f t="shared" ca="1" si="445"/>
        <v>75820.080083981476</v>
      </c>
      <c r="AN299" s="31">
        <f t="shared" ca="1" si="445"/>
        <v>75508.195889507988</v>
      </c>
      <c r="AO299" s="31">
        <f t="shared" ca="1" si="445"/>
        <v>74489.551270355412</v>
      </c>
      <c r="AP299" s="31">
        <f t="shared" ca="1" si="445"/>
        <v>73231.878720650304</v>
      </c>
      <c r="AQ299" s="31">
        <f t="shared" ca="1" si="445"/>
        <v>71956.909932537412</v>
      </c>
      <c r="AR299" s="31">
        <f t="shared" ca="1" si="445"/>
        <v>70765.034805629941</v>
      </c>
      <c r="AS299" s="31">
        <f t="shared" ca="1" si="445"/>
        <v>9302.1680818080604</v>
      </c>
      <c r="AT299" s="31">
        <f t="shared" ca="1" si="445"/>
        <v>35895.097222219694</v>
      </c>
      <c r="AU299" s="31">
        <f t="shared" ca="1" si="445"/>
        <v>48819.363991980863</v>
      </c>
      <c r="AV299" s="31">
        <f t="shared" ca="1" si="445"/>
        <v>54970.965622155389</v>
      </c>
      <c r="AW299" s="31">
        <f t="shared" ca="1" si="445"/>
        <v>57792.503490757314</v>
      </c>
      <c r="AX299" s="31">
        <f t="shared" ca="1" si="445"/>
        <v>59000.493139717131</v>
      </c>
      <c r="AY299" s="31">
        <f t="shared" ca="1" si="445"/>
        <v>59448.934893118334</v>
      </c>
      <c r="AZ299" s="31">
        <f t="shared" ca="1" si="445"/>
        <v>59561.028365369362</v>
      </c>
      <c r="BA299" s="31">
        <f t="shared" ca="1" si="445"/>
        <v>59544.970017059561</v>
      </c>
      <c r="BB299" s="31">
        <f t="shared" ca="1" si="445"/>
        <v>59501.801357602235</v>
      </c>
      <c r="BC299" s="31">
        <f t="shared" ca="1" si="445"/>
        <v>3068.511432530704</v>
      </c>
      <c r="BD299" s="31">
        <f t="shared" ca="1" si="445"/>
        <v>28547.249502660197</v>
      </c>
      <c r="BE299" s="31">
        <f t="shared" ca="1" si="445"/>
        <v>41323.129692714137</v>
      </c>
      <c r="BF299" s="31">
        <f t="shared" ca="1" si="445"/>
        <v>47775.012984850167</v>
      </c>
      <c r="BG299" s="31">
        <f t="shared" ca="1" si="445"/>
        <v>51090.471420503993</v>
      </c>
      <c r="BH299" s="31">
        <f t="shared" ca="1" si="445"/>
        <v>52861.596753052843</v>
      </c>
      <c r="BI299" s="31">
        <f t="shared" ca="1" si="445"/>
        <v>53882.887033691033</v>
      </c>
      <c r="BJ299" s="31">
        <f t="shared" ca="1" si="445"/>
        <v>54550.174415750051</v>
      </c>
      <c r="BK299" s="31">
        <f t="shared" ca="1" si="445"/>
        <v>55060.075493491706</v>
      </c>
      <c r="BL299" s="31">
        <f t="shared" ca="1" si="445"/>
        <v>55509.70455983626</v>
      </c>
      <c r="BM299" s="31">
        <f t="shared" ca="1" si="445"/>
        <v>24138.832885218781</v>
      </c>
      <c r="BN299" s="31">
        <f t="shared" ca="1" si="445"/>
        <v>39577.067083561749</v>
      </c>
      <c r="BO299" s="31">
        <f t="shared" ca="1" si="445"/>
        <v>47484.63787257576</v>
      </c>
      <c r="BP299" s="31">
        <f t="shared" ca="1" si="445"/>
        <v>51641.384515043494</v>
      </c>
      <c r="BQ299" s="31">
        <f t="shared" ca="1" si="445"/>
        <v>107872.84981776278</v>
      </c>
      <c r="BR299" s="31">
        <f t="shared" ca="1" si="445"/>
        <v>164563.57346882648</v>
      </c>
      <c r="BS299" s="31">
        <f t="shared" ca="1" si="445"/>
        <v>6.1118043959140778E-10</v>
      </c>
      <c r="BT299" s="31">
        <f t="shared" ca="1" si="445"/>
        <v>6.120288162492215E-10</v>
      </c>
      <c r="BU299" s="31">
        <f t="shared" ca="1" si="445"/>
        <v>6.1245300457812841E-10</v>
      </c>
      <c r="BV299" s="31">
        <f t="shared" ca="1" si="445"/>
        <v>6.1266509874258187E-10</v>
      </c>
      <c r="BW299" s="31">
        <f t="shared" ref="BW299:CK299" ca="1" si="446">BV304</f>
        <v>6.1277114582480855E-10</v>
      </c>
      <c r="BX299" s="31">
        <f t="shared" ca="1" si="446"/>
        <v>6.1282416936592183E-10</v>
      </c>
      <c r="BY299" s="31">
        <f t="shared" ca="1" si="446"/>
        <v>6.1285068113647848E-10</v>
      </c>
      <c r="BZ299" s="31">
        <f t="shared" ca="1" si="446"/>
        <v>6.1286393702175675E-10</v>
      </c>
      <c r="CA299" s="31">
        <f t="shared" ca="1" si="446"/>
        <v>6.1287056496439588E-10</v>
      </c>
      <c r="CB299" s="31">
        <f t="shared" ca="1" si="446"/>
        <v>6.128738789357154E-10</v>
      </c>
      <c r="CC299" s="31">
        <f t="shared" ca="1" si="446"/>
        <v>6.1287553592137521E-10</v>
      </c>
      <c r="CD299" s="31">
        <f t="shared" ca="1" si="446"/>
        <v>6.1287636441420506E-10</v>
      </c>
      <c r="CE299" s="31">
        <f t="shared" ca="1" si="446"/>
        <v>6.1287677866061993E-10</v>
      </c>
      <c r="CF299" s="31">
        <f t="shared" ca="1" si="446"/>
        <v>6.1287698578382742E-10</v>
      </c>
      <c r="CG299" s="31">
        <f t="shared" ca="1" si="446"/>
        <v>6.1287708934543112E-10</v>
      </c>
      <c r="CH299" s="31">
        <f t="shared" ca="1" si="446"/>
        <v>6.1287714112623291E-10</v>
      </c>
      <c r="CI299" s="31">
        <f t="shared" ca="1" si="446"/>
        <v>6.1287716701663381E-10</v>
      </c>
      <c r="CJ299" s="31">
        <f t="shared" ca="1" si="446"/>
        <v>6.128771799618342E-10</v>
      </c>
      <c r="CK299" s="31">
        <f t="shared" ca="1" si="446"/>
        <v>6.128771864344344E-10</v>
      </c>
    </row>
    <row r="300" spans="1:89" ht="10.15" hidden="1" customHeight="1" outlineLevel="1">
      <c r="D300" s="10" t="s">
        <v>213</v>
      </c>
      <c r="F300" s="12" t="s">
        <v>4</v>
      </c>
      <c r="J300" s="31">
        <f ca="1">J265</f>
        <v>-3150</v>
      </c>
      <c r="K300" s="31">
        <f t="shared" ref="K300:AO300" ca="1" si="447">K265</f>
        <v>-3150</v>
      </c>
      <c r="L300" s="31">
        <f t="shared" ca="1" si="447"/>
        <v>-3150</v>
      </c>
      <c r="M300" s="31">
        <f t="shared" ca="1" si="447"/>
        <v>-699626.28369168728</v>
      </c>
      <c r="N300" s="31">
        <f t="shared" ca="1" si="447"/>
        <v>-262440.47723446327</v>
      </c>
      <c r="O300" s="31">
        <f t="shared" ca="1" si="447"/>
        <v>163337.03991876956</v>
      </c>
      <c r="P300" s="31">
        <f t="shared" ca="1" si="447"/>
        <v>165157.92317149634</v>
      </c>
      <c r="Q300" s="31">
        <f t="shared" ca="1" si="447"/>
        <v>166978.80642422312</v>
      </c>
      <c r="R300" s="31">
        <f t="shared" ca="1" si="447"/>
        <v>168799.68967694987</v>
      </c>
      <c r="S300" s="31">
        <f t="shared" ca="1" si="447"/>
        <v>170620.57292967665</v>
      </c>
      <c r="T300" s="31">
        <f t="shared" ca="1" si="447"/>
        <v>172441.45618240343</v>
      </c>
      <c r="U300" s="31">
        <f t="shared" ca="1" si="447"/>
        <v>174262.33943513018</v>
      </c>
      <c r="V300" s="31">
        <f t="shared" ca="1" si="447"/>
        <v>176083.22268785696</v>
      </c>
      <c r="W300" s="31">
        <f t="shared" ca="1" si="447"/>
        <v>177904.10594058374</v>
      </c>
      <c r="X300" s="31">
        <f t="shared" ca="1" si="447"/>
        <v>5099.678601466032</v>
      </c>
      <c r="Y300" s="31">
        <f t="shared" ca="1" si="447"/>
        <v>159714.47701977368</v>
      </c>
      <c r="Z300" s="31">
        <f t="shared" ca="1" si="447"/>
        <v>146331.0349173859</v>
      </c>
      <c r="AA300" s="31">
        <f t="shared" ca="1" si="447"/>
        <v>135208.57046114063</v>
      </c>
      <c r="AB300" s="31">
        <f t="shared" ca="1" si="447"/>
        <v>125870.7647201457</v>
      </c>
      <c r="AC300" s="31">
        <f t="shared" ca="1" si="447"/>
        <v>117966.40934664779</v>
      </c>
      <c r="AD300" s="31">
        <f t="shared" ca="1" si="447"/>
        <v>111230.83556616332</v>
      </c>
      <c r="AE300" s="31">
        <f t="shared" ca="1" si="447"/>
        <v>105460.7914307444</v>
      </c>
      <c r="AF300" s="31">
        <f t="shared" ca="1" si="447"/>
        <v>100497.59487954302</v>
      </c>
      <c r="AG300" s="31">
        <f t="shared" ca="1" si="447"/>
        <v>96215.546266206555</v>
      </c>
      <c r="AH300" s="31">
        <f t="shared" ca="1" si="447"/>
        <v>-41826.144445478545</v>
      </c>
      <c r="AI300" s="31">
        <f t="shared" ca="1" si="447"/>
        <v>85030.160248640866</v>
      </c>
      <c r="AJ300" s="31">
        <f t="shared" ca="1" si="447"/>
        <v>82052.853714759869</v>
      </c>
      <c r="AK300" s="31">
        <f t="shared" ca="1" si="447"/>
        <v>79451.177130913362</v>
      </c>
      <c r="AL300" s="31">
        <f t="shared" ca="1" si="447"/>
        <v>77178.691406481521</v>
      </c>
      <c r="AM300" s="31">
        <f t="shared" ca="1" si="447"/>
        <v>75196.311695034499</v>
      </c>
      <c r="AN300" s="31">
        <f t="shared" ca="1" si="447"/>
        <v>73470.906651202822</v>
      </c>
      <c r="AO300" s="31">
        <f t="shared" ca="1" si="447"/>
        <v>71974.206170945195</v>
      </c>
      <c r="AP300" s="31">
        <f t="shared" ref="AP300:BU300" ca="1" si="448">AP265</f>
        <v>70681.94114442452</v>
      </c>
      <c r="AQ300" s="31">
        <f t="shared" ca="1" si="448"/>
        <v>69573.15967872247</v>
      </c>
      <c r="AR300" s="31">
        <f t="shared" ca="1" si="448"/>
        <v>-52160.69864201382</v>
      </c>
      <c r="AS300" s="31">
        <f t="shared" ca="1" si="448"/>
        <v>62488.026362631332</v>
      </c>
      <c r="AT300" s="31">
        <f t="shared" ca="1" si="448"/>
        <v>61743.630761742032</v>
      </c>
      <c r="AU300" s="31">
        <f t="shared" ca="1" si="448"/>
        <v>61122.567252329907</v>
      </c>
      <c r="AV300" s="31">
        <f t="shared" ca="1" si="448"/>
        <v>60614.041359359231</v>
      </c>
      <c r="AW300" s="31">
        <f t="shared" ca="1" si="448"/>
        <v>60208.482788676942</v>
      </c>
      <c r="AX300" s="31">
        <f t="shared" ca="1" si="448"/>
        <v>59897.376646519544</v>
      </c>
      <c r="AY300" s="31">
        <f t="shared" ca="1" si="448"/>
        <v>59673.121837620383</v>
      </c>
      <c r="AZ300" s="31">
        <f t="shared" ca="1" si="448"/>
        <v>59528.911668749766</v>
      </c>
      <c r="BA300" s="31">
        <f t="shared" ca="1" si="448"/>
        <v>59458.632698144902</v>
      </c>
      <c r="BB300" s="31">
        <f t="shared" ca="1" si="448"/>
        <v>-53364.778492540827</v>
      </c>
      <c r="BC300" s="31">
        <f t="shared" ca="1" si="448"/>
        <v>54025.987572789694</v>
      </c>
      <c r="BD300" s="31">
        <f t="shared" ca="1" si="448"/>
        <v>54099.00988276807</v>
      </c>
      <c r="BE300" s="31">
        <f t="shared" ca="1" si="448"/>
        <v>54226.89627698619</v>
      </c>
      <c r="BF300" s="31">
        <f t="shared" ca="1" si="448"/>
        <v>54405.929856157811</v>
      </c>
      <c r="BG300" s="31">
        <f t="shared" ca="1" si="448"/>
        <v>54632.722085601687</v>
      </c>
      <c r="BH300" s="31">
        <f t="shared" ca="1" si="448"/>
        <v>54904.177314329216</v>
      </c>
      <c r="BI300" s="31">
        <f t="shared" ca="1" si="448"/>
        <v>55217.461797809076</v>
      </c>
      <c r="BJ300" s="31">
        <f t="shared" ca="1" si="448"/>
        <v>55569.976571233368</v>
      </c>
      <c r="BK300" s="31">
        <f t="shared" ca="1" si="448"/>
        <v>55959.333626180807</v>
      </c>
      <c r="BL300" s="31">
        <f t="shared" ca="1" si="448"/>
        <v>-7232.038789398699</v>
      </c>
      <c r="BM300" s="31">
        <f t="shared" ca="1" si="448"/>
        <v>55015.301281904714</v>
      </c>
      <c r="BN300" s="31">
        <f t="shared" ca="1" si="448"/>
        <v>55392.208661589772</v>
      </c>
      <c r="BO300" s="31">
        <f t="shared" ca="1" si="448"/>
        <v>55798.131157511234</v>
      </c>
      <c r="BP300" s="31">
        <f t="shared" ca="1" si="448"/>
        <v>56231.465302719283</v>
      </c>
      <c r="BQ300" s="31">
        <f t="shared" ca="1" si="448"/>
        <v>56690.723651063687</v>
      </c>
      <c r="BR300" s="31">
        <f t="shared" ca="1" si="448"/>
        <v>63978.721751564626</v>
      </c>
      <c r="BS300" s="31">
        <f t="shared" ca="1" si="448"/>
        <v>1.6967533156275749E-12</v>
      </c>
      <c r="BT300" s="31">
        <f t="shared" ca="1" si="448"/>
        <v>1.6967533156275749E-12</v>
      </c>
      <c r="BU300" s="31">
        <f t="shared" ca="1" si="448"/>
        <v>1.6967533156275749E-12</v>
      </c>
      <c r="BV300" s="31">
        <f t="shared" ref="BV300:CK300" ca="1" si="449">BV265</f>
        <v>1.6967533156275749E-12</v>
      </c>
      <c r="BW300" s="31">
        <f t="shared" ca="1" si="449"/>
        <v>1.6967533156275749E-12</v>
      </c>
      <c r="BX300" s="31">
        <f t="shared" ca="1" si="449"/>
        <v>1.6967533156275749E-12</v>
      </c>
      <c r="BY300" s="31">
        <f t="shared" ca="1" si="449"/>
        <v>1.6967533156275749E-12</v>
      </c>
      <c r="BZ300" s="31">
        <f t="shared" ca="1" si="449"/>
        <v>1.6967533156275749E-12</v>
      </c>
      <c r="CA300" s="31">
        <f t="shared" ca="1" si="449"/>
        <v>1.6967533156275749E-12</v>
      </c>
      <c r="CB300" s="31">
        <f t="shared" ca="1" si="449"/>
        <v>1.6967533156275749E-12</v>
      </c>
      <c r="CC300" s="31">
        <f t="shared" ca="1" si="449"/>
        <v>1.6967533156275749E-12</v>
      </c>
      <c r="CD300" s="31">
        <f t="shared" ca="1" si="449"/>
        <v>1.6967533156275749E-12</v>
      </c>
      <c r="CE300" s="31">
        <f t="shared" ca="1" si="449"/>
        <v>1.6967533156275749E-12</v>
      </c>
      <c r="CF300" s="31">
        <f t="shared" ca="1" si="449"/>
        <v>1.6967533156275749E-12</v>
      </c>
      <c r="CG300" s="31">
        <f t="shared" ca="1" si="449"/>
        <v>1.6967533156275749E-12</v>
      </c>
      <c r="CH300" s="31">
        <f t="shared" ca="1" si="449"/>
        <v>1.6967533156275749E-12</v>
      </c>
      <c r="CI300" s="31">
        <f t="shared" ca="1" si="449"/>
        <v>1.6967533156275749E-12</v>
      </c>
      <c r="CJ300" s="31">
        <f t="shared" ca="1" si="449"/>
        <v>1.6967533156275749E-12</v>
      </c>
      <c r="CK300" s="31">
        <f t="shared" ca="1" si="449"/>
        <v>1.6967533156275749E-12</v>
      </c>
    </row>
    <row r="301" spans="1:89" ht="10.15" hidden="1" customHeight="1" outlineLevel="1">
      <c r="D301" s="10" t="s">
        <v>247</v>
      </c>
      <c r="F301" s="12" t="s">
        <v>4</v>
      </c>
      <c r="J301" s="31">
        <f ca="1">J277</f>
        <v>0</v>
      </c>
      <c r="K301" s="31">
        <f ca="1">K277</f>
        <v>0</v>
      </c>
      <c r="L301" s="31">
        <f t="shared" ref="L301:AO301" ca="1" si="450">L277</f>
        <v>0</v>
      </c>
      <c r="M301" s="31">
        <f t="shared" ca="1" si="450"/>
        <v>0</v>
      </c>
      <c r="N301" s="31">
        <f t="shared" ca="1" si="450"/>
        <v>0</v>
      </c>
      <c r="O301" s="31">
        <f t="shared" ca="1" si="450"/>
        <v>-81967.068922190185</v>
      </c>
      <c r="P301" s="31">
        <f t="shared" ca="1" si="450"/>
        <v>-82578.961585748169</v>
      </c>
      <c r="Q301" s="31">
        <f t="shared" ca="1" si="450"/>
        <v>-83489.40321211156</v>
      </c>
      <c r="R301" s="31">
        <f t="shared" ca="1" si="450"/>
        <v>-84399.844838474935</v>
      </c>
      <c r="S301" s="31">
        <f t="shared" ca="1" si="450"/>
        <v>-85310.286464838326</v>
      </c>
      <c r="T301" s="31">
        <f t="shared" ca="1" si="450"/>
        <v>-86220.728091201716</v>
      </c>
      <c r="U301" s="31">
        <f t="shared" ca="1" si="450"/>
        <v>-87131.169717565092</v>
      </c>
      <c r="V301" s="31">
        <f t="shared" ca="1" si="450"/>
        <v>-88041.611343928482</v>
      </c>
      <c r="W301" s="31">
        <f t="shared" ca="1" si="450"/>
        <v>-88952.052970291872</v>
      </c>
      <c r="X301" s="31">
        <f t="shared" ca="1" si="450"/>
        <v>-2549.839300733016</v>
      </c>
      <c r="Y301" s="31">
        <f t="shared" ca="1" si="450"/>
        <v>-79857.23850988684</v>
      </c>
      <c r="Z301" s="31">
        <f t="shared" ca="1" si="450"/>
        <v>-73165.51745869295</v>
      </c>
      <c r="AA301" s="31">
        <f t="shared" ca="1" si="450"/>
        <v>-47853.038510487415</v>
      </c>
      <c r="AB301" s="31">
        <f t="shared" ca="1" si="450"/>
        <v>0</v>
      </c>
      <c r="AC301" s="31">
        <f t="shared" ca="1" si="450"/>
        <v>0</v>
      </c>
      <c r="AD301" s="31">
        <f t="shared" ca="1" si="450"/>
        <v>0</v>
      </c>
      <c r="AE301" s="31">
        <f t="shared" ca="1" si="450"/>
        <v>0</v>
      </c>
      <c r="AF301" s="31">
        <f t="shared" ca="1" si="450"/>
        <v>0</v>
      </c>
      <c r="AG301" s="31">
        <f t="shared" ca="1" si="450"/>
        <v>0</v>
      </c>
      <c r="AH301" s="31">
        <f t="shared" ca="1" si="450"/>
        <v>0</v>
      </c>
      <c r="AI301" s="31">
        <f t="shared" ca="1" si="450"/>
        <v>0</v>
      </c>
      <c r="AJ301" s="31">
        <f t="shared" ca="1" si="450"/>
        <v>0</v>
      </c>
      <c r="AK301" s="31">
        <f t="shared" ca="1" si="450"/>
        <v>0</v>
      </c>
      <c r="AL301" s="31">
        <f t="shared" ca="1" si="450"/>
        <v>0</v>
      </c>
      <c r="AM301" s="31">
        <f t="shared" ca="1" si="450"/>
        <v>0</v>
      </c>
      <c r="AN301" s="31">
        <f t="shared" ca="1" si="450"/>
        <v>0</v>
      </c>
      <c r="AO301" s="31">
        <f t="shared" ca="1" si="450"/>
        <v>0</v>
      </c>
      <c r="AP301" s="31">
        <f t="shared" ref="AP301:BU301" ca="1" si="451">AP277</f>
        <v>0</v>
      </c>
      <c r="AQ301" s="31">
        <f t="shared" ca="1" si="451"/>
        <v>0</v>
      </c>
      <c r="AR301" s="31">
        <f t="shared" ca="1" si="451"/>
        <v>0</v>
      </c>
      <c r="AS301" s="31">
        <f t="shared" ca="1" si="451"/>
        <v>0</v>
      </c>
      <c r="AT301" s="31">
        <f t="shared" ca="1" si="451"/>
        <v>0</v>
      </c>
      <c r="AU301" s="31">
        <f t="shared" ca="1" si="451"/>
        <v>0</v>
      </c>
      <c r="AV301" s="31">
        <f t="shared" ca="1" si="451"/>
        <v>0</v>
      </c>
      <c r="AW301" s="31">
        <f t="shared" ca="1" si="451"/>
        <v>0</v>
      </c>
      <c r="AX301" s="31">
        <f t="shared" ca="1" si="451"/>
        <v>0</v>
      </c>
      <c r="AY301" s="31">
        <f t="shared" ca="1" si="451"/>
        <v>0</v>
      </c>
      <c r="AZ301" s="31">
        <f t="shared" ca="1" si="451"/>
        <v>0</v>
      </c>
      <c r="BA301" s="31">
        <f t="shared" ca="1" si="451"/>
        <v>0</v>
      </c>
      <c r="BB301" s="31">
        <f t="shared" ca="1" si="451"/>
        <v>0</v>
      </c>
      <c r="BC301" s="31">
        <f t="shared" ca="1" si="451"/>
        <v>0</v>
      </c>
      <c r="BD301" s="31">
        <f t="shared" ca="1" si="451"/>
        <v>0</v>
      </c>
      <c r="BE301" s="31">
        <f t="shared" ca="1" si="451"/>
        <v>0</v>
      </c>
      <c r="BF301" s="31">
        <f t="shared" ca="1" si="451"/>
        <v>0</v>
      </c>
      <c r="BG301" s="31">
        <f t="shared" ca="1" si="451"/>
        <v>0</v>
      </c>
      <c r="BH301" s="31">
        <f t="shared" ca="1" si="451"/>
        <v>0</v>
      </c>
      <c r="BI301" s="31">
        <f t="shared" ca="1" si="451"/>
        <v>0</v>
      </c>
      <c r="BJ301" s="31">
        <f t="shared" ca="1" si="451"/>
        <v>0</v>
      </c>
      <c r="BK301" s="31">
        <f t="shared" ca="1" si="451"/>
        <v>0</v>
      </c>
      <c r="BL301" s="31">
        <f t="shared" ca="1" si="451"/>
        <v>0</v>
      </c>
      <c r="BM301" s="31">
        <f t="shared" ca="1" si="451"/>
        <v>0</v>
      </c>
      <c r="BN301" s="31">
        <f t="shared" ca="1" si="451"/>
        <v>0</v>
      </c>
      <c r="BO301" s="31">
        <f t="shared" ca="1" si="451"/>
        <v>0</v>
      </c>
      <c r="BP301" s="31">
        <f t="shared" ca="1" si="451"/>
        <v>0</v>
      </c>
      <c r="BQ301" s="31">
        <f t="shared" ca="1" si="451"/>
        <v>0</v>
      </c>
      <c r="BR301" s="31">
        <f t="shared" ca="1" si="451"/>
        <v>0</v>
      </c>
      <c r="BS301" s="31">
        <f t="shared" ca="1" si="451"/>
        <v>0</v>
      </c>
      <c r="BT301" s="31">
        <f t="shared" ca="1" si="451"/>
        <v>0</v>
      </c>
      <c r="BU301" s="31">
        <f t="shared" ca="1" si="451"/>
        <v>0</v>
      </c>
      <c r="BV301" s="31">
        <f t="shared" ref="BV301:CK301" ca="1" si="452">BV277</f>
        <v>0</v>
      </c>
      <c r="BW301" s="31">
        <f t="shared" ca="1" si="452"/>
        <v>0</v>
      </c>
      <c r="BX301" s="31">
        <f t="shared" ca="1" si="452"/>
        <v>0</v>
      </c>
      <c r="BY301" s="31">
        <f t="shared" ca="1" si="452"/>
        <v>0</v>
      </c>
      <c r="BZ301" s="31">
        <f t="shared" ca="1" si="452"/>
        <v>0</v>
      </c>
      <c r="CA301" s="31">
        <f t="shared" ca="1" si="452"/>
        <v>0</v>
      </c>
      <c r="CB301" s="31">
        <f t="shared" ca="1" si="452"/>
        <v>0</v>
      </c>
      <c r="CC301" s="31">
        <f t="shared" ca="1" si="452"/>
        <v>0</v>
      </c>
      <c r="CD301" s="31">
        <f t="shared" ca="1" si="452"/>
        <v>0</v>
      </c>
      <c r="CE301" s="31">
        <f t="shared" ca="1" si="452"/>
        <v>0</v>
      </c>
      <c r="CF301" s="31">
        <f t="shared" ca="1" si="452"/>
        <v>0</v>
      </c>
      <c r="CG301" s="31">
        <f t="shared" ca="1" si="452"/>
        <v>0</v>
      </c>
      <c r="CH301" s="31">
        <f t="shared" ca="1" si="452"/>
        <v>0</v>
      </c>
      <c r="CI301" s="31">
        <f t="shared" ca="1" si="452"/>
        <v>0</v>
      </c>
      <c r="CJ301" s="31">
        <f t="shared" ca="1" si="452"/>
        <v>0</v>
      </c>
      <c r="CK301" s="31">
        <f t="shared" ca="1" si="452"/>
        <v>0</v>
      </c>
    </row>
    <row r="302" spans="1:89" ht="10.15" hidden="1" customHeight="1" outlineLevel="1">
      <c r="D302" s="10" t="s">
        <v>233</v>
      </c>
      <c r="F302" s="12" t="s">
        <v>4</v>
      </c>
      <c r="J302" s="31">
        <f ca="1">J269</f>
        <v>3150</v>
      </c>
      <c r="K302" s="31">
        <f t="shared" ref="K302:AO302" ca="1" si="453">K269</f>
        <v>3150</v>
      </c>
      <c r="L302" s="31">
        <f t="shared" ca="1" si="453"/>
        <v>3150</v>
      </c>
      <c r="M302" s="31">
        <f t="shared" ca="1" si="453"/>
        <v>699626.28369168728</v>
      </c>
      <c r="N302" s="31">
        <f t="shared" ca="1" si="453"/>
        <v>262440.47723446327</v>
      </c>
      <c r="O302" s="31">
        <f t="shared" ca="1" si="453"/>
        <v>0</v>
      </c>
      <c r="P302" s="31">
        <f t="shared" ca="1" si="453"/>
        <v>0</v>
      </c>
      <c r="Q302" s="31">
        <f t="shared" ca="1" si="453"/>
        <v>0</v>
      </c>
      <c r="R302" s="31">
        <f t="shared" ca="1" si="453"/>
        <v>0</v>
      </c>
      <c r="S302" s="31">
        <f t="shared" ca="1" si="453"/>
        <v>0</v>
      </c>
      <c r="T302" s="31">
        <f t="shared" ca="1" si="453"/>
        <v>0</v>
      </c>
      <c r="U302" s="31">
        <f t="shared" ca="1" si="453"/>
        <v>0</v>
      </c>
      <c r="V302" s="31">
        <f t="shared" ca="1" si="453"/>
        <v>0</v>
      </c>
      <c r="W302" s="31">
        <f t="shared" ca="1" si="453"/>
        <v>0</v>
      </c>
      <c r="X302" s="31">
        <f t="shared" ca="1" si="453"/>
        <v>0</v>
      </c>
      <c r="Y302" s="31">
        <f t="shared" ca="1" si="453"/>
        <v>0</v>
      </c>
      <c r="Z302" s="31">
        <f t="shared" ca="1" si="453"/>
        <v>0</v>
      </c>
      <c r="AA302" s="31">
        <f t="shared" ca="1" si="453"/>
        <v>0</v>
      </c>
      <c r="AB302" s="31">
        <f t="shared" ca="1" si="453"/>
        <v>0</v>
      </c>
      <c r="AC302" s="31">
        <f t="shared" ca="1" si="453"/>
        <v>0</v>
      </c>
      <c r="AD302" s="31">
        <f t="shared" ca="1" si="453"/>
        <v>0</v>
      </c>
      <c r="AE302" s="31">
        <f t="shared" ca="1" si="453"/>
        <v>0</v>
      </c>
      <c r="AF302" s="31">
        <f t="shared" ca="1" si="453"/>
        <v>0</v>
      </c>
      <c r="AG302" s="31">
        <f t="shared" ca="1" si="453"/>
        <v>0</v>
      </c>
      <c r="AH302" s="31">
        <f t="shared" ca="1" si="453"/>
        <v>0</v>
      </c>
      <c r="AI302" s="31">
        <f t="shared" ca="1" si="453"/>
        <v>0</v>
      </c>
      <c r="AJ302" s="31">
        <f t="shared" ca="1" si="453"/>
        <v>0</v>
      </c>
      <c r="AK302" s="31">
        <f t="shared" ca="1" si="453"/>
        <v>0</v>
      </c>
      <c r="AL302" s="31">
        <f t="shared" ca="1" si="453"/>
        <v>0</v>
      </c>
      <c r="AM302" s="31">
        <f t="shared" ca="1" si="453"/>
        <v>0</v>
      </c>
      <c r="AN302" s="31">
        <f t="shared" ca="1" si="453"/>
        <v>0</v>
      </c>
      <c r="AO302" s="31">
        <f t="shared" ca="1" si="453"/>
        <v>0</v>
      </c>
      <c r="AP302" s="31">
        <f t="shared" ref="AP302:BU302" ca="1" si="454">AP269</f>
        <v>0</v>
      </c>
      <c r="AQ302" s="31">
        <f t="shared" ca="1" si="454"/>
        <v>0</v>
      </c>
      <c r="AR302" s="31">
        <f t="shared" ca="1" si="454"/>
        <v>0</v>
      </c>
      <c r="AS302" s="31">
        <f t="shared" ca="1" si="454"/>
        <v>0</v>
      </c>
      <c r="AT302" s="31">
        <f t="shared" ca="1" si="454"/>
        <v>0</v>
      </c>
      <c r="AU302" s="31">
        <f t="shared" ca="1" si="454"/>
        <v>0</v>
      </c>
      <c r="AV302" s="31">
        <f t="shared" ca="1" si="454"/>
        <v>0</v>
      </c>
      <c r="AW302" s="31">
        <f t="shared" ca="1" si="454"/>
        <v>0</v>
      </c>
      <c r="AX302" s="31">
        <f t="shared" ca="1" si="454"/>
        <v>0</v>
      </c>
      <c r="AY302" s="31">
        <f t="shared" ca="1" si="454"/>
        <v>0</v>
      </c>
      <c r="AZ302" s="31">
        <f t="shared" ca="1" si="454"/>
        <v>0</v>
      </c>
      <c r="BA302" s="31">
        <f t="shared" ca="1" si="454"/>
        <v>0</v>
      </c>
      <c r="BB302" s="31">
        <f t="shared" ca="1" si="454"/>
        <v>0</v>
      </c>
      <c r="BC302" s="31">
        <f t="shared" ca="1" si="454"/>
        <v>0</v>
      </c>
      <c r="BD302" s="31">
        <f t="shared" ca="1" si="454"/>
        <v>0</v>
      </c>
      <c r="BE302" s="31">
        <f t="shared" ca="1" si="454"/>
        <v>0</v>
      </c>
      <c r="BF302" s="31">
        <f t="shared" ca="1" si="454"/>
        <v>0</v>
      </c>
      <c r="BG302" s="31">
        <f t="shared" ca="1" si="454"/>
        <v>0</v>
      </c>
      <c r="BH302" s="31">
        <f t="shared" ca="1" si="454"/>
        <v>0</v>
      </c>
      <c r="BI302" s="31">
        <f t="shared" ca="1" si="454"/>
        <v>0</v>
      </c>
      <c r="BJ302" s="31">
        <f t="shared" ca="1" si="454"/>
        <v>0</v>
      </c>
      <c r="BK302" s="31">
        <f t="shared" ca="1" si="454"/>
        <v>0</v>
      </c>
      <c r="BL302" s="31">
        <f t="shared" ca="1" si="454"/>
        <v>0</v>
      </c>
      <c r="BM302" s="31">
        <f t="shared" ca="1" si="454"/>
        <v>0</v>
      </c>
      <c r="BN302" s="31">
        <f t="shared" ca="1" si="454"/>
        <v>0</v>
      </c>
      <c r="BO302" s="31">
        <f t="shared" ca="1" si="454"/>
        <v>0</v>
      </c>
      <c r="BP302" s="31">
        <f t="shared" ca="1" si="454"/>
        <v>0</v>
      </c>
      <c r="BQ302" s="31">
        <f t="shared" ca="1" si="454"/>
        <v>0</v>
      </c>
      <c r="BR302" s="31">
        <f t="shared" ca="1" si="454"/>
        <v>0</v>
      </c>
      <c r="BS302" s="31">
        <f t="shared" ca="1" si="454"/>
        <v>0</v>
      </c>
      <c r="BT302" s="31">
        <f t="shared" ca="1" si="454"/>
        <v>0</v>
      </c>
      <c r="BU302" s="31">
        <f t="shared" ca="1" si="454"/>
        <v>0</v>
      </c>
      <c r="BV302" s="31">
        <f t="shared" ref="BV302:CK302" ca="1" si="455">BV269</f>
        <v>0</v>
      </c>
      <c r="BW302" s="31">
        <f t="shared" ca="1" si="455"/>
        <v>0</v>
      </c>
      <c r="BX302" s="31">
        <f t="shared" ca="1" si="455"/>
        <v>0</v>
      </c>
      <c r="BY302" s="31">
        <f t="shared" ca="1" si="455"/>
        <v>0</v>
      </c>
      <c r="BZ302" s="31">
        <f t="shared" ca="1" si="455"/>
        <v>0</v>
      </c>
      <c r="CA302" s="31">
        <f t="shared" ca="1" si="455"/>
        <v>0</v>
      </c>
      <c r="CB302" s="31">
        <f t="shared" ca="1" si="455"/>
        <v>0</v>
      </c>
      <c r="CC302" s="31">
        <f t="shared" ca="1" si="455"/>
        <v>0</v>
      </c>
      <c r="CD302" s="31">
        <f t="shared" ca="1" si="455"/>
        <v>0</v>
      </c>
      <c r="CE302" s="31">
        <f t="shared" ca="1" si="455"/>
        <v>0</v>
      </c>
      <c r="CF302" s="31">
        <f t="shared" ca="1" si="455"/>
        <v>0</v>
      </c>
      <c r="CG302" s="31">
        <f t="shared" ca="1" si="455"/>
        <v>0</v>
      </c>
      <c r="CH302" s="31">
        <f t="shared" ca="1" si="455"/>
        <v>0</v>
      </c>
      <c r="CI302" s="31">
        <f t="shared" ca="1" si="455"/>
        <v>0</v>
      </c>
      <c r="CJ302" s="31">
        <f t="shared" ca="1" si="455"/>
        <v>0</v>
      </c>
      <c r="CK302" s="31">
        <f t="shared" ca="1" si="455"/>
        <v>0</v>
      </c>
    </row>
    <row r="303" spans="1:89" ht="10.15" hidden="1" customHeight="1" outlineLevel="1">
      <c r="D303" s="40" t="s">
        <v>253</v>
      </c>
      <c r="E303" s="41"/>
      <c r="F303" s="42" t="s">
        <v>4</v>
      </c>
      <c r="J303" s="39">
        <f t="shared" ref="J303:AO303" si="456">J295</f>
        <v>0</v>
      </c>
      <c r="K303" s="39">
        <f>K295</f>
        <v>0</v>
      </c>
      <c r="L303" s="39">
        <f t="shared" si="456"/>
        <v>0</v>
      </c>
      <c r="M303" s="39">
        <f t="shared" ca="1" si="456"/>
        <v>0</v>
      </c>
      <c r="N303" s="39">
        <f t="shared" ca="1" si="456"/>
        <v>0</v>
      </c>
      <c r="O303" s="39">
        <f t="shared" ca="1" si="456"/>
        <v>-81369.970996579374</v>
      </c>
      <c r="P303" s="39">
        <f t="shared" ca="1" si="456"/>
        <v>-82578.961585748169</v>
      </c>
      <c r="Q303" s="39">
        <f t="shared" ca="1" si="456"/>
        <v>-83489.40321211156</v>
      </c>
      <c r="R303" s="39">
        <f t="shared" ca="1" si="456"/>
        <v>-84399.844838474935</v>
      </c>
      <c r="S303" s="39">
        <f t="shared" ca="1" si="456"/>
        <v>-85310.286464838326</v>
      </c>
      <c r="T303" s="39">
        <f t="shared" ca="1" si="456"/>
        <v>-86220.728091201716</v>
      </c>
      <c r="U303" s="39">
        <f t="shared" ca="1" si="456"/>
        <v>-87131.169717565092</v>
      </c>
      <c r="V303" s="39">
        <f t="shared" ca="1" si="456"/>
        <v>-88041.611343928482</v>
      </c>
      <c r="W303" s="39">
        <f t="shared" ca="1" si="456"/>
        <v>-88952.052970291872</v>
      </c>
      <c r="X303" s="39">
        <f t="shared" ca="1" si="456"/>
        <v>-2549.839300733016</v>
      </c>
      <c r="Y303" s="39">
        <f t="shared" ca="1" si="456"/>
        <v>-79857.23850988684</v>
      </c>
      <c r="Z303" s="39">
        <f t="shared" ca="1" si="456"/>
        <v>-73165.51745869295</v>
      </c>
      <c r="AA303" s="39">
        <f t="shared" ca="1" si="456"/>
        <v>-67604.285230570313</v>
      </c>
      <c r="AB303" s="39">
        <f t="shared" ca="1" si="456"/>
        <v>-72811.005720114306</v>
      </c>
      <c r="AC303" s="39">
        <f t="shared" ca="1" si="456"/>
        <v>-95388.70753338105</v>
      </c>
      <c r="AD303" s="39">
        <f t="shared" ca="1" si="456"/>
        <v>-103309.77154977218</v>
      </c>
      <c r="AE303" s="39">
        <f t="shared" ca="1" si="456"/>
        <v>-104385.28149025829</v>
      </c>
      <c r="AF303" s="39">
        <f t="shared" ca="1" si="456"/>
        <v>-102441.43818490065</v>
      </c>
      <c r="AG303" s="39">
        <f t="shared" ca="1" si="456"/>
        <v>-99328.492225553608</v>
      </c>
      <c r="AH303" s="39">
        <f t="shared" ca="1" si="456"/>
        <v>-28751.173890037531</v>
      </c>
      <c r="AI303" s="39">
        <f t="shared" ca="1" si="456"/>
        <v>-56890.667069339201</v>
      </c>
      <c r="AJ303" s="39">
        <f t="shared" ca="1" si="456"/>
        <v>-69471.760392049531</v>
      </c>
      <c r="AK303" s="39">
        <f t="shared" ca="1" si="456"/>
        <v>-74461.468761481447</v>
      </c>
      <c r="AL303" s="39">
        <f t="shared" ca="1" si="456"/>
        <v>-75820.080083981476</v>
      </c>
      <c r="AM303" s="39">
        <f t="shared" ca="1" si="456"/>
        <v>-75508.195889507988</v>
      </c>
      <c r="AN303" s="39">
        <f t="shared" ca="1" si="456"/>
        <v>-74489.551270355412</v>
      </c>
      <c r="AO303" s="39">
        <f t="shared" ca="1" si="456"/>
        <v>-73231.878720650304</v>
      </c>
      <c r="AP303" s="39">
        <f t="shared" ref="AP303:BU303" ca="1" si="457">AP295</f>
        <v>-71956.909932537412</v>
      </c>
      <c r="AQ303" s="39">
        <f t="shared" ca="1" si="457"/>
        <v>-70765.034805629941</v>
      </c>
      <c r="AR303" s="39">
        <f t="shared" ca="1" si="457"/>
        <v>-9302.1680818080604</v>
      </c>
      <c r="AS303" s="39">
        <f t="shared" ca="1" si="457"/>
        <v>-35895.097222219694</v>
      </c>
      <c r="AT303" s="39">
        <f t="shared" ca="1" si="457"/>
        <v>-48819.363991980863</v>
      </c>
      <c r="AU303" s="39">
        <f t="shared" ca="1" si="457"/>
        <v>-54970.965622155389</v>
      </c>
      <c r="AV303" s="39">
        <f t="shared" ca="1" si="457"/>
        <v>-57792.503490757314</v>
      </c>
      <c r="AW303" s="39">
        <f t="shared" ca="1" si="457"/>
        <v>-59000.493139717131</v>
      </c>
      <c r="AX303" s="39">
        <f t="shared" ca="1" si="457"/>
        <v>-59448.934893118334</v>
      </c>
      <c r="AY303" s="39">
        <f t="shared" ca="1" si="457"/>
        <v>-59561.028365369362</v>
      </c>
      <c r="AZ303" s="39">
        <f t="shared" ca="1" si="457"/>
        <v>-59544.970017059561</v>
      </c>
      <c r="BA303" s="39">
        <f t="shared" ca="1" si="457"/>
        <v>-59501.801357602235</v>
      </c>
      <c r="BB303" s="39">
        <f t="shared" ca="1" si="457"/>
        <v>-3068.511432530704</v>
      </c>
      <c r="BC303" s="39">
        <f t="shared" ca="1" si="457"/>
        <v>-28547.249502660197</v>
      </c>
      <c r="BD303" s="39">
        <f t="shared" ca="1" si="457"/>
        <v>-41323.129692714137</v>
      </c>
      <c r="BE303" s="39">
        <f t="shared" ca="1" si="457"/>
        <v>-47775.012984850167</v>
      </c>
      <c r="BF303" s="39">
        <f t="shared" ca="1" si="457"/>
        <v>-51090.471420503993</v>
      </c>
      <c r="BG303" s="39">
        <f t="shared" ca="1" si="457"/>
        <v>-52861.596753052843</v>
      </c>
      <c r="BH303" s="39">
        <f t="shared" ca="1" si="457"/>
        <v>-53882.887033691033</v>
      </c>
      <c r="BI303" s="39">
        <f t="shared" ca="1" si="457"/>
        <v>-54550.174415750051</v>
      </c>
      <c r="BJ303" s="39">
        <f t="shared" ca="1" si="457"/>
        <v>-55060.075493491706</v>
      </c>
      <c r="BK303" s="39">
        <f t="shared" ca="1" si="457"/>
        <v>-55509.70455983626</v>
      </c>
      <c r="BL303" s="39">
        <f t="shared" ca="1" si="457"/>
        <v>-24138.832885218781</v>
      </c>
      <c r="BM303" s="39">
        <f t="shared" ca="1" si="457"/>
        <v>-39577.067083561749</v>
      </c>
      <c r="BN303" s="39">
        <f t="shared" ca="1" si="457"/>
        <v>-47484.63787257576</v>
      </c>
      <c r="BO303" s="39">
        <f t="shared" ca="1" si="457"/>
        <v>-51641.384515043494</v>
      </c>
      <c r="BP303" s="39">
        <f t="shared" si="457"/>
        <v>0</v>
      </c>
      <c r="BQ303" s="39">
        <f t="shared" si="457"/>
        <v>0</v>
      </c>
      <c r="BR303" s="39">
        <f t="shared" ca="1" si="457"/>
        <v>-228542.29522039049</v>
      </c>
      <c r="BS303" s="39">
        <f t="shared" ca="1" si="457"/>
        <v>-8.4837665781378743E-13</v>
      </c>
      <c r="BT303" s="39">
        <f t="shared" ca="1" si="457"/>
        <v>-1.2725649867206812E-12</v>
      </c>
      <c r="BU303" s="39">
        <f t="shared" ca="1" si="457"/>
        <v>-1.4846591511741281E-12</v>
      </c>
      <c r="BV303" s="39">
        <f t="shared" ref="BV303:CK303" ca="1" si="458">BV295</f>
        <v>-1.5907062334008516E-12</v>
      </c>
      <c r="BW303" s="39">
        <f t="shared" ca="1" si="458"/>
        <v>-1.6437297745142133E-12</v>
      </c>
      <c r="BX303" s="39">
        <f t="shared" ca="1" si="458"/>
        <v>-1.6702415450708942E-12</v>
      </c>
      <c r="BY303" s="39">
        <f t="shared" ca="1" si="458"/>
        <v>-1.6834974303492344E-12</v>
      </c>
      <c r="BZ303" s="39">
        <f t="shared" ca="1" si="458"/>
        <v>-1.6901253729884045E-12</v>
      </c>
      <c r="CA303" s="39">
        <f t="shared" ca="1" si="458"/>
        <v>-1.6934393443079898E-12</v>
      </c>
      <c r="CB303" s="39">
        <f t="shared" ca="1" si="458"/>
        <v>-1.6950963299677824E-12</v>
      </c>
      <c r="CC303" s="39">
        <f t="shared" ca="1" si="458"/>
        <v>-1.6959248227976787E-12</v>
      </c>
      <c r="CD303" s="39">
        <f t="shared" ca="1" si="458"/>
        <v>-1.6963390692126267E-12</v>
      </c>
      <c r="CE303" s="39">
        <f t="shared" ca="1" si="458"/>
        <v>-1.6965461924201009E-12</v>
      </c>
      <c r="CF303" s="39">
        <f t="shared" ca="1" si="458"/>
        <v>-1.6966497540238378E-12</v>
      </c>
      <c r="CG303" s="39">
        <f t="shared" ca="1" si="458"/>
        <v>-1.6967015348257064E-12</v>
      </c>
      <c r="CH303" s="39">
        <f t="shared" ca="1" si="458"/>
        <v>-1.6967274252266405E-12</v>
      </c>
      <c r="CI303" s="39">
        <f t="shared" ca="1" si="458"/>
        <v>-1.6967403704271078E-12</v>
      </c>
      <c r="CJ303" s="39">
        <f t="shared" ca="1" si="458"/>
        <v>-1.6967468430273414E-12</v>
      </c>
      <c r="CK303" s="39">
        <f t="shared" ca="1" si="458"/>
        <v>-1.696750079327458E-12</v>
      </c>
    </row>
    <row r="304" spans="1:89" s="44" customFormat="1" ht="10.15" hidden="1" customHeight="1" outlineLevel="1">
      <c r="D304" s="44" t="s">
        <v>254</v>
      </c>
      <c r="E304" s="45"/>
      <c r="F304" s="46" t="s">
        <v>4</v>
      </c>
      <c r="G304" s="46"/>
      <c r="I304" s="127"/>
      <c r="J304" s="38">
        <f t="shared" ref="J304:AO304" ca="1" si="459">SUM(J299:J303)</f>
        <v>0</v>
      </c>
      <c r="K304" s="38">
        <f ca="1">SUM(K299:K303)</f>
        <v>0</v>
      </c>
      <c r="L304" s="38">
        <f t="shared" ca="1" si="459"/>
        <v>0</v>
      </c>
      <c r="M304" s="38">
        <f t="shared" ca="1" si="459"/>
        <v>0</v>
      </c>
      <c r="N304" s="38">
        <f t="shared" ca="1" si="459"/>
        <v>0</v>
      </c>
      <c r="O304" s="38">
        <f t="shared" ca="1" si="459"/>
        <v>0</v>
      </c>
      <c r="P304" s="38">
        <f t="shared" ca="1" si="459"/>
        <v>0</v>
      </c>
      <c r="Q304" s="38">
        <f t="shared" ca="1" si="459"/>
        <v>0</v>
      </c>
      <c r="R304" s="38">
        <f t="shared" ca="1" si="459"/>
        <v>0</v>
      </c>
      <c r="S304" s="38">
        <f t="shared" ca="1" si="459"/>
        <v>0</v>
      </c>
      <c r="T304" s="38">
        <f t="shared" ca="1" si="459"/>
        <v>0</v>
      </c>
      <c r="U304" s="38">
        <f t="shared" ca="1" si="459"/>
        <v>0</v>
      </c>
      <c r="V304" s="38">
        <f t="shared" ca="1" si="459"/>
        <v>0</v>
      </c>
      <c r="W304" s="38">
        <f t="shared" ca="1" si="459"/>
        <v>0</v>
      </c>
      <c r="X304" s="38">
        <f t="shared" ca="1" si="459"/>
        <v>0</v>
      </c>
      <c r="Y304" s="38">
        <f t="shared" ca="1" si="459"/>
        <v>0</v>
      </c>
      <c r="Z304" s="38">
        <f t="shared" ca="1" si="459"/>
        <v>0</v>
      </c>
      <c r="AA304" s="38">
        <f t="shared" ca="1" si="459"/>
        <v>19751.246720082898</v>
      </c>
      <c r="AB304" s="38">
        <f t="shared" ca="1" si="459"/>
        <v>72811.005720114306</v>
      </c>
      <c r="AC304" s="38">
        <f t="shared" ca="1" si="459"/>
        <v>95388.70753338105</v>
      </c>
      <c r="AD304" s="38">
        <f t="shared" ca="1" si="459"/>
        <v>103309.77154977218</v>
      </c>
      <c r="AE304" s="38">
        <f t="shared" ca="1" si="459"/>
        <v>104385.28149025829</v>
      </c>
      <c r="AF304" s="38">
        <f t="shared" ca="1" si="459"/>
        <v>102441.43818490065</v>
      </c>
      <c r="AG304" s="38">
        <f t="shared" ca="1" si="459"/>
        <v>99328.492225553608</v>
      </c>
      <c r="AH304" s="38">
        <f t="shared" ca="1" si="459"/>
        <v>28751.173890037531</v>
      </c>
      <c r="AI304" s="38">
        <f t="shared" ca="1" si="459"/>
        <v>56890.667069339201</v>
      </c>
      <c r="AJ304" s="38">
        <f t="shared" ca="1" si="459"/>
        <v>69471.760392049531</v>
      </c>
      <c r="AK304" s="38">
        <f t="shared" ca="1" si="459"/>
        <v>74461.468761481447</v>
      </c>
      <c r="AL304" s="38">
        <f t="shared" ca="1" si="459"/>
        <v>75820.080083981476</v>
      </c>
      <c r="AM304" s="38">
        <f t="shared" ca="1" si="459"/>
        <v>75508.195889507988</v>
      </c>
      <c r="AN304" s="38">
        <f t="shared" ca="1" si="459"/>
        <v>74489.551270355412</v>
      </c>
      <c r="AO304" s="38">
        <f t="shared" ca="1" si="459"/>
        <v>73231.878720650304</v>
      </c>
      <c r="AP304" s="38">
        <f t="shared" ref="AP304:BU304" ca="1" si="460">SUM(AP299:AP303)</f>
        <v>71956.909932537412</v>
      </c>
      <c r="AQ304" s="38">
        <f t="shared" ca="1" si="460"/>
        <v>70765.034805629941</v>
      </c>
      <c r="AR304" s="38">
        <f t="shared" ca="1" si="460"/>
        <v>9302.1680818080604</v>
      </c>
      <c r="AS304" s="38">
        <f t="shared" ca="1" si="460"/>
        <v>35895.097222219694</v>
      </c>
      <c r="AT304" s="38">
        <f t="shared" ca="1" si="460"/>
        <v>48819.363991980863</v>
      </c>
      <c r="AU304" s="38">
        <f t="shared" ca="1" si="460"/>
        <v>54970.965622155389</v>
      </c>
      <c r="AV304" s="38">
        <f t="shared" ca="1" si="460"/>
        <v>57792.503490757314</v>
      </c>
      <c r="AW304" s="38">
        <f t="shared" ca="1" si="460"/>
        <v>59000.493139717131</v>
      </c>
      <c r="AX304" s="38">
        <f t="shared" ca="1" si="460"/>
        <v>59448.934893118334</v>
      </c>
      <c r="AY304" s="38">
        <f t="shared" ca="1" si="460"/>
        <v>59561.028365369362</v>
      </c>
      <c r="AZ304" s="38">
        <f t="shared" ca="1" si="460"/>
        <v>59544.970017059561</v>
      </c>
      <c r="BA304" s="38">
        <f t="shared" ca="1" si="460"/>
        <v>59501.801357602235</v>
      </c>
      <c r="BB304" s="38">
        <f t="shared" ca="1" si="460"/>
        <v>3068.511432530704</v>
      </c>
      <c r="BC304" s="38">
        <f t="shared" ca="1" si="460"/>
        <v>28547.249502660197</v>
      </c>
      <c r="BD304" s="38">
        <f t="shared" ca="1" si="460"/>
        <v>41323.129692714137</v>
      </c>
      <c r="BE304" s="38">
        <f t="shared" ca="1" si="460"/>
        <v>47775.012984850167</v>
      </c>
      <c r="BF304" s="38">
        <f t="shared" ca="1" si="460"/>
        <v>51090.471420503993</v>
      </c>
      <c r="BG304" s="38">
        <f t="shared" ca="1" si="460"/>
        <v>52861.596753052843</v>
      </c>
      <c r="BH304" s="38">
        <f t="shared" ca="1" si="460"/>
        <v>53882.887033691033</v>
      </c>
      <c r="BI304" s="38">
        <f t="shared" ca="1" si="460"/>
        <v>54550.174415750051</v>
      </c>
      <c r="BJ304" s="38">
        <f t="shared" ca="1" si="460"/>
        <v>55060.075493491706</v>
      </c>
      <c r="BK304" s="38">
        <f t="shared" ca="1" si="460"/>
        <v>55509.70455983626</v>
      </c>
      <c r="BL304" s="38">
        <f t="shared" ca="1" si="460"/>
        <v>24138.832885218781</v>
      </c>
      <c r="BM304" s="38">
        <f t="shared" ca="1" si="460"/>
        <v>39577.067083561749</v>
      </c>
      <c r="BN304" s="38">
        <f t="shared" ca="1" si="460"/>
        <v>47484.63787257576</v>
      </c>
      <c r="BO304" s="38">
        <f t="shared" ca="1" si="460"/>
        <v>51641.384515043494</v>
      </c>
      <c r="BP304" s="38">
        <f t="shared" ca="1" si="460"/>
        <v>107872.84981776278</v>
      </c>
      <c r="BQ304" s="38">
        <f t="shared" ca="1" si="460"/>
        <v>164563.57346882648</v>
      </c>
      <c r="BR304" s="38">
        <f ca="1">SUM(BR299:BR303)</f>
        <v>6.1118043959140778E-10</v>
      </c>
      <c r="BS304" s="38">
        <f t="shared" ca="1" si="460"/>
        <v>6.120288162492215E-10</v>
      </c>
      <c r="BT304" s="38">
        <f t="shared" ca="1" si="460"/>
        <v>6.1245300457812841E-10</v>
      </c>
      <c r="BU304" s="38">
        <f t="shared" ca="1" si="460"/>
        <v>6.1266509874258187E-10</v>
      </c>
      <c r="BV304" s="38">
        <f t="shared" ref="BV304:CK304" ca="1" si="461">SUM(BV299:BV303)</f>
        <v>6.1277114582480855E-10</v>
      </c>
      <c r="BW304" s="38">
        <f t="shared" ca="1" si="461"/>
        <v>6.1282416936592183E-10</v>
      </c>
      <c r="BX304" s="38">
        <f t="shared" ca="1" si="461"/>
        <v>6.1285068113647848E-10</v>
      </c>
      <c r="BY304" s="38">
        <f t="shared" ca="1" si="461"/>
        <v>6.1286393702175675E-10</v>
      </c>
      <c r="BZ304" s="38">
        <f t="shared" ca="1" si="461"/>
        <v>6.1287056496439588E-10</v>
      </c>
      <c r="CA304" s="38">
        <f t="shared" ca="1" si="461"/>
        <v>6.128738789357154E-10</v>
      </c>
      <c r="CB304" s="38">
        <f t="shared" ca="1" si="461"/>
        <v>6.1287553592137521E-10</v>
      </c>
      <c r="CC304" s="38">
        <f t="shared" ca="1" si="461"/>
        <v>6.1287636441420506E-10</v>
      </c>
      <c r="CD304" s="38">
        <f t="shared" ca="1" si="461"/>
        <v>6.1287677866061993E-10</v>
      </c>
      <c r="CE304" s="38">
        <f t="shared" ca="1" si="461"/>
        <v>6.1287698578382742E-10</v>
      </c>
      <c r="CF304" s="38">
        <f t="shared" ca="1" si="461"/>
        <v>6.1287708934543112E-10</v>
      </c>
      <c r="CG304" s="38">
        <f t="shared" ca="1" si="461"/>
        <v>6.1287714112623291E-10</v>
      </c>
      <c r="CH304" s="38">
        <f t="shared" ca="1" si="461"/>
        <v>6.1287716701663381E-10</v>
      </c>
      <c r="CI304" s="38">
        <f t="shared" ca="1" si="461"/>
        <v>6.128771799618342E-10</v>
      </c>
      <c r="CJ304" s="38">
        <f t="shared" ca="1" si="461"/>
        <v>6.128771864344344E-10</v>
      </c>
      <c r="CK304" s="38">
        <f t="shared" ca="1" si="461"/>
        <v>6.128771896707345E-10</v>
      </c>
    </row>
    <row r="305" spans="3:89" ht="10.15" hidden="1" customHeight="1" outlineLevel="1"/>
    <row r="306" spans="3:89" ht="10.15" hidden="1" customHeight="1" outlineLevel="1">
      <c r="D306" s="10" t="s">
        <v>255</v>
      </c>
      <c r="F306" s="12" t="s">
        <v>4</v>
      </c>
      <c r="J306" s="31">
        <f>J295</f>
        <v>0</v>
      </c>
      <c r="K306" s="31">
        <f t="shared" ref="K306:AO306" si="462">K295</f>
        <v>0</v>
      </c>
      <c r="L306" s="31">
        <f t="shared" si="462"/>
        <v>0</v>
      </c>
      <c r="M306" s="31">
        <f t="shared" ca="1" si="462"/>
        <v>0</v>
      </c>
      <c r="N306" s="31">
        <f t="shared" ca="1" si="462"/>
        <v>0</v>
      </c>
      <c r="O306" s="31">
        <f t="shared" ca="1" si="462"/>
        <v>-81369.970996579374</v>
      </c>
      <c r="P306" s="31">
        <f t="shared" ca="1" si="462"/>
        <v>-82578.961585748169</v>
      </c>
      <c r="Q306" s="31">
        <f t="shared" ca="1" si="462"/>
        <v>-83489.40321211156</v>
      </c>
      <c r="R306" s="31">
        <f t="shared" ca="1" si="462"/>
        <v>-84399.844838474935</v>
      </c>
      <c r="S306" s="31">
        <f t="shared" ca="1" si="462"/>
        <v>-85310.286464838326</v>
      </c>
      <c r="T306" s="31">
        <f t="shared" ca="1" si="462"/>
        <v>-86220.728091201716</v>
      </c>
      <c r="U306" s="31">
        <f t="shared" ca="1" si="462"/>
        <v>-87131.169717565092</v>
      </c>
      <c r="V306" s="31">
        <f t="shared" ca="1" si="462"/>
        <v>-88041.611343928482</v>
      </c>
      <c r="W306" s="31">
        <f t="shared" ca="1" si="462"/>
        <v>-88952.052970291872</v>
      </c>
      <c r="X306" s="31">
        <f t="shared" ca="1" si="462"/>
        <v>-2549.839300733016</v>
      </c>
      <c r="Y306" s="31">
        <f t="shared" ca="1" si="462"/>
        <v>-79857.23850988684</v>
      </c>
      <c r="Z306" s="31">
        <f t="shared" ca="1" si="462"/>
        <v>-73165.51745869295</v>
      </c>
      <c r="AA306" s="31">
        <f t="shared" ca="1" si="462"/>
        <v>-67604.285230570313</v>
      </c>
      <c r="AB306" s="31">
        <f t="shared" ca="1" si="462"/>
        <v>-72811.005720114306</v>
      </c>
      <c r="AC306" s="31">
        <f t="shared" ca="1" si="462"/>
        <v>-95388.70753338105</v>
      </c>
      <c r="AD306" s="31">
        <f t="shared" ca="1" si="462"/>
        <v>-103309.77154977218</v>
      </c>
      <c r="AE306" s="31">
        <f t="shared" ca="1" si="462"/>
        <v>-104385.28149025829</v>
      </c>
      <c r="AF306" s="31">
        <f t="shared" ca="1" si="462"/>
        <v>-102441.43818490065</v>
      </c>
      <c r="AG306" s="31">
        <f t="shared" ca="1" si="462"/>
        <v>-99328.492225553608</v>
      </c>
      <c r="AH306" s="31">
        <f t="shared" ca="1" si="462"/>
        <v>-28751.173890037531</v>
      </c>
      <c r="AI306" s="31">
        <f t="shared" ca="1" si="462"/>
        <v>-56890.667069339201</v>
      </c>
      <c r="AJ306" s="31">
        <f t="shared" ca="1" si="462"/>
        <v>-69471.760392049531</v>
      </c>
      <c r="AK306" s="31">
        <f t="shared" ca="1" si="462"/>
        <v>-74461.468761481447</v>
      </c>
      <c r="AL306" s="31">
        <f t="shared" ca="1" si="462"/>
        <v>-75820.080083981476</v>
      </c>
      <c r="AM306" s="31">
        <f t="shared" ca="1" si="462"/>
        <v>-75508.195889507988</v>
      </c>
      <c r="AN306" s="31">
        <f t="shared" ca="1" si="462"/>
        <v>-74489.551270355412</v>
      </c>
      <c r="AO306" s="31">
        <f t="shared" ca="1" si="462"/>
        <v>-73231.878720650304</v>
      </c>
      <c r="AP306" s="31">
        <f t="shared" ref="AP306:BU306" ca="1" si="463">AP295</f>
        <v>-71956.909932537412</v>
      </c>
      <c r="AQ306" s="31">
        <f t="shared" ca="1" si="463"/>
        <v>-70765.034805629941</v>
      </c>
      <c r="AR306" s="31">
        <f t="shared" ca="1" si="463"/>
        <v>-9302.1680818080604</v>
      </c>
      <c r="AS306" s="31">
        <f t="shared" ca="1" si="463"/>
        <v>-35895.097222219694</v>
      </c>
      <c r="AT306" s="31">
        <f t="shared" ca="1" si="463"/>
        <v>-48819.363991980863</v>
      </c>
      <c r="AU306" s="31">
        <f t="shared" ca="1" si="463"/>
        <v>-54970.965622155389</v>
      </c>
      <c r="AV306" s="31">
        <f t="shared" ca="1" si="463"/>
        <v>-57792.503490757314</v>
      </c>
      <c r="AW306" s="31">
        <f t="shared" ca="1" si="463"/>
        <v>-59000.493139717131</v>
      </c>
      <c r="AX306" s="31">
        <f t="shared" ca="1" si="463"/>
        <v>-59448.934893118334</v>
      </c>
      <c r="AY306" s="31">
        <f t="shared" ca="1" si="463"/>
        <v>-59561.028365369362</v>
      </c>
      <c r="AZ306" s="31">
        <f t="shared" ca="1" si="463"/>
        <v>-59544.970017059561</v>
      </c>
      <c r="BA306" s="31">
        <f t="shared" ca="1" si="463"/>
        <v>-59501.801357602235</v>
      </c>
      <c r="BB306" s="31">
        <f t="shared" ca="1" si="463"/>
        <v>-3068.511432530704</v>
      </c>
      <c r="BC306" s="31">
        <f t="shared" ca="1" si="463"/>
        <v>-28547.249502660197</v>
      </c>
      <c r="BD306" s="31">
        <f t="shared" ca="1" si="463"/>
        <v>-41323.129692714137</v>
      </c>
      <c r="BE306" s="31">
        <f t="shared" ca="1" si="463"/>
        <v>-47775.012984850167</v>
      </c>
      <c r="BF306" s="31">
        <f t="shared" ca="1" si="463"/>
        <v>-51090.471420503993</v>
      </c>
      <c r="BG306" s="31">
        <f t="shared" ca="1" si="463"/>
        <v>-52861.596753052843</v>
      </c>
      <c r="BH306" s="31">
        <f t="shared" ca="1" si="463"/>
        <v>-53882.887033691033</v>
      </c>
      <c r="BI306" s="31">
        <f t="shared" ca="1" si="463"/>
        <v>-54550.174415750051</v>
      </c>
      <c r="BJ306" s="31">
        <f t="shared" ca="1" si="463"/>
        <v>-55060.075493491706</v>
      </c>
      <c r="BK306" s="31">
        <f t="shared" ca="1" si="463"/>
        <v>-55509.70455983626</v>
      </c>
      <c r="BL306" s="31">
        <f t="shared" ca="1" si="463"/>
        <v>-24138.832885218781</v>
      </c>
      <c r="BM306" s="31">
        <f t="shared" ca="1" si="463"/>
        <v>-39577.067083561749</v>
      </c>
      <c r="BN306" s="31">
        <f t="shared" ca="1" si="463"/>
        <v>-47484.63787257576</v>
      </c>
      <c r="BO306" s="31">
        <f t="shared" ca="1" si="463"/>
        <v>-51641.384515043494</v>
      </c>
      <c r="BP306" s="31">
        <f t="shared" si="463"/>
        <v>0</v>
      </c>
      <c r="BQ306" s="31">
        <f t="shared" si="463"/>
        <v>0</v>
      </c>
      <c r="BR306" s="31">
        <f t="shared" ca="1" si="463"/>
        <v>-228542.29522039049</v>
      </c>
      <c r="BS306" s="31">
        <f t="shared" ca="1" si="463"/>
        <v>-8.4837665781378743E-13</v>
      </c>
      <c r="BT306" s="31">
        <f t="shared" ca="1" si="463"/>
        <v>-1.2725649867206812E-12</v>
      </c>
      <c r="BU306" s="31">
        <f t="shared" ca="1" si="463"/>
        <v>-1.4846591511741281E-12</v>
      </c>
      <c r="BV306" s="31">
        <f t="shared" ref="BV306:CK306" ca="1" si="464">BV295</f>
        <v>-1.5907062334008516E-12</v>
      </c>
      <c r="BW306" s="31">
        <f t="shared" ca="1" si="464"/>
        <v>-1.6437297745142133E-12</v>
      </c>
      <c r="BX306" s="31">
        <f t="shared" ca="1" si="464"/>
        <v>-1.6702415450708942E-12</v>
      </c>
      <c r="BY306" s="31">
        <f t="shared" ca="1" si="464"/>
        <v>-1.6834974303492344E-12</v>
      </c>
      <c r="BZ306" s="31">
        <f t="shared" ca="1" si="464"/>
        <v>-1.6901253729884045E-12</v>
      </c>
      <c r="CA306" s="31">
        <f t="shared" ca="1" si="464"/>
        <v>-1.6934393443079898E-12</v>
      </c>
      <c r="CB306" s="31">
        <f t="shared" ca="1" si="464"/>
        <v>-1.6950963299677824E-12</v>
      </c>
      <c r="CC306" s="31">
        <f t="shared" ca="1" si="464"/>
        <v>-1.6959248227976787E-12</v>
      </c>
      <c r="CD306" s="31">
        <f t="shared" ca="1" si="464"/>
        <v>-1.6963390692126267E-12</v>
      </c>
      <c r="CE306" s="31">
        <f t="shared" ca="1" si="464"/>
        <v>-1.6965461924201009E-12</v>
      </c>
      <c r="CF306" s="31">
        <f t="shared" ca="1" si="464"/>
        <v>-1.6966497540238378E-12</v>
      </c>
      <c r="CG306" s="31">
        <f t="shared" ca="1" si="464"/>
        <v>-1.6967015348257064E-12</v>
      </c>
      <c r="CH306" s="31">
        <f t="shared" ca="1" si="464"/>
        <v>-1.6967274252266405E-12</v>
      </c>
      <c r="CI306" s="31">
        <f t="shared" ca="1" si="464"/>
        <v>-1.6967403704271078E-12</v>
      </c>
      <c r="CJ306" s="31">
        <f t="shared" ca="1" si="464"/>
        <v>-1.6967468430273414E-12</v>
      </c>
      <c r="CK306" s="31">
        <f t="shared" ca="1" si="464"/>
        <v>-1.696750079327458E-12</v>
      </c>
    </row>
    <row r="307" spans="3:89" ht="10.15" hidden="1" customHeight="1" outlineLevel="1">
      <c r="D307" s="40" t="s">
        <v>256</v>
      </c>
      <c r="E307" s="41"/>
      <c r="F307" s="42" t="s">
        <v>4</v>
      </c>
      <c r="J307" s="43">
        <f>J306*$G$141</f>
        <v>0</v>
      </c>
      <c r="K307" s="43">
        <f>K306*$G$141</f>
        <v>0</v>
      </c>
      <c r="L307" s="43">
        <f>L306*$G$141</f>
        <v>0</v>
      </c>
      <c r="M307" s="43">
        <f ca="1">M306*$G$141</f>
        <v>0</v>
      </c>
      <c r="N307" s="43">
        <f t="shared" ref="N307:BV307" ca="1" si="465">N306*$G$141</f>
        <v>0</v>
      </c>
      <c r="O307" s="43">
        <f t="shared" ca="1" si="465"/>
        <v>-16273.994199315875</v>
      </c>
      <c r="P307" s="43">
        <f t="shared" ca="1" si="465"/>
        <v>-16515.792317149633</v>
      </c>
      <c r="Q307" s="43">
        <f t="shared" ca="1" si="465"/>
        <v>-16697.880642422311</v>
      </c>
      <c r="R307" s="43">
        <f t="shared" ca="1" si="465"/>
        <v>-16879.968967694989</v>
      </c>
      <c r="S307" s="43">
        <f t="shared" ca="1" si="465"/>
        <v>-17062.057292967667</v>
      </c>
      <c r="T307" s="43">
        <f t="shared" ca="1" si="465"/>
        <v>-17244.145618240345</v>
      </c>
      <c r="U307" s="43">
        <f t="shared" ca="1" si="465"/>
        <v>-17426.23394351302</v>
      </c>
      <c r="V307" s="43">
        <f t="shared" ca="1" si="465"/>
        <v>-17608.322268785698</v>
      </c>
      <c r="W307" s="43">
        <f t="shared" ca="1" si="465"/>
        <v>-17790.410594058376</v>
      </c>
      <c r="X307" s="43">
        <f t="shared" ca="1" si="465"/>
        <v>-509.96786014660324</v>
      </c>
      <c r="Y307" s="43">
        <f t="shared" ca="1" si="465"/>
        <v>-15971.447701977369</v>
      </c>
      <c r="Z307" s="43">
        <f t="shared" ca="1" si="465"/>
        <v>-14633.103491738591</v>
      </c>
      <c r="AA307" s="43">
        <f t="shared" ca="1" si="465"/>
        <v>-13520.857046114063</v>
      </c>
      <c r="AB307" s="43">
        <f t="shared" ca="1" si="465"/>
        <v>-14562.201144022862</v>
      </c>
      <c r="AC307" s="43">
        <f t="shared" ca="1" si="465"/>
        <v>-19077.741506676211</v>
      </c>
      <c r="AD307" s="43">
        <f t="shared" ca="1" si="465"/>
        <v>-20661.954309954439</v>
      </c>
      <c r="AE307" s="43">
        <f t="shared" ca="1" si="465"/>
        <v>-20877.056298051659</v>
      </c>
      <c r="AF307" s="43">
        <f t="shared" ca="1" si="465"/>
        <v>-20488.287636980131</v>
      </c>
      <c r="AG307" s="43">
        <f t="shared" ca="1" si="465"/>
        <v>-19865.698445110724</v>
      </c>
      <c r="AH307" s="43">
        <f t="shared" ca="1" si="465"/>
        <v>-5750.234778007507</v>
      </c>
      <c r="AI307" s="43">
        <f t="shared" ca="1" si="465"/>
        <v>-11378.133413867841</v>
      </c>
      <c r="AJ307" s="43">
        <f t="shared" ca="1" si="465"/>
        <v>-13894.352078409907</v>
      </c>
      <c r="AK307" s="43">
        <f t="shared" ca="1" si="465"/>
        <v>-14892.293752296289</v>
      </c>
      <c r="AL307" s="43">
        <f t="shared" ca="1" si="465"/>
        <v>-15164.016016796297</v>
      </c>
      <c r="AM307" s="43">
        <f t="shared" ca="1" si="465"/>
        <v>-15101.639177901598</v>
      </c>
      <c r="AN307" s="43">
        <f t="shared" ca="1" si="465"/>
        <v>-14897.910254071083</v>
      </c>
      <c r="AO307" s="43">
        <f t="shared" ca="1" si="465"/>
        <v>-14646.375744130062</v>
      </c>
      <c r="AP307" s="43">
        <f t="shared" ca="1" si="465"/>
        <v>-14391.381986507484</v>
      </c>
      <c r="AQ307" s="43">
        <f t="shared" ca="1" si="465"/>
        <v>-14153.00696112599</v>
      </c>
      <c r="AR307" s="43">
        <f t="shared" ca="1" si="465"/>
        <v>-1860.4336163616122</v>
      </c>
      <c r="AS307" s="43">
        <f t="shared" ca="1" si="465"/>
        <v>-7179.0194444439394</v>
      </c>
      <c r="AT307" s="43">
        <f t="shared" ca="1" si="465"/>
        <v>-9763.8727983961726</v>
      </c>
      <c r="AU307" s="43">
        <f t="shared" ca="1" si="465"/>
        <v>-10994.193124431078</v>
      </c>
      <c r="AV307" s="43">
        <f t="shared" ca="1" si="465"/>
        <v>-11558.500698151463</v>
      </c>
      <c r="AW307" s="43">
        <f t="shared" ca="1" si="465"/>
        <v>-11800.098627943427</v>
      </c>
      <c r="AX307" s="43">
        <f t="shared" ca="1" si="465"/>
        <v>-11889.786978623668</v>
      </c>
      <c r="AY307" s="43">
        <f t="shared" ca="1" si="465"/>
        <v>-11912.205673073873</v>
      </c>
      <c r="AZ307" s="43">
        <f t="shared" ca="1" si="465"/>
        <v>-11908.994003411914</v>
      </c>
      <c r="BA307" s="43">
        <f t="shared" ca="1" si="465"/>
        <v>-11900.360271520447</v>
      </c>
      <c r="BB307" s="43">
        <f t="shared" ca="1" si="465"/>
        <v>-613.70228650614081</v>
      </c>
      <c r="BC307" s="43">
        <f t="shared" ca="1" si="465"/>
        <v>-5709.4499005320395</v>
      </c>
      <c r="BD307" s="43">
        <f t="shared" ca="1" si="465"/>
        <v>-8264.6259385428275</v>
      </c>
      <c r="BE307" s="43">
        <f t="shared" ca="1" si="465"/>
        <v>-9555.0025969700346</v>
      </c>
      <c r="BF307" s="43">
        <f t="shared" ca="1" si="465"/>
        <v>-10218.0942841008</v>
      </c>
      <c r="BG307" s="43">
        <f t="shared" ca="1" si="465"/>
        <v>-10572.319350610569</v>
      </c>
      <c r="BH307" s="43">
        <f t="shared" ca="1" si="465"/>
        <v>-10776.577406738208</v>
      </c>
      <c r="BI307" s="43">
        <f t="shared" ca="1" si="465"/>
        <v>-10910.034883150011</v>
      </c>
      <c r="BJ307" s="43">
        <f t="shared" ca="1" si="465"/>
        <v>-11012.015098698343</v>
      </c>
      <c r="BK307" s="43">
        <f t="shared" ca="1" si="465"/>
        <v>-11101.940911967253</v>
      </c>
      <c r="BL307" s="43">
        <f t="shared" ca="1" si="465"/>
        <v>-4827.7665770437561</v>
      </c>
      <c r="BM307" s="43">
        <f t="shared" ca="1" si="465"/>
        <v>-7915.4134167123502</v>
      </c>
      <c r="BN307" s="43">
        <f t="shared" ca="1" si="465"/>
        <v>-9496.9275745151517</v>
      </c>
      <c r="BO307" s="43">
        <f t="shared" ca="1" si="465"/>
        <v>-10328.2769030087</v>
      </c>
      <c r="BP307" s="43">
        <f t="shared" si="465"/>
        <v>0</v>
      </c>
      <c r="BQ307" s="43">
        <f t="shared" si="465"/>
        <v>0</v>
      </c>
      <c r="BR307" s="43">
        <f t="shared" ca="1" si="465"/>
        <v>-45708.459044078103</v>
      </c>
      <c r="BS307" s="43">
        <f t="shared" ca="1" si="465"/>
        <v>-1.696753315627575E-13</v>
      </c>
      <c r="BT307" s="43">
        <f t="shared" ca="1" si="465"/>
        <v>-2.5451299734413627E-13</v>
      </c>
      <c r="BU307" s="43">
        <f t="shared" ca="1" si="465"/>
        <v>-2.9693183023482565E-13</v>
      </c>
      <c r="BV307" s="43">
        <f t="shared" ca="1" si="465"/>
        <v>-3.1814124668017035E-13</v>
      </c>
      <c r="BW307" s="43">
        <f t="shared" ref="BW307:CK307" ca="1" si="466">BW306*$G$141</f>
        <v>-3.2874595490284269E-13</v>
      </c>
      <c r="BX307" s="43">
        <f t="shared" ca="1" si="466"/>
        <v>-3.3404830901417887E-13</v>
      </c>
      <c r="BY307" s="43">
        <f t="shared" ca="1" si="466"/>
        <v>-3.366994860698469E-13</v>
      </c>
      <c r="BZ307" s="43">
        <f ca="1">BZ306*$G$141</f>
        <v>-3.3802507459768095E-13</v>
      </c>
      <c r="CA307" s="43">
        <f t="shared" ca="1" si="466"/>
        <v>-3.3868786886159797E-13</v>
      </c>
      <c r="CB307" s="43">
        <f t="shared" ca="1" si="466"/>
        <v>-3.3901926599355651E-13</v>
      </c>
      <c r="CC307" s="43">
        <f t="shared" ca="1" si="466"/>
        <v>-3.3918496455953575E-13</v>
      </c>
      <c r="CD307" s="43">
        <f t="shared" ca="1" si="466"/>
        <v>-3.3926781384252537E-13</v>
      </c>
      <c r="CE307" s="43">
        <f t="shared" ca="1" si="466"/>
        <v>-3.3930923848402021E-13</v>
      </c>
      <c r="CF307" s="43">
        <f t="shared" ca="1" si="466"/>
        <v>-3.3932995080476757E-13</v>
      </c>
      <c r="CG307" s="43">
        <f t="shared" ca="1" si="466"/>
        <v>-3.3934030696514128E-13</v>
      </c>
      <c r="CH307" s="43">
        <f t="shared" ca="1" si="466"/>
        <v>-3.3934548504532814E-13</v>
      </c>
      <c r="CI307" s="43">
        <f t="shared" ca="1" si="466"/>
        <v>-3.3934807408542159E-13</v>
      </c>
      <c r="CJ307" s="43">
        <f t="shared" ca="1" si="466"/>
        <v>-3.3934936860546831E-13</v>
      </c>
      <c r="CK307" s="43">
        <f t="shared" ca="1" si="466"/>
        <v>-3.3935001586549163E-13</v>
      </c>
    </row>
    <row r="308" spans="3:89" ht="10.15" hidden="1" customHeight="1" outlineLevel="1">
      <c r="D308" s="44" t="s">
        <v>257</v>
      </c>
      <c r="F308" s="12" t="s">
        <v>4</v>
      </c>
      <c r="J308" s="120">
        <f>J306-J307</f>
        <v>0</v>
      </c>
      <c r="K308" s="120">
        <f t="shared" ref="K308:BV308" si="467">K306-K307</f>
        <v>0</v>
      </c>
      <c r="L308" s="120">
        <f t="shared" si="467"/>
        <v>0</v>
      </c>
      <c r="M308" s="120">
        <f ca="1">M306-M307</f>
        <v>0</v>
      </c>
      <c r="N308" s="120">
        <f t="shared" ca="1" si="467"/>
        <v>0</v>
      </c>
      <c r="O308" s="120">
        <f t="shared" ca="1" si="467"/>
        <v>-65095.976797263502</v>
      </c>
      <c r="P308" s="120">
        <f t="shared" ca="1" si="467"/>
        <v>-66063.169268598533</v>
      </c>
      <c r="Q308" s="120">
        <f t="shared" ca="1" si="467"/>
        <v>-66791.522569689245</v>
      </c>
      <c r="R308" s="120">
        <f t="shared" ca="1" si="467"/>
        <v>-67519.875870779942</v>
      </c>
      <c r="S308" s="120">
        <f t="shared" ca="1" si="467"/>
        <v>-68248.229171870655</v>
      </c>
      <c r="T308" s="120">
        <f t="shared" ca="1" si="467"/>
        <v>-68976.582472961367</v>
      </c>
      <c r="U308" s="120">
        <f t="shared" ca="1" si="467"/>
        <v>-69704.935774052079</v>
      </c>
      <c r="V308" s="120">
        <f t="shared" ca="1" si="467"/>
        <v>-70433.289075142791</v>
      </c>
      <c r="W308" s="120">
        <f t="shared" ca="1" si="467"/>
        <v>-71161.642376233503</v>
      </c>
      <c r="X308" s="120">
        <f t="shared" ca="1" si="467"/>
        <v>-2039.8714405864127</v>
      </c>
      <c r="Y308" s="120">
        <f t="shared" ca="1" si="467"/>
        <v>-63885.79080790947</v>
      </c>
      <c r="Z308" s="120">
        <f t="shared" ca="1" si="467"/>
        <v>-58532.413966954358</v>
      </c>
      <c r="AA308" s="120">
        <f t="shared" ca="1" si="467"/>
        <v>-54083.42818445625</v>
      </c>
      <c r="AB308" s="120">
        <f t="shared" ca="1" si="467"/>
        <v>-58248.804576091447</v>
      </c>
      <c r="AC308" s="120">
        <f t="shared" ca="1" si="467"/>
        <v>-76310.966026704846</v>
      </c>
      <c r="AD308" s="120">
        <f t="shared" ca="1" si="467"/>
        <v>-82647.817239817741</v>
      </c>
      <c r="AE308" s="120">
        <f t="shared" ca="1" si="467"/>
        <v>-83508.225192206635</v>
      </c>
      <c r="AF308" s="120">
        <f t="shared" ca="1" si="467"/>
        <v>-81953.150547920523</v>
      </c>
      <c r="AG308" s="120">
        <f t="shared" ca="1" si="467"/>
        <v>-79462.79378044288</v>
      </c>
      <c r="AH308" s="120">
        <f t="shared" ca="1" si="467"/>
        <v>-23000.939112030024</v>
      </c>
      <c r="AI308" s="120">
        <f t="shared" ca="1" si="467"/>
        <v>-45512.533655471358</v>
      </c>
      <c r="AJ308" s="120">
        <f t="shared" ca="1" si="467"/>
        <v>-55577.408313639622</v>
      </c>
      <c r="AK308" s="120">
        <f t="shared" ca="1" si="467"/>
        <v>-59569.175009185157</v>
      </c>
      <c r="AL308" s="120">
        <f t="shared" ca="1" si="467"/>
        <v>-60656.06406718518</v>
      </c>
      <c r="AM308" s="120">
        <f t="shared" ca="1" si="467"/>
        <v>-60406.55671160639</v>
      </c>
      <c r="AN308" s="120">
        <f t="shared" ca="1" si="467"/>
        <v>-59591.641016284331</v>
      </c>
      <c r="AO308" s="120">
        <f t="shared" ca="1" si="467"/>
        <v>-58585.502976520242</v>
      </c>
      <c r="AP308" s="120">
        <f t="shared" ca="1" si="467"/>
        <v>-57565.527946029928</v>
      </c>
      <c r="AQ308" s="120">
        <f t="shared" ca="1" si="467"/>
        <v>-56612.027844503951</v>
      </c>
      <c r="AR308" s="120">
        <f t="shared" ca="1" si="467"/>
        <v>-7441.7344654464487</v>
      </c>
      <c r="AS308" s="120">
        <f t="shared" ca="1" si="467"/>
        <v>-28716.077777775754</v>
      </c>
      <c r="AT308" s="120">
        <f t="shared" ca="1" si="467"/>
        <v>-39055.49119358469</v>
      </c>
      <c r="AU308" s="120">
        <f t="shared" ca="1" si="467"/>
        <v>-43976.772497724312</v>
      </c>
      <c r="AV308" s="120">
        <f t="shared" ca="1" si="467"/>
        <v>-46234.002792605854</v>
      </c>
      <c r="AW308" s="120">
        <f t="shared" ca="1" si="467"/>
        <v>-47200.394511773702</v>
      </c>
      <c r="AX308" s="120">
        <f t="shared" ca="1" si="467"/>
        <v>-47559.147914494664</v>
      </c>
      <c r="AY308" s="120">
        <f t="shared" ca="1" si="467"/>
        <v>-47648.822692295493</v>
      </c>
      <c r="AZ308" s="120">
        <f t="shared" ca="1" si="467"/>
        <v>-47635.976013647647</v>
      </c>
      <c r="BA308" s="120">
        <f t="shared" ca="1" si="467"/>
        <v>-47601.441086081788</v>
      </c>
      <c r="BB308" s="120">
        <f t="shared" ca="1" si="467"/>
        <v>-2454.8091460245632</v>
      </c>
      <c r="BC308" s="120">
        <f t="shared" ca="1" si="467"/>
        <v>-22837.799602128158</v>
      </c>
      <c r="BD308" s="120">
        <f t="shared" ca="1" si="467"/>
        <v>-33058.50375417131</v>
      </c>
      <c r="BE308" s="120">
        <f t="shared" ca="1" si="467"/>
        <v>-38220.010387880131</v>
      </c>
      <c r="BF308" s="120">
        <f t="shared" ca="1" si="467"/>
        <v>-40872.377136403193</v>
      </c>
      <c r="BG308" s="120">
        <f t="shared" ca="1" si="467"/>
        <v>-42289.277402442276</v>
      </c>
      <c r="BH308" s="120">
        <f t="shared" ca="1" si="467"/>
        <v>-43106.309626952825</v>
      </c>
      <c r="BI308" s="120">
        <f t="shared" ca="1" si="467"/>
        <v>-43640.139532600042</v>
      </c>
      <c r="BJ308" s="120">
        <f t="shared" ca="1" si="467"/>
        <v>-44048.060394793363</v>
      </c>
      <c r="BK308" s="120">
        <f t="shared" ca="1" si="467"/>
        <v>-44407.763647869011</v>
      </c>
      <c r="BL308" s="120">
        <f t="shared" ca="1" si="467"/>
        <v>-19311.066308175024</v>
      </c>
      <c r="BM308" s="120">
        <f t="shared" ca="1" si="467"/>
        <v>-31661.653666849401</v>
      </c>
      <c r="BN308" s="120">
        <f t="shared" ca="1" si="467"/>
        <v>-37987.710298060607</v>
      </c>
      <c r="BO308" s="120">
        <f t="shared" ca="1" si="467"/>
        <v>-41313.107612034793</v>
      </c>
      <c r="BP308" s="120">
        <f t="shared" si="467"/>
        <v>0</v>
      </c>
      <c r="BQ308" s="120">
        <f t="shared" si="467"/>
        <v>0</v>
      </c>
      <c r="BR308" s="120">
        <f ca="1">BR306-BR307</f>
        <v>-182833.83617631238</v>
      </c>
      <c r="BS308" s="120">
        <f t="shared" ca="1" si="467"/>
        <v>-6.7870132625102998E-13</v>
      </c>
      <c r="BT308" s="120">
        <f t="shared" ca="1" si="467"/>
        <v>-1.0180519893765449E-12</v>
      </c>
      <c r="BU308" s="120">
        <f t="shared" ca="1" si="467"/>
        <v>-1.1877273209393024E-12</v>
      </c>
      <c r="BV308" s="120">
        <f t="shared" ca="1" si="467"/>
        <v>-1.2725649867206812E-12</v>
      </c>
      <c r="BW308" s="120">
        <f t="shared" ref="BW308:CK308" ca="1" si="468">BW306-BW307</f>
        <v>-1.3149838196113706E-12</v>
      </c>
      <c r="BX308" s="120">
        <f t="shared" ca="1" si="468"/>
        <v>-1.3361932360567153E-12</v>
      </c>
      <c r="BY308" s="120">
        <f t="shared" ca="1" si="468"/>
        <v>-1.3467979442793876E-12</v>
      </c>
      <c r="BZ308" s="120">
        <f t="shared" ca="1" si="468"/>
        <v>-1.3521002983907236E-12</v>
      </c>
      <c r="CA308" s="120">
        <f t="shared" ca="1" si="468"/>
        <v>-1.3547514754463919E-12</v>
      </c>
      <c r="CB308" s="120">
        <f t="shared" ca="1" si="468"/>
        <v>-1.356077063974226E-12</v>
      </c>
      <c r="CC308" s="120">
        <f t="shared" ca="1" si="468"/>
        <v>-1.356739858238143E-12</v>
      </c>
      <c r="CD308" s="120">
        <f t="shared" ca="1" si="468"/>
        <v>-1.3570712553701013E-12</v>
      </c>
      <c r="CE308" s="120">
        <f t="shared" ca="1" si="468"/>
        <v>-1.3572369539360806E-12</v>
      </c>
      <c r="CF308" s="120">
        <f t="shared" ca="1" si="468"/>
        <v>-1.3573198032190703E-12</v>
      </c>
      <c r="CG308" s="120">
        <f t="shared" ca="1" si="468"/>
        <v>-1.3573612278605651E-12</v>
      </c>
      <c r="CH308" s="120">
        <f t="shared" ca="1" si="468"/>
        <v>-1.3573819401813123E-12</v>
      </c>
      <c r="CI308" s="120">
        <f t="shared" ca="1" si="468"/>
        <v>-1.3573922963416862E-12</v>
      </c>
      <c r="CJ308" s="120">
        <f t="shared" ca="1" si="468"/>
        <v>-1.3573974744218731E-12</v>
      </c>
      <c r="CK308" s="120">
        <f t="shared" ca="1" si="468"/>
        <v>-1.3574000634619665E-12</v>
      </c>
    </row>
    <row r="309" spans="3:89" ht="10.15" hidden="1" customHeight="1" outlineLevel="1"/>
    <row r="310" spans="3:89" customFormat="1" ht="10.15" hidden="1" customHeight="1" outlineLevel="1">
      <c r="D310" s="10" t="s">
        <v>258</v>
      </c>
      <c r="F310" s="12" t="s">
        <v>4</v>
      </c>
      <c r="J310" s="36">
        <f>I313</f>
        <v>0</v>
      </c>
      <c r="K310" s="36">
        <f t="shared" ref="K310:U310" ca="1" si="469">J313</f>
        <v>-3150</v>
      </c>
      <c r="L310" s="36">
        <f t="shared" ca="1" si="469"/>
        <v>-6300</v>
      </c>
      <c r="M310" s="36">
        <f t="shared" ca="1" si="469"/>
        <v>-9450</v>
      </c>
      <c r="N310" s="36">
        <f ca="1">M313</f>
        <v>-99647.276796566905</v>
      </c>
      <c r="O310" s="36">
        <f t="shared" ca="1" si="469"/>
        <v>30635.890971932531</v>
      </c>
      <c r="P310" s="36">
        <f t="shared" ca="1" si="469"/>
        <v>81369.970996579374</v>
      </c>
      <c r="Q310" s="36">
        <f t="shared" ca="1" si="469"/>
        <v>132715.94368478417</v>
      </c>
      <c r="R310" s="36">
        <f ca="1">Q313</f>
        <v>184972.35799935239</v>
      </c>
      <c r="S310" s="36">
        <f t="shared" ca="1" si="469"/>
        <v>238139.21394028398</v>
      </c>
      <c r="T310" s="36">
        <f t="shared" ca="1" si="469"/>
        <v>292216.51150757901</v>
      </c>
      <c r="U310" s="36">
        <f t="shared" ca="1" si="469"/>
        <v>347204.25070123735</v>
      </c>
      <c r="V310" s="36">
        <f ca="1">U313</f>
        <v>403102.43152125913</v>
      </c>
      <c r="W310" s="36">
        <f t="shared" ref="W310:CH310" ca="1" si="470">V313</f>
        <v>459911.05396764423</v>
      </c>
      <c r="X310" s="36">
        <f t="shared" ca="1" si="470"/>
        <v>517630.11804039282</v>
      </c>
      <c r="Y310" s="36">
        <f t="shared" ca="1" si="470"/>
        <v>650501.96829903394</v>
      </c>
      <c r="Z310" s="36">
        <f t="shared" ca="1" si="470"/>
        <v>691954.54511745973</v>
      </c>
      <c r="AA310" s="36">
        <f t="shared" ca="1" si="470"/>
        <v>728404.03900116216</v>
      </c>
      <c r="AB310" s="36">
        <f ca="1">AA313</f>
        <v>760619.08774825453</v>
      </c>
      <c r="AC310" s="36">
        <f ca="1">AB313</f>
        <v>779351.03993801808</v>
      </c>
      <c r="AD310" s="36">
        <f t="shared" ca="1" si="470"/>
        <v>768463.34655050014</v>
      </c>
      <c r="AE310" s="36">
        <f t="shared" ca="1" si="470"/>
        <v>743629.23669156339</v>
      </c>
      <c r="AF310" s="36">
        <f t="shared" ca="1" si="470"/>
        <v>712541.42386126879</v>
      </c>
      <c r="AG310" s="36">
        <f t="shared" ca="1" si="470"/>
        <v>678932.65871527558</v>
      </c>
      <c r="AH310" s="36">
        <f t="shared" ca="1" si="470"/>
        <v>644578.4317059163</v>
      </c>
      <c r="AI310" s="36">
        <f t="shared" ca="1" si="470"/>
        <v>676907.1715016535</v>
      </c>
      <c r="AJ310" s="36">
        <f t="shared" ca="1" si="470"/>
        <v>678001.47658206208</v>
      </c>
      <c r="AK310" s="36">
        <f t="shared" ca="1" si="470"/>
        <v>663810.08112903603</v>
      </c>
      <c r="AL310" s="36">
        <f t="shared" ca="1" si="470"/>
        <v>642265.91263049375</v>
      </c>
      <c r="AM310" s="36">
        <f t="shared" ca="1" si="470"/>
        <v>617300.62556385028</v>
      </c>
      <c r="AN310" s="36">
        <f t="shared" ca="1" si="470"/>
        <v>590850.59317304508</v>
      </c>
      <c r="AO310" s="36">
        <f t="shared" ca="1" si="470"/>
        <v>563858.91164006013</v>
      </c>
      <c r="AP310" s="36">
        <f t="shared" ca="1" si="470"/>
        <v>536775.62296446844</v>
      </c>
      <c r="AQ310" s="36">
        <f t="shared" ca="1" si="470"/>
        <v>509807.20841207571</v>
      </c>
      <c r="AR310" s="36">
        <f t="shared" ca="1" si="470"/>
        <v>483040.84084633429</v>
      </c>
      <c r="AS310" s="36">
        <f t="shared" ca="1" si="470"/>
        <v>513113.21468256431</v>
      </c>
      <c r="AT310" s="36">
        <f t="shared" ca="1" si="470"/>
        <v>515810.07983526459</v>
      </c>
      <c r="AU310" s="36">
        <f t="shared" ca="1" si="470"/>
        <v>504926.79993793584</v>
      </c>
      <c r="AV310" s="36">
        <f t="shared" ca="1" si="470"/>
        <v>487351.56186982238</v>
      </c>
      <c r="AW310" s="36">
        <f t="shared" ca="1" si="470"/>
        <v>466520.04926875513</v>
      </c>
      <c r="AX310" s="36">
        <f t="shared" ca="1" si="470"/>
        <v>444142.62857427972</v>
      </c>
      <c r="AY310" s="36">
        <f t="shared" ca="1" si="470"/>
        <v>421067.81577592023</v>
      </c>
      <c r="AZ310" s="36">
        <f t="shared" ca="1" si="470"/>
        <v>397713.90345190023</v>
      </c>
      <c r="BA310" s="36">
        <f t="shared" ca="1" si="470"/>
        <v>374284.68431238679</v>
      </c>
      <c r="BB310" s="36">
        <f t="shared" ca="1" si="470"/>
        <v>350877.23649141309</v>
      </c>
      <c r="BC310" s="36">
        <f t="shared" ca="1" si="470"/>
        <v>379316.86417388229</v>
      </c>
      <c r="BD310" s="36">
        <f t="shared" ca="1" si="470"/>
        <v>382333.89483951125</v>
      </c>
      <c r="BE310" s="36">
        <f t="shared" ca="1" si="470"/>
        <v>372687.2014473895</v>
      </c>
      <c r="BF310" s="36">
        <f t="shared" ca="1" si="470"/>
        <v>356752.97676451609</v>
      </c>
      <c r="BG310" s="36">
        <f t="shared" ca="1" si="470"/>
        <v>337716.36179184908</v>
      </c>
      <c r="BH310" s="36">
        <f t="shared" ca="1" si="470"/>
        <v>317167.22863711213</v>
      </c>
      <c r="BI310" s="36">
        <f t="shared" ca="1" si="470"/>
        <v>295898.04461185879</v>
      </c>
      <c r="BJ310" s="36">
        <f t="shared" ca="1" si="470"/>
        <v>274302.78035808355</v>
      </c>
      <c r="BK310" s="36">
        <f t="shared" ca="1" si="470"/>
        <v>252576.34291882033</v>
      </c>
      <c r="BL310" s="36">
        <f t="shared" ca="1" si="470"/>
        <v>230814.27379985951</v>
      </c>
      <c r="BM310" s="36">
        <f t="shared" ca="1" si="470"/>
        <v>241050.7175133382</v>
      </c>
      <c r="BN310" s="36">
        <f t="shared" ca="1" si="470"/>
        <v>236216.9412301174</v>
      </c>
      <c r="BO310" s="36">
        <f t="shared" ca="1" si="470"/>
        <v>223873.11754120936</v>
      </c>
      <c r="BP310" s="36">
        <f t="shared" ca="1" si="470"/>
        <v>207797.94037586116</v>
      </c>
      <c r="BQ310" s="36">
        <f t="shared" ca="1" si="470"/>
        <v>243815.89050431922</v>
      </c>
      <c r="BR310" s="36">
        <f ca="1">BQ313</f>
        <v>280310.52143787901</v>
      </c>
      <c r="BS310" s="36">
        <f ca="1">BR313</f>
        <v>0</v>
      </c>
      <c r="BT310" s="36">
        <f t="shared" ca="1" si="470"/>
        <v>8.4837665781378743E-13</v>
      </c>
      <c r="BU310" s="36">
        <f t="shared" ca="1" si="470"/>
        <v>1.2725649867206812E-12</v>
      </c>
      <c r="BV310" s="36">
        <f t="shared" ca="1" si="470"/>
        <v>1.4846591511741281E-12</v>
      </c>
      <c r="BW310" s="36">
        <f t="shared" ca="1" si="470"/>
        <v>1.5907062334008516E-12</v>
      </c>
      <c r="BX310" s="36">
        <f t="shared" ca="1" si="470"/>
        <v>1.6437297745142133E-12</v>
      </c>
      <c r="BY310" s="36">
        <f t="shared" ca="1" si="470"/>
        <v>1.6702415450708942E-12</v>
      </c>
      <c r="BZ310" s="36">
        <f t="shared" ca="1" si="470"/>
        <v>1.6834974303492344E-12</v>
      </c>
      <c r="CA310" s="36">
        <f t="shared" ca="1" si="470"/>
        <v>1.6901253729884045E-12</v>
      </c>
      <c r="CB310" s="36">
        <f t="shared" ca="1" si="470"/>
        <v>1.6934393443079898E-12</v>
      </c>
      <c r="CC310" s="36">
        <f t="shared" ca="1" si="470"/>
        <v>1.6950963299677824E-12</v>
      </c>
      <c r="CD310" s="36">
        <f t="shared" ca="1" si="470"/>
        <v>1.6959248227976787E-12</v>
      </c>
      <c r="CE310" s="36">
        <f t="shared" ca="1" si="470"/>
        <v>1.6963390692126267E-12</v>
      </c>
      <c r="CF310" s="36">
        <f t="shared" ca="1" si="470"/>
        <v>1.6965461924201009E-12</v>
      </c>
      <c r="CG310" s="36">
        <f t="shared" ca="1" si="470"/>
        <v>1.6966497540238378E-12</v>
      </c>
      <c r="CH310" s="36">
        <f t="shared" ca="1" si="470"/>
        <v>1.6967015348257064E-12</v>
      </c>
      <c r="CI310" s="36">
        <f ca="1">CH313</f>
        <v>1.6967274252266405E-12</v>
      </c>
      <c r="CJ310" s="36">
        <f ca="1">CI313</f>
        <v>1.6967403704271078E-12</v>
      </c>
      <c r="CK310" s="36">
        <f ca="1">CJ313</f>
        <v>1.6967468430273414E-12</v>
      </c>
    </row>
    <row r="311" spans="3:89" customFormat="1" ht="10.15" hidden="1" customHeight="1" outlineLevel="1">
      <c r="D311" s="124" t="s">
        <v>259</v>
      </c>
      <c r="F311" s="12" t="s">
        <v>4</v>
      </c>
      <c r="J311" s="31">
        <f ca="1">J284</f>
        <v>-3150</v>
      </c>
      <c r="K311" s="31">
        <f t="shared" ref="K311:BV311" ca="1" si="471">K284</f>
        <v>-3150</v>
      </c>
      <c r="L311" s="31">
        <f t="shared" ca="1" si="471"/>
        <v>-3150</v>
      </c>
      <c r="M311" s="31">
        <f t="shared" ca="1" si="471"/>
        <v>-90197.276796566905</v>
      </c>
      <c r="N311" s="31">
        <f t="shared" ca="1" si="471"/>
        <v>130283.16776849944</v>
      </c>
      <c r="O311" s="31">
        <f t="shared" ca="1" si="471"/>
        <v>132104.05102122622</v>
      </c>
      <c r="P311" s="31">
        <f t="shared" ca="1" si="471"/>
        <v>133924.934273953</v>
      </c>
      <c r="Q311" s="31">
        <f t="shared" ca="1" si="471"/>
        <v>135745.81752667978</v>
      </c>
      <c r="R311" s="31">
        <f t="shared" ca="1" si="471"/>
        <v>137566.70077940653</v>
      </c>
      <c r="S311" s="31">
        <f t="shared" ca="1" si="471"/>
        <v>139387.58403213331</v>
      </c>
      <c r="T311" s="31">
        <f t="shared" ca="1" si="471"/>
        <v>141208.46728486009</v>
      </c>
      <c r="U311" s="31">
        <f t="shared" ca="1" si="471"/>
        <v>143029.35053758684</v>
      </c>
      <c r="V311" s="31">
        <f t="shared" ca="1" si="471"/>
        <v>144850.23379031362</v>
      </c>
      <c r="W311" s="31">
        <f t="shared" ca="1" si="471"/>
        <v>146671.1170430404</v>
      </c>
      <c r="X311" s="31">
        <f t="shared" ca="1" si="471"/>
        <v>135421.68955937418</v>
      </c>
      <c r="Y311" s="31">
        <f t="shared" ca="1" si="471"/>
        <v>121309.81532831259</v>
      </c>
      <c r="Z311" s="31">
        <f t="shared" ca="1" si="471"/>
        <v>109615.0113423953</v>
      </c>
      <c r="AA311" s="31">
        <f t="shared" ca="1" si="471"/>
        <v>99819.333977662725</v>
      </c>
      <c r="AB311" s="31">
        <f t="shared" ca="1" si="471"/>
        <v>91542.957909877849</v>
      </c>
      <c r="AC311" s="31">
        <f t="shared" ca="1" si="471"/>
        <v>84501.014145863126</v>
      </c>
      <c r="AD311" s="31">
        <f t="shared" ca="1" si="471"/>
        <v>78475.661690835521</v>
      </c>
      <c r="AE311" s="31">
        <f t="shared" ca="1" si="471"/>
        <v>73297.468659963692</v>
      </c>
      <c r="AF311" s="31">
        <f t="shared" ca="1" si="471"/>
        <v>68832.673038907422</v>
      </c>
      <c r="AG311" s="31">
        <f t="shared" ca="1" si="471"/>
        <v>64974.26521619437</v>
      </c>
      <c r="AH311" s="31">
        <f t="shared" ca="1" si="471"/>
        <v>61079.913685774802</v>
      </c>
      <c r="AI311" s="31">
        <f t="shared" ca="1" si="471"/>
        <v>57984.97214974778</v>
      </c>
      <c r="AJ311" s="31">
        <f t="shared" ca="1" si="471"/>
        <v>55280.364939023493</v>
      </c>
      <c r="AK311" s="31">
        <f t="shared" ca="1" si="471"/>
        <v>52917.300262939214</v>
      </c>
      <c r="AL311" s="31">
        <f t="shared" ca="1" si="471"/>
        <v>50854.793017338045</v>
      </c>
      <c r="AM311" s="31">
        <f t="shared" ca="1" si="471"/>
        <v>49058.16349870275</v>
      </c>
      <c r="AN311" s="31">
        <f t="shared" ca="1" si="471"/>
        <v>47497.869737370507</v>
      </c>
      <c r="AO311" s="31">
        <f t="shared" ca="1" si="471"/>
        <v>46148.590045058663</v>
      </c>
      <c r="AP311" s="31">
        <f t="shared" ca="1" si="471"/>
        <v>44988.495380144639</v>
      </c>
      <c r="AQ311" s="31">
        <f t="shared" ca="1" si="471"/>
        <v>43998.667239888513</v>
      </c>
      <c r="AR311" s="31">
        <f t="shared" ca="1" si="471"/>
        <v>39374.541918038121</v>
      </c>
      <c r="AS311" s="31">
        <f t="shared" ca="1" si="471"/>
        <v>38591.962374919996</v>
      </c>
      <c r="AT311" s="31">
        <f t="shared" ca="1" si="471"/>
        <v>37936.084094652135</v>
      </c>
      <c r="AU311" s="31">
        <f t="shared" ca="1" si="471"/>
        <v>37395.72755404195</v>
      </c>
      <c r="AV311" s="31">
        <f t="shared" ca="1" si="471"/>
        <v>36960.990889690074</v>
      </c>
      <c r="AW311" s="31">
        <f t="shared" ca="1" si="471"/>
        <v>36623.072445241756</v>
      </c>
      <c r="AX311" s="31">
        <f t="shared" ca="1" si="471"/>
        <v>36374.122094758823</v>
      </c>
      <c r="AY311" s="31">
        <f t="shared" ca="1" si="471"/>
        <v>36207.116041349349</v>
      </c>
      <c r="AZ311" s="31">
        <f t="shared" ca="1" si="471"/>
        <v>36115.750877546088</v>
      </c>
      <c r="BA311" s="31">
        <f t="shared" ca="1" si="471"/>
        <v>36094.353536628551</v>
      </c>
      <c r="BB311" s="31">
        <f t="shared" ca="1" si="471"/>
        <v>31508.139114999904</v>
      </c>
      <c r="BC311" s="31">
        <f t="shared" ca="1" si="471"/>
        <v>31564.280168289159</v>
      </c>
      <c r="BD311" s="31">
        <f t="shared" ca="1" si="471"/>
        <v>31676.436300592359</v>
      </c>
      <c r="BE311" s="31">
        <f t="shared" ca="1" si="471"/>
        <v>31840.788301976751</v>
      </c>
      <c r="BF311" s="31">
        <f t="shared" ca="1" si="471"/>
        <v>32053.856447836988</v>
      </c>
      <c r="BG311" s="31">
        <f t="shared" ca="1" si="471"/>
        <v>32312.463598315881</v>
      </c>
      <c r="BH311" s="31">
        <f t="shared" ca="1" si="471"/>
        <v>32613.703008437715</v>
      </c>
      <c r="BI311" s="31">
        <f t="shared" ca="1" si="471"/>
        <v>32954.910161974869</v>
      </c>
      <c r="BJ311" s="31">
        <f t="shared" ca="1" si="471"/>
        <v>33333.638054228497</v>
      </c>
      <c r="BK311" s="31">
        <f t="shared" ca="1" si="471"/>
        <v>33747.635440875441</v>
      </c>
      <c r="BL311" s="31">
        <f t="shared" ca="1" si="471"/>
        <v>34375.276598697463</v>
      </c>
      <c r="BM311" s="31">
        <f t="shared" ca="1" si="471"/>
        <v>34743.290800340939</v>
      </c>
      <c r="BN311" s="31">
        <f t="shared" ca="1" si="471"/>
        <v>35140.814183667717</v>
      </c>
      <c r="BO311" s="31">
        <f t="shared" ca="1" si="471"/>
        <v>35566.20734969528</v>
      </c>
      <c r="BP311" s="31">
        <f t="shared" ca="1" si="471"/>
        <v>36017.950128458062</v>
      </c>
      <c r="BQ311" s="31">
        <f t="shared" ca="1" si="471"/>
        <v>36494.630933559769</v>
      </c>
      <c r="BR311" s="31">
        <f t="shared" ca="1" si="471"/>
        <v>-51768.226217488511</v>
      </c>
      <c r="BS311" s="31">
        <f t="shared" ca="1" si="471"/>
        <v>1.6967533156275749E-12</v>
      </c>
      <c r="BT311" s="31">
        <f t="shared" ca="1" si="471"/>
        <v>1.6967533156275749E-12</v>
      </c>
      <c r="BU311" s="31">
        <f t="shared" ca="1" si="471"/>
        <v>1.6967533156275749E-12</v>
      </c>
      <c r="BV311" s="31">
        <f t="shared" ca="1" si="471"/>
        <v>1.6967533156275749E-12</v>
      </c>
      <c r="BW311" s="31">
        <f t="shared" ref="BW311:CK311" ca="1" si="472">BW284</f>
        <v>1.6967533156275749E-12</v>
      </c>
      <c r="BX311" s="31">
        <f t="shared" ca="1" si="472"/>
        <v>1.6967533156275749E-12</v>
      </c>
      <c r="BY311" s="31">
        <f t="shared" ca="1" si="472"/>
        <v>1.6967533156275749E-12</v>
      </c>
      <c r="BZ311" s="31">
        <f t="shared" ca="1" si="472"/>
        <v>1.6967533156275749E-12</v>
      </c>
      <c r="CA311" s="31">
        <f t="shared" ca="1" si="472"/>
        <v>1.6967533156275749E-12</v>
      </c>
      <c r="CB311" s="31">
        <f t="shared" ca="1" si="472"/>
        <v>1.6967533156275749E-12</v>
      </c>
      <c r="CC311" s="31">
        <f t="shared" ca="1" si="472"/>
        <v>1.6967533156275749E-12</v>
      </c>
      <c r="CD311" s="31">
        <f t="shared" ca="1" si="472"/>
        <v>1.6967533156275749E-12</v>
      </c>
      <c r="CE311" s="31">
        <f t="shared" ca="1" si="472"/>
        <v>1.6967533156275749E-12</v>
      </c>
      <c r="CF311" s="31">
        <f t="shared" ca="1" si="472"/>
        <v>1.6967533156275749E-12</v>
      </c>
      <c r="CG311" s="31">
        <f t="shared" ca="1" si="472"/>
        <v>1.6967533156275749E-12</v>
      </c>
      <c r="CH311" s="31">
        <f t="shared" ca="1" si="472"/>
        <v>1.6967533156275749E-12</v>
      </c>
      <c r="CI311" s="31">
        <f t="shared" ca="1" si="472"/>
        <v>1.6967533156275749E-12</v>
      </c>
      <c r="CJ311" s="31">
        <f t="shared" ca="1" si="472"/>
        <v>1.6967533156275749E-12</v>
      </c>
      <c r="CK311" s="31">
        <f t="shared" ca="1" si="472"/>
        <v>1.6967533156275749E-12</v>
      </c>
    </row>
    <row r="312" spans="3:89" customFormat="1" ht="10.15" hidden="1" customHeight="1" outlineLevel="1">
      <c r="D312" s="125" t="s">
        <v>260</v>
      </c>
      <c r="E312" s="94"/>
      <c r="F312" s="42" t="s">
        <v>4</v>
      </c>
      <c r="J312" s="73">
        <f t="shared" ref="J312:AO312" si="473">J295</f>
        <v>0</v>
      </c>
      <c r="K312" s="39">
        <f t="shared" si="473"/>
        <v>0</v>
      </c>
      <c r="L312" s="39">
        <f t="shared" si="473"/>
        <v>0</v>
      </c>
      <c r="M312" s="39">
        <f t="shared" ca="1" si="473"/>
        <v>0</v>
      </c>
      <c r="N312" s="39">
        <f t="shared" ca="1" si="473"/>
        <v>0</v>
      </c>
      <c r="O312" s="39">
        <f t="shared" ca="1" si="473"/>
        <v>-81369.970996579374</v>
      </c>
      <c r="P312" s="39">
        <f t="shared" ca="1" si="473"/>
        <v>-82578.961585748169</v>
      </c>
      <c r="Q312" s="39">
        <f t="shared" ca="1" si="473"/>
        <v>-83489.40321211156</v>
      </c>
      <c r="R312" s="39">
        <f t="shared" ca="1" si="473"/>
        <v>-84399.844838474935</v>
      </c>
      <c r="S312" s="39">
        <f t="shared" ca="1" si="473"/>
        <v>-85310.286464838326</v>
      </c>
      <c r="T312" s="39">
        <f t="shared" ca="1" si="473"/>
        <v>-86220.728091201716</v>
      </c>
      <c r="U312" s="39">
        <f t="shared" ca="1" si="473"/>
        <v>-87131.169717565092</v>
      </c>
      <c r="V312" s="39">
        <f t="shared" ca="1" si="473"/>
        <v>-88041.611343928482</v>
      </c>
      <c r="W312" s="39">
        <f t="shared" ca="1" si="473"/>
        <v>-88952.052970291872</v>
      </c>
      <c r="X312" s="39">
        <f t="shared" ca="1" si="473"/>
        <v>-2549.839300733016</v>
      </c>
      <c r="Y312" s="39">
        <f t="shared" ca="1" si="473"/>
        <v>-79857.23850988684</v>
      </c>
      <c r="Z312" s="39">
        <f t="shared" ca="1" si="473"/>
        <v>-73165.51745869295</v>
      </c>
      <c r="AA312" s="39">
        <f t="shared" ca="1" si="473"/>
        <v>-67604.285230570313</v>
      </c>
      <c r="AB312" s="39">
        <f t="shared" ca="1" si="473"/>
        <v>-72811.005720114306</v>
      </c>
      <c r="AC312" s="39">
        <f t="shared" ca="1" si="473"/>
        <v>-95388.70753338105</v>
      </c>
      <c r="AD312" s="39">
        <f t="shared" ca="1" si="473"/>
        <v>-103309.77154977218</v>
      </c>
      <c r="AE312" s="39">
        <f t="shared" ca="1" si="473"/>
        <v>-104385.28149025829</v>
      </c>
      <c r="AF312" s="39">
        <f t="shared" ca="1" si="473"/>
        <v>-102441.43818490065</v>
      </c>
      <c r="AG312" s="39">
        <f t="shared" ca="1" si="473"/>
        <v>-99328.492225553608</v>
      </c>
      <c r="AH312" s="39">
        <f t="shared" ca="1" si="473"/>
        <v>-28751.173890037531</v>
      </c>
      <c r="AI312" s="39">
        <f t="shared" ca="1" si="473"/>
        <v>-56890.667069339201</v>
      </c>
      <c r="AJ312" s="39">
        <f t="shared" ca="1" si="473"/>
        <v>-69471.760392049531</v>
      </c>
      <c r="AK312" s="39">
        <f t="shared" ca="1" si="473"/>
        <v>-74461.468761481447</v>
      </c>
      <c r="AL312" s="39">
        <f t="shared" ca="1" si="473"/>
        <v>-75820.080083981476</v>
      </c>
      <c r="AM312" s="39">
        <f t="shared" ca="1" si="473"/>
        <v>-75508.195889507988</v>
      </c>
      <c r="AN312" s="39">
        <f t="shared" ca="1" si="473"/>
        <v>-74489.551270355412</v>
      </c>
      <c r="AO312" s="39">
        <f t="shared" ca="1" si="473"/>
        <v>-73231.878720650304</v>
      </c>
      <c r="AP312" s="39">
        <f t="shared" ref="AP312:BU312" ca="1" si="474">AP295</f>
        <v>-71956.909932537412</v>
      </c>
      <c r="AQ312" s="39">
        <f t="shared" ca="1" si="474"/>
        <v>-70765.034805629941</v>
      </c>
      <c r="AR312" s="39">
        <f t="shared" ca="1" si="474"/>
        <v>-9302.1680818080604</v>
      </c>
      <c r="AS312" s="39">
        <f t="shared" ca="1" si="474"/>
        <v>-35895.097222219694</v>
      </c>
      <c r="AT312" s="39">
        <f t="shared" ca="1" si="474"/>
        <v>-48819.363991980863</v>
      </c>
      <c r="AU312" s="39">
        <f t="shared" ca="1" si="474"/>
        <v>-54970.965622155389</v>
      </c>
      <c r="AV312" s="39">
        <f t="shared" ca="1" si="474"/>
        <v>-57792.503490757314</v>
      </c>
      <c r="AW312" s="39">
        <f t="shared" ca="1" si="474"/>
        <v>-59000.493139717131</v>
      </c>
      <c r="AX312" s="39">
        <f t="shared" ca="1" si="474"/>
        <v>-59448.934893118334</v>
      </c>
      <c r="AY312" s="39">
        <f t="shared" ca="1" si="474"/>
        <v>-59561.028365369362</v>
      </c>
      <c r="AZ312" s="39">
        <f t="shared" ca="1" si="474"/>
        <v>-59544.970017059561</v>
      </c>
      <c r="BA312" s="39">
        <f t="shared" ca="1" si="474"/>
        <v>-59501.801357602235</v>
      </c>
      <c r="BB312" s="39">
        <f t="shared" ca="1" si="474"/>
        <v>-3068.511432530704</v>
      </c>
      <c r="BC312" s="39">
        <f t="shared" ca="1" si="474"/>
        <v>-28547.249502660197</v>
      </c>
      <c r="BD312" s="39">
        <f t="shared" ca="1" si="474"/>
        <v>-41323.129692714137</v>
      </c>
      <c r="BE312" s="39">
        <f t="shared" ca="1" si="474"/>
        <v>-47775.012984850167</v>
      </c>
      <c r="BF312" s="39">
        <f t="shared" ca="1" si="474"/>
        <v>-51090.471420503993</v>
      </c>
      <c r="BG312" s="39">
        <f t="shared" ca="1" si="474"/>
        <v>-52861.596753052843</v>
      </c>
      <c r="BH312" s="39">
        <f t="shared" ca="1" si="474"/>
        <v>-53882.887033691033</v>
      </c>
      <c r="BI312" s="39">
        <f t="shared" ca="1" si="474"/>
        <v>-54550.174415750051</v>
      </c>
      <c r="BJ312" s="39">
        <f t="shared" ca="1" si="474"/>
        <v>-55060.075493491706</v>
      </c>
      <c r="BK312" s="39">
        <f t="shared" ca="1" si="474"/>
        <v>-55509.70455983626</v>
      </c>
      <c r="BL312" s="39">
        <f t="shared" ca="1" si="474"/>
        <v>-24138.832885218781</v>
      </c>
      <c r="BM312" s="39">
        <f t="shared" ca="1" si="474"/>
        <v>-39577.067083561749</v>
      </c>
      <c r="BN312" s="39">
        <f t="shared" ca="1" si="474"/>
        <v>-47484.63787257576</v>
      </c>
      <c r="BO312" s="39">
        <f t="shared" ca="1" si="474"/>
        <v>-51641.384515043494</v>
      </c>
      <c r="BP312" s="39">
        <f t="shared" si="474"/>
        <v>0</v>
      </c>
      <c r="BQ312" s="39">
        <f>BQ295</f>
        <v>0</v>
      </c>
      <c r="BR312" s="39">
        <f t="shared" ca="1" si="474"/>
        <v>-228542.29522039049</v>
      </c>
      <c r="BS312" s="39">
        <f t="shared" ca="1" si="474"/>
        <v>-8.4837665781378743E-13</v>
      </c>
      <c r="BT312" s="39">
        <f t="shared" ca="1" si="474"/>
        <v>-1.2725649867206812E-12</v>
      </c>
      <c r="BU312" s="39">
        <f t="shared" ca="1" si="474"/>
        <v>-1.4846591511741281E-12</v>
      </c>
      <c r="BV312" s="39">
        <f t="shared" ref="BV312:CK312" ca="1" si="475">BV295</f>
        <v>-1.5907062334008516E-12</v>
      </c>
      <c r="BW312" s="39">
        <f t="shared" ca="1" si="475"/>
        <v>-1.6437297745142133E-12</v>
      </c>
      <c r="BX312" s="39">
        <f t="shared" ca="1" si="475"/>
        <v>-1.6702415450708942E-12</v>
      </c>
      <c r="BY312" s="39">
        <f t="shared" ca="1" si="475"/>
        <v>-1.6834974303492344E-12</v>
      </c>
      <c r="BZ312" s="39">
        <f t="shared" ca="1" si="475"/>
        <v>-1.6901253729884045E-12</v>
      </c>
      <c r="CA312" s="39">
        <f t="shared" ca="1" si="475"/>
        <v>-1.6934393443079898E-12</v>
      </c>
      <c r="CB312" s="39">
        <f t="shared" ca="1" si="475"/>
        <v>-1.6950963299677824E-12</v>
      </c>
      <c r="CC312" s="39">
        <f t="shared" ca="1" si="475"/>
        <v>-1.6959248227976787E-12</v>
      </c>
      <c r="CD312" s="39">
        <f t="shared" ca="1" si="475"/>
        <v>-1.6963390692126267E-12</v>
      </c>
      <c r="CE312" s="39">
        <f t="shared" ca="1" si="475"/>
        <v>-1.6965461924201009E-12</v>
      </c>
      <c r="CF312" s="39">
        <f t="shared" ca="1" si="475"/>
        <v>-1.6966497540238378E-12</v>
      </c>
      <c r="CG312" s="39">
        <f t="shared" ca="1" si="475"/>
        <v>-1.6967015348257064E-12</v>
      </c>
      <c r="CH312" s="39">
        <f t="shared" ca="1" si="475"/>
        <v>-1.6967274252266405E-12</v>
      </c>
      <c r="CI312" s="39">
        <f t="shared" ca="1" si="475"/>
        <v>-1.6967403704271078E-12</v>
      </c>
      <c r="CJ312" s="39">
        <f t="shared" ca="1" si="475"/>
        <v>-1.6967468430273414E-12</v>
      </c>
      <c r="CK312" s="39">
        <f t="shared" ca="1" si="475"/>
        <v>-1.696750079327458E-12</v>
      </c>
    </row>
    <row r="313" spans="3:89" s="75" customFormat="1" ht="10.15" hidden="1" customHeight="1" outlineLevel="1">
      <c r="D313" s="44" t="s">
        <v>261</v>
      </c>
      <c r="F313" s="46" t="s">
        <v>4</v>
      </c>
      <c r="I313" s="24"/>
      <c r="J313" s="38">
        <f ca="1">SUM(J310:J312)</f>
        <v>-3150</v>
      </c>
      <c r="K313" s="38">
        <f ca="1">SUM(K310:K312)</f>
        <v>-6300</v>
      </c>
      <c r="L313" s="38">
        <f ca="1">SUM(L310:L312)</f>
        <v>-9450</v>
      </c>
      <c r="M313" s="38">
        <f t="shared" ref="M313:BV313" ca="1" si="476">SUM(M310:M312)</f>
        <v>-99647.276796566905</v>
      </c>
      <c r="N313" s="38">
        <f t="shared" ca="1" si="476"/>
        <v>30635.890971932531</v>
      </c>
      <c r="O313" s="38">
        <f t="shared" ca="1" si="476"/>
        <v>81369.970996579374</v>
      </c>
      <c r="P313" s="38">
        <f t="shared" ca="1" si="476"/>
        <v>132715.94368478417</v>
      </c>
      <c r="Q313" s="38">
        <f t="shared" ca="1" si="476"/>
        <v>184972.35799935239</v>
      </c>
      <c r="R313" s="38">
        <f t="shared" ca="1" si="476"/>
        <v>238139.21394028398</v>
      </c>
      <c r="S313" s="38">
        <f t="shared" ca="1" si="476"/>
        <v>292216.51150757901</v>
      </c>
      <c r="T313" s="38">
        <f t="shared" ca="1" si="476"/>
        <v>347204.25070123735</v>
      </c>
      <c r="U313" s="38">
        <f t="shared" ca="1" si="476"/>
        <v>403102.43152125913</v>
      </c>
      <c r="V313" s="38">
        <f t="shared" ca="1" si="476"/>
        <v>459911.05396764423</v>
      </c>
      <c r="W313" s="38">
        <f t="shared" ca="1" si="476"/>
        <v>517630.11804039282</v>
      </c>
      <c r="X313" s="38">
        <f t="shared" ca="1" si="476"/>
        <v>650501.96829903394</v>
      </c>
      <c r="Y313" s="38">
        <f t="shared" ca="1" si="476"/>
        <v>691954.54511745973</v>
      </c>
      <c r="Z313" s="38">
        <f t="shared" ca="1" si="476"/>
        <v>728404.03900116216</v>
      </c>
      <c r="AA313" s="38">
        <f ca="1">SUM(AA310:AA312)</f>
        <v>760619.08774825453</v>
      </c>
      <c r="AB313" s="38">
        <f ca="1">SUM(AB310:AB312)</f>
        <v>779351.03993801808</v>
      </c>
      <c r="AC313" s="38">
        <f t="shared" ca="1" si="476"/>
        <v>768463.34655050014</v>
      </c>
      <c r="AD313" s="38">
        <f t="shared" ca="1" si="476"/>
        <v>743629.23669156339</v>
      </c>
      <c r="AE313" s="38">
        <f t="shared" ca="1" si="476"/>
        <v>712541.42386126879</v>
      </c>
      <c r="AF313" s="38">
        <f t="shared" ca="1" si="476"/>
        <v>678932.65871527558</v>
      </c>
      <c r="AG313" s="38">
        <f t="shared" ca="1" si="476"/>
        <v>644578.4317059163</v>
      </c>
      <c r="AH313" s="38">
        <f t="shared" ca="1" si="476"/>
        <v>676907.1715016535</v>
      </c>
      <c r="AI313" s="38">
        <f t="shared" ca="1" si="476"/>
        <v>678001.47658206208</v>
      </c>
      <c r="AJ313" s="38">
        <f t="shared" ca="1" si="476"/>
        <v>663810.08112903603</v>
      </c>
      <c r="AK313" s="38">
        <f t="shared" ca="1" si="476"/>
        <v>642265.91263049375</v>
      </c>
      <c r="AL313" s="38">
        <f t="shared" ca="1" si="476"/>
        <v>617300.62556385028</v>
      </c>
      <c r="AM313" s="38">
        <f t="shared" ca="1" si="476"/>
        <v>590850.59317304508</v>
      </c>
      <c r="AN313" s="38">
        <f t="shared" ca="1" si="476"/>
        <v>563858.91164006013</v>
      </c>
      <c r="AO313" s="38">
        <f t="shared" ca="1" si="476"/>
        <v>536775.62296446844</v>
      </c>
      <c r="AP313" s="38">
        <f t="shared" ca="1" si="476"/>
        <v>509807.20841207571</v>
      </c>
      <c r="AQ313" s="38">
        <f t="shared" ca="1" si="476"/>
        <v>483040.84084633429</v>
      </c>
      <c r="AR313" s="38">
        <f t="shared" ca="1" si="476"/>
        <v>513113.21468256431</v>
      </c>
      <c r="AS313" s="38">
        <f t="shared" ca="1" si="476"/>
        <v>515810.07983526459</v>
      </c>
      <c r="AT313" s="38">
        <f t="shared" ca="1" si="476"/>
        <v>504926.79993793584</v>
      </c>
      <c r="AU313" s="38">
        <f t="shared" ca="1" si="476"/>
        <v>487351.56186982238</v>
      </c>
      <c r="AV313" s="38">
        <f t="shared" ca="1" si="476"/>
        <v>466520.04926875513</v>
      </c>
      <c r="AW313" s="38">
        <f t="shared" ca="1" si="476"/>
        <v>444142.62857427972</v>
      </c>
      <c r="AX313" s="38">
        <f t="shared" ca="1" si="476"/>
        <v>421067.81577592023</v>
      </c>
      <c r="AY313" s="38">
        <f t="shared" ca="1" si="476"/>
        <v>397713.90345190023</v>
      </c>
      <c r="AZ313" s="38">
        <f t="shared" ca="1" si="476"/>
        <v>374284.68431238679</v>
      </c>
      <c r="BA313" s="38">
        <f t="shared" ca="1" si="476"/>
        <v>350877.23649141309</v>
      </c>
      <c r="BB313" s="38">
        <f t="shared" ca="1" si="476"/>
        <v>379316.86417388229</v>
      </c>
      <c r="BC313" s="38">
        <f t="shared" ca="1" si="476"/>
        <v>382333.89483951125</v>
      </c>
      <c r="BD313" s="38">
        <f t="shared" ca="1" si="476"/>
        <v>372687.2014473895</v>
      </c>
      <c r="BE313" s="38">
        <f t="shared" ca="1" si="476"/>
        <v>356752.97676451609</v>
      </c>
      <c r="BF313" s="38">
        <f t="shared" ca="1" si="476"/>
        <v>337716.36179184908</v>
      </c>
      <c r="BG313" s="38">
        <f t="shared" ca="1" si="476"/>
        <v>317167.22863711213</v>
      </c>
      <c r="BH313" s="38">
        <f t="shared" ca="1" si="476"/>
        <v>295898.04461185879</v>
      </c>
      <c r="BI313" s="38">
        <f t="shared" ca="1" si="476"/>
        <v>274302.78035808355</v>
      </c>
      <c r="BJ313" s="38">
        <f t="shared" ca="1" si="476"/>
        <v>252576.34291882033</v>
      </c>
      <c r="BK313" s="38">
        <f t="shared" ca="1" si="476"/>
        <v>230814.27379985951</v>
      </c>
      <c r="BL313" s="38">
        <f t="shared" ca="1" si="476"/>
        <v>241050.7175133382</v>
      </c>
      <c r="BM313" s="38">
        <f t="shared" ca="1" si="476"/>
        <v>236216.9412301174</v>
      </c>
      <c r="BN313" s="38">
        <f t="shared" ca="1" si="476"/>
        <v>223873.11754120936</v>
      </c>
      <c r="BO313" s="38">
        <f t="shared" ca="1" si="476"/>
        <v>207797.94037586116</v>
      </c>
      <c r="BP313" s="38">
        <f t="shared" ca="1" si="476"/>
        <v>243815.89050431922</v>
      </c>
      <c r="BQ313" s="38">
        <f ca="1">SUM(BQ310:BQ312)</f>
        <v>280310.52143787901</v>
      </c>
      <c r="BR313" s="38">
        <f t="shared" ca="1" si="476"/>
        <v>0</v>
      </c>
      <c r="BS313" s="38">
        <f ca="1">SUM(BS310:BS312)</f>
        <v>8.4837665781378743E-13</v>
      </c>
      <c r="BT313" s="38">
        <f t="shared" ca="1" si="476"/>
        <v>1.2725649867206812E-12</v>
      </c>
      <c r="BU313" s="38">
        <f t="shared" ca="1" si="476"/>
        <v>1.4846591511741281E-12</v>
      </c>
      <c r="BV313" s="38">
        <f t="shared" ca="1" si="476"/>
        <v>1.5907062334008516E-12</v>
      </c>
      <c r="BW313" s="38">
        <f t="shared" ref="BW313:CK313" ca="1" si="477">SUM(BW310:BW312)</f>
        <v>1.6437297745142133E-12</v>
      </c>
      <c r="BX313" s="38">
        <f t="shared" ca="1" si="477"/>
        <v>1.6702415450708942E-12</v>
      </c>
      <c r="BY313" s="38">
        <f t="shared" ca="1" si="477"/>
        <v>1.6834974303492344E-12</v>
      </c>
      <c r="BZ313" s="38">
        <f t="shared" ca="1" si="477"/>
        <v>1.6901253729884045E-12</v>
      </c>
      <c r="CA313" s="38">
        <f t="shared" ca="1" si="477"/>
        <v>1.6934393443079898E-12</v>
      </c>
      <c r="CB313" s="38">
        <f t="shared" ca="1" si="477"/>
        <v>1.6950963299677824E-12</v>
      </c>
      <c r="CC313" s="38">
        <f t="shared" ca="1" si="477"/>
        <v>1.6959248227976787E-12</v>
      </c>
      <c r="CD313" s="38">
        <f t="shared" ca="1" si="477"/>
        <v>1.6963390692126267E-12</v>
      </c>
      <c r="CE313" s="38">
        <f t="shared" ca="1" si="477"/>
        <v>1.6965461924201009E-12</v>
      </c>
      <c r="CF313" s="38">
        <f t="shared" ca="1" si="477"/>
        <v>1.6966497540238378E-12</v>
      </c>
      <c r="CG313" s="38">
        <f t="shared" ca="1" si="477"/>
        <v>1.6967015348257064E-12</v>
      </c>
      <c r="CH313" s="38">
        <f t="shared" ca="1" si="477"/>
        <v>1.6967274252266405E-12</v>
      </c>
      <c r="CI313" s="38">
        <f t="shared" ca="1" si="477"/>
        <v>1.6967403704271078E-12</v>
      </c>
      <c r="CJ313" s="38">
        <f t="shared" ca="1" si="477"/>
        <v>1.6967468430273414E-12</v>
      </c>
      <c r="CK313" s="38">
        <f t="shared" ca="1" si="477"/>
        <v>1.696750079327458E-12</v>
      </c>
    </row>
    <row r="314" spans="3:89" customFormat="1" ht="10.15" hidden="1" customHeight="1" outlineLevel="1"/>
    <row r="315" spans="3:89" ht="10.15" customHeight="1" collapsed="1"/>
    <row r="316" spans="3:89" s="27" customFormat="1" ht="10.15" customHeight="1">
      <c r="C316" s="27" t="s">
        <v>3</v>
      </c>
      <c r="E316" s="28"/>
      <c r="F316" s="29"/>
      <c r="G316" s="29"/>
    </row>
    <row r="317" spans="3:89" ht="10.15" hidden="1" customHeight="1"/>
    <row r="318" spans="3:89" ht="10.15" hidden="1" customHeight="1"/>
  </sheetData>
  <conditionalFormatting sqref="A4">
    <cfRule type="cellIs" dxfId="61" priority="17" operator="equal">
      <formula>0</formula>
    </cfRule>
    <cfRule type="cellIs" dxfId="60" priority="18" operator="greaterThan">
      <formula>0</formula>
    </cfRule>
  </conditionalFormatting>
  <conditionalFormatting sqref="A296:A297">
    <cfRule type="cellIs" dxfId="59" priority="15" operator="equal">
      <formula>0</formula>
    </cfRule>
    <cfRule type="cellIs" dxfId="58" priority="16" operator="greaterThan">
      <formula>0</formula>
    </cfRule>
  </conditionalFormatting>
  <conditionalFormatting sqref="A260">
    <cfRule type="cellIs" dxfId="57" priority="13" operator="equal">
      <formula>0</formula>
    </cfRule>
    <cfRule type="cellIs" dxfId="56" priority="14" operator="greaterThan">
      <formula>0</formula>
    </cfRule>
  </conditionalFormatting>
  <conditionalFormatting sqref="A265">
    <cfRule type="cellIs" dxfId="55" priority="11" operator="equal">
      <formula>0</formula>
    </cfRule>
    <cfRule type="cellIs" dxfId="54" priority="12" operator="greaterThan">
      <formula>0</formula>
    </cfRule>
  </conditionalFormatting>
  <conditionalFormatting sqref="A274">
    <cfRule type="cellIs" dxfId="53" priority="9" operator="equal">
      <formula>0</formula>
    </cfRule>
    <cfRule type="cellIs" dxfId="52" priority="10" operator="greaterThan">
      <formula>0</formula>
    </cfRule>
  </conditionalFormatting>
  <conditionalFormatting sqref="A295">
    <cfRule type="cellIs" dxfId="51" priority="7" operator="equal">
      <formula>0</formula>
    </cfRule>
    <cfRule type="cellIs" dxfId="50" priority="8" operator="greaterThan">
      <formula>0</formula>
    </cfRule>
  </conditionalFormatting>
  <conditionalFormatting sqref="A291">
    <cfRule type="cellIs" dxfId="49" priority="5" operator="equal">
      <formula>0</formula>
    </cfRule>
    <cfRule type="cellIs" dxfId="48" priority="6" operator="greaterThan">
      <formula>0</formula>
    </cfRule>
  </conditionalFormatting>
  <conditionalFormatting sqref="A191">
    <cfRule type="cellIs" dxfId="47" priority="3" operator="equal">
      <formula>0</formula>
    </cfRule>
    <cfRule type="cellIs" dxfId="46" priority="4" operator="greaterThan">
      <formula>0</formula>
    </cfRule>
  </conditionalFormatting>
  <conditionalFormatting sqref="A231">
    <cfRule type="cellIs" dxfId="45" priority="1" operator="equal">
      <formula>0</formula>
    </cfRule>
    <cfRule type="cellIs" dxfId="44" priority="2" operator="greaterThan">
      <formula>0</formula>
    </cfRule>
  </conditionalFormatting>
  <dataValidations disablePrompts="1" count="1">
    <dataValidation type="decimal" operator="greaterThan" allowBlank="1" showInputMessage="1" showErrorMessage="1" sqref="G108:G127" xr:uid="{9B17D153-5E2A-49CA-97ED-AF789F018BCB}">
      <formula1>0</formula1>
    </dataValidation>
  </dataValidations>
  <pageMargins left="0.7" right="0.7" top="0.75" bottom="0.75" header="0.3" footer="0.3"/>
  <pageSetup paperSize="9" orientation="portrait" r:id="rId1"/>
  <headerFooter>
    <oddFooter>&amp;C&amp;7&amp;B&amp;"Arial"Document Classification: KPMG Confidential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239E4-C954-459F-BF00-23E885980FC9}">
  <sheetPr codeName="Sheet8">
    <tabColor theme="4" tint="0.79998168889431442"/>
  </sheetPr>
  <dimension ref="A1:GE58"/>
  <sheetViews>
    <sheetView showGridLines="0" zoomScale="85" zoomScaleNormal="85" workbookViewId="0">
      <pane xSplit="9" ySplit="4" topLeftCell="BK5" activePane="bottomRight" state="frozen"/>
      <selection activeCell="D47" sqref="D47"/>
      <selection pane="topRight" activeCell="D47" sqref="D47"/>
      <selection pane="bottomLeft" activeCell="D47" sqref="D47"/>
      <selection pane="bottomRight"/>
    </sheetView>
  </sheetViews>
  <sheetFormatPr defaultColWidth="0" defaultRowHeight="11.25" zeroHeight="1" outlineLevelRow="1"/>
  <cols>
    <col min="1" max="1" width="3.5703125" style="10" customWidth="1"/>
    <col min="2" max="2" width="4.5703125" style="10" customWidth="1"/>
    <col min="3" max="3" width="4.7109375" style="10" customWidth="1"/>
    <col min="4" max="4" width="40.7109375" style="10" customWidth="1"/>
    <col min="5" max="5" width="11.7109375" style="11" customWidth="1"/>
    <col min="6" max="6" width="11.7109375" style="12" customWidth="1"/>
    <col min="7" max="7" width="15.5703125" style="12" customWidth="1"/>
    <col min="8" max="9" width="5.5703125" style="10" customWidth="1"/>
    <col min="10" max="90" width="11.7109375" style="10" customWidth="1"/>
    <col min="91" max="16384" width="11.7109375" style="10" hidden="1"/>
  </cols>
  <sheetData>
    <row r="1" spans="1:187" s="3" customFormat="1" ht="10.15" customHeight="1">
      <c r="A1" s="2"/>
      <c r="E1" s="4"/>
      <c r="F1" s="5"/>
      <c r="G1" s="5"/>
    </row>
    <row r="2" spans="1:187" s="3" customFormat="1" ht="10.15" customHeight="1">
      <c r="A2" s="6" t="s">
        <v>16</v>
      </c>
      <c r="E2" s="4"/>
      <c r="F2" s="5"/>
      <c r="G2" s="5"/>
      <c r="I2" s="7" t="s">
        <v>5</v>
      </c>
      <c r="J2" s="30">
        <f>'Laika grafiks'!J16</f>
        <v>1</v>
      </c>
      <c r="K2" s="30">
        <f>'Laika grafiks'!K16</f>
        <v>2</v>
      </c>
      <c r="L2" s="30">
        <f>'Laika grafiks'!L16</f>
        <v>3</v>
      </c>
      <c r="M2" s="30">
        <f>'Laika grafiks'!M16</f>
        <v>4</v>
      </c>
      <c r="N2" s="30">
        <f>'Laika grafiks'!N16</f>
        <v>5</v>
      </c>
      <c r="O2" s="30">
        <f>'Laika grafiks'!O16</f>
        <v>6</v>
      </c>
      <c r="P2" s="30">
        <f>'Laika grafiks'!P16</f>
        <v>7</v>
      </c>
      <c r="Q2" s="30">
        <f>'Laika grafiks'!Q16</f>
        <v>8</v>
      </c>
      <c r="R2" s="30">
        <f>'Laika grafiks'!R16</f>
        <v>9</v>
      </c>
      <c r="S2" s="30">
        <f>'Laika grafiks'!S16</f>
        <v>10</v>
      </c>
      <c r="T2" s="30">
        <f>'Laika grafiks'!T16</f>
        <v>11</v>
      </c>
      <c r="U2" s="30">
        <f>'Laika grafiks'!U16</f>
        <v>12</v>
      </c>
      <c r="V2" s="30">
        <f>'Laika grafiks'!V16</f>
        <v>13</v>
      </c>
      <c r="W2" s="30">
        <f>'Laika grafiks'!W16</f>
        <v>14</v>
      </c>
      <c r="X2" s="30">
        <f>'Laika grafiks'!X16</f>
        <v>15</v>
      </c>
      <c r="Y2" s="30">
        <f>'Laika grafiks'!Y16</f>
        <v>16</v>
      </c>
      <c r="Z2" s="30">
        <f>'Laika grafiks'!Z16</f>
        <v>17</v>
      </c>
      <c r="AA2" s="30">
        <f>'Laika grafiks'!AA16</f>
        <v>18</v>
      </c>
      <c r="AB2" s="30">
        <f>'Laika grafiks'!AB16</f>
        <v>19</v>
      </c>
      <c r="AC2" s="30">
        <f>'Laika grafiks'!AC16</f>
        <v>20</v>
      </c>
      <c r="AD2" s="30">
        <f>'Laika grafiks'!AD16</f>
        <v>21</v>
      </c>
      <c r="AE2" s="30">
        <f>'Laika grafiks'!AE16</f>
        <v>22</v>
      </c>
      <c r="AF2" s="30">
        <f>'Laika grafiks'!AF16</f>
        <v>23</v>
      </c>
      <c r="AG2" s="30">
        <f>'Laika grafiks'!AG16</f>
        <v>24</v>
      </c>
      <c r="AH2" s="30">
        <f>'Laika grafiks'!AH16</f>
        <v>25</v>
      </c>
      <c r="AI2" s="30">
        <f>'Laika grafiks'!AI16</f>
        <v>26</v>
      </c>
      <c r="AJ2" s="30">
        <f>'Laika grafiks'!AJ16</f>
        <v>27</v>
      </c>
      <c r="AK2" s="30">
        <f>'Laika grafiks'!AK16</f>
        <v>28</v>
      </c>
      <c r="AL2" s="30">
        <f>'Laika grafiks'!AL16</f>
        <v>29</v>
      </c>
      <c r="AM2" s="30">
        <f>'Laika grafiks'!AM16</f>
        <v>30</v>
      </c>
      <c r="AN2" s="30">
        <f>'Laika grafiks'!AN16</f>
        <v>31</v>
      </c>
      <c r="AO2" s="30">
        <f>'Laika grafiks'!AO16</f>
        <v>32</v>
      </c>
      <c r="AP2" s="30">
        <f>'Laika grafiks'!AP16</f>
        <v>33</v>
      </c>
      <c r="AQ2" s="30">
        <f>'Laika grafiks'!AQ16</f>
        <v>34</v>
      </c>
      <c r="AR2" s="30">
        <f>'Laika grafiks'!AR16</f>
        <v>35</v>
      </c>
      <c r="AS2" s="30">
        <f>'Laika grafiks'!AS16</f>
        <v>36</v>
      </c>
      <c r="AT2" s="30">
        <f>'Laika grafiks'!AT16</f>
        <v>37</v>
      </c>
      <c r="AU2" s="30">
        <f>'Laika grafiks'!AU16</f>
        <v>38</v>
      </c>
      <c r="AV2" s="30">
        <f>'Laika grafiks'!AV16</f>
        <v>39</v>
      </c>
      <c r="AW2" s="30">
        <f>'Laika grafiks'!AW16</f>
        <v>40</v>
      </c>
      <c r="AX2" s="30">
        <f>'Laika grafiks'!AX16</f>
        <v>41</v>
      </c>
      <c r="AY2" s="30">
        <f>'Laika grafiks'!AY16</f>
        <v>42</v>
      </c>
      <c r="AZ2" s="30">
        <f>'Laika grafiks'!AZ16</f>
        <v>43</v>
      </c>
      <c r="BA2" s="30">
        <f>'Laika grafiks'!BA16</f>
        <v>44</v>
      </c>
      <c r="BB2" s="30">
        <f>'Laika grafiks'!BB16</f>
        <v>45</v>
      </c>
      <c r="BC2" s="30">
        <f>'Laika grafiks'!BC16</f>
        <v>46</v>
      </c>
      <c r="BD2" s="30">
        <f>'Laika grafiks'!BD16</f>
        <v>47</v>
      </c>
      <c r="BE2" s="30">
        <f>'Laika grafiks'!BE16</f>
        <v>48</v>
      </c>
      <c r="BF2" s="30">
        <f>'Laika grafiks'!BF16</f>
        <v>49</v>
      </c>
      <c r="BG2" s="30">
        <f>'Laika grafiks'!BG16</f>
        <v>50</v>
      </c>
      <c r="BH2" s="30">
        <f>'Laika grafiks'!BH16</f>
        <v>51</v>
      </c>
      <c r="BI2" s="30">
        <f>'Laika grafiks'!BI16</f>
        <v>52</v>
      </c>
      <c r="BJ2" s="30">
        <f>'Laika grafiks'!BJ16</f>
        <v>53</v>
      </c>
      <c r="BK2" s="30">
        <f>'Laika grafiks'!BK16</f>
        <v>54</v>
      </c>
      <c r="BL2" s="30">
        <f>'Laika grafiks'!BL16</f>
        <v>55</v>
      </c>
      <c r="BM2" s="30">
        <f>'Laika grafiks'!BM16</f>
        <v>56</v>
      </c>
      <c r="BN2" s="30">
        <f>'Laika grafiks'!BN16</f>
        <v>57</v>
      </c>
      <c r="BO2" s="30">
        <f>'Laika grafiks'!BO16</f>
        <v>58</v>
      </c>
      <c r="BP2" s="30">
        <f>'Laika grafiks'!BP16</f>
        <v>59</v>
      </c>
      <c r="BQ2" s="30">
        <f>'Laika grafiks'!BQ16</f>
        <v>60</v>
      </c>
      <c r="BR2" s="30">
        <f>'Laika grafiks'!BR16</f>
        <v>61</v>
      </c>
      <c r="BS2" s="30">
        <f>'Laika grafiks'!BS16</f>
        <v>62</v>
      </c>
      <c r="BT2" s="30">
        <f>'Laika grafiks'!BT16</f>
        <v>63</v>
      </c>
      <c r="BU2" s="30">
        <f>'Laika grafiks'!BU16</f>
        <v>64</v>
      </c>
      <c r="BV2" s="30">
        <f>'Laika grafiks'!BV16</f>
        <v>65</v>
      </c>
      <c r="BW2" s="30">
        <f>'Laika grafiks'!BW16</f>
        <v>66</v>
      </c>
      <c r="BX2" s="30">
        <f>'Laika grafiks'!BX16</f>
        <v>67</v>
      </c>
      <c r="BY2" s="30">
        <f>'Laika grafiks'!BY16</f>
        <v>68</v>
      </c>
      <c r="BZ2" s="30">
        <f>'Laika grafiks'!BZ16</f>
        <v>69</v>
      </c>
      <c r="CA2" s="30">
        <f>'Laika grafiks'!CA16</f>
        <v>70</v>
      </c>
      <c r="CB2" s="30">
        <f>'Laika grafiks'!CB16</f>
        <v>71</v>
      </c>
      <c r="CC2" s="30">
        <f>'Laika grafiks'!CC16</f>
        <v>72</v>
      </c>
      <c r="CD2" s="30">
        <f>'Laika grafiks'!CD16</f>
        <v>73</v>
      </c>
      <c r="CE2" s="30">
        <f>'Laika grafiks'!CE16</f>
        <v>74</v>
      </c>
      <c r="CF2" s="30">
        <f>'Laika grafiks'!CF16</f>
        <v>75</v>
      </c>
      <c r="CG2" s="30">
        <f>'Laika grafiks'!CG16</f>
        <v>76</v>
      </c>
      <c r="CH2" s="30">
        <f>'Laika grafiks'!CH16</f>
        <v>77</v>
      </c>
      <c r="CI2" s="30">
        <f>'Laika grafiks'!CI16</f>
        <v>78</v>
      </c>
      <c r="CJ2" s="30">
        <f>'Laika grafiks'!CJ16</f>
        <v>79</v>
      </c>
      <c r="CK2" s="30">
        <f>'Laika grafiks'!CK16</f>
        <v>80</v>
      </c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</row>
    <row r="3" spans="1:187" s="3" customFormat="1" ht="10.15" customHeight="1">
      <c r="A3" s="6" t="s">
        <v>354</v>
      </c>
      <c r="E3" s="4"/>
      <c r="F3" s="5"/>
      <c r="G3" s="5"/>
      <c r="I3" s="7" t="s">
        <v>6</v>
      </c>
      <c r="J3" s="6">
        <f>'Laika grafiks'!J17</f>
        <v>2000</v>
      </c>
      <c r="K3" s="6">
        <f>'Laika grafiks'!K17</f>
        <v>2001</v>
      </c>
      <c r="L3" s="6">
        <f>'Laika grafiks'!L17</f>
        <v>2002</v>
      </c>
      <c r="M3" s="6">
        <f>'Laika grafiks'!M17</f>
        <v>2003</v>
      </c>
      <c r="N3" s="6">
        <f>'Laika grafiks'!N17</f>
        <v>2004</v>
      </c>
      <c r="O3" s="6">
        <f>'Laika grafiks'!O17</f>
        <v>2005</v>
      </c>
      <c r="P3" s="6">
        <f>'Laika grafiks'!P17</f>
        <v>2006</v>
      </c>
      <c r="Q3" s="6">
        <f>'Laika grafiks'!Q17</f>
        <v>2007</v>
      </c>
      <c r="R3" s="6">
        <f>'Laika grafiks'!R17</f>
        <v>2008</v>
      </c>
      <c r="S3" s="6">
        <f>'Laika grafiks'!S17</f>
        <v>2009</v>
      </c>
      <c r="T3" s="6">
        <f>'Laika grafiks'!T17</f>
        <v>2010</v>
      </c>
      <c r="U3" s="6">
        <f>'Laika grafiks'!U17</f>
        <v>2011</v>
      </c>
      <c r="V3" s="6">
        <f>'Laika grafiks'!V17</f>
        <v>2012</v>
      </c>
      <c r="W3" s="6">
        <f>'Laika grafiks'!W17</f>
        <v>2013</v>
      </c>
      <c r="X3" s="6">
        <f>'Laika grafiks'!X17</f>
        <v>2014</v>
      </c>
      <c r="Y3" s="6">
        <f>'Laika grafiks'!Y17</f>
        <v>2015</v>
      </c>
      <c r="Z3" s="6">
        <f>'Laika grafiks'!Z17</f>
        <v>2016</v>
      </c>
      <c r="AA3" s="6">
        <f>'Laika grafiks'!AA17</f>
        <v>2017</v>
      </c>
      <c r="AB3" s="6">
        <f>'Laika grafiks'!AB17</f>
        <v>2018</v>
      </c>
      <c r="AC3" s="6">
        <f>'Laika grafiks'!AC17</f>
        <v>2019</v>
      </c>
      <c r="AD3" s="6">
        <f>'Laika grafiks'!AD17</f>
        <v>2020</v>
      </c>
      <c r="AE3" s="6">
        <f>'Laika grafiks'!AE17</f>
        <v>2021</v>
      </c>
      <c r="AF3" s="6">
        <f>'Laika grafiks'!AF17</f>
        <v>2022</v>
      </c>
      <c r="AG3" s="6">
        <f>'Laika grafiks'!AG17</f>
        <v>2023</v>
      </c>
      <c r="AH3" s="6">
        <f>'Laika grafiks'!AH17</f>
        <v>2024</v>
      </c>
      <c r="AI3" s="6">
        <f>'Laika grafiks'!AI17</f>
        <v>2025</v>
      </c>
      <c r="AJ3" s="6">
        <f>'Laika grafiks'!AJ17</f>
        <v>2026</v>
      </c>
      <c r="AK3" s="6">
        <f>'Laika grafiks'!AK17</f>
        <v>2027</v>
      </c>
      <c r="AL3" s="6">
        <f>'Laika grafiks'!AL17</f>
        <v>2028</v>
      </c>
      <c r="AM3" s="6">
        <f>'Laika grafiks'!AM17</f>
        <v>2029</v>
      </c>
      <c r="AN3" s="6">
        <f>'Laika grafiks'!AN17</f>
        <v>2030</v>
      </c>
      <c r="AO3" s="6">
        <f>'Laika grafiks'!AO17</f>
        <v>2031</v>
      </c>
      <c r="AP3" s="6">
        <f>'Laika grafiks'!AP17</f>
        <v>2032</v>
      </c>
      <c r="AQ3" s="6">
        <f>'Laika grafiks'!AQ17</f>
        <v>2033</v>
      </c>
      <c r="AR3" s="6">
        <f>'Laika grafiks'!AR17</f>
        <v>2034</v>
      </c>
      <c r="AS3" s="6">
        <f>'Laika grafiks'!AS17</f>
        <v>2035</v>
      </c>
      <c r="AT3" s="6">
        <f>'Laika grafiks'!AT17</f>
        <v>2036</v>
      </c>
      <c r="AU3" s="6">
        <f>'Laika grafiks'!AU17</f>
        <v>2037</v>
      </c>
      <c r="AV3" s="6">
        <f>'Laika grafiks'!AV17</f>
        <v>2038</v>
      </c>
      <c r="AW3" s="6">
        <f>'Laika grafiks'!AW17</f>
        <v>2039</v>
      </c>
      <c r="AX3" s="6">
        <f>'Laika grafiks'!AX17</f>
        <v>2040</v>
      </c>
      <c r="AY3" s="6">
        <f>'Laika grafiks'!AY17</f>
        <v>2041</v>
      </c>
      <c r="AZ3" s="6">
        <f>'Laika grafiks'!AZ17</f>
        <v>2042</v>
      </c>
      <c r="BA3" s="6">
        <f>'Laika grafiks'!BA17</f>
        <v>2043</v>
      </c>
      <c r="BB3" s="6">
        <f>'Laika grafiks'!BB17</f>
        <v>2044</v>
      </c>
      <c r="BC3" s="6">
        <f>'Laika grafiks'!BC17</f>
        <v>2045</v>
      </c>
      <c r="BD3" s="6">
        <f>'Laika grafiks'!BD17</f>
        <v>2046</v>
      </c>
      <c r="BE3" s="6">
        <f>'Laika grafiks'!BE17</f>
        <v>2047</v>
      </c>
      <c r="BF3" s="6">
        <f>'Laika grafiks'!BF17</f>
        <v>2048</v>
      </c>
      <c r="BG3" s="6">
        <f>'Laika grafiks'!BG17</f>
        <v>2049</v>
      </c>
      <c r="BH3" s="6">
        <f>'Laika grafiks'!BH17</f>
        <v>2050</v>
      </c>
      <c r="BI3" s="6">
        <f>'Laika grafiks'!BI17</f>
        <v>2051</v>
      </c>
      <c r="BJ3" s="6">
        <f>'Laika grafiks'!BJ17</f>
        <v>2052</v>
      </c>
      <c r="BK3" s="6">
        <f>'Laika grafiks'!BK17</f>
        <v>2053</v>
      </c>
      <c r="BL3" s="6">
        <f>'Laika grafiks'!BL17</f>
        <v>2054</v>
      </c>
      <c r="BM3" s="6">
        <f>'Laika grafiks'!BM17</f>
        <v>2055</v>
      </c>
      <c r="BN3" s="6">
        <f>'Laika grafiks'!BN17</f>
        <v>2056</v>
      </c>
      <c r="BO3" s="6">
        <f>'Laika grafiks'!BO17</f>
        <v>2057</v>
      </c>
      <c r="BP3" s="6">
        <f>'Laika grafiks'!BP17</f>
        <v>2058</v>
      </c>
      <c r="BQ3" s="6">
        <f>'Laika grafiks'!BQ17</f>
        <v>2059</v>
      </c>
      <c r="BR3" s="6">
        <f>'Laika grafiks'!BR17</f>
        <v>2060</v>
      </c>
      <c r="BS3" s="6">
        <f>'Laika grafiks'!BS17</f>
        <v>2061</v>
      </c>
      <c r="BT3" s="6">
        <f>'Laika grafiks'!BT17</f>
        <v>2062</v>
      </c>
      <c r="BU3" s="6">
        <f>'Laika grafiks'!BU17</f>
        <v>2063</v>
      </c>
      <c r="BV3" s="6">
        <f>'Laika grafiks'!BV17</f>
        <v>2064</v>
      </c>
      <c r="BW3" s="6">
        <f>'Laika grafiks'!BW17</f>
        <v>2065</v>
      </c>
      <c r="BX3" s="6">
        <f>'Laika grafiks'!BX17</f>
        <v>2066</v>
      </c>
      <c r="BY3" s="6">
        <f>'Laika grafiks'!BY17</f>
        <v>2067</v>
      </c>
      <c r="BZ3" s="6">
        <f>'Laika grafiks'!BZ17</f>
        <v>2068</v>
      </c>
      <c r="CA3" s="6">
        <f>'Laika grafiks'!CA17</f>
        <v>2069</v>
      </c>
      <c r="CB3" s="6">
        <f>'Laika grafiks'!CB17</f>
        <v>2070</v>
      </c>
      <c r="CC3" s="6">
        <f>'Laika grafiks'!CC17</f>
        <v>2071</v>
      </c>
      <c r="CD3" s="6">
        <f>'Laika grafiks'!CD17</f>
        <v>2072</v>
      </c>
      <c r="CE3" s="6">
        <f>'Laika grafiks'!CE17</f>
        <v>2073</v>
      </c>
      <c r="CF3" s="6">
        <f>'Laika grafiks'!CF17</f>
        <v>2074</v>
      </c>
      <c r="CG3" s="6">
        <f>'Laika grafiks'!CG17</f>
        <v>2075</v>
      </c>
      <c r="CH3" s="6">
        <f>'Laika grafiks'!CH17</f>
        <v>2076</v>
      </c>
      <c r="CI3" s="6">
        <f>'Laika grafiks'!CI17</f>
        <v>2077</v>
      </c>
      <c r="CJ3" s="6">
        <f>'Laika grafiks'!CJ17</f>
        <v>2078</v>
      </c>
      <c r="CK3" s="6">
        <f>'Laika grafiks'!CK17</f>
        <v>2079</v>
      </c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</row>
    <row r="4" spans="1:187" s="3" customFormat="1" ht="10.15" customHeight="1">
      <c r="A4" s="178">
        <f ca="1">SUM(A5:A55)</f>
        <v>0</v>
      </c>
      <c r="E4" s="4"/>
      <c r="F4" s="5"/>
      <c r="G4" s="5"/>
      <c r="I4" s="7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</row>
    <row r="5" spans="1:187" ht="10.15" customHeight="1"/>
    <row r="6" spans="1:187" s="13" customFormat="1" ht="10.15" customHeight="1">
      <c r="B6" s="15">
        <v>1</v>
      </c>
      <c r="C6" s="13" t="s">
        <v>219</v>
      </c>
      <c r="E6" s="14"/>
      <c r="F6" s="15"/>
      <c r="G6" s="15"/>
    </row>
    <row r="7" spans="1:187" ht="10.15" customHeight="1" outlineLevel="1"/>
    <row r="8" spans="1:187" ht="10.15" customHeight="1" outlineLevel="1"/>
    <row r="9" spans="1:187" customFormat="1" ht="10.15" customHeight="1" outlineLevel="1">
      <c r="D9" s="63" t="s">
        <v>138</v>
      </c>
      <c r="E9" s="10"/>
      <c r="F9" s="12"/>
    </row>
    <row r="10" spans="1:187" customFormat="1" ht="10.15" customHeight="1" outlineLevel="1">
      <c r="D10" s="10" t="s">
        <v>131</v>
      </c>
      <c r="E10" s="11"/>
      <c r="F10" s="12" t="s">
        <v>4</v>
      </c>
      <c r="J10" s="31">
        <f>Ienemumi!J165</f>
        <v>0</v>
      </c>
      <c r="K10" s="31">
        <f>Ienemumi!K165</f>
        <v>0</v>
      </c>
      <c r="L10" s="31">
        <f>Ienemumi!L165</f>
        <v>0</v>
      </c>
      <c r="M10" s="31">
        <f>Ienemumi!M165</f>
        <v>0</v>
      </c>
      <c r="N10" s="31">
        <f>Ienemumi!N165</f>
        <v>798258.0297135046</v>
      </c>
      <c r="O10" s="31">
        <f>Ienemumi!O165</f>
        <v>798258.0297135046</v>
      </c>
      <c r="P10" s="31">
        <f>Ienemumi!P165</f>
        <v>798258.0297135046</v>
      </c>
      <c r="Q10" s="31">
        <f>Ienemumi!Q165</f>
        <v>798258.0297135046</v>
      </c>
      <c r="R10" s="31">
        <f>Ienemumi!R165</f>
        <v>798258.0297135046</v>
      </c>
      <c r="S10" s="31">
        <f>Ienemumi!S165</f>
        <v>798258.0297135046</v>
      </c>
      <c r="T10" s="31">
        <f>Ienemumi!T165</f>
        <v>798258.0297135046</v>
      </c>
      <c r="U10" s="31">
        <f>Ienemumi!U165</f>
        <v>798258.0297135046</v>
      </c>
      <c r="V10" s="31">
        <f>Ienemumi!V165</f>
        <v>798258.0297135046</v>
      </c>
      <c r="W10" s="31">
        <f>Ienemumi!W165</f>
        <v>798258.0297135046</v>
      </c>
      <c r="X10" s="31">
        <f>Ienemumi!X165</f>
        <v>754125.91648498375</v>
      </c>
      <c r="Y10" s="31">
        <f>Ienemumi!Y165</f>
        <v>691282.09011123504</v>
      </c>
      <c r="Z10" s="31">
        <f>Ienemumi!Z165</f>
        <v>638106.5447180632</v>
      </c>
      <c r="AA10" s="31">
        <f>Ienemumi!AA165</f>
        <v>592527.50580963015</v>
      </c>
      <c r="AB10" s="31">
        <f>Ienemumi!AB165</f>
        <v>553025.67208898824</v>
      </c>
      <c r="AC10" s="31">
        <f>Ienemumi!AC165</f>
        <v>518461.56758342654</v>
      </c>
      <c r="AD10" s="31">
        <f>Ienemumi!AD165</f>
        <v>487963.82831381337</v>
      </c>
      <c r="AE10" s="31">
        <f>Ienemumi!AE165</f>
        <v>460854.72674082353</v>
      </c>
      <c r="AF10" s="31">
        <f>Ienemumi!AF165</f>
        <v>436599.214807096</v>
      </c>
      <c r="AG10" s="31">
        <f>Ienemumi!AG165</f>
        <v>414769.25406674127</v>
      </c>
      <c r="AH10" s="31">
        <f>Ienemumi!AH165</f>
        <v>395018.33720642026</v>
      </c>
      <c r="AI10" s="31">
        <f>Ienemumi!AI165</f>
        <v>377062.95824249205</v>
      </c>
      <c r="AJ10" s="31">
        <f>Ienemumi!AJ165</f>
        <v>360668.91657977493</v>
      </c>
      <c r="AK10" s="31">
        <f>Ienemumi!AK165</f>
        <v>345641.04505561764</v>
      </c>
      <c r="AL10" s="31">
        <f>Ienemumi!AL165</f>
        <v>331815.40325339278</v>
      </c>
      <c r="AM10" s="31">
        <f>Ienemumi!AM165</f>
        <v>319053.27235903149</v>
      </c>
      <c r="AN10" s="31">
        <f>Ienemumi!AN165</f>
        <v>307236.48449388222</v>
      </c>
      <c r="AO10" s="31">
        <f>Ienemumi!AO165</f>
        <v>296263.75290481484</v>
      </c>
      <c r="AP10" s="31">
        <f>Ienemumi!AP165</f>
        <v>286047.76142533857</v>
      </c>
      <c r="AQ10" s="31">
        <f>Ienemumi!AQ165</f>
        <v>276512.836044494</v>
      </c>
      <c r="AR10" s="31">
        <f>Ienemumi!AR165</f>
        <v>267593.06713983283</v>
      </c>
      <c r="AS10" s="31">
        <f>Ienemumi!AS165</f>
        <v>259230.78379171313</v>
      </c>
      <c r="AT10" s="31">
        <f>Ienemumi!AT165</f>
        <v>251375.30549499462</v>
      </c>
      <c r="AU10" s="31">
        <f>Ienemumi!AU165</f>
        <v>243981.9141569066</v>
      </c>
      <c r="AV10" s="31">
        <f>Ienemumi!AV165</f>
        <v>237011.00232385215</v>
      </c>
      <c r="AW10" s="31">
        <f>Ienemumi!AW165</f>
        <v>230427.36337041168</v>
      </c>
      <c r="AX10" s="31">
        <f>Ienemumi!AX165</f>
        <v>224199.59679283295</v>
      </c>
      <c r="AY10" s="31">
        <f>Ienemumi!AY165</f>
        <v>218299.60740354791</v>
      </c>
      <c r="AZ10" s="31">
        <f>Ienemumi!AZ165</f>
        <v>212702.18157268761</v>
      </c>
      <c r="BA10" s="31">
        <f>Ienemumi!BA165</f>
        <v>207384.62703337046</v>
      </c>
      <c r="BB10" s="31">
        <f>Ienemumi!BB165</f>
        <v>202326.46539841013</v>
      </c>
      <c r="BC10" s="31">
        <f>Ienemumi!BC165</f>
        <v>197509.16860320992</v>
      </c>
      <c r="BD10" s="31">
        <f>Ienemumi!BD165</f>
        <v>192915.93212406544</v>
      </c>
      <c r="BE10" s="31">
        <f>Ienemumi!BE165</f>
        <v>188531.47912124571</v>
      </c>
      <c r="BF10" s="31">
        <f>Ienemumi!BF165</f>
        <v>184341.89069632921</v>
      </c>
      <c r="BG10" s="31">
        <f>Ienemumi!BG165</f>
        <v>180334.45828988735</v>
      </c>
      <c r="BH10" s="31">
        <f>Ienemumi!BH165</f>
        <v>176497.55492201756</v>
      </c>
      <c r="BI10" s="31">
        <f>Ienemumi!BI165</f>
        <v>172820.52252780879</v>
      </c>
      <c r="BJ10" s="31">
        <f>Ienemumi!BJ165</f>
        <v>169293.57308846584</v>
      </c>
      <c r="BK10" s="31">
        <f>Ienemumi!BK165</f>
        <v>165907.70162669639</v>
      </c>
      <c r="BL10" s="31">
        <f>Ienemumi!BL165</f>
        <v>162654.60943793759</v>
      </c>
      <c r="BM10" s="31">
        <f>Ienemumi!BM165</f>
        <v>159526.6361795158</v>
      </c>
      <c r="BN10" s="31">
        <f>Ienemumi!BN165</f>
        <v>156516.6996478271</v>
      </c>
      <c r="BO10" s="31">
        <f>Ienemumi!BO165</f>
        <v>153618.24224694178</v>
      </c>
      <c r="BP10" s="31">
        <f>Ienemumi!BP165</f>
        <v>150825.18329699739</v>
      </c>
      <c r="BQ10" s="31">
        <f>Ienemumi!BQ165</f>
        <v>148131.87645240841</v>
      </c>
      <c r="BR10" s="31">
        <f>Ienemumi!BR165</f>
        <v>0</v>
      </c>
      <c r="BS10" s="31">
        <f>Ienemumi!BS165</f>
        <v>0</v>
      </c>
      <c r="BT10" s="31">
        <f>Ienemumi!BT165</f>
        <v>0</v>
      </c>
      <c r="BU10" s="31">
        <f>Ienemumi!BU165</f>
        <v>0</v>
      </c>
      <c r="BV10" s="31">
        <f>Ienemumi!BV165</f>
        <v>0</v>
      </c>
      <c r="BW10" s="31">
        <f>Ienemumi!BW165</f>
        <v>0</v>
      </c>
      <c r="BX10" s="31">
        <f>Ienemumi!BX165</f>
        <v>0</v>
      </c>
      <c r="BY10" s="31">
        <f>Ienemumi!BY165</f>
        <v>0</v>
      </c>
      <c r="BZ10" s="31">
        <f>Ienemumi!BZ165</f>
        <v>0</v>
      </c>
      <c r="CA10" s="31">
        <f>Ienemumi!CA165</f>
        <v>0</v>
      </c>
      <c r="CB10" s="31">
        <f>Ienemumi!CB165</f>
        <v>0</v>
      </c>
      <c r="CC10" s="31">
        <f>Ienemumi!CC165</f>
        <v>0</v>
      </c>
      <c r="CD10" s="31">
        <f>Ienemumi!CD165</f>
        <v>0</v>
      </c>
      <c r="CE10" s="31">
        <f>Ienemumi!CE165</f>
        <v>0</v>
      </c>
      <c r="CF10" s="31">
        <f>Ienemumi!CF165</f>
        <v>0</v>
      </c>
      <c r="CG10" s="31">
        <f>Ienemumi!CG165</f>
        <v>0</v>
      </c>
      <c r="CH10" s="31">
        <f>Ienemumi!CH165</f>
        <v>0</v>
      </c>
      <c r="CI10" s="31">
        <f>Ienemumi!CI165</f>
        <v>0</v>
      </c>
      <c r="CJ10" s="31">
        <f>Ienemumi!CJ165</f>
        <v>0</v>
      </c>
      <c r="CK10" s="31">
        <f>Ienemumi!CK165</f>
        <v>0</v>
      </c>
    </row>
    <row r="11" spans="1:187" customFormat="1" ht="10.15" customHeight="1" outlineLevel="1">
      <c r="D11" s="40" t="s">
        <v>132</v>
      </c>
      <c r="E11" s="11"/>
      <c r="F11" s="12" t="s">
        <v>4</v>
      </c>
      <c r="G11" s="94"/>
      <c r="J11" s="39">
        <f>Ienemumi!J166</f>
        <v>0</v>
      </c>
      <c r="K11" s="39">
        <f>Ienemumi!K166</f>
        <v>0</v>
      </c>
      <c r="L11" s="39">
        <f>Ienemumi!L166</f>
        <v>0</v>
      </c>
      <c r="M11" s="39">
        <f>Ienemumi!M166</f>
        <v>0</v>
      </c>
      <c r="N11" s="39">
        <f>Ienemumi!N166</f>
        <v>15755.092691713908</v>
      </c>
      <c r="O11" s="39">
        <f>Ienemumi!O166</f>
        <v>15755.092691713908</v>
      </c>
      <c r="P11" s="39">
        <f>Ienemumi!P166</f>
        <v>15755.092691713908</v>
      </c>
      <c r="Q11" s="39">
        <f>Ienemumi!Q166</f>
        <v>15755.092691713908</v>
      </c>
      <c r="R11" s="39">
        <f>Ienemumi!R166</f>
        <v>15755.092691713908</v>
      </c>
      <c r="S11" s="39">
        <f>Ienemumi!S166</f>
        <v>15755.092691713908</v>
      </c>
      <c r="T11" s="39">
        <f>Ienemumi!T166</f>
        <v>15755.092691713908</v>
      </c>
      <c r="U11" s="39">
        <f>Ienemumi!U166</f>
        <v>15755.092691713908</v>
      </c>
      <c r="V11" s="39">
        <f>Ienemumi!V166</f>
        <v>15755.092691713908</v>
      </c>
      <c r="W11" s="39">
        <f>Ienemumi!W166</f>
        <v>15755.092691713908</v>
      </c>
      <c r="X11" s="39">
        <f>Ienemumi!X166</f>
        <v>32304.635152409217</v>
      </c>
      <c r="Y11" s="39">
        <f>Ienemumi!Y166</f>
        <v>55871.070042564985</v>
      </c>
      <c r="Z11" s="39">
        <f>Ienemumi!Z166</f>
        <v>75811.899565004438</v>
      </c>
      <c r="AA11" s="39">
        <f>Ienemumi!AA166</f>
        <v>92904.039155666833</v>
      </c>
      <c r="AB11" s="39">
        <f>Ienemumi!AB166</f>
        <v>107717.22680090755</v>
      </c>
      <c r="AC11" s="39">
        <f>Ienemumi!AC166</f>
        <v>120678.76599049318</v>
      </c>
      <c r="AD11" s="39">
        <f>Ienemumi!AD166</f>
        <v>132115.41821659813</v>
      </c>
      <c r="AE11" s="39">
        <f>Ienemumi!AE166</f>
        <v>142281.33130646931</v>
      </c>
      <c r="AF11" s="39">
        <f>Ienemumi!AF166</f>
        <v>151377.14828161715</v>
      </c>
      <c r="AG11" s="39">
        <f>Ienemumi!AG166</f>
        <v>159563.38355925016</v>
      </c>
      <c r="AH11" s="39">
        <f>Ienemumi!AH166</f>
        <v>166969.97738187053</v>
      </c>
      <c r="AI11" s="39">
        <f>Ienemumi!AI166</f>
        <v>173703.24449334363</v>
      </c>
      <c r="AJ11" s="39">
        <f>Ienemumi!AJ166</f>
        <v>179851.01011686251</v>
      </c>
      <c r="AK11" s="39">
        <f>Ienemumi!AK166</f>
        <v>185486.46193842153</v>
      </c>
      <c r="AL11" s="39">
        <f>Ienemumi!AL166</f>
        <v>190671.07761425583</v>
      </c>
      <c r="AM11" s="39">
        <f>Ienemumi!AM166</f>
        <v>195456.87669964132</v>
      </c>
      <c r="AN11" s="39">
        <f>Ienemumi!AN166</f>
        <v>199888.17214907231</v>
      </c>
      <c r="AO11" s="39">
        <f>Ienemumi!AO166</f>
        <v>204002.94649497257</v>
      </c>
      <c r="AP11" s="39">
        <f>Ienemumi!AP166</f>
        <v>207833.94329977621</v>
      </c>
      <c r="AQ11" s="39">
        <f>Ienemumi!AQ166</f>
        <v>211409.54031759291</v>
      </c>
      <c r="AR11" s="39">
        <f>Ienemumi!AR166</f>
        <v>214754.45365684084</v>
      </c>
      <c r="AS11" s="39">
        <f>Ienemumi!AS166</f>
        <v>217890.30991238574</v>
      </c>
      <c r="AT11" s="39">
        <f>Ienemumi!AT166</f>
        <v>220836.11427365517</v>
      </c>
      <c r="AU11" s="39">
        <f>Ienemumi!AU166</f>
        <v>223608.6360254382</v>
      </c>
      <c r="AV11" s="39">
        <f>Ienemumi!AV166</f>
        <v>226222.7279628336</v>
      </c>
      <c r="AW11" s="39">
        <f>Ienemumi!AW166</f>
        <v>228691.59257037376</v>
      </c>
      <c r="AX11" s="39">
        <f>Ienemumi!AX166</f>
        <v>231027.00503696577</v>
      </c>
      <c r="AY11" s="39">
        <f>Ienemumi!AY166</f>
        <v>233239.50105794767</v>
      </c>
      <c r="AZ11" s="39">
        <f>Ienemumi!AZ166</f>
        <v>235338.53574452031</v>
      </c>
      <c r="BA11" s="39">
        <f>Ienemumi!BA166</f>
        <v>237332.61869676423</v>
      </c>
      <c r="BB11" s="39">
        <f>Ienemumi!BB166</f>
        <v>239229.42930987437</v>
      </c>
      <c r="BC11" s="39">
        <f>Ienemumi!BC166</f>
        <v>241035.91560807443</v>
      </c>
      <c r="BD11" s="39">
        <f>Ienemumi!BD166</f>
        <v>242758.3792877536</v>
      </c>
      <c r="BE11" s="39">
        <f>Ienemumi!BE166</f>
        <v>244402.54916381103</v>
      </c>
      <c r="BF11" s="39">
        <f>Ienemumi!BF166</f>
        <v>245973.64482315467</v>
      </c>
      <c r="BG11" s="39">
        <f>Ienemumi!BG166</f>
        <v>247476.43197557039</v>
      </c>
      <c r="BH11" s="39">
        <f>Ienemumi!BH166</f>
        <v>248915.27073852156</v>
      </c>
      <c r="BI11" s="39">
        <f>Ienemumi!BI166</f>
        <v>250294.15788634986</v>
      </c>
      <c r="BJ11" s="39">
        <f>Ienemumi!BJ166</f>
        <v>251616.76392610345</v>
      </c>
      <c r="BK11" s="39">
        <f>Ienemumi!BK166</f>
        <v>252886.46572426701</v>
      </c>
      <c r="BL11" s="39">
        <f>Ienemumi!BL166</f>
        <v>254106.37529505155</v>
      </c>
      <c r="BM11" s="39">
        <f>Ienemumi!BM166</f>
        <v>255279.36526695974</v>
      </c>
      <c r="BN11" s="39">
        <f>Ienemumi!BN166</f>
        <v>256408.091466343</v>
      </c>
      <c r="BO11" s="39">
        <f>Ienemumi!BO166</f>
        <v>257495.012991675</v>
      </c>
      <c r="BP11" s="39">
        <f>Ienemumi!BP166</f>
        <v>258542.41009790412</v>
      </c>
      <c r="BQ11" s="39">
        <f>Ienemumi!BQ166</f>
        <v>259552.400164625</v>
      </c>
      <c r="BR11" s="39">
        <f>Ienemumi!BR166</f>
        <v>3390.2507966213138</v>
      </c>
      <c r="BS11" s="39">
        <f>Ienemumi!BS166</f>
        <v>0</v>
      </c>
      <c r="BT11" s="39">
        <f>Ienemumi!BT166</f>
        <v>0</v>
      </c>
      <c r="BU11" s="39">
        <f>Ienemumi!BU166</f>
        <v>0</v>
      </c>
      <c r="BV11" s="39">
        <f>Ienemumi!BV166</f>
        <v>0</v>
      </c>
      <c r="BW11" s="39">
        <f>Ienemumi!BW166</f>
        <v>0</v>
      </c>
      <c r="BX11" s="39">
        <f>Ienemumi!BX166</f>
        <v>0</v>
      </c>
      <c r="BY11" s="39">
        <f>Ienemumi!BY166</f>
        <v>0</v>
      </c>
      <c r="BZ11" s="39">
        <f>Ienemumi!BZ166</f>
        <v>0</v>
      </c>
      <c r="CA11" s="39">
        <f>Ienemumi!CA166</f>
        <v>0</v>
      </c>
      <c r="CB11" s="39">
        <f>Ienemumi!CB166</f>
        <v>0</v>
      </c>
      <c r="CC11" s="39">
        <f>Ienemumi!CC166</f>
        <v>0</v>
      </c>
      <c r="CD11" s="39">
        <f>Ienemumi!CD166</f>
        <v>0</v>
      </c>
      <c r="CE11" s="39">
        <f>Ienemumi!CE166</f>
        <v>0</v>
      </c>
      <c r="CF11" s="39">
        <f>Ienemumi!CF166</f>
        <v>0</v>
      </c>
      <c r="CG11" s="39">
        <f>Ienemumi!CG166</f>
        <v>0</v>
      </c>
      <c r="CH11" s="39">
        <f>Ienemumi!CH166</f>
        <v>0</v>
      </c>
      <c r="CI11" s="39">
        <f>Ienemumi!CI166</f>
        <v>0</v>
      </c>
      <c r="CJ11" s="39">
        <f>Ienemumi!CJ166</f>
        <v>0</v>
      </c>
      <c r="CK11" s="39">
        <f>Ienemumi!CK166</f>
        <v>0</v>
      </c>
    </row>
    <row r="12" spans="1:187" s="75" customFormat="1" ht="10.15" customHeight="1" outlineLevel="1">
      <c r="D12" s="44" t="s">
        <v>220</v>
      </c>
      <c r="E12" s="80"/>
      <c r="F12" s="81" t="s">
        <v>4</v>
      </c>
      <c r="G12" s="69">
        <f>SUM(J12:CK12)</f>
        <v>31361328.333119344</v>
      </c>
      <c r="J12" s="38">
        <f>SUM(J10:J11)</f>
        <v>0</v>
      </c>
      <c r="K12" s="38">
        <f t="shared" ref="K12:AO12" si="0">SUM(K10:K11)</f>
        <v>0</v>
      </c>
      <c r="L12" s="38">
        <f t="shared" si="0"/>
        <v>0</v>
      </c>
      <c r="M12" s="38">
        <f t="shared" si="0"/>
        <v>0</v>
      </c>
      <c r="N12" s="38">
        <f t="shared" si="0"/>
        <v>814013.12240521854</v>
      </c>
      <c r="O12" s="38">
        <f t="shared" si="0"/>
        <v>814013.12240521854</v>
      </c>
      <c r="P12" s="38">
        <f t="shared" si="0"/>
        <v>814013.12240521854</v>
      </c>
      <c r="Q12" s="38">
        <f t="shared" si="0"/>
        <v>814013.12240521854</v>
      </c>
      <c r="R12" s="38">
        <f t="shared" si="0"/>
        <v>814013.12240521854</v>
      </c>
      <c r="S12" s="38">
        <f t="shared" si="0"/>
        <v>814013.12240521854</v>
      </c>
      <c r="T12" s="38">
        <f t="shared" si="0"/>
        <v>814013.12240521854</v>
      </c>
      <c r="U12" s="38">
        <f t="shared" si="0"/>
        <v>814013.12240521854</v>
      </c>
      <c r="V12" s="38">
        <f t="shared" si="0"/>
        <v>814013.12240521854</v>
      </c>
      <c r="W12" s="38">
        <f t="shared" si="0"/>
        <v>814013.12240521854</v>
      </c>
      <c r="X12" s="38">
        <f t="shared" si="0"/>
        <v>786430.55163739296</v>
      </c>
      <c r="Y12" s="38">
        <f t="shared" si="0"/>
        <v>747153.16015380004</v>
      </c>
      <c r="Z12" s="38">
        <f t="shared" si="0"/>
        <v>713918.4442830676</v>
      </c>
      <c r="AA12" s="38">
        <f t="shared" si="0"/>
        <v>685431.54496529698</v>
      </c>
      <c r="AB12" s="38">
        <f t="shared" si="0"/>
        <v>660742.89888989576</v>
      </c>
      <c r="AC12" s="38">
        <f t="shared" si="0"/>
        <v>639140.33357391972</v>
      </c>
      <c r="AD12" s="38">
        <f t="shared" si="0"/>
        <v>620079.24653041153</v>
      </c>
      <c r="AE12" s="38">
        <f t="shared" si="0"/>
        <v>603136.05804729287</v>
      </c>
      <c r="AF12" s="38">
        <f t="shared" si="0"/>
        <v>587976.36308871314</v>
      </c>
      <c r="AG12" s="38">
        <f t="shared" si="0"/>
        <v>574332.63762599137</v>
      </c>
      <c r="AH12" s="38">
        <f t="shared" si="0"/>
        <v>561988.31458829076</v>
      </c>
      <c r="AI12" s="38">
        <f t="shared" si="0"/>
        <v>550766.20273583569</v>
      </c>
      <c r="AJ12" s="38">
        <f t="shared" si="0"/>
        <v>540519.92669663741</v>
      </c>
      <c r="AK12" s="38">
        <f t="shared" si="0"/>
        <v>531127.50699403917</v>
      </c>
      <c r="AL12" s="38">
        <f t="shared" si="0"/>
        <v>522486.48086764861</v>
      </c>
      <c r="AM12" s="38">
        <f t="shared" si="0"/>
        <v>514510.14905867283</v>
      </c>
      <c r="AN12" s="38">
        <f t="shared" si="0"/>
        <v>507124.65664295456</v>
      </c>
      <c r="AO12" s="38">
        <f t="shared" si="0"/>
        <v>500266.69939978741</v>
      </c>
      <c r="AP12" s="38">
        <f t="shared" ref="AP12:BU12" si="1">SUM(AP10:AP11)</f>
        <v>493881.70472511475</v>
      </c>
      <c r="AQ12" s="38">
        <f t="shared" si="1"/>
        <v>487922.37636208691</v>
      </c>
      <c r="AR12" s="38">
        <f t="shared" si="1"/>
        <v>482347.52079667366</v>
      </c>
      <c r="AS12" s="38">
        <f t="shared" si="1"/>
        <v>477121.09370409884</v>
      </c>
      <c r="AT12" s="38">
        <f t="shared" si="1"/>
        <v>472211.41976864979</v>
      </c>
      <c r="AU12" s="38">
        <f t="shared" si="1"/>
        <v>467590.5501823448</v>
      </c>
      <c r="AV12" s="38">
        <f t="shared" si="1"/>
        <v>463233.73028668575</v>
      </c>
      <c r="AW12" s="38">
        <f t="shared" si="1"/>
        <v>459118.95594078547</v>
      </c>
      <c r="AX12" s="38">
        <f t="shared" si="1"/>
        <v>455226.60182979872</v>
      </c>
      <c r="AY12" s="38">
        <f t="shared" si="1"/>
        <v>451539.10846149561</v>
      </c>
      <c r="AZ12" s="38">
        <f t="shared" si="1"/>
        <v>448040.71731720795</v>
      </c>
      <c r="BA12" s="38">
        <f t="shared" si="1"/>
        <v>444717.24573013466</v>
      </c>
      <c r="BB12" s="38">
        <f t="shared" si="1"/>
        <v>441555.89470828453</v>
      </c>
      <c r="BC12" s="38">
        <f t="shared" si="1"/>
        <v>438545.08421128435</v>
      </c>
      <c r="BD12" s="38">
        <f t="shared" si="1"/>
        <v>435674.31141181907</v>
      </c>
      <c r="BE12" s="38">
        <f t="shared" si="1"/>
        <v>432934.0282850567</v>
      </c>
      <c r="BF12" s="38">
        <f t="shared" si="1"/>
        <v>430315.53551948385</v>
      </c>
      <c r="BG12" s="38">
        <f t="shared" si="1"/>
        <v>427810.89026545774</v>
      </c>
      <c r="BH12" s="38">
        <f t="shared" si="1"/>
        <v>425412.82566053909</v>
      </c>
      <c r="BI12" s="38">
        <f t="shared" si="1"/>
        <v>423114.68041415862</v>
      </c>
      <c r="BJ12" s="38">
        <f t="shared" si="1"/>
        <v>420910.33701456932</v>
      </c>
      <c r="BK12" s="38">
        <f t="shared" si="1"/>
        <v>418794.1673509634</v>
      </c>
      <c r="BL12" s="38">
        <f t="shared" si="1"/>
        <v>416760.98473298911</v>
      </c>
      <c r="BM12" s="38">
        <f t="shared" si="1"/>
        <v>414806.00144647551</v>
      </c>
      <c r="BN12" s="38">
        <f t="shared" si="1"/>
        <v>412924.7911141701</v>
      </c>
      <c r="BO12" s="38">
        <f t="shared" si="1"/>
        <v>411113.25523861678</v>
      </c>
      <c r="BP12" s="38">
        <f t="shared" si="1"/>
        <v>409367.59339490149</v>
      </c>
      <c r="BQ12" s="38">
        <f t="shared" si="1"/>
        <v>407684.27661703341</v>
      </c>
      <c r="BR12" s="38">
        <f t="shared" si="1"/>
        <v>3390.2507966213138</v>
      </c>
      <c r="BS12" s="38">
        <f t="shared" si="1"/>
        <v>0</v>
      </c>
      <c r="BT12" s="38">
        <f t="shared" si="1"/>
        <v>0</v>
      </c>
      <c r="BU12" s="38">
        <f t="shared" si="1"/>
        <v>0</v>
      </c>
      <c r="BV12" s="38">
        <f t="shared" ref="BV12:CK12" si="2">SUM(BV10:BV11)</f>
        <v>0</v>
      </c>
      <c r="BW12" s="38">
        <f t="shared" si="2"/>
        <v>0</v>
      </c>
      <c r="BX12" s="38">
        <f t="shared" si="2"/>
        <v>0</v>
      </c>
      <c r="BY12" s="38">
        <f t="shared" si="2"/>
        <v>0</v>
      </c>
      <c r="BZ12" s="38">
        <f t="shared" si="2"/>
        <v>0</v>
      </c>
      <c r="CA12" s="38">
        <f t="shared" si="2"/>
        <v>0</v>
      </c>
      <c r="CB12" s="38">
        <f t="shared" si="2"/>
        <v>0</v>
      </c>
      <c r="CC12" s="38">
        <f t="shared" si="2"/>
        <v>0</v>
      </c>
      <c r="CD12" s="38">
        <f t="shared" si="2"/>
        <v>0</v>
      </c>
      <c r="CE12" s="38">
        <f t="shared" si="2"/>
        <v>0</v>
      </c>
      <c r="CF12" s="38">
        <f t="shared" si="2"/>
        <v>0</v>
      </c>
      <c r="CG12" s="38">
        <f t="shared" si="2"/>
        <v>0</v>
      </c>
      <c r="CH12" s="38">
        <f t="shared" si="2"/>
        <v>0</v>
      </c>
      <c r="CI12" s="38">
        <f t="shared" si="2"/>
        <v>0</v>
      </c>
      <c r="CJ12" s="38">
        <f t="shared" si="2"/>
        <v>0</v>
      </c>
      <c r="CK12" s="38">
        <f t="shared" si="2"/>
        <v>0</v>
      </c>
    </row>
    <row r="13" spans="1:187" s="75" customFormat="1" ht="10.15" customHeight="1" outlineLevel="1">
      <c r="D13" s="44"/>
      <c r="E13" s="45"/>
      <c r="F13" s="46"/>
      <c r="J13" s="121"/>
      <c r="K13" s="121"/>
      <c r="L13" s="121"/>
      <c r="M13" s="121"/>
      <c r="N13" s="121"/>
      <c r="O13" s="121"/>
      <c r="P13" s="121"/>
      <c r="Q13" s="121"/>
      <c r="R13" s="121"/>
      <c r="S13" s="121"/>
      <c r="T13" s="121"/>
      <c r="U13" s="121"/>
      <c r="V13" s="121"/>
      <c r="W13" s="121"/>
      <c r="X13" s="121"/>
      <c r="Y13" s="121"/>
      <c r="Z13" s="121"/>
      <c r="AA13" s="121"/>
      <c r="AB13" s="121"/>
      <c r="AC13" s="121"/>
      <c r="AD13" s="121"/>
      <c r="AE13" s="121"/>
      <c r="AF13" s="121"/>
      <c r="AG13" s="121"/>
      <c r="AH13" s="121"/>
      <c r="AI13" s="121"/>
      <c r="AJ13" s="121"/>
      <c r="AK13" s="121"/>
      <c r="AL13" s="121"/>
      <c r="AM13" s="121"/>
      <c r="AN13" s="121"/>
      <c r="AO13" s="121"/>
      <c r="AP13" s="121"/>
      <c r="AQ13" s="121"/>
      <c r="AR13" s="121"/>
      <c r="AS13" s="121"/>
      <c r="AT13" s="121"/>
      <c r="AU13" s="121"/>
      <c r="AV13" s="121"/>
      <c r="AW13" s="121"/>
      <c r="AX13" s="121"/>
      <c r="AY13" s="121"/>
      <c r="AZ13" s="121"/>
      <c r="BA13" s="121"/>
      <c r="BB13" s="121"/>
      <c r="BC13" s="121"/>
      <c r="BD13" s="121"/>
      <c r="BE13" s="121"/>
      <c r="BF13" s="121"/>
      <c r="BG13" s="121"/>
      <c r="BH13" s="121"/>
      <c r="BI13" s="121"/>
      <c r="BJ13" s="121"/>
      <c r="BK13" s="121"/>
      <c r="BL13" s="121"/>
      <c r="BM13" s="121"/>
      <c r="BN13" s="121"/>
      <c r="BO13" s="121"/>
      <c r="BP13" s="121"/>
      <c r="BQ13" s="121"/>
      <c r="BR13" s="121"/>
      <c r="BS13" s="121"/>
      <c r="BT13" s="121"/>
      <c r="BU13" s="121"/>
      <c r="BV13" s="121"/>
      <c r="BW13" s="121"/>
      <c r="BX13" s="121"/>
      <c r="BY13" s="121"/>
      <c r="BZ13" s="121"/>
      <c r="CA13" s="121"/>
      <c r="CB13" s="121"/>
      <c r="CC13" s="121"/>
      <c r="CD13" s="121"/>
      <c r="CE13" s="121"/>
      <c r="CF13" s="121"/>
      <c r="CG13" s="121"/>
      <c r="CH13" s="121"/>
      <c r="CI13" s="121"/>
      <c r="CJ13" s="121"/>
      <c r="CK13" s="121"/>
    </row>
    <row r="14" spans="1:187" customFormat="1" ht="10.15" customHeight="1" outlineLevel="1">
      <c r="D14" s="63" t="s">
        <v>221</v>
      </c>
    </row>
    <row r="15" spans="1:187" customFormat="1" ht="10.15" customHeight="1" outlineLevel="1">
      <c r="D15" s="10" t="s">
        <v>610</v>
      </c>
      <c r="F15" s="12" t="s">
        <v>4</v>
      </c>
      <c r="J15" s="31">
        <f>OPEX!J193</f>
        <v>0</v>
      </c>
      <c r="K15" s="31">
        <f>OPEX!K193</f>
        <v>0</v>
      </c>
      <c r="L15" s="31">
        <f>OPEX!L193</f>
        <v>0</v>
      </c>
      <c r="M15" s="31">
        <f>OPEX!M193</f>
        <v>0</v>
      </c>
      <c r="N15" s="31">
        <f>OPEX!N193</f>
        <v>-488407.8734431311</v>
      </c>
      <c r="O15" s="31">
        <f>OPEX!O193</f>
        <v>-488407.8734431311</v>
      </c>
      <c r="P15" s="31">
        <f>OPEX!P193</f>
        <v>-488407.8734431311</v>
      </c>
      <c r="Q15" s="31">
        <f>OPEX!Q193</f>
        <v>-488407.8734431311</v>
      </c>
      <c r="R15" s="31">
        <f>OPEX!R193</f>
        <v>-488407.8734431311</v>
      </c>
      <c r="S15" s="31">
        <f>OPEX!S193</f>
        <v>-488407.8734431311</v>
      </c>
      <c r="T15" s="31">
        <f>OPEX!T193</f>
        <v>-488407.8734431311</v>
      </c>
      <c r="U15" s="31">
        <f>OPEX!U193</f>
        <v>-488407.8734431311</v>
      </c>
      <c r="V15" s="31">
        <f>OPEX!V193</f>
        <v>-488407.8734431311</v>
      </c>
      <c r="W15" s="31">
        <f>OPEX!W193</f>
        <v>-488407.8734431311</v>
      </c>
      <c r="X15" s="31">
        <f>OPEX!X193</f>
        <v>-471858.33098243573</v>
      </c>
      <c r="Y15" s="31">
        <f>OPEX!Y193</f>
        <v>-448291.89609227999</v>
      </c>
      <c r="Z15" s="31">
        <f>OPEX!Z193</f>
        <v>-428351.06656984054</v>
      </c>
      <c r="AA15" s="31">
        <f>OPEX!AA193</f>
        <v>-411258.92697917816</v>
      </c>
      <c r="AB15" s="31">
        <f>OPEX!AB193</f>
        <v>-396445.73933393747</v>
      </c>
      <c r="AC15" s="31">
        <f>OPEX!AC193</f>
        <v>-383484.20014435181</v>
      </c>
      <c r="AD15" s="31">
        <f>OPEX!AD193</f>
        <v>-372047.54791824688</v>
      </c>
      <c r="AE15" s="31">
        <f>OPEX!AE193</f>
        <v>-361881.63482837571</v>
      </c>
      <c r="AF15" s="31">
        <f>OPEX!AF193</f>
        <v>-352785.8178532279</v>
      </c>
      <c r="AG15" s="31">
        <f>OPEX!AG193</f>
        <v>-344599.58257559483</v>
      </c>
      <c r="AH15" s="31">
        <f>OPEX!AH193</f>
        <v>-337192.98875297443</v>
      </c>
      <c r="AI15" s="31">
        <f>OPEX!AI193</f>
        <v>-330459.72164150141</v>
      </c>
      <c r="AJ15" s="31">
        <f>OPEX!AJ193</f>
        <v>-324311.95601798245</v>
      </c>
      <c r="AK15" s="31">
        <f>OPEX!AK193</f>
        <v>-318676.50419642351</v>
      </c>
      <c r="AL15" s="31">
        <f>OPEX!AL193</f>
        <v>-313491.88852058916</v>
      </c>
      <c r="AM15" s="31">
        <f>OPEX!AM193</f>
        <v>-308706.0894352037</v>
      </c>
      <c r="AN15" s="31">
        <f>OPEX!AN193</f>
        <v>-304274.7939857727</v>
      </c>
      <c r="AO15" s="31">
        <f>OPEX!AO193</f>
        <v>-300160.01963987242</v>
      </c>
      <c r="AP15" s="31">
        <f>OPEX!AP193</f>
        <v>-296329.02283506881</v>
      </c>
      <c r="AQ15" s="31">
        <f>OPEX!AQ193</f>
        <v>-292753.42581725214</v>
      </c>
      <c r="AR15" s="31">
        <f>OPEX!AR193</f>
        <v>-289408.51247800421</v>
      </c>
      <c r="AS15" s="31">
        <f>OPEX!AS193</f>
        <v>-286272.65622245928</v>
      </c>
      <c r="AT15" s="31">
        <f>OPEX!AT193</f>
        <v>-283326.85186118988</v>
      </c>
      <c r="AU15" s="31">
        <f>OPEX!AU193</f>
        <v>-280554.33010940684</v>
      </c>
      <c r="AV15" s="31">
        <f>OPEX!AV193</f>
        <v>-277940.23817201145</v>
      </c>
      <c r="AW15" s="31">
        <f>OPEX!AW193</f>
        <v>-275471.37356447126</v>
      </c>
      <c r="AX15" s="31">
        <f>OPEX!AX193</f>
        <v>-273135.96109787922</v>
      </c>
      <c r="AY15" s="31">
        <f>OPEX!AY193</f>
        <v>-270923.46507689735</v>
      </c>
      <c r="AZ15" s="31">
        <f>OPEX!AZ193</f>
        <v>-268824.43039032473</v>
      </c>
      <c r="BA15" s="31">
        <f>OPEX!BA193</f>
        <v>-266830.34743808076</v>
      </c>
      <c r="BB15" s="31">
        <f>OPEX!BB193</f>
        <v>-264933.53682497068</v>
      </c>
      <c r="BC15" s="31">
        <f>OPEX!BC193</f>
        <v>-263127.05052677059</v>
      </c>
      <c r="BD15" s="31">
        <f>OPEX!BD193</f>
        <v>-261404.58684709144</v>
      </c>
      <c r="BE15" s="31">
        <f>OPEX!BE193</f>
        <v>-259760.41697103402</v>
      </c>
      <c r="BF15" s="31">
        <f>OPEX!BF193</f>
        <v>-258189.32131169029</v>
      </c>
      <c r="BG15" s="31">
        <f>OPEX!BG193</f>
        <v>-256686.53415927463</v>
      </c>
      <c r="BH15" s="31">
        <f>OPEX!BH193</f>
        <v>-255247.69539632346</v>
      </c>
      <c r="BI15" s="31">
        <f>OPEX!BI193</f>
        <v>-253868.80824849516</v>
      </c>
      <c r="BJ15" s="31">
        <f>OPEX!BJ193</f>
        <v>-252546.20220874157</v>
      </c>
      <c r="BK15" s="31">
        <f>OPEX!BK193</f>
        <v>-251276.50041057804</v>
      </c>
      <c r="BL15" s="31">
        <f>OPEX!BL193</f>
        <v>-250056.59083979344</v>
      </c>
      <c r="BM15" s="31">
        <f>OPEX!BM193</f>
        <v>-248883.60086788528</v>
      </c>
      <c r="BN15" s="31">
        <f>OPEX!BN193</f>
        <v>-247754.87466850205</v>
      </c>
      <c r="BO15" s="31">
        <f>OPEX!BO193</f>
        <v>-246667.95314317005</v>
      </c>
      <c r="BP15" s="31">
        <f>OPEX!BP193</f>
        <v>-245620.55603694089</v>
      </c>
      <c r="BQ15" s="31">
        <f>OPEX!BQ193</f>
        <v>-244610.56597022002</v>
      </c>
      <c r="BR15" s="31">
        <f>OPEX!BR193</f>
        <v>-2034.1504779727882</v>
      </c>
      <c r="BS15" s="31">
        <f>OPEX!BS193</f>
        <v>0</v>
      </c>
      <c r="BT15" s="31">
        <f>OPEX!BT193</f>
        <v>0</v>
      </c>
      <c r="BU15" s="31">
        <f>OPEX!BU193</f>
        <v>0</v>
      </c>
      <c r="BV15" s="31">
        <f>OPEX!BV193</f>
        <v>0</v>
      </c>
      <c r="BW15" s="31">
        <f>OPEX!BW193</f>
        <v>0</v>
      </c>
      <c r="BX15" s="31">
        <f>OPEX!BX193</f>
        <v>0</v>
      </c>
      <c r="BY15" s="31">
        <f>OPEX!BY193</f>
        <v>0</v>
      </c>
      <c r="BZ15" s="31">
        <f>OPEX!BZ193</f>
        <v>0</v>
      </c>
      <c r="CA15" s="31">
        <f>OPEX!CA193</f>
        <v>0</v>
      </c>
      <c r="CB15" s="31">
        <f>OPEX!CB193</f>
        <v>0</v>
      </c>
      <c r="CC15" s="31">
        <f>OPEX!CC193</f>
        <v>0</v>
      </c>
      <c r="CD15" s="31">
        <f>OPEX!CD193</f>
        <v>0</v>
      </c>
      <c r="CE15" s="31">
        <f>OPEX!CE193</f>
        <v>0</v>
      </c>
      <c r="CF15" s="31">
        <f>OPEX!CF193</f>
        <v>0</v>
      </c>
      <c r="CG15" s="31">
        <f>OPEX!CG193</f>
        <v>0</v>
      </c>
      <c r="CH15" s="31">
        <f>OPEX!CH193</f>
        <v>0</v>
      </c>
      <c r="CI15" s="31">
        <f>OPEX!CI193</f>
        <v>0</v>
      </c>
      <c r="CJ15" s="31">
        <f>OPEX!CJ193</f>
        <v>0</v>
      </c>
      <c r="CK15" s="31">
        <f>OPEX!CK193</f>
        <v>0</v>
      </c>
    </row>
    <row r="16" spans="1:187" customFormat="1" ht="10.15" customHeight="1" outlineLevel="1">
      <c r="A16" s="145"/>
      <c r="D16" s="10" t="s">
        <v>102</v>
      </c>
      <c r="F16" s="12" t="s">
        <v>4</v>
      </c>
      <c r="J16" s="31">
        <f>OPEX!J194</f>
        <v>0</v>
      </c>
      <c r="K16" s="31">
        <f>OPEX!K194</f>
        <v>0</v>
      </c>
      <c r="L16" s="31">
        <f>OPEX!L194</f>
        <v>0</v>
      </c>
      <c r="M16" s="31">
        <f>OPEX!M194</f>
        <v>0</v>
      </c>
      <c r="N16" s="31">
        <f>OPEX!N194</f>
        <v>-43421.816741277333</v>
      </c>
      <c r="O16" s="31">
        <f>OPEX!O194</f>
        <v>-43421.816741277333</v>
      </c>
      <c r="P16" s="31">
        <f>OPEX!P194</f>
        <v>-43421.816741277333</v>
      </c>
      <c r="Q16" s="31">
        <f>OPEX!Q194</f>
        <v>-43421.816741277333</v>
      </c>
      <c r="R16" s="31">
        <f>OPEX!R194</f>
        <v>-43421.816741277333</v>
      </c>
      <c r="S16" s="31">
        <f>OPEX!S194</f>
        <v>-43421.816741277333</v>
      </c>
      <c r="T16" s="31">
        <f>OPEX!T194</f>
        <v>-43421.816741277333</v>
      </c>
      <c r="U16" s="31">
        <f>OPEX!U194</f>
        <v>-43421.816741277333</v>
      </c>
      <c r="V16" s="31">
        <f>OPEX!V194</f>
        <v>-43421.816741277333</v>
      </c>
      <c r="W16" s="31">
        <f>OPEX!W194</f>
        <v>-43421.816741277333</v>
      </c>
      <c r="X16" s="31">
        <f>OPEX!X194</f>
        <v>-43421.816741277333</v>
      </c>
      <c r="Y16" s="31">
        <f>OPEX!Y194</f>
        <v>-43421.816741277333</v>
      </c>
      <c r="Z16" s="31">
        <f>OPEX!Z194</f>
        <v>-43421.816741277333</v>
      </c>
      <c r="AA16" s="31">
        <f>OPEX!AA194</f>
        <v>-43421.816741277333</v>
      </c>
      <c r="AB16" s="31">
        <f>OPEX!AB194</f>
        <v>-43421.816741277333</v>
      </c>
      <c r="AC16" s="31">
        <f>OPEX!AC194</f>
        <v>-43421.816741277333</v>
      </c>
      <c r="AD16" s="31">
        <f>OPEX!AD194</f>
        <v>-43421.816741277333</v>
      </c>
      <c r="AE16" s="31">
        <f>OPEX!AE194</f>
        <v>-43421.816741277333</v>
      </c>
      <c r="AF16" s="31">
        <f>OPEX!AF194</f>
        <v>-43421.816741277333</v>
      </c>
      <c r="AG16" s="31">
        <f>OPEX!AG194</f>
        <v>-43421.816741277333</v>
      </c>
      <c r="AH16" s="31">
        <f>OPEX!AH194</f>
        <v>-43421.816741277333</v>
      </c>
      <c r="AI16" s="31">
        <f>OPEX!AI194</f>
        <v>-43421.816741277333</v>
      </c>
      <c r="AJ16" s="31">
        <f>OPEX!AJ194</f>
        <v>-43421.816741277333</v>
      </c>
      <c r="AK16" s="31">
        <f>OPEX!AK194</f>
        <v>-43421.816741277333</v>
      </c>
      <c r="AL16" s="31">
        <f>OPEX!AL194</f>
        <v>-43421.816741277333</v>
      </c>
      <c r="AM16" s="31">
        <f>OPEX!AM194</f>
        <v>-43421.816741277333</v>
      </c>
      <c r="AN16" s="31">
        <f>OPEX!AN194</f>
        <v>-43421.816741277333</v>
      </c>
      <c r="AO16" s="31">
        <f>OPEX!AO194</f>
        <v>-43421.816741277333</v>
      </c>
      <c r="AP16" s="31">
        <f>OPEX!AP194</f>
        <v>-43421.816741277333</v>
      </c>
      <c r="AQ16" s="31">
        <f>OPEX!AQ194</f>
        <v>-43421.816741277333</v>
      </c>
      <c r="AR16" s="31">
        <f>OPEX!AR194</f>
        <v>-43421.816741277333</v>
      </c>
      <c r="AS16" s="31">
        <f>OPEX!AS194</f>
        <v>-43421.816741277333</v>
      </c>
      <c r="AT16" s="31">
        <f>OPEX!AT194</f>
        <v>-43421.816741277333</v>
      </c>
      <c r="AU16" s="31">
        <f>OPEX!AU194</f>
        <v>-43421.816741277333</v>
      </c>
      <c r="AV16" s="31">
        <f>OPEX!AV194</f>
        <v>-43421.816741277333</v>
      </c>
      <c r="AW16" s="31">
        <f>OPEX!AW194</f>
        <v>-43421.816741277333</v>
      </c>
      <c r="AX16" s="31">
        <f>OPEX!AX194</f>
        <v>-43421.816741277333</v>
      </c>
      <c r="AY16" s="31">
        <f>OPEX!AY194</f>
        <v>-43421.816741277333</v>
      </c>
      <c r="AZ16" s="31">
        <f>OPEX!AZ194</f>
        <v>-43421.816741277333</v>
      </c>
      <c r="BA16" s="31">
        <f>OPEX!BA194</f>
        <v>-43421.816741277333</v>
      </c>
      <c r="BB16" s="31">
        <f>OPEX!BB194</f>
        <v>-43421.816741277333</v>
      </c>
      <c r="BC16" s="31">
        <f>OPEX!BC194</f>
        <v>-43421.816741277333</v>
      </c>
      <c r="BD16" s="31">
        <f>OPEX!BD194</f>
        <v>-43421.816741277333</v>
      </c>
      <c r="BE16" s="31">
        <f>OPEX!BE194</f>
        <v>-43421.816741277333</v>
      </c>
      <c r="BF16" s="31">
        <f>OPEX!BF194</f>
        <v>-43421.816741277333</v>
      </c>
      <c r="BG16" s="31">
        <f>OPEX!BG194</f>
        <v>-43421.816741277333</v>
      </c>
      <c r="BH16" s="31">
        <f>OPEX!BH194</f>
        <v>-43421.816741277333</v>
      </c>
      <c r="BI16" s="31">
        <f>OPEX!BI194</f>
        <v>-43421.816741277333</v>
      </c>
      <c r="BJ16" s="31">
        <f>OPEX!BJ194</f>
        <v>-43421.816741277333</v>
      </c>
      <c r="BK16" s="31">
        <f>OPEX!BK194</f>
        <v>-43421.816741277333</v>
      </c>
      <c r="BL16" s="31">
        <f>OPEX!BL194</f>
        <v>-43421.816741277333</v>
      </c>
      <c r="BM16" s="31">
        <f>OPEX!BM194</f>
        <v>-43421.816741277333</v>
      </c>
      <c r="BN16" s="31">
        <f>OPEX!BN194</f>
        <v>-43421.816741277333</v>
      </c>
      <c r="BO16" s="31">
        <f>OPEX!BO194</f>
        <v>-43421.816741277333</v>
      </c>
      <c r="BP16" s="31">
        <f>OPEX!BP194</f>
        <v>-43421.816741277333</v>
      </c>
      <c r="BQ16" s="31">
        <f>OPEX!BQ194</f>
        <v>-43421.816741277333</v>
      </c>
      <c r="BR16" s="31">
        <f>OPEX!BR194</f>
        <v>-467.18496577072796</v>
      </c>
      <c r="BS16" s="31">
        <f>OPEX!BS194</f>
        <v>0</v>
      </c>
      <c r="BT16" s="31">
        <f>OPEX!BT194</f>
        <v>0</v>
      </c>
      <c r="BU16" s="31">
        <f>OPEX!BU194</f>
        <v>0</v>
      </c>
      <c r="BV16" s="31">
        <f>OPEX!BV194</f>
        <v>0</v>
      </c>
      <c r="BW16" s="31">
        <f>OPEX!BW194</f>
        <v>0</v>
      </c>
      <c r="BX16" s="31">
        <f>OPEX!BX194</f>
        <v>0</v>
      </c>
      <c r="BY16" s="31">
        <f>OPEX!BY194</f>
        <v>0</v>
      </c>
      <c r="BZ16" s="31">
        <f>OPEX!BZ194</f>
        <v>0</v>
      </c>
      <c r="CA16" s="31">
        <f>OPEX!CA194</f>
        <v>0</v>
      </c>
      <c r="CB16" s="31">
        <f>OPEX!CB194</f>
        <v>0</v>
      </c>
      <c r="CC16" s="31">
        <f>OPEX!CC194</f>
        <v>0</v>
      </c>
      <c r="CD16" s="31">
        <f>OPEX!CD194</f>
        <v>0</v>
      </c>
      <c r="CE16" s="31">
        <f>OPEX!CE194</f>
        <v>0</v>
      </c>
      <c r="CF16" s="31">
        <f>OPEX!CF194</f>
        <v>0</v>
      </c>
      <c r="CG16" s="31">
        <f>OPEX!CG194</f>
        <v>0</v>
      </c>
      <c r="CH16" s="31">
        <f>OPEX!CH194</f>
        <v>0</v>
      </c>
      <c r="CI16" s="31">
        <f>OPEX!CI194</f>
        <v>0</v>
      </c>
      <c r="CJ16" s="31">
        <f>OPEX!CJ194</f>
        <v>0</v>
      </c>
      <c r="CK16" s="31">
        <f>OPEX!CK194</f>
        <v>0</v>
      </c>
    </row>
    <row r="17" spans="1:89" customFormat="1" ht="10.15" customHeight="1" outlineLevel="1">
      <c r="A17" s="145"/>
      <c r="D17" s="10" t="s">
        <v>264</v>
      </c>
      <c r="F17" s="12" t="s">
        <v>4</v>
      </c>
      <c r="J17" s="31">
        <f>OPEX!J195</f>
        <v>-1575</v>
      </c>
      <c r="K17" s="31">
        <f>OPEX!K195</f>
        <v>-1575</v>
      </c>
      <c r="L17" s="31">
        <f>OPEX!L195</f>
        <v>-1575</v>
      </c>
      <c r="M17" s="31">
        <f>OPEX!M195</f>
        <v>-30692.784892934487</v>
      </c>
      <c r="N17" s="31">
        <f>OPEX!N195</f>
        <v>-30692.784892934487</v>
      </c>
      <c r="O17" s="31">
        <f>OPEX!O195</f>
        <v>-30692.784892934487</v>
      </c>
      <c r="P17" s="31">
        <f>OPEX!P195</f>
        <v>-30692.784892934487</v>
      </c>
      <c r="Q17" s="31">
        <f>OPEX!Q195</f>
        <v>-30692.784892934487</v>
      </c>
      <c r="R17" s="31">
        <f>OPEX!R195</f>
        <v>-30692.784892934487</v>
      </c>
      <c r="S17" s="31">
        <f>OPEX!S195</f>
        <v>-30692.784892934487</v>
      </c>
      <c r="T17" s="31">
        <f>OPEX!T195</f>
        <v>-30692.784892934487</v>
      </c>
      <c r="U17" s="31">
        <f>OPEX!U195</f>
        <v>-30692.784892934487</v>
      </c>
      <c r="V17" s="31">
        <f>OPEX!V195</f>
        <v>-30692.784892934487</v>
      </c>
      <c r="W17" s="31">
        <f>OPEX!W195</f>
        <v>-30692.784892934487</v>
      </c>
      <c r="X17" s="31">
        <f>OPEX!X195</f>
        <v>-30692.784892934487</v>
      </c>
      <c r="Y17" s="31">
        <f>OPEX!Y195</f>
        <v>-30692.784892934487</v>
      </c>
      <c r="Z17" s="31">
        <f>OPEX!Z195</f>
        <v>-30692.784892934487</v>
      </c>
      <c r="AA17" s="31">
        <f>OPEX!AA195</f>
        <v>-30692.784892934487</v>
      </c>
      <c r="AB17" s="31">
        <f>OPEX!AB195</f>
        <v>-30692.784892934487</v>
      </c>
      <c r="AC17" s="31">
        <f>OPEX!AC195</f>
        <v>-30692.784892934487</v>
      </c>
      <c r="AD17" s="31">
        <f>OPEX!AD195</f>
        <v>-30692.784892934487</v>
      </c>
      <c r="AE17" s="31">
        <f>OPEX!AE195</f>
        <v>-30692.784892934487</v>
      </c>
      <c r="AF17" s="31">
        <f>OPEX!AF195</f>
        <v>-30692.784892934487</v>
      </c>
      <c r="AG17" s="31">
        <f>OPEX!AG195</f>
        <v>-30692.784892934487</v>
      </c>
      <c r="AH17" s="31">
        <f>OPEX!AH195</f>
        <v>-30692.784892934487</v>
      </c>
      <c r="AI17" s="31">
        <f>OPEX!AI195</f>
        <v>-30692.784892934487</v>
      </c>
      <c r="AJ17" s="31">
        <f>OPEX!AJ195</f>
        <v>-30692.784892934487</v>
      </c>
      <c r="AK17" s="31">
        <f>OPEX!AK195</f>
        <v>-30692.784892934487</v>
      </c>
      <c r="AL17" s="31">
        <f>OPEX!AL195</f>
        <v>-30692.784892934487</v>
      </c>
      <c r="AM17" s="31">
        <f>OPEX!AM195</f>
        <v>-30692.784892934487</v>
      </c>
      <c r="AN17" s="31">
        <f>OPEX!AN195</f>
        <v>-30692.784892934487</v>
      </c>
      <c r="AO17" s="31">
        <f>OPEX!AO195</f>
        <v>-30692.784892934487</v>
      </c>
      <c r="AP17" s="31">
        <f>OPEX!AP195</f>
        <v>-30692.784892934487</v>
      </c>
      <c r="AQ17" s="31">
        <f>OPEX!AQ195</f>
        <v>-30692.784892934487</v>
      </c>
      <c r="AR17" s="31">
        <f>OPEX!AR195</f>
        <v>-30692.784892934487</v>
      </c>
      <c r="AS17" s="31">
        <f>OPEX!AS195</f>
        <v>-30692.784892934487</v>
      </c>
      <c r="AT17" s="31">
        <f>OPEX!AT195</f>
        <v>-30692.784892934487</v>
      </c>
      <c r="AU17" s="31">
        <f>OPEX!AU195</f>
        <v>-30692.784892934487</v>
      </c>
      <c r="AV17" s="31">
        <f>OPEX!AV195</f>
        <v>-30692.784892934487</v>
      </c>
      <c r="AW17" s="31">
        <f>OPEX!AW195</f>
        <v>-30692.784892934487</v>
      </c>
      <c r="AX17" s="31">
        <f>OPEX!AX195</f>
        <v>-30692.784892934487</v>
      </c>
      <c r="AY17" s="31">
        <f>OPEX!AY195</f>
        <v>-30692.784892934487</v>
      </c>
      <c r="AZ17" s="31">
        <f>OPEX!AZ195</f>
        <v>-30692.784892934487</v>
      </c>
      <c r="BA17" s="31">
        <f>OPEX!BA195</f>
        <v>-30692.784892934487</v>
      </c>
      <c r="BB17" s="31">
        <f>OPEX!BB195</f>
        <v>-30692.784892934487</v>
      </c>
      <c r="BC17" s="31">
        <f>OPEX!BC195</f>
        <v>-30692.784892934487</v>
      </c>
      <c r="BD17" s="31">
        <f>OPEX!BD195</f>
        <v>-30692.784892934487</v>
      </c>
      <c r="BE17" s="31">
        <f>OPEX!BE195</f>
        <v>-30692.784892934487</v>
      </c>
      <c r="BF17" s="31">
        <f>OPEX!BF195</f>
        <v>-30692.784892934487</v>
      </c>
      <c r="BG17" s="31">
        <f>OPEX!BG195</f>
        <v>-30692.784892934487</v>
      </c>
      <c r="BH17" s="31">
        <f>OPEX!BH195</f>
        <v>-30692.784892934487</v>
      </c>
      <c r="BI17" s="31">
        <f>OPEX!BI195</f>
        <v>-30692.784892934487</v>
      </c>
      <c r="BJ17" s="31">
        <f>OPEX!BJ195</f>
        <v>-30692.784892934487</v>
      </c>
      <c r="BK17" s="31">
        <f>OPEX!BK195</f>
        <v>-30692.784892934487</v>
      </c>
      <c r="BL17" s="31">
        <f>OPEX!BL195</f>
        <v>-30692.784892934487</v>
      </c>
      <c r="BM17" s="31">
        <f>OPEX!BM195</f>
        <v>-30692.784892934487</v>
      </c>
      <c r="BN17" s="31">
        <f>OPEX!BN195</f>
        <v>-30692.784892934487</v>
      </c>
      <c r="BO17" s="31">
        <f>OPEX!BO195</f>
        <v>-30692.784892934487</v>
      </c>
      <c r="BP17" s="31">
        <f>OPEX!BP195</f>
        <v>-30692.784892934487</v>
      </c>
      <c r="BQ17" s="31">
        <f>OPEX!BQ195</f>
        <v>-30692.784892934487</v>
      </c>
      <c r="BR17" s="31">
        <f>OPEX!BR195</f>
        <v>-30692.784892934487</v>
      </c>
      <c r="BS17" s="31">
        <f>OPEX!BS195</f>
        <v>0</v>
      </c>
      <c r="BT17" s="31">
        <f>OPEX!BT195</f>
        <v>0</v>
      </c>
      <c r="BU17" s="31">
        <f>OPEX!BU195</f>
        <v>0</v>
      </c>
      <c r="BV17" s="31">
        <f>OPEX!BV195</f>
        <v>0</v>
      </c>
      <c r="BW17" s="31">
        <f>OPEX!BW195</f>
        <v>0</v>
      </c>
      <c r="BX17" s="31">
        <f>OPEX!BX195</f>
        <v>0</v>
      </c>
      <c r="BY17" s="31">
        <f>OPEX!BY195</f>
        <v>0</v>
      </c>
      <c r="BZ17" s="31">
        <f>OPEX!BZ195</f>
        <v>0</v>
      </c>
      <c r="CA17" s="31">
        <f>OPEX!CA195</f>
        <v>0</v>
      </c>
      <c r="CB17" s="31">
        <f>OPEX!CB195</f>
        <v>0</v>
      </c>
      <c r="CC17" s="31">
        <f>OPEX!CC195</f>
        <v>0</v>
      </c>
      <c r="CD17" s="31">
        <f>OPEX!CD195</f>
        <v>0</v>
      </c>
      <c r="CE17" s="31">
        <f>OPEX!CE195</f>
        <v>0</v>
      </c>
      <c r="CF17" s="31">
        <f>OPEX!CF195</f>
        <v>0</v>
      </c>
      <c r="CG17" s="31">
        <f>OPEX!CG195</f>
        <v>0</v>
      </c>
      <c r="CH17" s="31">
        <f>OPEX!CH195</f>
        <v>0</v>
      </c>
      <c r="CI17" s="31">
        <f>OPEX!CI195</f>
        <v>0</v>
      </c>
      <c r="CJ17" s="31">
        <f>OPEX!CJ195</f>
        <v>0</v>
      </c>
      <c r="CK17" s="31">
        <f>OPEX!CK195</f>
        <v>0</v>
      </c>
    </row>
    <row r="18" spans="1:89" customFormat="1" ht="10.15" customHeight="1" outlineLevel="1">
      <c r="A18" s="145"/>
      <c r="D18" s="10" t="s">
        <v>538</v>
      </c>
      <c r="F18" s="12" t="s">
        <v>4</v>
      </c>
      <c r="J18" s="31">
        <f>OPEX!J196</f>
        <v>0</v>
      </c>
      <c r="K18" s="31">
        <f>OPEX!K196</f>
        <v>0</v>
      </c>
      <c r="L18" s="31">
        <f>OPEX!L196</f>
        <v>0</v>
      </c>
      <c r="M18" s="31">
        <f>OPEX!M196</f>
        <v>0</v>
      </c>
      <c r="N18" s="31">
        <f>OPEX!N196</f>
        <v>0</v>
      </c>
      <c r="O18" s="31">
        <f>OPEX!O196</f>
        <v>0</v>
      </c>
      <c r="P18" s="31">
        <f>OPEX!P196</f>
        <v>0</v>
      </c>
      <c r="Q18" s="31">
        <f>OPEX!Q196</f>
        <v>0</v>
      </c>
      <c r="R18" s="31">
        <f>OPEX!R196</f>
        <v>0</v>
      </c>
      <c r="S18" s="31">
        <f>OPEX!S196</f>
        <v>0</v>
      </c>
      <c r="T18" s="31">
        <f>OPEX!T196</f>
        <v>0</v>
      </c>
      <c r="U18" s="31">
        <f>OPEX!U196</f>
        <v>0</v>
      </c>
      <c r="V18" s="31">
        <f>OPEX!V196</f>
        <v>0</v>
      </c>
      <c r="W18" s="31">
        <f>OPEX!W196</f>
        <v>0</v>
      </c>
      <c r="X18" s="31">
        <f>OPEX!X196</f>
        <v>0</v>
      </c>
      <c r="Y18" s="31">
        <f>OPEX!Y196</f>
        <v>0</v>
      </c>
      <c r="Z18" s="31">
        <f>OPEX!Z196</f>
        <v>0</v>
      </c>
      <c r="AA18" s="31">
        <f>OPEX!AA196</f>
        <v>0</v>
      </c>
      <c r="AB18" s="31">
        <f>OPEX!AB196</f>
        <v>0</v>
      </c>
      <c r="AC18" s="31">
        <f>OPEX!AC196</f>
        <v>0</v>
      </c>
      <c r="AD18" s="31">
        <f>OPEX!AD196</f>
        <v>0</v>
      </c>
      <c r="AE18" s="31">
        <f>OPEX!AE196</f>
        <v>0</v>
      </c>
      <c r="AF18" s="31">
        <f>OPEX!AF196</f>
        <v>0</v>
      </c>
      <c r="AG18" s="31">
        <f>OPEX!AG196</f>
        <v>0</v>
      </c>
      <c r="AH18" s="31">
        <f>OPEX!AH196</f>
        <v>0</v>
      </c>
      <c r="AI18" s="31">
        <f>OPEX!AI196</f>
        <v>0</v>
      </c>
      <c r="AJ18" s="31">
        <f>OPEX!AJ196</f>
        <v>0</v>
      </c>
      <c r="AK18" s="31">
        <f>OPEX!AK196</f>
        <v>0</v>
      </c>
      <c r="AL18" s="31">
        <f>OPEX!AL196</f>
        <v>0</v>
      </c>
      <c r="AM18" s="31">
        <f>OPEX!AM196</f>
        <v>0</v>
      </c>
      <c r="AN18" s="31">
        <f>OPEX!AN196</f>
        <v>0</v>
      </c>
      <c r="AO18" s="31">
        <f>OPEX!AO196</f>
        <v>0</v>
      </c>
      <c r="AP18" s="31">
        <f>OPEX!AP196</f>
        <v>0</v>
      </c>
      <c r="AQ18" s="31">
        <f>OPEX!AQ196</f>
        <v>0</v>
      </c>
      <c r="AR18" s="31">
        <f>OPEX!AR196</f>
        <v>0</v>
      </c>
      <c r="AS18" s="31">
        <f>OPEX!AS196</f>
        <v>0</v>
      </c>
      <c r="AT18" s="31">
        <f>OPEX!AT196</f>
        <v>0</v>
      </c>
      <c r="AU18" s="31">
        <f>OPEX!AU196</f>
        <v>0</v>
      </c>
      <c r="AV18" s="31">
        <f>OPEX!AV196</f>
        <v>0</v>
      </c>
      <c r="AW18" s="31">
        <f>OPEX!AW196</f>
        <v>0</v>
      </c>
      <c r="AX18" s="31">
        <f>OPEX!AX196</f>
        <v>0</v>
      </c>
      <c r="AY18" s="31">
        <f>OPEX!AY196</f>
        <v>0</v>
      </c>
      <c r="AZ18" s="31">
        <f>OPEX!AZ196</f>
        <v>0</v>
      </c>
      <c r="BA18" s="31">
        <f>OPEX!BA196</f>
        <v>0</v>
      </c>
      <c r="BB18" s="31">
        <f>OPEX!BB196</f>
        <v>0</v>
      </c>
      <c r="BC18" s="31">
        <f>OPEX!BC196</f>
        <v>0</v>
      </c>
      <c r="BD18" s="31">
        <f>OPEX!BD196</f>
        <v>0</v>
      </c>
      <c r="BE18" s="31">
        <f>OPEX!BE196</f>
        <v>0</v>
      </c>
      <c r="BF18" s="31">
        <f>OPEX!BF196</f>
        <v>0</v>
      </c>
      <c r="BG18" s="31">
        <f>OPEX!BG196</f>
        <v>0</v>
      </c>
      <c r="BH18" s="31">
        <f>OPEX!BH196</f>
        <v>0</v>
      </c>
      <c r="BI18" s="31">
        <f>OPEX!BI196</f>
        <v>0</v>
      </c>
      <c r="BJ18" s="31">
        <f>OPEX!BJ196</f>
        <v>0</v>
      </c>
      <c r="BK18" s="31">
        <f>OPEX!BK196</f>
        <v>0</v>
      </c>
      <c r="BL18" s="31">
        <f>OPEX!BL196</f>
        <v>0</v>
      </c>
      <c r="BM18" s="31">
        <f>OPEX!BM196</f>
        <v>0</v>
      </c>
      <c r="BN18" s="31">
        <f>OPEX!BN196</f>
        <v>0</v>
      </c>
      <c r="BO18" s="31">
        <f>OPEX!BO196</f>
        <v>0</v>
      </c>
      <c r="BP18" s="31">
        <f>OPEX!BP196</f>
        <v>0</v>
      </c>
      <c r="BQ18" s="31">
        <f>OPEX!BQ196</f>
        <v>0</v>
      </c>
      <c r="BR18" s="31">
        <f>OPEX!BR196</f>
        <v>0</v>
      </c>
      <c r="BS18" s="31">
        <f>OPEX!BS196</f>
        <v>0</v>
      </c>
      <c r="BT18" s="31">
        <f>OPEX!BT196</f>
        <v>0</v>
      </c>
      <c r="BU18" s="31">
        <f>OPEX!BU196</f>
        <v>0</v>
      </c>
      <c r="BV18" s="31">
        <f>OPEX!BV196</f>
        <v>0</v>
      </c>
      <c r="BW18" s="31">
        <f>OPEX!BW196</f>
        <v>0</v>
      </c>
      <c r="BX18" s="31">
        <f>OPEX!BX196</f>
        <v>0</v>
      </c>
      <c r="BY18" s="31">
        <f>OPEX!BY196</f>
        <v>0</v>
      </c>
      <c r="BZ18" s="31">
        <f>OPEX!BZ196</f>
        <v>0</v>
      </c>
      <c r="CA18" s="31">
        <f>OPEX!CA196</f>
        <v>0</v>
      </c>
      <c r="CB18" s="31">
        <f>OPEX!CB196</f>
        <v>0</v>
      </c>
      <c r="CC18" s="31">
        <f>OPEX!CC196</f>
        <v>0</v>
      </c>
      <c r="CD18" s="31">
        <f>OPEX!CD196</f>
        <v>0</v>
      </c>
      <c r="CE18" s="31">
        <f>OPEX!CE196</f>
        <v>0</v>
      </c>
      <c r="CF18" s="31">
        <f>OPEX!CF196</f>
        <v>0</v>
      </c>
      <c r="CG18" s="31">
        <f>OPEX!CG196</f>
        <v>0</v>
      </c>
      <c r="CH18" s="31">
        <f>OPEX!CH196</f>
        <v>0</v>
      </c>
      <c r="CI18" s="31">
        <f>OPEX!CI196</f>
        <v>0</v>
      </c>
      <c r="CJ18" s="31">
        <f>OPEX!CJ196</f>
        <v>0</v>
      </c>
      <c r="CK18" s="31">
        <f>OPEX!CK196</f>
        <v>0</v>
      </c>
    </row>
    <row r="19" spans="1:89" customFormat="1" ht="10.15" customHeight="1" outlineLevel="1">
      <c r="D19" s="10" t="s">
        <v>266</v>
      </c>
      <c r="F19" s="12" t="s">
        <v>4</v>
      </c>
      <c r="J19" s="31">
        <f>OPEX!J197</f>
        <v>0</v>
      </c>
      <c r="K19" s="31">
        <f>OPEX!K197</f>
        <v>0</v>
      </c>
      <c r="L19" s="31">
        <f>OPEX!L197</f>
        <v>0</v>
      </c>
      <c r="M19" s="31">
        <f>OPEX!M197</f>
        <v>0</v>
      </c>
      <c r="N19" s="31">
        <f>OPEX!N197</f>
        <v>-2105.2631578947367</v>
      </c>
      <c r="O19" s="31">
        <f>OPEX!O197</f>
        <v>-2105.2631578947367</v>
      </c>
      <c r="P19" s="31">
        <f>OPEX!P197</f>
        <v>-2105.2631578947367</v>
      </c>
      <c r="Q19" s="31">
        <f>OPEX!Q197</f>
        <v>-2105.2631578947367</v>
      </c>
      <c r="R19" s="31">
        <f>OPEX!R197</f>
        <v>-2105.2631578947367</v>
      </c>
      <c r="S19" s="31">
        <f>OPEX!S197</f>
        <v>-2105.2631578947367</v>
      </c>
      <c r="T19" s="31">
        <f>OPEX!T197</f>
        <v>-2105.2631578947367</v>
      </c>
      <c r="U19" s="31">
        <f>OPEX!U197</f>
        <v>-2105.2631578947367</v>
      </c>
      <c r="V19" s="31">
        <f>OPEX!V197</f>
        <v>-2105.2631578947367</v>
      </c>
      <c r="W19" s="31">
        <f>OPEX!W197</f>
        <v>-2105.2631578947367</v>
      </c>
      <c r="X19" s="31">
        <f>OPEX!X197</f>
        <v>-2105.2631578947367</v>
      </c>
      <c r="Y19" s="31">
        <f>OPEX!Y197</f>
        <v>-2105.2631578947367</v>
      </c>
      <c r="Z19" s="31">
        <f>OPEX!Z197</f>
        <v>-2105.2631578947367</v>
      </c>
      <c r="AA19" s="31">
        <f>OPEX!AA197</f>
        <v>-2105.2631578947367</v>
      </c>
      <c r="AB19" s="31">
        <f>OPEX!AB197</f>
        <v>-2105.2631578947367</v>
      </c>
      <c r="AC19" s="31">
        <f>OPEX!AC197</f>
        <v>-2105.2631578947367</v>
      </c>
      <c r="AD19" s="31">
        <f>OPEX!AD197</f>
        <v>-2105.2631578947367</v>
      </c>
      <c r="AE19" s="31">
        <f>OPEX!AE197</f>
        <v>-2105.2631578947367</v>
      </c>
      <c r="AF19" s="31">
        <f>OPEX!AF197</f>
        <v>-2105.2631578947367</v>
      </c>
      <c r="AG19" s="31">
        <f>OPEX!AG197</f>
        <v>-2105.2631578947367</v>
      </c>
      <c r="AH19" s="31">
        <f>OPEX!AH197</f>
        <v>-2105.2631578947367</v>
      </c>
      <c r="AI19" s="31">
        <f>OPEX!AI197</f>
        <v>-2105.2631578947367</v>
      </c>
      <c r="AJ19" s="31">
        <f>OPEX!AJ197</f>
        <v>-2105.2631578947367</v>
      </c>
      <c r="AK19" s="31">
        <f>OPEX!AK197</f>
        <v>-2105.2631578947367</v>
      </c>
      <c r="AL19" s="31">
        <f>OPEX!AL197</f>
        <v>-2105.2631578947367</v>
      </c>
      <c r="AM19" s="31">
        <f>OPEX!AM197</f>
        <v>-2105.2631578947367</v>
      </c>
      <c r="AN19" s="31">
        <f>OPEX!AN197</f>
        <v>-2105.2631578947367</v>
      </c>
      <c r="AO19" s="31">
        <f>OPEX!AO197</f>
        <v>-2105.2631578947367</v>
      </c>
      <c r="AP19" s="31">
        <f>OPEX!AP197</f>
        <v>-2105.2631578947367</v>
      </c>
      <c r="AQ19" s="31">
        <f>OPEX!AQ197</f>
        <v>-2105.2631578947367</v>
      </c>
      <c r="AR19" s="31">
        <f>OPEX!AR197</f>
        <v>-2105.2631578947367</v>
      </c>
      <c r="AS19" s="31">
        <f>OPEX!AS197</f>
        <v>-2105.2631578947367</v>
      </c>
      <c r="AT19" s="31">
        <f>OPEX!AT197</f>
        <v>-2105.2631578947367</v>
      </c>
      <c r="AU19" s="31">
        <f>OPEX!AU197</f>
        <v>-2105.2631578947367</v>
      </c>
      <c r="AV19" s="31">
        <f>OPEX!AV197</f>
        <v>-2105.2631578947367</v>
      </c>
      <c r="AW19" s="31">
        <f>OPEX!AW197</f>
        <v>-2105.2631578947367</v>
      </c>
      <c r="AX19" s="31">
        <f>OPEX!AX197</f>
        <v>-2105.2631578947367</v>
      </c>
      <c r="AY19" s="31">
        <f>OPEX!AY197</f>
        <v>-2105.2631578947367</v>
      </c>
      <c r="AZ19" s="31">
        <f>OPEX!AZ197</f>
        <v>-2105.2631578947367</v>
      </c>
      <c r="BA19" s="31">
        <f>OPEX!BA197</f>
        <v>-2105.2631578947367</v>
      </c>
      <c r="BB19" s="31">
        <f>OPEX!BB197</f>
        <v>-2105.2631578947367</v>
      </c>
      <c r="BC19" s="31">
        <f>OPEX!BC197</f>
        <v>-2105.2631578947367</v>
      </c>
      <c r="BD19" s="31">
        <f>OPEX!BD197</f>
        <v>-2105.2631578947367</v>
      </c>
      <c r="BE19" s="31">
        <f>OPEX!BE197</f>
        <v>-2105.2631578947367</v>
      </c>
      <c r="BF19" s="31">
        <f>OPEX!BF197</f>
        <v>-2105.2631578947367</v>
      </c>
      <c r="BG19" s="31">
        <f>OPEX!BG197</f>
        <v>-2105.2631578947367</v>
      </c>
      <c r="BH19" s="31">
        <f>OPEX!BH197</f>
        <v>-2105.2631578947367</v>
      </c>
      <c r="BI19" s="31">
        <f>OPEX!BI197</f>
        <v>-2105.2631578947367</v>
      </c>
      <c r="BJ19" s="31">
        <f>OPEX!BJ197</f>
        <v>-2105.2631578947367</v>
      </c>
      <c r="BK19" s="31">
        <f>OPEX!BK197</f>
        <v>-2105.2631578947367</v>
      </c>
      <c r="BL19" s="31">
        <f>OPEX!BL197</f>
        <v>-2105.2631578947367</v>
      </c>
      <c r="BM19" s="31">
        <f>OPEX!BM197</f>
        <v>-2105.2631578947367</v>
      </c>
      <c r="BN19" s="31">
        <f>OPEX!BN197</f>
        <v>-2105.2631578947367</v>
      </c>
      <c r="BO19" s="31">
        <f>OPEX!BO197</f>
        <v>-2105.2631578947367</v>
      </c>
      <c r="BP19" s="31">
        <f>OPEX!BP197</f>
        <v>-2105.2631578947367</v>
      </c>
      <c r="BQ19" s="31">
        <f>OPEX!BQ197</f>
        <v>-2105.2631578947367</v>
      </c>
      <c r="BR19" s="31">
        <f>OPEX!BR197</f>
        <v>-2105.2631578947367</v>
      </c>
      <c r="BS19" s="31">
        <f>OPEX!BS197</f>
        <v>0</v>
      </c>
      <c r="BT19" s="31">
        <f>OPEX!BT197</f>
        <v>0</v>
      </c>
      <c r="BU19" s="31">
        <f>OPEX!BU197</f>
        <v>0</v>
      </c>
      <c r="BV19" s="31">
        <f>OPEX!BV197</f>
        <v>0</v>
      </c>
      <c r="BW19" s="31">
        <f>OPEX!BW197</f>
        <v>0</v>
      </c>
      <c r="BX19" s="31">
        <f>OPEX!BX197</f>
        <v>0</v>
      </c>
      <c r="BY19" s="31">
        <f>OPEX!BY197</f>
        <v>0</v>
      </c>
      <c r="BZ19" s="31">
        <f>OPEX!BZ197</f>
        <v>0</v>
      </c>
      <c r="CA19" s="31">
        <f>OPEX!CA197</f>
        <v>0</v>
      </c>
      <c r="CB19" s="31">
        <f>OPEX!CB197</f>
        <v>0</v>
      </c>
      <c r="CC19" s="31">
        <f>OPEX!CC197</f>
        <v>0</v>
      </c>
      <c r="CD19" s="31">
        <f>OPEX!CD197</f>
        <v>0</v>
      </c>
      <c r="CE19" s="31">
        <f>OPEX!CE197</f>
        <v>0</v>
      </c>
      <c r="CF19" s="31">
        <f>OPEX!CF197</f>
        <v>0</v>
      </c>
      <c r="CG19" s="31">
        <f>OPEX!CG197</f>
        <v>0</v>
      </c>
      <c r="CH19" s="31">
        <f>OPEX!CH197</f>
        <v>0</v>
      </c>
      <c r="CI19" s="31">
        <f>OPEX!CI197</f>
        <v>0</v>
      </c>
      <c r="CJ19" s="31">
        <f>OPEX!CJ197</f>
        <v>0</v>
      </c>
      <c r="CK19" s="31">
        <f>OPEX!CK197</f>
        <v>0</v>
      </c>
    </row>
    <row r="20" spans="1:89" customFormat="1" ht="10.15" customHeight="1" outlineLevel="1">
      <c r="D20" s="10" t="s">
        <v>109</v>
      </c>
      <c r="F20" s="12" t="s">
        <v>4</v>
      </c>
      <c r="J20" s="31">
        <f>OPEX!J198</f>
        <v>0</v>
      </c>
      <c r="K20" s="31">
        <f>OPEX!K198</f>
        <v>0</v>
      </c>
      <c r="L20" s="31">
        <f>OPEX!L198</f>
        <v>0</v>
      </c>
      <c r="M20" s="31">
        <f>OPEX!M198</f>
        <v>0</v>
      </c>
      <c r="N20" s="31">
        <f>OPEX!N198</f>
        <v>-7667.2862453531607</v>
      </c>
      <c r="O20" s="31">
        <f>OPEX!O198</f>
        <v>-7667.2862453531607</v>
      </c>
      <c r="P20" s="31">
        <f>OPEX!P198</f>
        <v>-7667.2862453531607</v>
      </c>
      <c r="Q20" s="31">
        <f>OPEX!Q198</f>
        <v>-7667.2862453531607</v>
      </c>
      <c r="R20" s="31">
        <f>OPEX!R198</f>
        <v>-7667.2862453531607</v>
      </c>
      <c r="S20" s="31">
        <f>OPEX!S198</f>
        <v>-7667.2862453531607</v>
      </c>
      <c r="T20" s="31">
        <f>OPEX!T198</f>
        <v>-7667.2862453531607</v>
      </c>
      <c r="U20" s="31">
        <f>OPEX!U198</f>
        <v>-7667.2862453531607</v>
      </c>
      <c r="V20" s="31">
        <f>OPEX!V198</f>
        <v>-7667.2862453531607</v>
      </c>
      <c r="W20" s="31">
        <f>OPEX!W198</f>
        <v>-7667.2862453531607</v>
      </c>
      <c r="X20" s="31">
        <f>OPEX!X198</f>
        <v>-7667.2862453531607</v>
      </c>
      <c r="Y20" s="31">
        <f>OPEX!Y198</f>
        <v>-7667.2862453531607</v>
      </c>
      <c r="Z20" s="31">
        <f>OPEX!Z198</f>
        <v>-7667.2862453531607</v>
      </c>
      <c r="AA20" s="31">
        <f>OPEX!AA198</f>
        <v>-7667.2862453531607</v>
      </c>
      <c r="AB20" s="31">
        <f>OPEX!AB198</f>
        <v>-7667.2862453531607</v>
      </c>
      <c r="AC20" s="31">
        <f>OPEX!AC198</f>
        <v>-7667.2862453531607</v>
      </c>
      <c r="AD20" s="31">
        <f>OPEX!AD198</f>
        <v>-7667.2862453531607</v>
      </c>
      <c r="AE20" s="31">
        <f>OPEX!AE198</f>
        <v>-7667.2862453531607</v>
      </c>
      <c r="AF20" s="31">
        <f>OPEX!AF198</f>
        <v>-7667.2862453531607</v>
      </c>
      <c r="AG20" s="31">
        <f>OPEX!AG198</f>
        <v>-7667.2862453531607</v>
      </c>
      <c r="AH20" s="31">
        <f>OPEX!AH198</f>
        <v>-7667.2862453531607</v>
      </c>
      <c r="AI20" s="31">
        <f>OPEX!AI198</f>
        <v>-7667.2862453531607</v>
      </c>
      <c r="AJ20" s="31">
        <f>OPEX!AJ198</f>
        <v>-7667.2862453531607</v>
      </c>
      <c r="AK20" s="31">
        <f>OPEX!AK198</f>
        <v>-7667.2862453531607</v>
      </c>
      <c r="AL20" s="31">
        <f>OPEX!AL198</f>
        <v>-7667.2862453531607</v>
      </c>
      <c r="AM20" s="31">
        <f>OPEX!AM198</f>
        <v>-7667.2862453531607</v>
      </c>
      <c r="AN20" s="31">
        <f>OPEX!AN198</f>
        <v>-7667.2862453531607</v>
      </c>
      <c r="AO20" s="31">
        <f>OPEX!AO198</f>
        <v>-7667.2862453531607</v>
      </c>
      <c r="AP20" s="31">
        <f>OPEX!AP198</f>
        <v>-7667.2862453531607</v>
      </c>
      <c r="AQ20" s="31">
        <f>OPEX!AQ198</f>
        <v>-7667.2862453531607</v>
      </c>
      <c r="AR20" s="31">
        <f>OPEX!AR198</f>
        <v>-7667.2862453531607</v>
      </c>
      <c r="AS20" s="31">
        <f>OPEX!AS198</f>
        <v>-7667.2862453531607</v>
      </c>
      <c r="AT20" s="31">
        <f>OPEX!AT198</f>
        <v>-7667.2862453531607</v>
      </c>
      <c r="AU20" s="31">
        <f>OPEX!AU198</f>
        <v>-7667.2862453531607</v>
      </c>
      <c r="AV20" s="31">
        <f>OPEX!AV198</f>
        <v>-7667.2862453531607</v>
      </c>
      <c r="AW20" s="31">
        <f>OPEX!AW198</f>
        <v>-7667.2862453531607</v>
      </c>
      <c r="AX20" s="31">
        <f>OPEX!AX198</f>
        <v>-7667.2862453531607</v>
      </c>
      <c r="AY20" s="31">
        <f>OPEX!AY198</f>
        <v>-7667.2862453531607</v>
      </c>
      <c r="AZ20" s="31">
        <f>OPEX!AZ198</f>
        <v>-7667.2862453531607</v>
      </c>
      <c r="BA20" s="31">
        <f>OPEX!BA198</f>
        <v>-7667.2862453531607</v>
      </c>
      <c r="BB20" s="31">
        <f>OPEX!BB198</f>
        <v>-7667.2862453531607</v>
      </c>
      <c r="BC20" s="31">
        <f>OPEX!BC198</f>
        <v>-7667.2862453531607</v>
      </c>
      <c r="BD20" s="31">
        <f>OPEX!BD198</f>
        <v>-7667.2862453531607</v>
      </c>
      <c r="BE20" s="31">
        <f>OPEX!BE198</f>
        <v>-7667.2862453531607</v>
      </c>
      <c r="BF20" s="31">
        <f>OPEX!BF198</f>
        <v>-7667.2862453531607</v>
      </c>
      <c r="BG20" s="31">
        <f>OPEX!BG198</f>
        <v>-7667.2862453531607</v>
      </c>
      <c r="BH20" s="31">
        <f>OPEX!BH198</f>
        <v>-7667.2862453531607</v>
      </c>
      <c r="BI20" s="31">
        <f>OPEX!BI198</f>
        <v>-7667.2862453531607</v>
      </c>
      <c r="BJ20" s="31">
        <f>OPEX!BJ198</f>
        <v>-7667.2862453531607</v>
      </c>
      <c r="BK20" s="31">
        <f>OPEX!BK198</f>
        <v>-7667.2862453531607</v>
      </c>
      <c r="BL20" s="31">
        <f>OPEX!BL198</f>
        <v>-7667.2862453531607</v>
      </c>
      <c r="BM20" s="31">
        <f>OPEX!BM198</f>
        <v>-7667.2862453531607</v>
      </c>
      <c r="BN20" s="31">
        <f>OPEX!BN198</f>
        <v>-7667.2862453531607</v>
      </c>
      <c r="BO20" s="31">
        <f>OPEX!BO198</f>
        <v>-7667.2862453531607</v>
      </c>
      <c r="BP20" s="31">
        <f>OPEX!BP198</f>
        <v>-7667.2862453531607</v>
      </c>
      <c r="BQ20" s="31">
        <f>OPEX!BQ198</f>
        <v>-7667.2862453531607</v>
      </c>
      <c r="BR20" s="31">
        <f>OPEX!BR198</f>
        <v>-82.494034817399893</v>
      </c>
      <c r="BS20" s="31">
        <f>OPEX!BS198</f>
        <v>0</v>
      </c>
      <c r="BT20" s="31">
        <f>OPEX!BT198</f>
        <v>0</v>
      </c>
      <c r="BU20" s="31">
        <f>OPEX!BU198</f>
        <v>0</v>
      </c>
      <c r="BV20" s="31">
        <f>OPEX!BV198</f>
        <v>0</v>
      </c>
      <c r="BW20" s="31">
        <f>OPEX!BW198</f>
        <v>0</v>
      </c>
      <c r="BX20" s="31">
        <f>OPEX!BX198</f>
        <v>0</v>
      </c>
      <c r="BY20" s="31">
        <f>OPEX!BY198</f>
        <v>0</v>
      </c>
      <c r="BZ20" s="31">
        <f>OPEX!BZ198</f>
        <v>0</v>
      </c>
      <c r="CA20" s="31">
        <f>OPEX!CA198</f>
        <v>0</v>
      </c>
      <c r="CB20" s="31">
        <f>OPEX!CB198</f>
        <v>0</v>
      </c>
      <c r="CC20" s="31">
        <f>OPEX!CC198</f>
        <v>0</v>
      </c>
      <c r="CD20" s="31">
        <f>OPEX!CD198</f>
        <v>0</v>
      </c>
      <c r="CE20" s="31">
        <f>OPEX!CE198</f>
        <v>0</v>
      </c>
      <c r="CF20" s="31">
        <f>OPEX!CF198</f>
        <v>0</v>
      </c>
      <c r="CG20" s="31">
        <f>OPEX!CG198</f>
        <v>0</v>
      </c>
      <c r="CH20" s="31">
        <f>OPEX!CH198</f>
        <v>0</v>
      </c>
      <c r="CI20" s="31">
        <f>OPEX!CI198</f>
        <v>0</v>
      </c>
      <c r="CJ20" s="31">
        <f>OPEX!CJ198</f>
        <v>0</v>
      </c>
      <c r="CK20" s="31">
        <f>OPEX!CK198</f>
        <v>0</v>
      </c>
    </row>
    <row r="21" spans="1:89" customFormat="1" ht="10.15" customHeight="1" outlineLevel="1">
      <c r="D21" s="40" t="s">
        <v>115</v>
      </c>
      <c r="E21" s="94"/>
      <c r="F21" s="42" t="s">
        <v>4</v>
      </c>
      <c r="J21" s="39">
        <f>OPEX!J199</f>
        <v>-1575</v>
      </c>
      <c r="K21" s="39">
        <f>OPEX!K199</f>
        <v>-1575</v>
      </c>
      <c r="L21" s="39">
        <f>OPEX!L199</f>
        <v>-1575</v>
      </c>
      <c r="M21" s="39">
        <f>OPEX!M199</f>
        <v>-1575</v>
      </c>
      <c r="N21" s="39">
        <f>OPEX!N199</f>
        <v>-1575</v>
      </c>
      <c r="O21" s="39">
        <f>OPEX!O199</f>
        <v>-1575</v>
      </c>
      <c r="P21" s="39">
        <f>OPEX!P199</f>
        <v>-1575</v>
      </c>
      <c r="Q21" s="39">
        <f>OPEX!Q199</f>
        <v>-1575</v>
      </c>
      <c r="R21" s="39">
        <f>OPEX!R199</f>
        <v>-1575</v>
      </c>
      <c r="S21" s="39">
        <f>OPEX!S199</f>
        <v>-1575</v>
      </c>
      <c r="T21" s="39">
        <f>OPEX!T199</f>
        <v>-1575</v>
      </c>
      <c r="U21" s="39">
        <f>OPEX!U199</f>
        <v>-1575</v>
      </c>
      <c r="V21" s="39">
        <f>OPEX!V199</f>
        <v>-1575</v>
      </c>
      <c r="W21" s="39">
        <f>OPEX!W199</f>
        <v>-1575</v>
      </c>
      <c r="X21" s="39">
        <f>OPEX!X199</f>
        <v>-1575</v>
      </c>
      <c r="Y21" s="39">
        <f>OPEX!Y199</f>
        <v>-1575</v>
      </c>
      <c r="Z21" s="39">
        <f>OPEX!Z199</f>
        <v>-1575</v>
      </c>
      <c r="AA21" s="39">
        <f>OPEX!AA199</f>
        <v>-1575</v>
      </c>
      <c r="AB21" s="39">
        <f>OPEX!AB199</f>
        <v>-1575</v>
      </c>
      <c r="AC21" s="39">
        <f>OPEX!AC199</f>
        <v>-1575</v>
      </c>
      <c r="AD21" s="39">
        <f>OPEX!AD199</f>
        <v>-1575</v>
      </c>
      <c r="AE21" s="39">
        <f>OPEX!AE199</f>
        <v>-1575</v>
      </c>
      <c r="AF21" s="39">
        <f>OPEX!AF199</f>
        <v>-1575</v>
      </c>
      <c r="AG21" s="39">
        <f>OPEX!AG199</f>
        <v>-1575</v>
      </c>
      <c r="AH21" s="39">
        <f>OPEX!AH199</f>
        <v>-1575</v>
      </c>
      <c r="AI21" s="39">
        <f>OPEX!AI199</f>
        <v>-1575</v>
      </c>
      <c r="AJ21" s="39">
        <f>OPEX!AJ199</f>
        <v>-1575</v>
      </c>
      <c r="AK21" s="39">
        <f>OPEX!AK199</f>
        <v>-1575</v>
      </c>
      <c r="AL21" s="39">
        <f>OPEX!AL199</f>
        <v>-1575</v>
      </c>
      <c r="AM21" s="39">
        <f>OPEX!AM199</f>
        <v>-1575</v>
      </c>
      <c r="AN21" s="39">
        <f>OPEX!AN199</f>
        <v>-1575</v>
      </c>
      <c r="AO21" s="39">
        <f>OPEX!AO199</f>
        <v>-1575</v>
      </c>
      <c r="AP21" s="39">
        <f>OPEX!AP199</f>
        <v>-1575</v>
      </c>
      <c r="AQ21" s="39">
        <f>OPEX!AQ199</f>
        <v>-1575</v>
      </c>
      <c r="AR21" s="39">
        <f>OPEX!AR199</f>
        <v>-1575</v>
      </c>
      <c r="AS21" s="39">
        <f>OPEX!AS199</f>
        <v>-1575</v>
      </c>
      <c r="AT21" s="39">
        <f>OPEX!AT199</f>
        <v>-1575</v>
      </c>
      <c r="AU21" s="39">
        <f>OPEX!AU199</f>
        <v>-1575</v>
      </c>
      <c r="AV21" s="39">
        <f>OPEX!AV199</f>
        <v>-1575</v>
      </c>
      <c r="AW21" s="39">
        <f>OPEX!AW199</f>
        <v>-1575</v>
      </c>
      <c r="AX21" s="39">
        <f>OPEX!AX199</f>
        <v>-1575</v>
      </c>
      <c r="AY21" s="39">
        <f>OPEX!AY199</f>
        <v>-1575</v>
      </c>
      <c r="AZ21" s="39">
        <f>OPEX!AZ199</f>
        <v>-1575</v>
      </c>
      <c r="BA21" s="39">
        <f>OPEX!BA199</f>
        <v>-1575</v>
      </c>
      <c r="BB21" s="39">
        <f>OPEX!BB199</f>
        <v>-1575</v>
      </c>
      <c r="BC21" s="39">
        <f>OPEX!BC199</f>
        <v>-1575</v>
      </c>
      <c r="BD21" s="39">
        <f>OPEX!BD199</f>
        <v>-1575</v>
      </c>
      <c r="BE21" s="39">
        <f>OPEX!BE199</f>
        <v>-1575</v>
      </c>
      <c r="BF21" s="39">
        <f>OPEX!BF199</f>
        <v>-1575</v>
      </c>
      <c r="BG21" s="39">
        <f>OPEX!BG199</f>
        <v>-1575</v>
      </c>
      <c r="BH21" s="39">
        <f>OPEX!BH199</f>
        <v>-1575</v>
      </c>
      <c r="BI21" s="39">
        <f>OPEX!BI199</f>
        <v>-1575</v>
      </c>
      <c r="BJ21" s="39">
        <f>OPEX!BJ199</f>
        <v>-1575</v>
      </c>
      <c r="BK21" s="39">
        <f>OPEX!BK199</f>
        <v>-1575</v>
      </c>
      <c r="BL21" s="39">
        <f>OPEX!BL199</f>
        <v>-1575</v>
      </c>
      <c r="BM21" s="39">
        <f>OPEX!BM199</f>
        <v>-1575</v>
      </c>
      <c r="BN21" s="39">
        <f>OPEX!BN199</f>
        <v>-1575</v>
      </c>
      <c r="BO21" s="39">
        <f>OPEX!BO199</f>
        <v>-1575</v>
      </c>
      <c r="BP21" s="39">
        <f>OPEX!BP199</f>
        <v>-1575</v>
      </c>
      <c r="BQ21" s="39">
        <f>OPEX!BQ199</f>
        <v>-1575</v>
      </c>
      <c r="BR21" s="39">
        <f>OPEX!BR199</f>
        <v>-1575</v>
      </c>
      <c r="BS21" s="39">
        <f>OPEX!BS199</f>
        <v>0</v>
      </c>
      <c r="BT21" s="39">
        <f>OPEX!BT199</f>
        <v>0</v>
      </c>
      <c r="BU21" s="39">
        <f>OPEX!BU199</f>
        <v>0</v>
      </c>
      <c r="BV21" s="39">
        <f>OPEX!BV199</f>
        <v>0</v>
      </c>
      <c r="BW21" s="39">
        <f>OPEX!BW199</f>
        <v>0</v>
      </c>
      <c r="BX21" s="39">
        <f>OPEX!BX199</f>
        <v>0</v>
      </c>
      <c r="BY21" s="39">
        <f>OPEX!BY199</f>
        <v>0</v>
      </c>
      <c r="BZ21" s="39">
        <f>OPEX!BZ199</f>
        <v>0</v>
      </c>
      <c r="CA21" s="39">
        <f>OPEX!CA199</f>
        <v>0</v>
      </c>
      <c r="CB21" s="39">
        <f>OPEX!CB199</f>
        <v>0</v>
      </c>
      <c r="CC21" s="39">
        <f>OPEX!CC199</f>
        <v>0</v>
      </c>
      <c r="CD21" s="39">
        <f>OPEX!CD199</f>
        <v>0</v>
      </c>
      <c r="CE21" s="39">
        <f>OPEX!CE199</f>
        <v>0</v>
      </c>
      <c r="CF21" s="39">
        <f>OPEX!CF199</f>
        <v>0</v>
      </c>
      <c r="CG21" s="39">
        <f>OPEX!CG199</f>
        <v>0</v>
      </c>
      <c r="CH21" s="39">
        <f>OPEX!CH199</f>
        <v>0</v>
      </c>
      <c r="CI21" s="39">
        <f>OPEX!CI199</f>
        <v>0</v>
      </c>
      <c r="CJ21" s="39">
        <f>OPEX!CJ199</f>
        <v>0</v>
      </c>
      <c r="CK21" s="39">
        <f>OPEX!CK199</f>
        <v>0</v>
      </c>
    </row>
    <row r="22" spans="1:89" s="75" customFormat="1" ht="10.15" customHeight="1" outlineLevel="1">
      <c r="D22" s="44" t="s">
        <v>222</v>
      </c>
      <c r="F22" s="46" t="s">
        <v>4</v>
      </c>
      <c r="G22"/>
      <c r="J22" s="38">
        <f t="shared" ref="J22:AO22" si="3">SUM(J15:J21)</f>
        <v>-3150</v>
      </c>
      <c r="K22" s="38">
        <f t="shared" si="3"/>
        <v>-3150</v>
      </c>
      <c r="L22" s="38">
        <f t="shared" si="3"/>
        <v>-3150</v>
      </c>
      <c r="M22" s="38">
        <f t="shared" si="3"/>
        <v>-32267.784892934487</v>
      </c>
      <c r="N22" s="38">
        <f t="shared" si="3"/>
        <v>-573870.02448059083</v>
      </c>
      <c r="O22" s="38">
        <f t="shared" si="3"/>
        <v>-573870.02448059083</v>
      </c>
      <c r="P22" s="38">
        <f t="shared" si="3"/>
        <v>-573870.02448059083</v>
      </c>
      <c r="Q22" s="38">
        <f t="shared" si="3"/>
        <v>-573870.02448059083</v>
      </c>
      <c r="R22" s="38">
        <f t="shared" si="3"/>
        <v>-573870.02448059083</v>
      </c>
      <c r="S22" s="38">
        <f t="shared" si="3"/>
        <v>-573870.02448059083</v>
      </c>
      <c r="T22" s="38">
        <f t="shared" si="3"/>
        <v>-573870.02448059083</v>
      </c>
      <c r="U22" s="38">
        <f t="shared" si="3"/>
        <v>-573870.02448059083</v>
      </c>
      <c r="V22" s="38">
        <f t="shared" si="3"/>
        <v>-573870.02448059083</v>
      </c>
      <c r="W22" s="38">
        <f t="shared" si="3"/>
        <v>-573870.02448059083</v>
      </c>
      <c r="X22" s="38">
        <f t="shared" si="3"/>
        <v>-557320.48201989545</v>
      </c>
      <c r="Y22" s="38">
        <f t="shared" si="3"/>
        <v>-533754.04712973977</v>
      </c>
      <c r="Z22" s="38">
        <f t="shared" si="3"/>
        <v>-513813.21760730026</v>
      </c>
      <c r="AA22" s="38">
        <f t="shared" si="3"/>
        <v>-496721.07801663788</v>
      </c>
      <c r="AB22" s="38">
        <f t="shared" si="3"/>
        <v>-481907.8903713972</v>
      </c>
      <c r="AC22" s="38">
        <f t="shared" si="3"/>
        <v>-468946.35118181154</v>
      </c>
      <c r="AD22" s="38">
        <f t="shared" si="3"/>
        <v>-457509.69895570661</v>
      </c>
      <c r="AE22" s="38">
        <f t="shared" si="3"/>
        <v>-447343.78586583544</v>
      </c>
      <c r="AF22" s="38">
        <f t="shared" si="3"/>
        <v>-438247.96889068763</v>
      </c>
      <c r="AG22" s="38">
        <f t="shared" si="3"/>
        <v>-430061.73361305456</v>
      </c>
      <c r="AH22" s="38">
        <f t="shared" si="3"/>
        <v>-422655.13979043416</v>
      </c>
      <c r="AI22" s="38">
        <f t="shared" si="3"/>
        <v>-415921.87267896114</v>
      </c>
      <c r="AJ22" s="38">
        <f t="shared" si="3"/>
        <v>-409774.10705544217</v>
      </c>
      <c r="AK22" s="38">
        <f t="shared" si="3"/>
        <v>-404138.65523388324</v>
      </c>
      <c r="AL22" s="38">
        <f t="shared" si="3"/>
        <v>-398954.03955804888</v>
      </c>
      <c r="AM22" s="38">
        <f t="shared" si="3"/>
        <v>-394168.24047266343</v>
      </c>
      <c r="AN22" s="38">
        <f t="shared" si="3"/>
        <v>-389736.94502323243</v>
      </c>
      <c r="AO22" s="38">
        <f t="shared" si="3"/>
        <v>-385622.17067733215</v>
      </c>
      <c r="AP22" s="38">
        <f t="shared" ref="AP22:BU22" si="4">SUM(AP15:AP21)</f>
        <v>-381791.17387252854</v>
      </c>
      <c r="AQ22" s="38">
        <f t="shared" si="4"/>
        <v>-378215.57685471186</v>
      </c>
      <c r="AR22" s="38">
        <f t="shared" si="4"/>
        <v>-374870.66351546394</v>
      </c>
      <c r="AS22" s="38">
        <f t="shared" si="4"/>
        <v>-371734.80725991901</v>
      </c>
      <c r="AT22" s="38">
        <f t="shared" si="4"/>
        <v>-368789.0028986496</v>
      </c>
      <c r="AU22" s="38">
        <f t="shared" si="4"/>
        <v>-366016.48114686657</v>
      </c>
      <c r="AV22" s="38">
        <f t="shared" si="4"/>
        <v>-363402.38920947118</v>
      </c>
      <c r="AW22" s="38">
        <f t="shared" si="4"/>
        <v>-360933.52460193099</v>
      </c>
      <c r="AX22" s="38">
        <f t="shared" si="4"/>
        <v>-358598.11213533895</v>
      </c>
      <c r="AY22" s="38">
        <f t="shared" si="4"/>
        <v>-356385.61611435708</v>
      </c>
      <c r="AZ22" s="38">
        <f t="shared" si="4"/>
        <v>-354286.58142778446</v>
      </c>
      <c r="BA22" s="38">
        <f t="shared" si="4"/>
        <v>-352292.49847554049</v>
      </c>
      <c r="BB22" s="38">
        <f t="shared" si="4"/>
        <v>-350395.68786243041</v>
      </c>
      <c r="BC22" s="38">
        <f t="shared" si="4"/>
        <v>-348589.20156423032</v>
      </c>
      <c r="BD22" s="38">
        <f t="shared" si="4"/>
        <v>-346866.73788455117</v>
      </c>
      <c r="BE22" s="38">
        <f t="shared" si="4"/>
        <v>-345222.56800849375</v>
      </c>
      <c r="BF22" s="38">
        <f t="shared" si="4"/>
        <v>-343651.47234914999</v>
      </c>
      <c r="BG22" s="38">
        <f t="shared" si="4"/>
        <v>-342148.68519673432</v>
      </c>
      <c r="BH22" s="38">
        <f t="shared" si="4"/>
        <v>-340709.84643378318</v>
      </c>
      <c r="BI22" s="38">
        <f t="shared" si="4"/>
        <v>-339330.95928595489</v>
      </c>
      <c r="BJ22" s="38">
        <f t="shared" si="4"/>
        <v>-338008.3532462013</v>
      </c>
      <c r="BK22" s="38">
        <f t="shared" si="4"/>
        <v>-336738.65144803777</v>
      </c>
      <c r="BL22" s="38">
        <f t="shared" si="4"/>
        <v>-335518.74187725317</v>
      </c>
      <c r="BM22" s="38">
        <f t="shared" si="4"/>
        <v>-334345.75190534501</v>
      </c>
      <c r="BN22" s="38">
        <f t="shared" si="4"/>
        <v>-333217.02570596174</v>
      </c>
      <c r="BO22" s="38">
        <f t="shared" si="4"/>
        <v>-332130.10418062977</v>
      </c>
      <c r="BP22" s="38">
        <f t="shared" si="4"/>
        <v>-331082.70707440062</v>
      </c>
      <c r="BQ22" s="38">
        <f t="shared" si="4"/>
        <v>-330072.71700767975</v>
      </c>
      <c r="BR22" s="38">
        <f t="shared" si="4"/>
        <v>-36956.877529390142</v>
      </c>
      <c r="BS22" s="38">
        <f t="shared" si="4"/>
        <v>0</v>
      </c>
      <c r="BT22" s="38">
        <f t="shared" si="4"/>
        <v>0</v>
      </c>
      <c r="BU22" s="38">
        <f t="shared" si="4"/>
        <v>0</v>
      </c>
      <c r="BV22" s="38">
        <f t="shared" ref="BV22:CK22" si="5">SUM(BV15:BV21)</f>
        <v>0</v>
      </c>
      <c r="BW22" s="38">
        <f t="shared" si="5"/>
        <v>0</v>
      </c>
      <c r="BX22" s="38">
        <f t="shared" si="5"/>
        <v>0</v>
      </c>
      <c r="BY22" s="38">
        <f t="shared" si="5"/>
        <v>0</v>
      </c>
      <c r="BZ22" s="38">
        <f t="shared" si="5"/>
        <v>0</v>
      </c>
      <c r="CA22" s="38">
        <f t="shared" si="5"/>
        <v>0</v>
      </c>
      <c r="CB22" s="38">
        <f t="shared" si="5"/>
        <v>0</v>
      </c>
      <c r="CC22" s="38">
        <f t="shared" si="5"/>
        <v>0</v>
      </c>
      <c r="CD22" s="38">
        <f t="shared" si="5"/>
        <v>0</v>
      </c>
      <c r="CE22" s="38">
        <f t="shared" si="5"/>
        <v>0</v>
      </c>
      <c r="CF22" s="38">
        <f t="shared" si="5"/>
        <v>0</v>
      </c>
      <c r="CG22" s="38">
        <f t="shared" si="5"/>
        <v>0</v>
      </c>
      <c r="CH22" s="38">
        <f t="shared" si="5"/>
        <v>0</v>
      </c>
      <c r="CI22" s="38">
        <f t="shared" si="5"/>
        <v>0</v>
      </c>
      <c r="CJ22" s="38">
        <f t="shared" si="5"/>
        <v>0</v>
      </c>
      <c r="CK22" s="38">
        <f t="shared" si="5"/>
        <v>0</v>
      </c>
    </row>
    <row r="23" spans="1:89" customFormat="1" ht="10.15" customHeight="1" outlineLevel="1">
      <c r="D23" s="94"/>
      <c r="E23" s="94"/>
      <c r="F23" s="94"/>
      <c r="G23" s="94"/>
      <c r="J23" s="130"/>
      <c r="K23" s="130"/>
      <c r="L23" s="130"/>
      <c r="M23" s="130"/>
      <c r="N23" s="130"/>
      <c r="O23" s="130"/>
      <c r="P23" s="130"/>
      <c r="Q23" s="130"/>
      <c r="R23" s="130"/>
      <c r="S23" s="130"/>
      <c r="T23" s="130"/>
      <c r="U23" s="130"/>
      <c r="V23" s="130"/>
      <c r="W23" s="130"/>
      <c r="X23" s="130"/>
      <c r="Y23" s="130"/>
      <c r="Z23" s="130"/>
      <c r="AA23" s="130"/>
      <c r="AB23" s="130"/>
      <c r="AC23" s="130"/>
      <c r="AD23" s="130"/>
      <c r="AE23" s="130"/>
      <c r="AF23" s="130"/>
      <c r="AG23" s="130"/>
      <c r="AH23" s="130"/>
      <c r="AI23" s="130"/>
      <c r="AJ23" s="130"/>
      <c r="AK23" s="130"/>
      <c r="AL23" s="130"/>
      <c r="AM23" s="130"/>
      <c r="AN23" s="130"/>
      <c r="AO23" s="130"/>
      <c r="AP23" s="130"/>
      <c r="AQ23" s="130"/>
      <c r="AR23" s="130"/>
      <c r="AS23" s="130"/>
      <c r="AT23" s="130"/>
      <c r="AU23" s="130"/>
      <c r="AV23" s="130"/>
      <c r="AW23" s="130"/>
      <c r="AX23" s="130"/>
      <c r="AY23" s="130"/>
      <c r="AZ23" s="130"/>
      <c r="BA23" s="130"/>
      <c r="BB23" s="130"/>
      <c r="BC23" s="130"/>
      <c r="BD23" s="130"/>
      <c r="BE23" s="130"/>
      <c r="BF23" s="130"/>
      <c r="BG23" s="130"/>
      <c r="BH23" s="130"/>
      <c r="BI23" s="130"/>
      <c r="BJ23" s="130"/>
      <c r="BK23" s="130"/>
      <c r="BL23" s="130"/>
      <c r="BM23" s="130"/>
      <c r="BN23" s="130"/>
      <c r="BO23" s="130"/>
      <c r="BP23" s="130"/>
      <c r="BQ23" s="130"/>
      <c r="BR23" s="130"/>
      <c r="BS23" s="130"/>
      <c r="BT23" s="130"/>
      <c r="BU23" s="130"/>
      <c r="BV23" s="130"/>
      <c r="BW23" s="130"/>
      <c r="BX23" s="130"/>
      <c r="BY23" s="130"/>
      <c r="BZ23" s="130"/>
      <c r="CA23" s="130"/>
      <c r="CB23" s="130"/>
      <c r="CC23" s="130"/>
      <c r="CD23" s="130"/>
      <c r="CE23" s="130"/>
      <c r="CF23" s="130"/>
      <c r="CG23" s="130"/>
      <c r="CH23" s="130"/>
      <c r="CI23" s="130"/>
      <c r="CJ23" s="130"/>
      <c r="CK23" s="130"/>
    </row>
    <row r="24" spans="1:89" s="75" customFormat="1" ht="10.15" customHeight="1" outlineLevel="1">
      <c r="D24" s="44" t="s">
        <v>223</v>
      </c>
      <c r="F24" s="46" t="s">
        <v>4</v>
      </c>
      <c r="G24" s="69">
        <f>SUM(J24:CK24)</f>
        <v>7682010.3632056369</v>
      </c>
      <c r="J24" s="38">
        <f t="shared" ref="J24:AO24" si="6">SUM(J12,J22)</f>
        <v>-3150</v>
      </c>
      <c r="K24" s="38">
        <f t="shared" si="6"/>
        <v>-3150</v>
      </c>
      <c r="L24" s="38">
        <f t="shared" si="6"/>
        <v>-3150</v>
      </c>
      <c r="M24" s="38">
        <f t="shared" si="6"/>
        <v>-32267.784892934487</v>
      </c>
      <c r="N24" s="38">
        <f t="shared" si="6"/>
        <v>240143.09792462771</v>
      </c>
      <c r="O24" s="38">
        <f t="shared" si="6"/>
        <v>240143.09792462771</v>
      </c>
      <c r="P24" s="38">
        <f t="shared" si="6"/>
        <v>240143.09792462771</v>
      </c>
      <c r="Q24" s="38">
        <f t="shared" si="6"/>
        <v>240143.09792462771</v>
      </c>
      <c r="R24" s="38">
        <f t="shared" si="6"/>
        <v>240143.09792462771</v>
      </c>
      <c r="S24" s="38">
        <f t="shared" si="6"/>
        <v>240143.09792462771</v>
      </c>
      <c r="T24" s="38">
        <f t="shared" si="6"/>
        <v>240143.09792462771</v>
      </c>
      <c r="U24" s="38">
        <f t="shared" si="6"/>
        <v>240143.09792462771</v>
      </c>
      <c r="V24" s="38">
        <f t="shared" si="6"/>
        <v>240143.09792462771</v>
      </c>
      <c r="W24" s="38">
        <f t="shared" si="6"/>
        <v>240143.09792462771</v>
      </c>
      <c r="X24" s="38">
        <f t="shared" si="6"/>
        <v>229110.0696174975</v>
      </c>
      <c r="Y24" s="38">
        <f t="shared" si="6"/>
        <v>213399.11302406027</v>
      </c>
      <c r="Z24" s="38">
        <f t="shared" si="6"/>
        <v>200105.22667576734</v>
      </c>
      <c r="AA24" s="38">
        <f t="shared" si="6"/>
        <v>188710.4669486591</v>
      </c>
      <c r="AB24" s="38">
        <f t="shared" si="6"/>
        <v>178835.00851849857</v>
      </c>
      <c r="AC24" s="38">
        <f t="shared" si="6"/>
        <v>170193.98239210818</v>
      </c>
      <c r="AD24" s="38">
        <f t="shared" si="6"/>
        <v>162569.54757470492</v>
      </c>
      <c r="AE24" s="38">
        <f t="shared" si="6"/>
        <v>155792.27218145743</v>
      </c>
      <c r="AF24" s="38">
        <f t="shared" si="6"/>
        <v>149728.39419802552</v>
      </c>
      <c r="AG24" s="38">
        <f t="shared" si="6"/>
        <v>144270.90401293681</v>
      </c>
      <c r="AH24" s="38">
        <f t="shared" si="6"/>
        <v>139333.1747978566</v>
      </c>
      <c r="AI24" s="38">
        <f t="shared" si="6"/>
        <v>134844.33005687455</v>
      </c>
      <c r="AJ24" s="38">
        <f t="shared" si="6"/>
        <v>130745.81964119524</v>
      </c>
      <c r="AK24" s="38">
        <f t="shared" si="6"/>
        <v>126988.85176015593</v>
      </c>
      <c r="AL24" s="38">
        <f t="shared" si="6"/>
        <v>123532.44130959973</v>
      </c>
      <c r="AM24" s="38">
        <f t="shared" si="6"/>
        <v>120341.90858600941</v>
      </c>
      <c r="AN24" s="38">
        <f t="shared" si="6"/>
        <v>117387.71161972213</v>
      </c>
      <c r="AO24" s="38">
        <f t="shared" si="6"/>
        <v>114644.52872245526</v>
      </c>
      <c r="AP24" s="38">
        <f t="shared" ref="AP24:BU24" si="7">SUM(AP12,AP22)</f>
        <v>112090.53085258621</v>
      </c>
      <c r="AQ24" s="38">
        <f t="shared" si="7"/>
        <v>109706.79950737505</v>
      </c>
      <c r="AR24" s="38">
        <f t="shared" si="7"/>
        <v>107476.85728120973</v>
      </c>
      <c r="AS24" s="38">
        <f t="shared" si="7"/>
        <v>105386.28644417983</v>
      </c>
      <c r="AT24" s="38">
        <f t="shared" si="7"/>
        <v>103422.41687000019</v>
      </c>
      <c r="AU24" s="38">
        <f t="shared" si="7"/>
        <v>101574.06903547823</v>
      </c>
      <c r="AV24" s="38">
        <f t="shared" si="7"/>
        <v>99831.341077214573</v>
      </c>
      <c r="AW24" s="38">
        <f t="shared" si="7"/>
        <v>98185.431338854483</v>
      </c>
      <c r="AX24" s="38">
        <f t="shared" si="7"/>
        <v>96628.489694459771</v>
      </c>
      <c r="AY24" s="38">
        <f t="shared" si="7"/>
        <v>95153.492347138526</v>
      </c>
      <c r="AZ24" s="38">
        <f t="shared" si="7"/>
        <v>93754.135889423487</v>
      </c>
      <c r="BA24" s="38">
        <f t="shared" si="7"/>
        <v>92424.747254594171</v>
      </c>
      <c r="BB24" s="38">
        <f t="shared" si="7"/>
        <v>91160.206845854118</v>
      </c>
      <c r="BC24" s="38">
        <f t="shared" si="7"/>
        <v>89955.882647054037</v>
      </c>
      <c r="BD24" s="38">
        <f t="shared" si="7"/>
        <v>88807.573527267901</v>
      </c>
      <c r="BE24" s="38">
        <f t="shared" si="7"/>
        <v>87711.460276562953</v>
      </c>
      <c r="BF24" s="38">
        <f t="shared" si="7"/>
        <v>86664.063170333859</v>
      </c>
      <c r="BG24" s="38">
        <f t="shared" si="7"/>
        <v>85662.205068723415</v>
      </c>
      <c r="BH24" s="38">
        <f t="shared" si="7"/>
        <v>84702.97922675591</v>
      </c>
      <c r="BI24" s="38">
        <f t="shared" si="7"/>
        <v>83783.721128203731</v>
      </c>
      <c r="BJ24" s="38">
        <f t="shared" si="7"/>
        <v>82901.983768368023</v>
      </c>
      <c r="BK24" s="38">
        <f t="shared" si="7"/>
        <v>82055.515902925632</v>
      </c>
      <c r="BL24" s="38">
        <f t="shared" si="7"/>
        <v>81242.242855735938</v>
      </c>
      <c r="BM24" s="38">
        <f t="shared" si="7"/>
        <v>80460.249541130499</v>
      </c>
      <c r="BN24" s="38">
        <f t="shared" si="7"/>
        <v>79707.765408208361</v>
      </c>
      <c r="BO24" s="38">
        <f t="shared" si="7"/>
        <v>78983.151057987008</v>
      </c>
      <c r="BP24" s="38">
        <f t="shared" si="7"/>
        <v>78284.886320500867</v>
      </c>
      <c r="BQ24" s="38">
        <f t="shared" si="7"/>
        <v>77611.559609353659</v>
      </c>
      <c r="BR24" s="38">
        <f t="shared" si="7"/>
        <v>-33566.626732768826</v>
      </c>
      <c r="BS24" s="38">
        <f t="shared" si="7"/>
        <v>0</v>
      </c>
      <c r="BT24" s="38">
        <f t="shared" si="7"/>
        <v>0</v>
      </c>
      <c r="BU24" s="38">
        <f t="shared" si="7"/>
        <v>0</v>
      </c>
      <c r="BV24" s="38">
        <f t="shared" ref="BV24:CK24" si="8">SUM(BV12,BV22)</f>
        <v>0</v>
      </c>
      <c r="BW24" s="38">
        <f t="shared" si="8"/>
        <v>0</v>
      </c>
      <c r="BX24" s="38">
        <f t="shared" si="8"/>
        <v>0</v>
      </c>
      <c r="BY24" s="38">
        <f t="shared" si="8"/>
        <v>0</v>
      </c>
      <c r="BZ24" s="38">
        <f t="shared" si="8"/>
        <v>0</v>
      </c>
      <c r="CA24" s="38">
        <f t="shared" si="8"/>
        <v>0</v>
      </c>
      <c r="CB24" s="38">
        <f t="shared" si="8"/>
        <v>0</v>
      </c>
      <c r="CC24" s="38">
        <f t="shared" si="8"/>
        <v>0</v>
      </c>
      <c r="CD24" s="38">
        <f t="shared" si="8"/>
        <v>0</v>
      </c>
      <c r="CE24" s="38">
        <f t="shared" si="8"/>
        <v>0</v>
      </c>
      <c r="CF24" s="38">
        <f t="shared" si="8"/>
        <v>0</v>
      </c>
      <c r="CG24" s="38">
        <f t="shared" si="8"/>
        <v>0</v>
      </c>
      <c r="CH24" s="38">
        <f t="shared" si="8"/>
        <v>0</v>
      </c>
      <c r="CI24" s="38">
        <f t="shared" si="8"/>
        <v>0</v>
      </c>
      <c r="CJ24" s="38">
        <f t="shared" si="8"/>
        <v>0</v>
      </c>
      <c r="CK24" s="38">
        <f t="shared" si="8"/>
        <v>0</v>
      </c>
    </row>
    <row r="25" spans="1:89" customFormat="1" ht="10.15" customHeight="1" outlineLevel="1"/>
    <row r="26" spans="1:89" customFormat="1" ht="10.15" customHeight="1" outlineLevel="1">
      <c r="D26" s="63" t="s">
        <v>224</v>
      </c>
    </row>
    <row r="27" spans="1:89" customFormat="1" ht="10.15" customHeight="1" outlineLevel="1">
      <c r="D27" s="10" t="s">
        <v>595</v>
      </c>
      <c r="F27" s="12" t="s">
        <v>4</v>
      </c>
      <c r="J27" s="31">
        <f>'CAPEX un PL'!J190</f>
        <v>0</v>
      </c>
      <c r="K27" s="31">
        <f>'CAPEX un PL'!K190</f>
        <v>0</v>
      </c>
      <c r="L27" s="31">
        <f>'CAPEX un PL'!L190</f>
        <v>0</v>
      </c>
      <c r="M27" s="31">
        <f>'CAPEX un PL'!M190</f>
        <v>-21765.321674825729</v>
      </c>
      <c r="N27" s="31">
        <f>'CAPEX un PL'!N190</f>
        <v>-21765.321674825729</v>
      </c>
      <c r="O27" s="31">
        <f>'CAPEX un PL'!O190</f>
        <v>-21765.321674825729</v>
      </c>
      <c r="P27" s="31">
        <f>'CAPEX un PL'!P190</f>
        <v>-21765.321674825729</v>
      </c>
      <c r="Q27" s="31">
        <f>'CAPEX un PL'!Q190</f>
        <v>-21765.321674825729</v>
      </c>
      <c r="R27" s="31">
        <f>'CAPEX un PL'!R190</f>
        <v>-21765.321674825729</v>
      </c>
      <c r="S27" s="31">
        <f>'CAPEX un PL'!S190</f>
        <v>-21765.321674825729</v>
      </c>
      <c r="T27" s="31">
        <f>'CAPEX un PL'!T190</f>
        <v>-21765.321674825729</v>
      </c>
      <c r="U27" s="31">
        <f>'CAPEX un PL'!U190</f>
        <v>-21765.321674825729</v>
      </c>
      <c r="V27" s="31">
        <f>'CAPEX un PL'!V190</f>
        <v>-21765.321674825729</v>
      </c>
      <c r="W27" s="31">
        <f>'CAPEX un PL'!W190</f>
        <v>-21765.321674825729</v>
      </c>
      <c r="X27" s="31">
        <f>'CAPEX un PL'!X190</f>
        <v>-21765.321674825729</v>
      </c>
      <c r="Y27" s="31">
        <f>'CAPEX un PL'!Y190</f>
        <v>-21765.321674825729</v>
      </c>
      <c r="Z27" s="31">
        <f>'CAPEX un PL'!Z190</f>
        <v>-21765.321674825729</v>
      </c>
      <c r="AA27" s="31">
        <f>'CAPEX un PL'!AA190</f>
        <v>-21765.321674825729</v>
      </c>
      <c r="AB27" s="31">
        <f>'CAPEX un PL'!AB190</f>
        <v>-21765.321674825729</v>
      </c>
      <c r="AC27" s="31">
        <f>'CAPEX un PL'!AC190</f>
        <v>-21765.321674825729</v>
      </c>
      <c r="AD27" s="31">
        <f>'CAPEX un PL'!AD190</f>
        <v>-21765.321674825729</v>
      </c>
      <c r="AE27" s="31">
        <f>'CAPEX un PL'!AE190</f>
        <v>-21765.321674825729</v>
      </c>
      <c r="AF27" s="31">
        <f>'CAPEX un PL'!AF190</f>
        <v>-21765.321674825729</v>
      </c>
      <c r="AG27" s="31">
        <f>'CAPEX un PL'!AG190</f>
        <v>-21765.321674825729</v>
      </c>
      <c r="AH27" s="31">
        <f>'CAPEX un PL'!AH190</f>
        <v>-21765.321674825729</v>
      </c>
      <c r="AI27" s="31">
        <f>'CAPEX un PL'!AI190</f>
        <v>-21765.321674825729</v>
      </c>
      <c r="AJ27" s="31">
        <f>'CAPEX un PL'!AJ190</f>
        <v>-21765.321674825729</v>
      </c>
      <c r="AK27" s="31">
        <f>'CAPEX un PL'!AK190</f>
        <v>-21765.321674825729</v>
      </c>
      <c r="AL27" s="31">
        <f>'CAPEX un PL'!AL190</f>
        <v>-21765.321674825729</v>
      </c>
      <c r="AM27" s="31">
        <f>'CAPEX un PL'!AM190</f>
        <v>-21765.321674825729</v>
      </c>
      <c r="AN27" s="31">
        <f>'CAPEX un PL'!AN190</f>
        <v>-21765.321674825729</v>
      </c>
      <c r="AO27" s="31">
        <f>'CAPEX un PL'!AO190</f>
        <v>-21765.321674825729</v>
      </c>
      <c r="AP27" s="31">
        <f>'CAPEX un PL'!AP190</f>
        <v>-21765.321674825729</v>
      </c>
      <c r="AQ27" s="31">
        <f>'CAPEX un PL'!AQ190</f>
        <v>-21765.321674825729</v>
      </c>
      <c r="AR27" s="31">
        <f>'CAPEX un PL'!AR190</f>
        <v>-21765.321674825729</v>
      </c>
      <c r="AS27" s="31">
        <f>'CAPEX un PL'!AS190</f>
        <v>-21765.321674825729</v>
      </c>
      <c r="AT27" s="31">
        <f>'CAPEX un PL'!AT190</f>
        <v>-21765.321674825729</v>
      </c>
      <c r="AU27" s="31">
        <f>'CAPEX un PL'!AU190</f>
        <v>-21765.321674825729</v>
      </c>
      <c r="AV27" s="31">
        <f>'CAPEX un PL'!AV190</f>
        <v>-21765.321674825729</v>
      </c>
      <c r="AW27" s="31">
        <f>'CAPEX un PL'!AW190</f>
        <v>-21765.321674825729</v>
      </c>
      <c r="AX27" s="31">
        <f>'CAPEX un PL'!AX190</f>
        <v>-21765.321674825729</v>
      </c>
      <c r="AY27" s="31">
        <f>'CAPEX un PL'!AY190</f>
        <v>-21765.321674825729</v>
      </c>
      <c r="AZ27" s="31">
        <f>'CAPEX un PL'!AZ190</f>
        <v>-21765.321674825729</v>
      </c>
      <c r="BA27" s="31">
        <f>'CAPEX un PL'!BA190</f>
        <v>-21765.321674825729</v>
      </c>
      <c r="BB27" s="31">
        <f>'CAPEX un PL'!BB190</f>
        <v>-21765.321674825729</v>
      </c>
      <c r="BC27" s="31">
        <f>'CAPEX un PL'!BC190</f>
        <v>-21765.321674825729</v>
      </c>
      <c r="BD27" s="31">
        <f>'CAPEX un PL'!BD190</f>
        <v>-21765.321674825729</v>
      </c>
      <c r="BE27" s="31">
        <f>'CAPEX un PL'!BE190</f>
        <v>-21765.321674825729</v>
      </c>
      <c r="BF27" s="31">
        <f>'CAPEX un PL'!BF190</f>
        <v>-21765.321674825729</v>
      </c>
      <c r="BG27" s="31">
        <f>'CAPEX un PL'!BG190</f>
        <v>-21765.321674825729</v>
      </c>
      <c r="BH27" s="31">
        <f>'CAPEX un PL'!BH190</f>
        <v>-21765.321674825729</v>
      </c>
      <c r="BI27" s="31">
        <f>'CAPEX un PL'!BI190</f>
        <v>-21765.321674825729</v>
      </c>
      <c r="BJ27" s="31">
        <f>'CAPEX un PL'!BJ190</f>
        <v>-21765.321674825729</v>
      </c>
      <c r="BK27" s="31">
        <f>'CAPEX un PL'!BK190</f>
        <v>-21765.321674825729</v>
      </c>
      <c r="BL27" s="31">
        <f>'CAPEX un PL'!BL190</f>
        <v>-21765.321674825729</v>
      </c>
      <c r="BM27" s="31">
        <f>'CAPEX un PL'!BM190</f>
        <v>-21765.321674825729</v>
      </c>
      <c r="BN27" s="31">
        <f>'CAPEX un PL'!BN190</f>
        <v>-21765.321674825729</v>
      </c>
      <c r="BO27" s="31">
        <f>'CAPEX un PL'!BO190</f>
        <v>-21765.321674825729</v>
      </c>
      <c r="BP27" s="31">
        <f>'CAPEX un PL'!BP190</f>
        <v>-21765.321674825729</v>
      </c>
      <c r="BQ27" s="31">
        <f>'CAPEX un PL'!BQ190</f>
        <v>-21765.321674825729</v>
      </c>
      <c r="BR27" s="31">
        <f>'CAPEX un PL'!BR190</f>
        <v>-4.4383341446518898E-10</v>
      </c>
      <c r="BS27" s="31">
        <f>'CAPEX un PL'!BS190</f>
        <v>0</v>
      </c>
      <c r="BT27" s="31">
        <f>'CAPEX un PL'!BT190</f>
        <v>0</v>
      </c>
      <c r="BU27" s="31">
        <f>'CAPEX un PL'!BU190</f>
        <v>0</v>
      </c>
      <c r="BV27" s="31">
        <f>'CAPEX un PL'!BV190</f>
        <v>0</v>
      </c>
      <c r="BW27" s="31">
        <f>'CAPEX un PL'!BW190</f>
        <v>0</v>
      </c>
      <c r="BX27" s="31">
        <f>'CAPEX un PL'!BX190</f>
        <v>0</v>
      </c>
      <c r="BY27" s="31">
        <f>'CAPEX un PL'!BY190</f>
        <v>0</v>
      </c>
      <c r="BZ27" s="31">
        <f>'CAPEX un PL'!BZ190</f>
        <v>0</v>
      </c>
      <c r="CA27" s="31">
        <f>'CAPEX un PL'!CA190</f>
        <v>0</v>
      </c>
      <c r="CB27" s="31">
        <f>'CAPEX un PL'!CB190</f>
        <v>0</v>
      </c>
      <c r="CC27" s="31">
        <f>'CAPEX un PL'!CC190</f>
        <v>0</v>
      </c>
      <c r="CD27" s="31">
        <f>'CAPEX un PL'!CD190</f>
        <v>0</v>
      </c>
      <c r="CE27" s="31">
        <f>'CAPEX un PL'!CE190</f>
        <v>0</v>
      </c>
      <c r="CF27" s="31">
        <f>'CAPEX un PL'!CF190</f>
        <v>0</v>
      </c>
      <c r="CG27" s="31">
        <f>'CAPEX un PL'!CG190</f>
        <v>0</v>
      </c>
      <c r="CH27" s="31">
        <f>'CAPEX un PL'!CH190</f>
        <v>0</v>
      </c>
      <c r="CI27" s="31">
        <f>'CAPEX un PL'!CI190</f>
        <v>0</v>
      </c>
      <c r="CJ27" s="31">
        <f>'CAPEX un PL'!CJ190</f>
        <v>0</v>
      </c>
      <c r="CK27" s="31">
        <f>'CAPEX un PL'!CK190</f>
        <v>0</v>
      </c>
    </row>
    <row r="28" spans="1:89" customFormat="1" ht="10.15" customHeight="1" outlineLevel="1">
      <c r="D28" s="93" t="s">
        <v>598</v>
      </c>
      <c r="E28" s="94"/>
      <c r="F28" s="42" t="s">
        <v>4</v>
      </c>
      <c r="J28" s="39">
        <f ca="1">'CAPEX un PL'!J195</f>
        <v>0</v>
      </c>
      <c r="K28" s="39">
        <f ca="1">'CAPEX un PL'!K195</f>
        <v>0</v>
      </c>
      <c r="L28" s="39">
        <f ca="1">'CAPEX un PL'!L195</f>
        <v>0</v>
      </c>
      <c r="M28" s="39">
        <f ca="1">'CAPEX un PL'!M195</f>
        <v>0</v>
      </c>
      <c r="N28" s="39">
        <f ca="1">'CAPEX un PL'!N195</f>
        <v>-40700.656120260937</v>
      </c>
      <c r="O28" s="39">
        <f ca="1">'CAPEX un PL'!O195</f>
        <v>-40700.656120260937</v>
      </c>
      <c r="P28" s="39">
        <f ca="1">'CAPEX un PL'!P195</f>
        <v>-40700.656120260937</v>
      </c>
      <c r="Q28" s="39">
        <f ca="1">'CAPEX un PL'!Q195</f>
        <v>-40700.656120260937</v>
      </c>
      <c r="R28" s="39">
        <f ca="1">'CAPEX un PL'!R195</f>
        <v>-40700.656120260937</v>
      </c>
      <c r="S28" s="39">
        <f ca="1">'CAPEX un PL'!S195</f>
        <v>-40700.656120260937</v>
      </c>
      <c r="T28" s="39">
        <f ca="1">'CAPEX un PL'!T195</f>
        <v>-40700.656120260937</v>
      </c>
      <c r="U28" s="39">
        <f ca="1">'CAPEX un PL'!U195</f>
        <v>-40700.656120260937</v>
      </c>
      <c r="V28" s="39">
        <f ca="1">'CAPEX un PL'!V195</f>
        <v>-40700.656120260937</v>
      </c>
      <c r="W28" s="39">
        <f ca="1">'CAPEX un PL'!W195</f>
        <v>-40700.656120260937</v>
      </c>
      <c r="X28" s="39">
        <f ca="1">'CAPEX un PL'!X195</f>
        <v>-33091.706193978913</v>
      </c>
      <c r="Y28" s="39">
        <f ca="1">'CAPEX un PL'!Y195</f>
        <v>-33091.706193978913</v>
      </c>
      <c r="Z28" s="39">
        <f ca="1">'CAPEX un PL'!Z195</f>
        <v>-33091.706193978913</v>
      </c>
      <c r="AA28" s="39">
        <f ca="1">'CAPEX un PL'!AA195</f>
        <v>-33091.706193978913</v>
      </c>
      <c r="AB28" s="39">
        <f ca="1">'CAPEX un PL'!AB195</f>
        <v>-33091.706193978913</v>
      </c>
      <c r="AC28" s="39">
        <f ca="1">'CAPEX un PL'!AC195</f>
        <v>-33091.706193978913</v>
      </c>
      <c r="AD28" s="39">
        <f ca="1">'CAPEX un PL'!AD195</f>
        <v>-33091.706193978913</v>
      </c>
      <c r="AE28" s="39">
        <f ca="1">'CAPEX un PL'!AE195</f>
        <v>-33091.706193978913</v>
      </c>
      <c r="AF28" s="39">
        <f ca="1">'CAPEX un PL'!AF195</f>
        <v>-33091.706193978913</v>
      </c>
      <c r="AG28" s="39">
        <f ca="1">'CAPEX un PL'!AG195</f>
        <v>-33091.706193978913</v>
      </c>
      <c r="AH28" s="39">
        <f ca="1">'CAPEX un PL'!AH195</f>
        <v>-26052.970090355338</v>
      </c>
      <c r="AI28" s="39">
        <f ca="1">'CAPEX un PL'!AI195</f>
        <v>-26052.970090355338</v>
      </c>
      <c r="AJ28" s="39">
        <f ca="1">'CAPEX un PL'!AJ195</f>
        <v>-26052.970090355338</v>
      </c>
      <c r="AK28" s="39">
        <f ca="1">'CAPEX un PL'!AK195</f>
        <v>-26052.970090355338</v>
      </c>
      <c r="AL28" s="39">
        <f ca="1">'CAPEX un PL'!AL195</f>
        <v>-26052.970090355338</v>
      </c>
      <c r="AM28" s="39">
        <f ca="1">'CAPEX un PL'!AM195</f>
        <v>-26052.970090355338</v>
      </c>
      <c r="AN28" s="39">
        <f ca="1">'CAPEX un PL'!AN195</f>
        <v>-26052.970090355338</v>
      </c>
      <c r="AO28" s="39">
        <f ca="1">'CAPEX un PL'!AO195</f>
        <v>-26052.970090355338</v>
      </c>
      <c r="AP28" s="39">
        <f ca="1">'CAPEX un PL'!AP195</f>
        <v>-26052.970090355338</v>
      </c>
      <c r="AQ28" s="39">
        <f ca="1">'CAPEX un PL'!AQ195</f>
        <v>-26052.970090355338</v>
      </c>
      <c r="AR28" s="39">
        <f ca="1">'CAPEX un PL'!AR195</f>
        <v>-23105.734720089378</v>
      </c>
      <c r="AS28" s="39">
        <f ca="1">'CAPEX un PL'!AS195</f>
        <v>-23105.734720089378</v>
      </c>
      <c r="AT28" s="39">
        <f ca="1">'CAPEX un PL'!AT195</f>
        <v>-23105.734720089378</v>
      </c>
      <c r="AU28" s="39">
        <f ca="1">'CAPEX un PL'!AU195</f>
        <v>-23105.734720089378</v>
      </c>
      <c r="AV28" s="39">
        <f ca="1">'CAPEX un PL'!AV195</f>
        <v>-23105.734720089378</v>
      </c>
      <c r="AW28" s="39">
        <f ca="1">'CAPEX un PL'!AW195</f>
        <v>-23105.734720089378</v>
      </c>
      <c r="AX28" s="39">
        <f ca="1">'CAPEX un PL'!AX195</f>
        <v>-23105.734720089378</v>
      </c>
      <c r="AY28" s="39">
        <f ca="1">'CAPEX un PL'!AY195</f>
        <v>-23105.734720089378</v>
      </c>
      <c r="AZ28" s="39">
        <f ca="1">'CAPEX un PL'!AZ195</f>
        <v>-23105.734720089378</v>
      </c>
      <c r="BA28" s="39">
        <f ca="1">'CAPEX un PL'!BA195</f>
        <v>-23105.734720089378</v>
      </c>
      <c r="BB28" s="39">
        <f ca="1">'CAPEX un PL'!BB195</f>
        <v>-21475.338774208089</v>
      </c>
      <c r="BC28" s="39">
        <f ca="1">'CAPEX un PL'!BC195</f>
        <v>-21475.338774208089</v>
      </c>
      <c r="BD28" s="39">
        <f ca="1">'CAPEX un PL'!BD195</f>
        <v>-21475.338774208089</v>
      </c>
      <c r="BE28" s="39">
        <f ca="1">'CAPEX un PL'!BE195</f>
        <v>-21475.338774208089</v>
      </c>
      <c r="BF28" s="39">
        <f ca="1">'CAPEX un PL'!BF195</f>
        <v>-21475.338774208089</v>
      </c>
      <c r="BG28" s="39">
        <f ca="1">'CAPEX un PL'!BG195</f>
        <v>-21475.338774208089</v>
      </c>
      <c r="BH28" s="39">
        <f ca="1">'CAPEX un PL'!BH195</f>
        <v>-21475.338774208089</v>
      </c>
      <c r="BI28" s="39">
        <f ca="1">'CAPEX un PL'!BI195</f>
        <v>-21475.338774208089</v>
      </c>
      <c r="BJ28" s="39">
        <f ca="1">'CAPEX un PL'!BJ195</f>
        <v>-21475.338774208089</v>
      </c>
      <c r="BK28" s="39">
        <f ca="1">'CAPEX un PL'!BK195</f>
        <v>-21475.338774208089</v>
      </c>
      <c r="BL28" s="39">
        <f ca="1">'CAPEX un PL'!BL195</f>
        <v>-17686.051095291485</v>
      </c>
      <c r="BM28" s="39">
        <f ca="1">'CAPEX un PL'!BM195</f>
        <v>-17686.051095291485</v>
      </c>
      <c r="BN28" s="39">
        <f ca="1">'CAPEX un PL'!BN195</f>
        <v>-17686.051095291485</v>
      </c>
      <c r="BO28" s="39">
        <f ca="1">'CAPEX un PL'!BO195</f>
        <v>-17686.051095291485</v>
      </c>
      <c r="BP28" s="39">
        <f ca="1">'CAPEX un PL'!BP195</f>
        <v>-17686.051095291485</v>
      </c>
      <c r="BQ28" s="39">
        <f ca="1">'CAPEX un PL'!BQ195</f>
        <v>-17686.051095291485</v>
      </c>
      <c r="BR28" s="39">
        <f ca="1">'CAPEX un PL'!BR195</f>
        <v>-17686.051095291485</v>
      </c>
      <c r="BS28" s="39">
        <f ca="1">'CAPEX un PL'!BS195</f>
        <v>0</v>
      </c>
      <c r="BT28" s="39">
        <f ca="1">'CAPEX un PL'!BT195</f>
        <v>0</v>
      </c>
      <c r="BU28" s="39">
        <f ca="1">'CAPEX un PL'!BU195</f>
        <v>0</v>
      </c>
      <c r="BV28" s="39">
        <f ca="1">'CAPEX un PL'!BV195</f>
        <v>0</v>
      </c>
      <c r="BW28" s="39">
        <f ca="1">'CAPEX un PL'!BW195</f>
        <v>0</v>
      </c>
      <c r="BX28" s="39">
        <f ca="1">'CAPEX un PL'!BX195</f>
        <v>0</v>
      </c>
      <c r="BY28" s="39">
        <f ca="1">'CAPEX un PL'!BY195</f>
        <v>0</v>
      </c>
      <c r="BZ28" s="39">
        <f ca="1">'CAPEX un PL'!BZ195</f>
        <v>0</v>
      </c>
      <c r="CA28" s="39">
        <f ca="1">'CAPEX un PL'!CA195</f>
        <v>0</v>
      </c>
      <c r="CB28" s="39">
        <f ca="1">'CAPEX un PL'!CB195</f>
        <v>0</v>
      </c>
      <c r="CC28" s="39">
        <f ca="1">'CAPEX un PL'!CC195</f>
        <v>0</v>
      </c>
      <c r="CD28" s="39">
        <f ca="1">'CAPEX un PL'!CD195</f>
        <v>0</v>
      </c>
      <c r="CE28" s="39">
        <f ca="1">'CAPEX un PL'!CE195</f>
        <v>0</v>
      </c>
      <c r="CF28" s="39">
        <f ca="1">'CAPEX un PL'!CF195</f>
        <v>0</v>
      </c>
      <c r="CG28" s="39">
        <f ca="1">'CAPEX un PL'!CG195</f>
        <v>0</v>
      </c>
      <c r="CH28" s="39">
        <f ca="1">'CAPEX un PL'!CH195</f>
        <v>0</v>
      </c>
      <c r="CI28" s="39">
        <f ca="1">'CAPEX un PL'!CI195</f>
        <v>0</v>
      </c>
      <c r="CJ28" s="39">
        <f ca="1">'CAPEX un PL'!CJ195</f>
        <v>0</v>
      </c>
      <c r="CK28" s="39">
        <f ca="1">'CAPEX un PL'!CK195</f>
        <v>0</v>
      </c>
    </row>
    <row r="29" spans="1:89" customFormat="1" ht="10.15" customHeight="1" outlineLevel="1">
      <c r="D29" s="84" t="s">
        <v>599</v>
      </c>
      <c r="E29" s="75"/>
      <c r="F29" s="46" t="s">
        <v>4</v>
      </c>
      <c r="J29" s="79">
        <f ca="1">SUM(J27:J28)</f>
        <v>0</v>
      </c>
      <c r="K29" s="79">
        <f t="shared" ref="K29:M29" ca="1" si="9">SUM(K27:K28)</f>
        <v>0</v>
      </c>
      <c r="L29" s="79">
        <f t="shared" ca="1" si="9"/>
        <v>0</v>
      </c>
      <c r="M29" s="79">
        <f t="shared" ca="1" si="9"/>
        <v>-21765.321674825729</v>
      </c>
      <c r="N29" s="79">
        <f t="shared" ref="N29" ca="1" si="10">SUM(N27:N28)</f>
        <v>-62465.97779508667</v>
      </c>
      <c r="O29" s="79">
        <f t="shared" ref="O29:P29" ca="1" si="11">SUM(O27:O28)</f>
        <v>-62465.97779508667</v>
      </c>
      <c r="P29" s="79">
        <f t="shared" ca="1" si="11"/>
        <v>-62465.97779508667</v>
      </c>
      <c r="Q29" s="79">
        <f t="shared" ref="Q29" ca="1" si="12">SUM(Q27:Q28)</f>
        <v>-62465.97779508667</v>
      </c>
      <c r="R29" s="79">
        <f t="shared" ref="R29:S29" ca="1" si="13">SUM(R27:R28)</f>
        <v>-62465.97779508667</v>
      </c>
      <c r="S29" s="79">
        <f t="shared" ca="1" si="13"/>
        <v>-62465.97779508667</v>
      </c>
      <c r="T29" s="79">
        <f t="shared" ref="T29" ca="1" si="14">SUM(T27:T28)</f>
        <v>-62465.97779508667</v>
      </c>
      <c r="U29" s="79">
        <f t="shared" ref="U29:V29" ca="1" si="15">SUM(U27:U28)</f>
        <v>-62465.97779508667</v>
      </c>
      <c r="V29" s="79">
        <f t="shared" ca="1" si="15"/>
        <v>-62465.97779508667</v>
      </c>
      <c r="W29" s="79">
        <f t="shared" ref="W29" ca="1" si="16">SUM(W27:W28)</f>
        <v>-62465.97779508667</v>
      </c>
      <c r="X29" s="79">
        <f t="shared" ref="X29:Y29" ca="1" si="17">SUM(X27:X28)</f>
        <v>-54857.027868804638</v>
      </c>
      <c r="Y29" s="79">
        <f t="shared" ca="1" si="17"/>
        <v>-54857.027868804638</v>
      </c>
      <c r="Z29" s="79">
        <f t="shared" ref="Z29" ca="1" si="18">SUM(Z27:Z28)</f>
        <v>-54857.027868804638</v>
      </c>
      <c r="AA29" s="79">
        <f t="shared" ref="AA29:AB29" ca="1" si="19">SUM(AA27:AA28)</f>
        <v>-54857.027868804638</v>
      </c>
      <c r="AB29" s="79">
        <f t="shared" ca="1" si="19"/>
        <v>-54857.027868804638</v>
      </c>
      <c r="AC29" s="79">
        <f t="shared" ref="AC29" ca="1" si="20">SUM(AC27:AC28)</f>
        <v>-54857.027868804638</v>
      </c>
      <c r="AD29" s="79">
        <f t="shared" ref="AD29:AE29" ca="1" si="21">SUM(AD27:AD28)</f>
        <v>-54857.027868804638</v>
      </c>
      <c r="AE29" s="79">
        <f t="shared" ca="1" si="21"/>
        <v>-54857.027868804638</v>
      </c>
      <c r="AF29" s="79">
        <f t="shared" ref="AF29" ca="1" si="22">SUM(AF27:AF28)</f>
        <v>-54857.027868804638</v>
      </c>
      <c r="AG29" s="79">
        <f t="shared" ref="AG29:AH29" ca="1" si="23">SUM(AG27:AG28)</f>
        <v>-54857.027868804638</v>
      </c>
      <c r="AH29" s="79">
        <f t="shared" ca="1" si="23"/>
        <v>-47818.291765181071</v>
      </c>
      <c r="AI29" s="79">
        <f t="shared" ref="AI29" ca="1" si="24">SUM(AI27:AI28)</f>
        <v>-47818.291765181071</v>
      </c>
      <c r="AJ29" s="79">
        <f t="shared" ref="AJ29:AK29" ca="1" si="25">SUM(AJ27:AJ28)</f>
        <v>-47818.291765181071</v>
      </c>
      <c r="AK29" s="79">
        <f t="shared" ca="1" si="25"/>
        <v>-47818.291765181071</v>
      </c>
      <c r="AL29" s="79">
        <f t="shared" ref="AL29" ca="1" si="26">SUM(AL27:AL28)</f>
        <v>-47818.291765181071</v>
      </c>
      <c r="AM29" s="79">
        <f t="shared" ref="AM29:AN29" ca="1" si="27">SUM(AM27:AM28)</f>
        <v>-47818.291765181071</v>
      </c>
      <c r="AN29" s="79">
        <f t="shared" ca="1" si="27"/>
        <v>-47818.291765181071</v>
      </c>
      <c r="AO29" s="79">
        <f t="shared" ref="AO29" ca="1" si="28">SUM(AO27:AO28)</f>
        <v>-47818.291765181071</v>
      </c>
      <c r="AP29" s="79">
        <f t="shared" ref="AP29:AQ29" ca="1" si="29">SUM(AP27:AP28)</f>
        <v>-47818.291765181071</v>
      </c>
      <c r="AQ29" s="79">
        <f t="shared" ca="1" si="29"/>
        <v>-47818.291765181071</v>
      </c>
      <c r="AR29" s="79">
        <f t="shared" ref="AR29" ca="1" si="30">SUM(AR27:AR28)</f>
        <v>-44871.056394915111</v>
      </c>
      <c r="AS29" s="79">
        <f t="shared" ref="AS29:AT29" ca="1" si="31">SUM(AS27:AS28)</f>
        <v>-44871.056394915111</v>
      </c>
      <c r="AT29" s="79">
        <f t="shared" ca="1" si="31"/>
        <v>-44871.056394915111</v>
      </c>
      <c r="AU29" s="79">
        <f t="shared" ref="AU29" ca="1" si="32">SUM(AU27:AU28)</f>
        <v>-44871.056394915111</v>
      </c>
      <c r="AV29" s="79">
        <f t="shared" ref="AV29:AW29" ca="1" si="33">SUM(AV27:AV28)</f>
        <v>-44871.056394915111</v>
      </c>
      <c r="AW29" s="79">
        <f t="shared" ca="1" si="33"/>
        <v>-44871.056394915111</v>
      </c>
      <c r="AX29" s="79">
        <f t="shared" ref="AX29" ca="1" si="34">SUM(AX27:AX28)</f>
        <v>-44871.056394915111</v>
      </c>
      <c r="AY29" s="79">
        <f t="shared" ref="AY29:AZ29" ca="1" si="35">SUM(AY27:AY28)</f>
        <v>-44871.056394915111</v>
      </c>
      <c r="AZ29" s="79">
        <f t="shared" ca="1" si="35"/>
        <v>-44871.056394915111</v>
      </c>
      <c r="BA29" s="79">
        <f t="shared" ref="BA29" ca="1" si="36">SUM(BA27:BA28)</f>
        <v>-44871.056394915111</v>
      </c>
      <c r="BB29" s="79">
        <f t="shared" ref="BB29:BC29" ca="1" si="37">SUM(BB27:BB28)</f>
        <v>-43240.660449033821</v>
      </c>
      <c r="BC29" s="79">
        <f t="shared" ca="1" si="37"/>
        <v>-43240.660449033821</v>
      </c>
      <c r="BD29" s="79">
        <f t="shared" ref="BD29" ca="1" si="38">SUM(BD27:BD28)</f>
        <v>-43240.660449033821</v>
      </c>
      <c r="BE29" s="79">
        <f t="shared" ref="BE29:BF29" ca="1" si="39">SUM(BE27:BE28)</f>
        <v>-43240.660449033821</v>
      </c>
      <c r="BF29" s="79">
        <f t="shared" ca="1" si="39"/>
        <v>-43240.660449033821</v>
      </c>
      <c r="BG29" s="79">
        <f t="shared" ref="BG29" ca="1" si="40">SUM(BG27:BG28)</f>
        <v>-43240.660449033821</v>
      </c>
      <c r="BH29" s="79">
        <f t="shared" ref="BH29:BI29" ca="1" si="41">SUM(BH27:BH28)</f>
        <v>-43240.660449033821</v>
      </c>
      <c r="BI29" s="79">
        <f t="shared" ca="1" si="41"/>
        <v>-43240.660449033821</v>
      </c>
      <c r="BJ29" s="79">
        <f t="shared" ref="BJ29" ca="1" si="42">SUM(BJ27:BJ28)</f>
        <v>-43240.660449033821</v>
      </c>
      <c r="BK29" s="79">
        <f t="shared" ref="BK29:BL29" ca="1" si="43">SUM(BK27:BK28)</f>
        <v>-43240.660449033821</v>
      </c>
      <c r="BL29" s="79">
        <f t="shared" ca="1" si="43"/>
        <v>-39451.372770117217</v>
      </c>
      <c r="BM29" s="79">
        <f t="shared" ref="BM29" ca="1" si="44">SUM(BM27:BM28)</f>
        <v>-39451.372770117217</v>
      </c>
      <c r="BN29" s="79">
        <f t="shared" ref="BN29:BO29" ca="1" si="45">SUM(BN27:BN28)</f>
        <v>-39451.372770117217</v>
      </c>
      <c r="BO29" s="79">
        <f t="shared" ca="1" si="45"/>
        <v>-39451.372770117217</v>
      </c>
      <c r="BP29" s="79">
        <f t="shared" ref="BP29" ca="1" si="46">SUM(BP27:BP28)</f>
        <v>-39451.372770117217</v>
      </c>
      <c r="BQ29" s="79">
        <f t="shared" ref="BQ29:BR29" ca="1" si="47">SUM(BQ27:BQ28)</f>
        <v>-39451.372770117217</v>
      </c>
      <c r="BR29" s="79">
        <f t="shared" ca="1" si="47"/>
        <v>-17686.051095291929</v>
      </c>
      <c r="BS29" s="79">
        <f t="shared" ref="BS29" ca="1" si="48">SUM(BS27:BS28)</f>
        <v>0</v>
      </c>
      <c r="BT29" s="79">
        <f t="shared" ref="BT29:BU29" ca="1" si="49">SUM(BT27:BT28)</f>
        <v>0</v>
      </c>
      <c r="BU29" s="79">
        <f t="shared" ca="1" si="49"/>
        <v>0</v>
      </c>
      <c r="BV29" s="79">
        <f t="shared" ref="BV29" ca="1" si="50">SUM(BV27:BV28)</f>
        <v>0</v>
      </c>
      <c r="BW29" s="79">
        <f t="shared" ref="BW29:BX29" ca="1" si="51">SUM(BW27:BW28)</f>
        <v>0</v>
      </c>
      <c r="BX29" s="79">
        <f t="shared" ca="1" si="51"/>
        <v>0</v>
      </c>
      <c r="BY29" s="79">
        <f t="shared" ref="BY29" ca="1" si="52">SUM(BY27:BY28)</f>
        <v>0</v>
      </c>
      <c r="BZ29" s="79">
        <f t="shared" ref="BZ29:CA29" ca="1" si="53">SUM(BZ27:BZ28)</f>
        <v>0</v>
      </c>
      <c r="CA29" s="79">
        <f t="shared" ca="1" si="53"/>
        <v>0</v>
      </c>
      <c r="CB29" s="79">
        <f t="shared" ref="CB29" ca="1" si="54">SUM(CB27:CB28)</f>
        <v>0</v>
      </c>
      <c r="CC29" s="79">
        <f t="shared" ref="CC29:CD29" ca="1" si="55">SUM(CC27:CC28)</f>
        <v>0</v>
      </c>
      <c r="CD29" s="79">
        <f t="shared" ca="1" si="55"/>
        <v>0</v>
      </c>
      <c r="CE29" s="79">
        <f t="shared" ref="CE29" ca="1" si="56">SUM(CE27:CE28)</f>
        <v>0</v>
      </c>
      <c r="CF29" s="79">
        <f t="shared" ref="CF29:CG29" ca="1" si="57">SUM(CF27:CF28)</f>
        <v>0</v>
      </c>
      <c r="CG29" s="79">
        <f t="shared" ca="1" si="57"/>
        <v>0</v>
      </c>
      <c r="CH29" s="79">
        <f t="shared" ref="CH29" ca="1" si="58">SUM(CH27:CH28)</f>
        <v>0</v>
      </c>
      <c r="CI29" s="79">
        <f t="shared" ref="CI29:CJ29" ca="1" si="59">SUM(CI27:CI28)</f>
        <v>0</v>
      </c>
      <c r="CJ29" s="79">
        <f t="shared" ca="1" si="59"/>
        <v>0</v>
      </c>
      <c r="CK29" s="79">
        <f t="shared" ref="CK29" ca="1" si="60">SUM(CK27:CK28)</f>
        <v>0</v>
      </c>
    </row>
    <row r="30" spans="1:89" customFormat="1" ht="10.15" customHeight="1" outlineLevel="1">
      <c r="D30" s="94"/>
      <c r="E30" s="94"/>
      <c r="F30" s="94"/>
      <c r="G30" s="94"/>
      <c r="J30" s="94"/>
      <c r="K30" s="94"/>
      <c r="L30" s="94"/>
      <c r="M30" s="94"/>
      <c r="N30" s="94"/>
      <c r="O30" s="94"/>
      <c r="P30" s="94"/>
      <c r="Q30" s="94"/>
      <c r="R30" s="94"/>
      <c r="S30" s="94"/>
      <c r="T30" s="94"/>
      <c r="U30" s="94"/>
      <c r="V30" s="94"/>
      <c r="W30" s="94"/>
      <c r="X30" s="94"/>
      <c r="Y30" s="94"/>
      <c r="Z30" s="94"/>
      <c r="AA30" s="94"/>
      <c r="AB30" s="94"/>
      <c r="AC30" s="94"/>
      <c r="AD30" s="94"/>
      <c r="AE30" s="94"/>
      <c r="AF30" s="94"/>
      <c r="AG30" s="94"/>
      <c r="AH30" s="94"/>
      <c r="AI30" s="94"/>
      <c r="AJ30" s="94"/>
      <c r="AK30" s="94"/>
      <c r="AL30" s="94"/>
      <c r="AM30" s="94"/>
      <c r="AN30" s="94"/>
      <c r="AO30" s="94"/>
      <c r="AP30" s="94"/>
      <c r="AQ30" s="94"/>
      <c r="AR30" s="94"/>
      <c r="AS30" s="94"/>
      <c r="AT30" s="94"/>
      <c r="AU30" s="94"/>
      <c r="AV30" s="94"/>
      <c r="AW30" s="94"/>
      <c r="AX30" s="94"/>
      <c r="AY30" s="94"/>
      <c r="AZ30" s="94"/>
      <c r="BA30" s="94"/>
      <c r="BB30" s="94"/>
      <c r="BC30" s="94"/>
      <c r="BD30" s="94"/>
      <c r="BE30" s="94"/>
      <c r="BF30" s="94"/>
      <c r="BG30" s="94"/>
      <c r="BH30" s="94"/>
      <c r="BI30" s="94"/>
      <c r="BJ30" s="94"/>
      <c r="BK30" s="94"/>
      <c r="BL30" s="94"/>
      <c r="BM30" s="94"/>
      <c r="BN30" s="94"/>
      <c r="BO30" s="94"/>
      <c r="BP30" s="94"/>
      <c r="BQ30" s="94"/>
      <c r="BR30" s="94"/>
      <c r="BS30" s="94"/>
      <c r="BT30" s="94"/>
      <c r="BU30" s="94"/>
      <c r="BV30" s="94"/>
      <c r="BW30" s="94"/>
      <c r="BX30" s="94"/>
      <c r="BY30" s="94"/>
      <c r="BZ30" s="94"/>
      <c r="CA30" s="94"/>
      <c r="CB30" s="94"/>
      <c r="CC30" s="94"/>
      <c r="CD30" s="94"/>
      <c r="CE30" s="94"/>
      <c r="CF30" s="94"/>
      <c r="CG30" s="94"/>
      <c r="CH30" s="94"/>
      <c r="CI30" s="94"/>
      <c r="CJ30" s="94"/>
      <c r="CK30" s="94"/>
    </row>
    <row r="31" spans="1:89" s="75" customFormat="1" ht="10.15" customHeight="1" outlineLevel="1">
      <c r="D31" s="44" t="s">
        <v>225</v>
      </c>
      <c r="F31" s="81" t="s">
        <v>4</v>
      </c>
      <c r="G31" s="69">
        <f ca="1">SUM(J31:CK31)</f>
        <v>4873320.6110846074</v>
      </c>
      <c r="J31" s="38">
        <f ca="1">SUM(J24,J29)</f>
        <v>-3150</v>
      </c>
      <c r="K31" s="38">
        <f t="shared" ref="K31:BV31" ca="1" si="61">SUM(K24,K29)</f>
        <v>-3150</v>
      </c>
      <c r="L31" s="38">
        <f t="shared" ca="1" si="61"/>
        <v>-3150</v>
      </c>
      <c r="M31" s="38">
        <f t="shared" ca="1" si="61"/>
        <v>-54033.106567760216</v>
      </c>
      <c r="N31" s="38">
        <f t="shared" ca="1" si="61"/>
        <v>177677.12012954103</v>
      </c>
      <c r="O31" s="38">
        <f t="shared" ca="1" si="61"/>
        <v>177677.12012954103</v>
      </c>
      <c r="P31" s="38">
        <f t="shared" ca="1" si="61"/>
        <v>177677.12012954103</v>
      </c>
      <c r="Q31" s="38">
        <f t="shared" ca="1" si="61"/>
        <v>177677.12012954103</v>
      </c>
      <c r="R31" s="38">
        <f t="shared" ca="1" si="61"/>
        <v>177677.12012954103</v>
      </c>
      <c r="S31" s="38">
        <f t="shared" ca="1" si="61"/>
        <v>177677.12012954103</v>
      </c>
      <c r="T31" s="38">
        <f t="shared" ca="1" si="61"/>
        <v>177677.12012954103</v>
      </c>
      <c r="U31" s="38">
        <f t="shared" ca="1" si="61"/>
        <v>177677.12012954103</v>
      </c>
      <c r="V31" s="38">
        <f t="shared" ca="1" si="61"/>
        <v>177677.12012954103</v>
      </c>
      <c r="W31" s="38">
        <f t="shared" ca="1" si="61"/>
        <v>177677.12012954103</v>
      </c>
      <c r="X31" s="38">
        <f t="shared" ca="1" si="61"/>
        <v>174253.04174869286</v>
      </c>
      <c r="Y31" s="38">
        <f t="shared" ca="1" si="61"/>
        <v>158542.08515525563</v>
      </c>
      <c r="Z31" s="38">
        <f t="shared" ca="1" si="61"/>
        <v>145248.1988069627</v>
      </c>
      <c r="AA31" s="38">
        <f t="shared" ca="1" si="61"/>
        <v>133853.43907985446</v>
      </c>
      <c r="AB31" s="38">
        <f t="shared" ca="1" si="61"/>
        <v>123977.98064969393</v>
      </c>
      <c r="AC31" s="38">
        <f t="shared" ca="1" si="61"/>
        <v>115336.95452330355</v>
      </c>
      <c r="AD31" s="38">
        <f t="shared" ca="1" si="61"/>
        <v>107712.51970590028</v>
      </c>
      <c r="AE31" s="38">
        <f t="shared" ca="1" si="61"/>
        <v>100935.24431265279</v>
      </c>
      <c r="AF31" s="38">
        <f t="shared" ca="1" si="61"/>
        <v>94871.36632922088</v>
      </c>
      <c r="AG31" s="38">
        <f t="shared" ca="1" si="61"/>
        <v>89413.876144132169</v>
      </c>
      <c r="AH31" s="38">
        <f t="shared" ca="1" si="61"/>
        <v>91514.883032675527</v>
      </c>
      <c r="AI31" s="38">
        <f t="shared" ca="1" si="61"/>
        <v>87026.038291693476</v>
      </c>
      <c r="AJ31" s="38">
        <f t="shared" ca="1" si="61"/>
        <v>82927.527876014166</v>
      </c>
      <c r="AK31" s="38">
        <f t="shared" ca="1" si="61"/>
        <v>79170.559994974858</v>
      </c>
      <c r="AL31" s="38">
        <f t="shared" ca="1" si="61"/>
        <v>75714.149544418658</v>
      </c>
      <c r="AM31" s="38">
        <f t="shared" ca="1" si="61"/>
        <v>72523.616820828334</v>
      </c>
      <c r="AN31" s="38">
        <f t="shared" ca="1" si="61"/>
        <v>69569.419854541062</v>
      </c>
      <c r="AO31" s="38">
        <f t="shared" ca="1" si="61"/>
        <v>66826.236957274188</v>
      </c>
      <c r="AP31" s="38">
        <f t="shared" ca="1" si="61"/>
        <v>64272.239087405134</v>
      </c>
      <c r="AQ31" s="38">
        <f t="shared" ca="1" si="61"/>
        <v>61888.507742193979</v>
      </c>
      <c r="AR31" s="38">
        <f t="shared" ca="1" si="61"/>
        <v>62605.800886294615</v>
      </c>
      <c r="AS31" s="38">
        <f t="shared" ca="1" si="61"/>
        <v>60515.230049264719</v>
      </c>
      <c r="AT31" s="38">
        <f t="shared" ca="1" si="61"/>
        <v>58551.360475085079</v>
      </c>
      <c r="AU31" s="38">
        <f t="shared" ca="1" si="61"/>
        <v>56703.012640563116</v>
      </c>
      <c r="AV31" s="38">
        <f t="shared" ca="1" si="61"/>
        <v>54960.284682299462</v>
      </c>
      <c r="AW31" s="38">
        <f t="shared" ca="1" si="61"/>
        <v>53314.374943939372</v>
      </c>
      <c r="AX31" s="38">
        <f t="shared" ca="1" si="61"/>
        <v>51757.43329954466</v>
      </c>
      <c r="AY31" s="38">
        <f t="shared" ca="1" si="61"/>
        <v>50282.435952223415</v>
      </c>
      <c r="AZ31" s="38">
        <f t="shared" ca="1" si="61"/>
        <v>48883.079494508376</v>
      </c>
      <c r="BA31" s="38">
        <f t="shared" ca="1" si="61"/>
        <v>47553.69085967906</v>
      </c>
      <c r="BB31" s="38">
        <f t="shared" ca="1" si="61"/>
        <v>47919.546396820297</v>
      </c>
      <c r="BC31" s="38">
        <f t="shared" ca="1" si="61"/>
        <v>46715.222198020216</v>
      </c>
      <c r="BD31" s="38">
        <f t="shared" ca="1" si="61"/>
        <v>45566.91307823408</v>
      </c>
      <c r="BE31" s="38">
        <f t="shared" ca="1" si="61"/>
        <v>44470.799827529132</v>
      </c>
      <c r="BF31" s="38">
        <f t="shared" ca="1" si="61"/>
        <v>43423.402721300037</v>
      </c>
      <c r="BG31" s="38">
        <f t="shared" ca="1" si="61"/>
        <v>42421.544619689594</v>
      </c>
      <c r="BH31" s="38">
        <f t="shared" ca="1" si="61"/>
        <v>41462.318777722088</v>
      </c>
      <c r="BI31" s="38">
        <f t="shared" ca="1" si="61"/>
        <v>40543.06067916991</v>
      </c>
      <c r="BJ31" s="38">
        <f t="shared" ca="1" si="61"/>
        <v>39661.323319334202</v>
      </c>
      <c r="BK31" s="38">
        <f t="shared" ca="1" si="61"/>
        <v>38814.855453891811</v>
      </c>
      <c r="BL31" s="38">
        <f t="shared" ca="1" si="61"/>
        <v>41790.870085618721</v>
      </c>
      <c r="BM31" s="38">
        <f t="shared" ca="1" si="61"/>
        <v>41008.876771013282</v>
      </c>
      <c r="BN31" s="38">
        <f t="shared" ca="1" si="61"/>
        <v>40256.392638091143</v>
      </c>
      <c r="BO31" s="38">
        <f t="shared" ca="1" si="61"/>
        <v>39531.778287869791</v>
      </c>
      <c r="BP31" s="38">
        <f t="shared" ca="1" si="61"/>
        <v>38833.51355038365</v>
      </c>
      <c r="BQ31" s="38">
        <f t="shared" ca="1" si="61"/>
        <v>38160.186839236441</v>
      </c>
      <c r="BR31" s="38">
        <f t="shared" ca="1" si="61"/>
        <v>-51252.677828060754</v>
      </c>
      <c r="BS31" s="38">
        <f t="shared" ca="1" si="61"/>
        <v>0</v>
      </c>
      <c r="BT31" s="38">
        <f t="shared" ca="1" si="61"/>
        <v>0</v>
      </c>
      <c r="BU31" s="38">
        <f t="shared" ca="1" si="61"/>
        <v>0</v>
      </c>
      <c r="BV31" s="38">
        <f t="shared" ca="1" si="61"/>
        <v>0</v>
      </c>
      <c r="BW31" s="38">
        <f t="shared" ref="BW31:CK31" ca="1" si="62">SUM(BW24,BW29)</f>
        <v>0</v>
      </c>
      <c r="BX31" s="38">
        <f t="shared" ca="1" si="62"/>
        <v>0</v>
      </c>
      <c r="BY31" s="38">
        <f t="shared" ca="1" si="62"/>
        <v>0</v>
      </c>
      <c r="BZ31" s="38">
        <f t="shared" ca="1" si="62"/>
        <v>0</v>
      </c>
      <c r="CA31" s="38">
        <f t="shared" ca="1" si="62"/>
        <v>0</v>
      </c>
      <c r="CB31" s="38">
        <f t="shared" ca="1" si="62"/>
        <v>0</v>
      </c>
      <c r="CC31" s="38">
        <f t="shared" ca="1" si="62"/>
        <v>0</v>
      </c>
      <c r="CD31" s="38">
        <f t="shared" ca="1" si="62"/>
        <v>0</v>
      </c>
      <c r="CE31" s="38">
        <f t="shared" ca="1" si="62"/>
        <v>0</v>
      </c>
      <c r="CF31" s="38">
        <f t="shared" ca="1" si="62"/>
        <v>0</v>
      </c>
      <c r="CG31" s="38">
        <f t="shared" ca="1" si="62"/>
        <v>0</v>
      </c>
      <c r="CH31" s="38">
        <f t="shared" ca="1" si="62"/>
        <v>0</v>
      </c>
      <c r="CI31" s="38">
        <f t="shared" ca="1" si="62"/>
        <v>0</v>
      </c>
      <c r="CJ31" s="38">
        <f t="shared" ca="1" si="62"/>
        <v>0</v>
      </c>
      <c r="CK31" s="38">
        <f t="shared" ca="1" si="62"/>
        <v>0</v>
      </c>
    </row>
    <row r="32" spans="1:89" customFormat="1" ht="10.15" customHeight="1" outlineLevel="1"/>
    <row r="33" spans="2:89" customFormat="1" ht="10.15" customHeight="1" outlineLevel="1">
      <c r="C33" s="10"/>
      <c r="D33" s="63" t="s">
        <v>226</v>
      </c>
    </row>
    <row r="34" spans="2:89" customFormat="1" ht="10.15" customHeight="1" outlineLevel="1">
      <c r="D34" s="10" t="s">
        <v>226</v>
      </c>
      <c r="F34" s="12" t="s">
        <v>4</v>
      </c>
      <c r="J34" s="31">
        <f ca="1">Finansejums!J253</f>
        <v>0</v>
      </c>
      <c r="K34" s="31">
        <f ca="1">Finansejums!K253</f>
        <v>0</v>
      </c>
      <c r="L34" s="31">
        <f ca="1">Finansejums!L253</f>
        <v>0</v>
      </c>
      <c r="M34" s="31">
        <f ca="1">Finansejums!M253</f>
        <v>-36164.170228806688</v>
      </c>
      <c r="N34" s="31">
        <f ca="1">Finansejums!N253</f>
        <v>-47393.952361041585</v>
      </c>
      <c r="O34" s="31">
        <f ca="1">Finansejums!O253</f>
        <v>-45573.069108314812</v>
      </c>
      <c r="P34" s="31">
        <f ca="1">Finansejums!P253</f>
        <v>-43752.185855588039</v>
      </c>
      <c r="Q34" s="31">
        <f ca="1">Finansejums!Q253</f>
        <v>-41931.302602861266</v>
      </c>
      <c r="R34" s="31">
        <f ca="1">Finansejums!R253</f>
        <v>-40110.419350134493</v>
      </c>
      <c r="S34" s="31">
        <f ca="1">Finansejums!S253</f>
        <v>-38289.536097407719</v>
      </c>
      <c r="T34" s="31">
        <f ca="1">Finansejums!T253</f>
        <v>-36468.652844680946</v>
      </c>
      <c r="U34" s="31">
        <f ca="1">Finansejums!U253</f>
        <v>-34647.769591954173</v>
      </c>
      <c r="V34" s="31">
        <f ca="1">Finansejums!V253</f>
        <v>-32826.8863392274</v>
      </c>
      <c r="W34" s="31">
        <f ca="1">Finansejums!W253</f>
        <v>-31006.003086500619</v>
      </c>
      <c r="X34" s="31">
        <f ca="1">Finansejums!X253</f>
        <v>-38831.352189318699</v>
      </c>
      <c r="Y34" s="31">
        <f ca="1">Finansejums!Y253</f>
        <v>-37232.26982694304</v>
      </c>
      <c r="Z34" s="31">
        <f ca="1">Finansejums!Z253</f>
        <v>-35633.187464567389</v>
      </c>
      <c r="AA34" s="31">
        <f ca="1">Finansejums!AA253</f>
        <v>-34034.10510219173</v>
      </c>
      <c r="AB34" s="31">
        <f ca="1">Finansejums!AB253</f>
        <v>-32435.022739816079</v>
      </c>
      <c r="AC34" s="31">
        <f ca="1">Finansejums!AC253</f>
        <v>-30835.940377440424</v>
      </c>
      <c r="AD34" s="31">
        <f ca="1">Finansejums!AD253</f>
        <v>-29236.858015064769</v>
      </c>
      <c r="AE34" s="31">
        <f ca="1">Finansejums!AE253</f>
        <v>-27637.77565268911</v>
      </c>
      <c r="AF34" s="31">
        <f ca="1">Finansejums!AF253</f>
        <v>-26038.693290313455</v>
      </c>
      <c r="AG34" s="31">
        <f ca="1">Finansejums!AG253</f>
        <v>-24439.6109279378</v>
      </c>
      <c r="AH34" s="31">
        <f ca="1">Finansejums!AH253</f>
        <v>-30434.969346900725</v>
      </c>
      <c r="AI34" s="31">
        <f ca="1">Finansejums!AI253</f>
        <v>-29041.066141945696</v>
      </c>
      <c r="AJ34" s="31">
        <f ca="1">Finansejums!AJ253</f>
        <v>-27647.16293699067</v>
      </c>
      <c r="AK34" s="31">
        <f ca="1">Finansejums!AK253</f>
        <v>-26253.259732035644</v>
      </c>
      <c r="AL34" s="31">
        <f ca="1">Finansejums!AL253</f>
        <v>-24859.35652708061</v>
      </c>
      <c r="AM34" s="31">
        <f ca="1">Finansejums!AM253</f>
        <v>-23465.453322125581</v>
      </c>
      <c r="AN34" s="31">
        <f ca="1">Finansejums!AN253</f>
        <v>-22071.550117170555</v>
      </c>
      <c r="AO34" s="31">
        <f ca="1">Finansejums!AO253</f>
        <v>-20677.646912215525</v>
      </c>
      <c r="AP34" s="31">
        <f ca="1">Finansejums!AP253</f>
        <v>-19283.743707260499</v>
      </c>
      <c r="AQ34" s="31">
        <f ca="1">Finansejums!AQ253</f>
        <v>-17889.840502305469</v>
      </c>
      <c r="AR34" s="31">
        <f ca="1">Finansejums!AR253</f>
        <v>-23231.258968256494</v>
      </c>
      <c r="AS34" s="31">
        <f ca="1">Finansejums!AS253</f>
        <v>-21923.267674344719</v>
      </c>
      <c r="AT34" s="31">
        <f ca="1">Finansejums!AT253</f>
        <v>-20615.276380432941</v>
      </c>
      <c r="AU34" s="31">
        <f ca="1">Finansejums!AU253</f>
        <v>-19307.285086521166</v>
      </c>
      <c r="AV34" s="31">
        <f ca="1">Finansejums!AV253</f>
        <v>-17999.293792609391</v>
      </c>
      <c r="AW34" s="31">
        <f ca="1">Finansejums!AW253</f>
        <v>-16691.302498697616</v>
      </c>
      <c r="AX34" s="31">
        <f ca="1">Finansejums!AX253</f>
        <v>-15383.311204785838</v>
      </c>
      <c r="AY34" s="31">
        <f ca="1">Finansejums!AY253</f>
        <v>-14075.319910874063</v>
      </c>
      <c r="AZ34" s="31">
        <f ca="1">Finansejums!AZ253</f>
        <v>-12767.328616962288</v>
      </c>
      <c r="BA34" s="31">
        <f ca="1">Finansejums!BA253</f>
        <v>-11459.337323050509</v>
      </c>
      <c r="BB34" s="31">
        <f ca="1">Finansejums!BB253</f>
        <v>-16411.407281820393</v>
      </c>
      <c r="BC34" s="31">
        <f ca="1">Finansejums!BC253</f>
        <v>-15150.942029731057</v>
      </c>
      <c r="BD34" s="31">
        <f ca="1">Finansejums!BD253</f>
        <v>-13890.476777641721</v>
      </c>
      <c r="BE34" s="31">
        <f ca="1">Finansejums!BE253</f>
        <v>-12630.011525552381</v>
      </c>
      <c r="BF34" s="31">
        <f ca="1">Finansejums!BF253</f>
        <v>-11369.546273463047</v>
      </c>
      <c r="BG34" s="31">
        <f ca="1">Finansejums!BG253</f>
        <v>-10109.081021373711</v>
      </c>
      <c r="BH34" s="31">
        <f ca="1">Finansejums!BH253</f>
        <v>-8848.6157692843735</v>
      </c>
      <c r="BI34" s="31">
        <f ca="1">Finansejums!BI253</f>
        <v>-7588.1505171950375</v>
      </c>
      <c r="BJ34" s="31">
        <f ca="1">Finansejums!BJ253</f>
        <v>-6327.6852651057025</v>
      </c>
      <c r="BK34" s="31">
        <f ca="1">Finansejums!BK253</f>
        <v>-5067.2200130163665</v>
      </c>
      <c r="BL34" s="31">
        <f ca="1">Finansejums!BL253</f>
        <v>-7415.5934869212579</v>
      </c>
      <c r="BM34" s="31">
        <f ca="1">Finansejums!BM253</f>
        <v>-6265.5859706723404</v>
      </c>
      <c r="BN34" s="31">
        <f ca="1">Finansejums!BN253</f>
        <v>-5115.5784544234248</v>
      </c>
      <c r="BO34" s="31">
        <f ca="1">Finansejums!BO253</f>
        <v>-3965.5709381745082</v>
      </c>
      <c r="BP34" s="31">
        <f ca="1">Finansejums!BP253</f>
        <v>-2815.5634219255917</v>
      </c>
      <c r="BQ34" s="31">
        <f ca="1">Finansejums!BQ253</f>
        <v>-1665.5559056766747</v>
      </c>
      <c r="BR34" s="31">
        <f ca="1">Finansejums!BR253</f>
        <v>-515.54838942775802</v>
      </c>
      <c r="BS34" s="31">
        <f ca="1">Finansejums!BS253</f>
        <v>1.6967533156275749E-12</v>
      </c>
      <c r="BT34" s="31">
        <f ca="1">Finansejums!BT253</f>
        <v>1.6967533156275749E-12</v>
      </c>
      <c r="BU34" s="31">
        <f ca="1">Finansejums!BU253</f>
        <v>1.6967533156275749E-12</v>
      </c>
      <c r="BV34" s="31">
        <f ca="1">Finansejums!BV253</f>
        <v>1.6967533156275749E-12</v>
      </c>
      <c r="BW34" s="31">
        <f ca="1">Finansejums!BW253</f>
        <v>1.6967533156275749E-12</v>
      </c>
      <c r="BX34" s="31">
        <f ca="1">Finansejums!BX253</f>
        <v>1.6967533156275749E-12</v>
      </c>
      <c r="BY34" s="31">
        <f ca="1">Finansejums!BY253</f>
        <v>1.6967533156275749E-12</v>
      </c>
      <c r="BZ34" s="31">
        <f ca="1">Finansejums!BZ253</f>
        <v>1.6967533156275749E-12</v>
      </c>
      <c r="CA34" s="31">
        <f ca="1">Finansejums!CA253</f>
        <v>1.6967533156275749E-12</v>
      </c>
      <c r="CB34" s="31">
        <f ca="1">Finansejums!CB253</f>
        <v>1.6967533156275749E-12</v>
      </c>
      <c r="CC34" s="31">
        <f ca="1">Finansejums!CC253</f>
        <v>1.6967533156275749E-12</v>
      </c>
      <c r="CD34" s="31">
        <f ca="1">Finansejums!CD253</f>
        <v>1.6967533156275749E-12</v>
      </c>
      <c r="CE34" s="31">
        <f ca="1">Finansejums!CE253</f>
        <v>1.6967533156275749E-12</v>
      </c>
      <c r="CF34" s="31">
        <f ca="1">Finansejums!CF253</f>
        <v>1.6967533156275749E-12</v>
      </c>
      <c r="CG34" s="31">
        <f ca="1">Finansejums!CG253</f>
        <v>1.6967533156275749E-12</v>
      </c>
      <c r="CH34" s="31">
        <f ca="1">Finansejums!CH253</f>
        <v>1.6967533156275749E-12</v>
      </c>
      <c r="CI34" s="31">
        <f ca="1">Finansejums!CI253</f>
        <v>1.6967533156275749E-12</v>
      </c>
      <c r="CJ34" s="31">
        <f ca="1">Finansejums!CJ253</f>
        <v>1.6967533156275749E-12</v>
      </c>
      <c r="CK34" s="31">
        <f ca="1">Finansejums!CK253</f>
        <v>1.6967533156275749E-12</v>
      </c>
    </row>
    <row r="35" spans="2:89" customFormat="1" ht="10.15" customHeight="1" outlineLevel="1">
      <c r="D35" s="94"/>
      <c r="E35" s="94"/>
      <c r="F35" s="94"/>
      <c r="G35" s="94"/>
    </row>
    <row r="36" spans="2:89" customFormat="1" ht="10.15" customHeight="1" outlineLevel="1">
      <c r="D36" s="44" t="s">
        <v>234</v>
      </c>
      <c r="E36" s="75"/>
      <c r="F36" s="81" t="s">
        <v>4</v>
      </c>
      <c r="G36" s="69">
        <f ca="1">SUM(J36:CK36)</f>
        <v>3578572.6842878326</v>
      </c>
      <c r="J36" s="209">
        <f ca="1">SUM(J31,J34)</f>
        <v>-3150</v>
      </c>
      <c r="K36" s="209">
        <f ca="1">SUM(K31,K34)</f>
        <v>-3150</v>
      </c>
      <c r="L36" s="209">
        <f t="shared" ref="L36:BV36" ca="1" si="63">SUM(L31,L34)</f>
        <v>-3150</v>
      </c>
      <c r="M36" s="209">
        <f t="shared" ca="1" si="63"/>
        <v>-90197.276796566905</v>
      </c>
      <c r="N36" s="209">
        <f t="shared" ca="1" si="63"/>
        <v>130283.16776849944</v>
      </c>
      <c r="O36" s="209">
        <f t="shared" ca="1" si="63"/>
        <v>132104.05102122622</v>
      </c>
      <c r="P36" s="209">
        <f t="shared" ca="1" si="63"/>
        <v>133924.934273953</v>
      </c>
      <c r="Q36" s="209">
        <f t="shared" ca="1" si="63"/>
        <v>135745.81752667978</v>
      </c>
      <c r="R36" s="209">
        <f t="shared" ca="1" si="63"/>
        <v>137566.70077940653</v>
      </c>
      <c r="S36" s="209">
        <f t="shared" ca="1" si="63"/>
        <v>139387.58403213331</v>
      </c>
      <c r="T36" s="209">
        <f t="shared" ca="1" si="63"/>
        <v>141208.46728486009</v>
      </c>
      <c r="U36" s="209">
        <f t="shared" ca="1" si="63"/>
        <v>143029.35053758684</v>
      </c>
      <c r="V36" s="209">
        <f t="shared" ca="1" si="63"/>
        <v>144850.23379031362</v>
      </c>
      <c r="W36" s="209">
        <f t="shared" ca="1" si="63"/>
        <v>146671.1170430404</v>
      </c>
      <c r="X36" s="209">
        <f t="shared" ca="1" si="63"/>
        <v>135421.68955937418</v>
      </c>
      <c r="Y36" s="209">
        <f t="shared" ca="1" si="63"/>
        <v>121309.81532831259</v>
      </c>
      <c r="Z36" s="209">
        <f t="shared" ca="1" si="63"/>
        <v>109615.0113423953</v>
      </c>
      <c r="AA36" s="209">
        <f t="shared" ca="1" si="63"/>
        <v>99819.333977662725</v>
      </c>
      <c r="AB36" s="209">
        <f t="shared" ca="1" si="63"/>
        <v>91542.957909877849</v>
      </c>
      <c r="AC36" s="209">
        <f t="shared" ca="1" si="63"/>
        <v>84501.014145863126</v>
      </c>
      <c r="AD36" s="209">
        <f t="shared" ca="1" si="63"/>
        <v>78475.661690835521</v>
      </c>
      <c r="AE36" s="209">
        <f t="shared" ca="1" si="63"/>
        <v>73297.468659963692</v>
      </c>
      <c r="AF36" s="209">
        <f t="shared" ca="1" si="63"/>
        <v>68832.673038907422</v>
      </c>
      <c r="AG36" s="209">
        <f t="shared" ca="1" si="63"/>
        <v>64974.26521619437</v>
      </c>
      <c r="AH36" s="209">
        <f t="shared" ca="1" si="63"/>
        <v>61079.913685774802</v>
      </c>
      <c r="AI36" s="209">
        <f t="shared" ca="1" si="63"/>
        <v>57984.97214974778</v>
      </c>
      <c r="AJ36" s="209">
        <f t="shared" ca="1" si="63"/>
        <v>55280.364939023493</v>
      </c>
      <c r="AK36" s="209">
        <f t="shared" ca="1" si="63"/>
        <v>52917.300262939214</v>
      </c>
      <c r="AL36" s="209">
        <f t="shared" ca="1" si="63"/>
        <v>50854.793017338045</v>
      </c>
      <c r="AM36" s="209">
        <f t="shared" ca="1" si="63"/>
        <v>49058.16349870275</v>
      </c>
      <c r="AN36" s="209">
        <f t="shared" ca="1" si="63"/>
        <v>47497.869737370507</v>
      </c>
      <c r="AO36" s="209">
        <f t="shared" ca="1" si="63"/>
        <v>46148.590045058663</v>
      </c>
      <c r="AP36" s="209">
        <f t="shared" ca="1" si="63"/>
        <v>44988.495380144639</v>
      </c>
      <c r="AQ36" s="209">
        <f t="shared" ca="1" si="63"/>
        <v>43998.667239888513</v>
      </c>
      <c r="AR36" s="209">
        <f t="shared" ca="1" si="63"/>
        <v>39374.541918038121</v>
      </c>
      <c r="AS36" s="209">
        <f t="shared" ca="1" si="63"/>
        <v>38591.962374919996</v>
      </c>
      <c r="AT36" s="209">
        <f t="shared" ca="1" si="63"/>
        <v>37936.084094652135</v>
      </c>
      <c r="AU36" s="209">
        <f t="shared" ca="1" si="63"/>
        <v>37395.72755404195</v>
      </c>
      <c r="AV36" s="209">
        <f t="shared" ca="1" si="63"/>
        <v>36960.990889690074</v>
      </c>
      <c r="AW36" s="209">
        <f t="shared" ca="1" si="63"/>
        <v>36623.072445241756</v>
      </c>
      <c r="AX36" s="209">
        <f t="shared" ca="1" si="63"/>
        <v>36374.122094758823</v>
      </c>
      <c r="AY36" s="209">
        <f t="shared" ca="1" si="63"/>
        <v>36207.116041349349</v>
      </c>
      <c r="AZ36" s="209">
        <f t="shared" ca="1" si="63"/>
        <v>36115.750877546088</v>
      </c>
      <c r="BA36" s="209">
        <f t="shared" ca="1" si="63"/>
        <v>36094.353536628551</v>
      </c>
      <c r="BB36" s="209">
        <f t="shared" ca="1" si="63"/>
        <v>31508.139114999904</v>
      </c>
      <c r="BC36" s="209">
        <f t="shared" ca="1" si="63"/>
        <v>31564.280168289159</v>
      </c>
      <c r="BD36" s="209">
        <f t="shared" ca="1" si="63"/>
        <v>31676.436300592359</v>
      </c>
      <c r="BE36" s="209">
        <f t="shared" ca="1" si="63"/>
        <v>31840.788301976751</v>
      </c>
      <c r="BF36" s="209">
        <f t="shared" ca="1" si="63"/>
        <v>32053.856447836988</v>
      </c>
      <c r="BG36" s="209">
        <f t="shared" ca="1" si="63"/>
        <v>32312.463598315881</v>
      </c>
      <c r="BH36" s="209">
        <f t="shared" ca="1" si="63"/>
        <v>32613.703008437715</v>
      </c>
      <c r="BI36" s="209">
        <f t="shared" ca="1" si="63"/>
        <v>32954.910161974869</v>
      </c>
      <c r="BJ36" s="209">
        <f t="shared" ca="1" si="63"/>
        <v>33333.638054228497</v>
      </c>
      <c r="BK36" s="209">
        <f t="shared" ca="1" si="63"/>
        <v>33747.635440875441</v>
      </c>
      <c r="BL36" s="209">
        <f t="shared" ca="1" si="63"/>
        <v>34375.276598697463</v>
      </c>
      <c r="BM36" s="209">
        <f t="shared" ca="1" si="63"/>
        <v>34743.290800340939</v>
      </c>
      <c r="BN36" s="209">
        <f t="shared" ca="1" si="63"/>
        <v>35140.814183667717</v>
      </c>
      <c r="BO36" s="209">
        <f t="shared" ca="1" si="63"/>
        <v>35566.20734969528</v>
      </c>
      <c r="BP36" s="209">
        <f t="shared" ca="1" si="63"/>
        <v>36017.950128458062</v>
      </c>
      <c r="BQ36" s="209">
        <f ca="1">SUM(BQ31,BQ34)</f>
        <v>36494.630933559769</v>
      </c>
      <c r="BR36" s="209">
        <f t="shared" ca="1" si="63"/>
        <v>-51768.226217488511</v>
      </c>
      <c r="BS36" s="209">
        <f ca="1">SUM(BS31,BS34)</f>
        <v>1.6967533156275749E-12</v>
      </c>
      <c r="BT36" s="209">
        <f t="shared" ca="1" si="63"/>
        <v>1.6967533156275749E-12</v>
      </c>
      <c r="BU36" s="209">
        <f t="shared" ca="1" si="63"/>
        <v>1.6967533156275749E-12</v>
      </c>
      <c r="BV36" s="209">
        <f t="shared" ca="1" si="63"/>
        <v>1.6967533156275749E-12</v>
      </c>
      <c r="BW36" s="209">
        <f t="shared" ref="BW36:CK36" ca="1" si="64">SUM(BW31,BW34)</f>
        <v>1.6967533156275749E-12</v>
      </c>
      <c r="BX36" s="209">
        <f t="shared" ca="1" si="64"/>
        <v>1.6967533156275749E-12</v>
      </c>
      <c r="BY36" s="209">
        <f t="shared" ca="1" si="64"/>
        <v>1.6967533156275749E-12</v>
      </c>
      <c r="BZ36" s="209">
        <f t="shared" ca="1" si="64"/>
        <v>1.6967533156275749E-12</v>
      </c>
      <c r="CA36" s="209">
        <f t="shared" ca="1" si="64"/>
        <v>1.6967533156275749E-12</v>
      </c>
      <c r="CB36" s="209">
        <f t="shared" ca="1" si="64"/>
        <v>1.6967533156275749E-12</v>
      </c>
      <c r="CC36" s="209">
        <f t="shared" ca="1" si="64"/>
        <v>1.6967533156275749E-12</v>
      </c>
      <c r="CD36" s="209">
        <f t="shared" ca="1" si="64"/>
        <v>1.6967533156275749E-12</v>
      </c>
      <c r="CE36" s="209">
        <f t="shared" ca="1" si="64"/>
        <v>1.6967533156275749E-12</v>
      </c>
      <c r="CF36" s="209">
        <f t="shared" ca="1" si="64"/>
        <v>1.6967533156275749E-12</v>
      </c>
      <c r="CG36" s="209">
        <f t="shared" ca="1" si="64"/>
        <v>1.6967533156275749E-12</v>
      </c>
      <c r="CH36" s="209">
        <f t="shared" ca="1" si="64"/>
        <v>1.6967533156275749E-12</v>
      </c>
      <c r="CI36" s="209">
        <f t="shared" ca="1" si="64"/>
        <v>1.6967533156275749E-12</v>
      </c>
      <c r="CJ36" s="209">
        <f t="shared" ca="1" si="64"/>
        <v>1.6967533156275749E-12</v>
      </c>
      <c r="CK36" s="209">
        <f t="shared" ca="1" si="64"/>
        <v>1.6967533156275749E-12</v>
      </c>
    </row>
    <row r="37" spans="2:89" customFormat="1" ht="10.15" customHeight="1" outlineLevel="1">
      <c r="D37" s="10"/>
    </row>
    <row r="38" spans="2:89" customFormat="1" ht="10.15" customHeight="1" outlineLevel="1">
      <c r="D38" s="63" t="s">
        <v>298</v>
      </c>
    </row>
    <row r="39" spans="2:89" customFormat="1" ht="10.15" customHeight="1" outlineLevel="1">
      <c r="D39" s="40" t="s">
        <v>227</v>
      </c>
      <c r="E39" s="94"/>
      <c r="F39" s="42" t="s">
        <v>4</v>
      </c>
      <c r="J39" s="39">
        <f>Finansejums!J307</f>
        <v>0</v>
      </c>
      <c r="K39" s="39">
        <f>Finansejums!K307</f>
        <v>0</v>
      </c>
      <c r="L39" s="39">
        <f>Finansejums!L307</f>
        <v>0</v>
      </c>
      <c r="M39" s="39">
        <f ca="1">Finansejums!M307</f>
        <v>0</v>
      </c>
      <c r="N39" s="39">
        <f ca="1">Finansejums!N307</f>
        <v>0</v>
      </c>
      <c r="O39" s="39">
        <f ca="1">Finansejums!O307</f>
        <v>-16273.994199315875</v>
      </c>
      <c r="P39" s="39">
        <f ca="1">Finansejums!P307</f>
        <v>-16515.792317149633</v>
      </c>
      <c r="Q39" s="39">
        <f ca="1">Finansejums!Q307</f>
        <v>-16697.880642422311</v>
      </c>
      <c r="R39" s="39">
        <f ca="1">Finansejums!R307</f>
        <v>-16879.968967694989</v>
      </c>
      <c r="S39" s="39">
        <f ca="1">Finansejums!S307</f>
        <v>-17062.057292967667</v>
      </c>
      <c r="T39" s="39">
        <f ca="1">Finansejums!T307</f>
        <v>-17244.145618240345</v>
      </c>
      <c r="U39" s="39">
        <f ca="1">Finansejums!U307</f>
        <v>-17426.23394351302</v>
      </c>
      <c r="V39" s="39">
        <f ca="1">Finansejums!V307</f>
        <v>-17608.322268785698</v>
      </c>
      <c r="W39" s="39">
        <f ca="1">Finansejums!W307</f>
        <v>-17790.410594058376</v>
      </c>
      <c r="X39" s="39">
        <f ca="1">Finansejums!X307</f>
        <v>-509.96786014660324</v>
      </c>
      <c r="Y39" s="39">
        <f ca="1">Finansejums!Y307</f>
        <v>-15971.447701977369</v>
      </c>
      <c r="Z39" s="39">
        <f ca="1">Finansejums!Z307</f>
        <v>-14633.103491738591</v>
      </c>
      <c r="AA39" s="39">
        <f ca="1">Finansejums!AA307</f>
        <v>-13520.857046114063</v>
      </c>
      <c r="AB39" s="39">
        <f ca="1">Finansejums!AB307</f>
        <v>-14562.201144022862</v>
      </c>
      <c r="AC39" s="39">
        <f ca="1">Finansejums!AC307</f>
        <v>-19077.741506676211</v>
      </c>
      <c r="AD39" s="39">
        <f ca="1">Finansejums!AD307</f>
        <v>-20661.954309954439</v>
      </c>
      <c r="AE39" s="39">
        <f ca="1">Finansejums!AE307</f>
        <v>-20877.056298051659</v>
      </c>
      <c r="AF39" s="39">
        <f ca="1">Finansejums!AF307</f>
        <v>-20488.287636980131</v>
      </c>
      <c r="AG39" s="39">
        <f ca="1">Finansejums!AG307</f>
        <v>-19865.698445110724</v>
      </c>
      <c r="AH39" s="39">
        <f ca="1">Finansejums!AH307</f>
        <v>-5750.234778007507</v>
      </c>
      <c r="AI39" s="39">
        <f ca="1">Finansejums!AI307</f>
        <v>-11378.133413867841</v>
      </c>
      <c r="AJ39" s="39">
        <f ca="1">Finansejums!AJ307</f>
        <v>-13894.352078409907</v>
      </c>
      <c r="AK39" s="39">
        <f ca="1">Finansejums!AK307</f>
        <v>-14892.293752296289</v>
      </c>
      <c r="AL39" s="39">
        <f ca="1">Finansejums!AL307</f>
        <v>-15164.016016796297</v>
      </c>
      <c r="AM39" s="39">
        <f ca="1">Finansejums!AM307</f>
        <v>-15101.639177901598</v>
      </c>
      <c r="AN39" s="39">
        <f ca="1">Finansejums!AN307</f>
        <v>-14897.910254071083</v>
      </c>
      <c r="AO39" s="39">
        <f ca="1">Finansejums!AO307</f>
        <v>-14646.375744130062</v>
      </c>
      <c r="AP39" s="39">
        <f ca="1">Finansejums!AP307</f>
        <v>-14391.381986507484</v>
      </c>
      <c r="AQ39" s="39">
        <f ca="1">Finansejums!AQ307</f>
        <v>-14153.00696112599</v>
      </c>
      <c r="AR39" s="39">
        <f ca="1">Finansejums!AR307</f>
        <v>-1860.4336163616122</v>
      </c>
      <c r="AS39" s="39">
        <f ca="1">Finansejums!AS307</f>
        <v>-7179.0194444439394</v>
      </c>
      <c r="AT39" s="39">
        <f ca="1">Finansejums!AT307</f>
        <v>-9763.8727983961726</v>
      </c>
      <c r="AU39" s="39">
        <f ca="1">Finansejums!AU307</f>
        <v>-10994.193124431078</v>
      </c>
      <c r="AV39" s="39">
        <f ca="1">Finansejums!AV307</f>
        <v>-11558.500698151463</v>
      </c>
      <c r="AW39" s="39">
        <f ca="1">Finansejums!AW307</f>
        <v>-11800.098627943427</v>
      </c>
      <c r="AX39" s="39">
        <f ca="1">Finansejums!AX307</f>
        <v>-11889.786978623668</v>
      </c>
      <c r="AY39" s="39">
        <f ca="1">Finansejums!AY307</f>
        <v>-11912.205673073873</v>
      </c>
      <c r="AZ39" s="39">
        <f ca="1">Finansejums!AZ307</f>
        <v>-11908.994003411914</v>
      </c>
      <c r="BA39" s="39">
        <f ca="1">Finansejums!BA307</f>
        <v>-11900.360271520447</v>
      </c>
      <c r="BB39" s="39">
        <f ca="1">Finansejums!BB307</f>
        <v>-613.70228650614081</v>
      </c>
      <c r="BC39" s="39">
        <f ca="1">Finansejums!BC307</f>
        <v>-5709.4499005320395</v>
      </c>
      <c r="BD39" s="39">
        <f ca="1">Finansejums!BD307</f>
        <v>-8264.6259385428275</v>
      </c>
      <c r="BE39" s="39">
        <f ca="1">Finansejums!BE307</f>
        <v>-9555.0025969700346</v>
      </c>
      <c r="BF39" s="39">
        <f ca="1">Finansejums!BF307</f>
        <v>-10218.0942841008</v>
      </c>
      <c r="BG39" s="39">
        <f ca="1">Finansejums!BG307</f>
        <v>-10572.319350610569</v>
      </c>
      <c r="BH39" s="39">
        <f ca="1">Finansejums!BH307</f>
        <v>-10776.577406738208</v>
      </c>
      <c r="BI39" s="39">
        <f ca="1">Finansejums!BI307</f>
        <v>-10910.034883150011</v>
      </c>
      <c r="BJ39" s="39">
        <f ca="1">Finansejums!BJ307</f>
        <v>-11012.015098698343</v>
      </c>
      <c r="BK39" s="39">
        <f ca="1">Finansejums!BK307</f>
        <v>-11101.940911967253</v>
      </c>
      <c r="BL39" s="39">
        <f ca="1">Finansejums!BL307</f>
        <v>-4827.7665770437561</v>
      </c>
      <c r="BM39" s="39">
        <f ca="1">Finansejums!BM307</f>
        <v>-7915.4134167123502</v>
      </c>
      <c r="BN39" s="39">
        <f ca="1">Finansejums!BN307</f>
        <v>-9496.9275745151517</v>
      </c>
      <c r="BO39" s="39">
        <f ca="1">Finansejums!BO307</f>
        <v>-10328.2769030087</v>
      </c>
      <c r="BP39" s="39">
        <f>Finansejums!BP307</f>
        <v>0</v>
      </c>
      <c r="BQ39" s="39">
        <f>Finansejums!BQ307</f>
        <v>0</v>
      </c>
      <c r="BR39" s="39">
        <f ca="1">Finansejums!BR307</f>
        <v>-45708.459044078103</v>
      </c>
      <c r="BS39" s="39">
        <f ca="1">Finansejums!BS307</f>
        <v>-1.696753315627575E-13</v>
      </c>
      <c r="BT39" s="39">
        <f ca="1">Finansejums!BT307</f>
        <v>-2.5451299734413627E-13</v>
      </c>
      <c r="BU39" s="39">
        <f ca="1">Finansejums!BU307</f>
        <v>-2.9693183023482565E-13</v>
      </c>
      <c r="BV39" s="39">
        <f ca="1">Finansejums!BV307</f>
        <v>-3.1814124668017035E-13</v>
      </c>
      <c r="BW39" s="39">
        <f ca="1">Finansejums!BW307</f>
        <v>-3.2874595490284269E-13</v>
      </c>
      <c r="BX39" s="39">
        <f ca="1">Finansejums!BX307</f>
        <v>-3.3404830901417887E-13</v>
      </c>
      <c r="BY39" s="39">
        <f ca="1">Finansejums!BY307</f>
        <v>-3.366994860698469E-13</v>
      </c>
      <c r="BZ39" s="39">
        <f ca="1">Finansejums!BZ307</f>
        <v>-3.3802507459768095E-13</v>
      </c>
      <c r="CA39" s="39">
        <f ca="1">Finansejums!CA307</f>
        <v>-3.3868786886159797E-13</v>
      </c>
      <c r="CB39" s="39">
        <f ca="1">Finansejums!CB307</f>
        <v>-3.3901926599355651E-13</v>
      </c>
      <c r="CC39" s="39">
        <f ca="1">Finansejums!CC307</f>
        <v>-3.3918496455953575E-13</v>
      </c>
      <c r="CD39" s="39">
        <f ca="1">Finansejums!CD307</f>
        <v>-3.3926781384252537E-13</v>
      </c>
      <c r="CE39" s="39">
        <f ca="1">Finansejums!CE307</f>
        <v>-3.3930923848402021E-13</v>
      </c>
      <c r="CF39" s="39">
        <f ca="1">Finansejums!CF307</f>
        <v>-3.3932995080476757E-13</v>
      </c>
      <c r="CG39" s="39">
        <f ca="1">Finansejums!CG307</f>
        <v>-3.3934030696514128E-13</v>
      </c>
      <c r="CH39" s="39">
        <f ca="1">Finansejums!CH307</f>
        <v>-3.3934548504532814E-13</v>
      </c>
      <c r="CI39" s="39">
        <f ca="1">Finansejums!CI307</f>
        <v>-3.3934807408542159E-13</v>
      </c>
      <c r="CJ39" s="39">
        <f ca="1">Finansejums!CJ307</f>
        <v>-3.3934936860546831E-13</v>
      </c>
      <c r="CK39" s="39">
        <f ca="1">Finansejums!CK307</f>
        <v>-3.3935001586549163E-13</v>
      </c>
    </row>
    <row r="40" spans="2:89" customFormat="1" ht="10.15" customHeight="1" outlineLevel="1"/>
    <row r="41" spans="2:89" s="75" customFormat="1" ht="10.15" customHeight="1" outlineLevel="1">
      <c r="D41" s="44" t="s">
        <v>228</v>
      </c>
      <c r="F41" s="46" t="s">
        <v>4</v>
      </c>
      <c r="G41" s="60">
        <f ca="1">SUM(J41:CK41)</f>
        <v>2862858.1474302658</v>
      </c>
      <c r="J41" s="79">
        <f ca="1">SUM(J36,J39)</f>
        <v>-3150</v>
      </c>
      <c r="K41" s="79">
        <f ca="1">SUM(K36,K39)</f>
        <v>-3150</v>
      </c>
      <c r="L41" s="79">
        <f t="shared" ref="L41:AO41" ca="1" si="65">SUM(L36,L39)</f>
        <v>-3150</v>
      </c>
      <c r="M41" s="79">
        <f t="shared" ca="1" si="65"/>
        <v>-90197.276796566905</v>
      </c>
      <c r="N41" s="79">
        <f t="shared" ca="1" si="65"/>
        <v>130283.16776849944</v>
      </c>
      <c r="O41" s="79">
        <f t="shared" ca="1" si="65"/>
        <v>115830.05682191034</v>
      </c>
      <c r="P41" s="79">
        <f t="shared" ca="1" si="65"/>
        <v>117409.14195680336</v>
      </c>
      <c r="Q41" s="79">
        <f t="shared" ca="1" si="65"/>
        <v>119047.93688425746</v>
      </c>
      <c r="R41" s="79">
        <f t="shared" ca="1" si="65"/>
        <v>120686.73181171154</v>
      </c>
      <c r="S41" s="79">
        <f t="shared" ca="1" si="65"/>
        <v>122325.52673916564</v>
      </c>
      <c r="T41" s="79">
        <f t="shared" ca="1" si="65"/>
        <v>123964.32166661974</v>
      </c>
      <c r="U41" s="79">
        <f t="shared" ca="1" si="65"/>
        <v>125603.11659407383</v>
      </c>
      <c r="V41" s="79">
        <f t="shared" ca="1" si="65"/>
        <v>127241.91152152792</v>
      </c>
      <c r="W41" s="79">
        <f t="shared" ca="1" si="65"/>
        <v>128880.70644898203</v>
      </c>
      <c r="X41" s="79">
        <f t="shared" ca="1" si="65"/>
        <v>134911.72169922758</v>
      </c>
      <c r="Y41" s="79">
        <f t="shared" ca="1" si="65"/>
        <v>105338.36762633521</v>
      </c>
      <c r="Z41" s="79">
        <f t="shared" ca="1" si="65"/>
        <v>94981.907850656717</v>
      </c>
      <c r="AA41" s="79">
        <f t="shared" ca="1" si="65"/>
        <v>86298.476931548663</v>
      </c>
      <c r="AB41" s="79">
        <f t="shared" ca="1" si="65"/>
        <v>76980.756765854981</v>
      </c>
      <c r="AC41" s="79">
        <f t="shared" ca="1" si="65"/>
        <v>65423.272639186915</v>
      </c>
      <c r="AD41" s="79">
        <f t="shared" ca="1" si="65"/>
        <v>57813.707380881082</v>
      </c>
      <c r="AE41" s="79">
        <f t="shared" ca="1" si="65"/>
        <v>52420.412361912036</v>
      </c>
      <c r="AF41" s="79">
        <f t="shared" ca="1" si="65"/>
        <v>48344.385401927291</v>
      </c>
      <c r="AG41" s="79">
        <f t="shared" ca="1" si="65"/>
        <v>45108.566771083642</v>
      </c>
      <c r="AH41" s="79">
        <f t="shared" ca="1" si="65"/>
        <v>55329.678907767295</v>
      </c>
      <c r="AI41" s="79">
        <f t="shared" ca="1" si="65"/>
        <v>46606.838735879937</v>
      </c>
      <c r="AJ41" s="79">
        <f t="shared" ca="1" si="65"/>
        <v>41386.012860613584</v>
      </c>
      <c r="AK41" s="79">
        <f t="shared" ca="1" si="65"/>
        <v>38025.006510642925</v>
      </c>
      <c r="AL41" s="79">
        <f t="shared" ca="1" si="65"/>
        <v>35690.777000541748</v>
      </c>
      <c r="AM41" s="79">
        <f t="shared" ca="1" si="65"/>
        <v>33956.524320801152</v>
      </c>
      <c r="AN41" s="79">
        <f t="shared" ca="1" si="65"/>
        <v>32599.959483299426</v>
      </c>
      <c r="AO41" s="79">
        <f t="shared" ca="1" si="65"/>
        <v>31502.214300928601</v>
      </c>
      <c r="AP41" s="79">
        <f t="shared" ref="AP41:BU41" ca="1" si="66">SUM(AP36,AP39)</f>
        <v>30597.113393637155</v>
      </c>
      <c r="AQ41" s="79">
        <f t="shared" ca="1" si="66"/>
        <v>29845.660278762523</v>
      </c>
      <c r="AR41" s="79">
        <f t="shared" ca="1" si="66"/>
        <v>37514.108301676511</v>
      </c>
      <c r="AS41" s="79">
        <f t="shared" ca="1" si="66"/>
        <v>31412.942930476056</v>
      </c>
      <c r="AT41" s="79">
        <f t="shared" ca="1" si="66"/>
        <v>28172.211296255962</v>
      </c>
      <c r="AU41" s="79">
        <f t="shared" ca="1" si="66"/>
        <v>26401.534429610874</v>
      </c>
      <c r="AV41" s="79">
        <f t="shared" ca="1" si="66"/>
        <v>25402.490191538611</v>
      </c>
      <c r="AW41" s="79">
        <f t="shared" ca="1" si="66"/>
        <v>24822.973817298327</v>
      </c>
      <c r="AX41" s="79">
        <f t="shared" ca="1" si="66"/>
        <v>24484.335116135153</v>
      </c>
      <c r="AY41" s="79">
        <f t="shared" ca="1" si="66"/>
        <v>24294.910368275476</v>
      </c>
      <c r="AZ41" s="79">
        <f t="shared" ca="1" si="66"/>
        <v>24206.756874134175</v>
      </c>
      <c r="BA41" s="79">
        <f t="shared" ca="1" si="66"/>
        <v>24193.993265108104</v>
      </c>
      <c r="BB41" s="79">
        <f t="shared" ca="1" si="66"/>
        <v>30894.436828493763</v>
      </c>
      <c r="BC41" s="79">
        <f t="shared" ca="1" si="66"/>
        <v>25854.830267757119</v>
      </c>
      <c r="BD41" s="79">
        <f t="shared" ca="1" si="66"/>
        <v>23411.810362049531</v>
      </c>
      <c r="BE41" s="79">
        <f t="shared" ca="1" si="66"/>
        <v>22285.785705006718</v>
      </c>
      <c r="BF41" s="79">
        <f t="shared" ca="1" si="66"/>
        <v>21835.762163736188</v>
      </c>
      <c r="BG41" s="79">
        <f t="shared" ca="1" si="66"/>
        <v>21740.144247705313</v>
      </c>
      <c r="BH41" s="79">
        <f t="shared" ca="1" si="66"/>
        <v>21837.125601699507</v>
      </c>
      <c r="BI41" s="79">
        <f t="shared" ca="1" si="66"/>
        <v>22044.87527882486</v>
      </c>
      <c r="BJ41" s="79">
        <f t="shared" ca="1" si="66"/>
        <v>22321.622955530154</v>
      </c>
      <c r="BK41" s="79">
        <f t="shared" ca="1" si="66"/>
        <v>22645.694528908189</v>
      </c>
      <c r="BL41" s="79">
        <f t="shared" ca="1" si="66"/>
        <v>29547.510021653707</v>
      </c>
      <c r="BM41" s="79">
        <f t="shared" ca="1" si="66"/>
        <v>26827.877383628591</v>
      </c>
      <c r="BN41" s="79">
        <f t="shared" ca="1" si="66"/>
        <v>25643.886609152563</v>
      </c>
      <c r="BO41" s="79">
        <f t="shared" ca="1" si="66"/>
        <v>25237.93044668658</v>
      </c>
      <c r="BP41" s="79">
        <f t="shared" ca="1" si="66"/>
        <v>36017.950128458062</v>
      </c>
      <c r="BQ41" s="79">
        <f t="shared" ca="1" si="66"/>
        <v>36494.630933559769</v>
      </c>
      <c r="BR41" s="79">
        <f t="shared" ca="1" si="66"/>
        <v>-97476.685261566614</v>
      </c>
      <c r="BS41" s="79">
        <f ca="1">SUM(BS36,BS39)</f>
        <v>1.5270779840648173E-12</v>
      </c>
      <c r="BT41" s="79">
        <f t="shared" ca="1" si="66"/>
        <v>1.4422403182834385E-12</v>
      </c>
      <c r="BU41" s="79">
        <f t="shared" ca="1" si="66"/>
        <v>1.3998214853927491E-12</v>
      </c>
      <c r="BV41" s="79">
        <f t="shared" ref="BV41:CK41" ca="1" si="67">SUM(BV36,BV39)</f>
        <v>1.3786120689474045E-12</v>
      </c>
      <c r="BW41" s="79">
        <f t="shared" ca="1" si="67"/>
        <v>1.3680073607247321E-12</v>
      </c>
      <c r="BX41" s="79">
        <f t="shared" ca="1" si="67"/>
        <v>1.3627050066133959E-12</v>
      </c>
      <c r="BY41" s="79">
        <f t="shared" ca="1" si="67"/>
        <v>1.3600538295577278E-12</v>
      </c>
      <c r="BZ41" s="79">
        <f t="shared" ca="1" si="67"/>
        <v>1.3587282410298939E-12</v>
      </c>
      <c r="CA41" s="79">
        <f t="shared" ca="1" si="67"/>
        <v>1.3580654467659769E-12</v>
      </c>
      <c r="CB41" s="79">
        <f t="shared" ca="1" si="67"/>
        <v>1.3577340496340182E-12</v>
      </c>
      <c r="CC41" s="79">
        <f t="shared" ca="1" si="67"/>
        <v>1.3575683510680391E-12</v>
      </c>
      <c r="CD41" s="79">
        <f t="shared" ca="1" si="67"/>
        <v>1.3574855017850494E-12</v>
      </c>
      <c r="CE41" s="79">
        <f t="shared" ca="1" si="67"/>
        <v>1.3574440771435546E-12</v>
      </c>
      <c r="CF41" s="79">
        <f t="shared" ca="1" si="67"/>
        <v>1.3574233648228072E-12</v>
      </c>
      <c r="CG41" s="79">
        <f t="shared" ca="1" si="67"/>
        <v>1.3574130086624336E-12</v>
      </c>
      <c r="CH41" s="79">
        <f t="shared" ca="1" si="67"/>
        <v>1.3574078305822467E-12</v>
      </c>
      <c r="CI41" s="79">
        <f t="shared" ca="1" si="67"/>
        <v>1.3574052415421532E-12</v>
      </c>
      <c r="CJ41" s="79">
        <f t="shared" ca="1" si="67"/>
        <v>1.3574039470221065E-12</v>
      </c>
      <c r="CK41" s="79">
        <f t="shared" ca="1" si="67"/>
        <v>1.3574032997620831E-12</v>
      </c>
    </row>
    <row r="42" spans="2:89" customFormat="1" ht="10.15" customHeight="1" outlineLevel="1"/>
    <row r="43" spans="2:89" customFormat="1" ht="10.15" customHeight="1"/>
    <row r="44" spans="2:89" s="13" customFormat="1" ht="10.15" customHeight="1">
      <c r="B44" s="15">
        <v>2</v>
      </c>
      <c r="C44" s="13" t="s">
        <v>359</v>
      </c>
      <c r="E44" s="14"/>
      <c r="F44" s="15"/>
      <c r="G44" s="15"/>
    </row>
    <row r="45" spans="2:89" customFormat="1" ht="10.15" hidden="1" customHeight="1" outlineLevel="1">
      <c r="F45" s="96"/>
    </row>
    <row r="46" spans="2:89" customFormat="1" ht="10.15" hidden="1" customHeight="1" outlineLevel="1">
      <c r="D46" s="89" t="s">
        <v>353</v>
      </c>
      <c r="E46" s="10"/>
      <c r="F46" s="12"/>
      <c r="G46" s="10"/>
      <c r="J46" s="32">
        <f>Finansejums!J290</f>
        <v>0</v>
      </c>
      <c r="K46" s="32">
        <f>Finansejums!K290</f>
        <v>0</v>
      </c>
      <c r="L46" s="32">
        <f>Finansejums!L290</f>
        <v>0</v>
      </c>
      <c r="M46" s="32">
        <f>Finansejums!M290</f>
        <v>0</v>
      </c>
      <c r="N46" s="32">
        <f>Finansejums!N290</f>
        <v>0</v>
      </c>
      <c r="O46" s="32">
        <f>Finansejums!O290</f>
        <v>0</v>
      </c>
      <c r="P46" s="32">
        <f>Finansejums!P290</f>
        <v>0</v>
      </c>
      <c r="Q46" s="32">
        <f>Finansejums!Q290</f>
        <v>0</v>
      </c>
      <c r="R46" s="32">
        <f>Finansejums!R290</f>
        <v>0</v>
      </c>
      <c r="S46" s="32">
        <f>Finansejums!S290</f>
        <v>0</v>
      </c>
      <c r="T46" s="32">
        <f>Finansejums!T290</f>
        <v>0</v>
      </c>
      <c r="U46" s="32">
        <f>Finansejums!U290</f>
        <v>0</v>
      </c>
      <c r="V46" s="32">
        <f>Finansejums!V290</f>
        <v>0</v>
      </c>
      <c r="W46" s="32">
        <f>Finansejums!W290</f>
        <v>0</v>
      </c>
      <c r="X46" s="32">
        <f>Finansejums!X290</f>
        <v>0</v>
      </c>
      <c r="Y46" s="32">
        <f>Finansejums!Y290</f>
        <v>0</v>
      </c>
      <c r="Z46" s="32">
        <f>Finansejums!Z290</f>
        <v>0</v>
      </c>
      <c r="AA46" s="32">
        <f>Finansejums!AA290</f>
        <v>0</v>
      </c>
      <c r="AB46" s="32">
        <f>Finansejums!AB290</f>
        <v>0</v>
      </c>
      <c r="AC46" s="32">
        <f>Finansejums!AC290</f>
        <v>0</v>
      </c>
      <c r="AD46" s="32">
        <f>Finansejums!AD290</f>
        <v>0</v>
      </c>
      <c r="AE46" s="32">
        <f>Finansejums!AE290</f>
        <v>0</v>
      </c>
      <c r="AF46" s="32">
        <f>Finansejums!AF290</f>
        <v>0</v>
      </c>
      <c r="AG46" s="32">
        <f>Finansejums!AG290</f>
        <v>0</v>
      </c>
      <c r="AH46" s="32">
        <f>Finansejums!AH290</f>
        <v>0</v>
      </c>
      <c r="AI46" s="32">
        <f>Finansejums!AI290</f>
        <v>0</v>
      </c>
      <c r="AJ46" s="32">
        <f>Finansejums!AJ290</f>
        <v>0</v>
      </c>
      <c r="AK46" s="32">
        <f>Finansejums!AK290</f>
        <v>0</v>
      </c>
      <c r="AL46" s="32">
        <f>Finansejums!AL290</f>
        <v>0</v>
      </c>
      <c r="AM46" s="32">
        <f>Finansejums!AM290</f>
        <v>0</v>
      </c>
      <c r="AN46" s="32">
        <f>Finansejums!AN290</f>
        <v>0</v>
      </c>
      <c r="AO46" s="32">
        <f>Finansejums!AO290</f>
        <v>0</v>
      </c>
      <c r="AP46" s="32">
        <f>Finansejums!AP290</f>
        <v>0</v>
      </c>
      <c r="AQ46" s="32">
        <f>Finansejums!AQ290</f>
        <v>0</v>
      </c>
      <c r="AR46" s="32">
        <f>Finansejums!AR290</f>
        <v>0</v>
      </c>
      <c r="AS46" s="32">
        <f>Finansejums!AS290</f>
        <v>0</v>
      </c>
      <c r="AT46" s="32">
        <f>Finansejums!AT290</f>
        <v>0</v>
      </c>
      <c r="AU46" s="32">
        <f>Finansejums!AU290</f>
        <v>0</v>
      </c>
      <c r="AV46" s="32">
        <f>Finansejums!AV290</f>
        <v>0</v>
      </c>
      <c r="AW46" s="32">
        <f>Finansejums!AW290</f>
        <v>0</v>
      </c>
      <c r="AX46" s="32">
        <f>Finansejums!AX290</f>
        <v>0</v>
      </c>
      <c r="AY46" s="32">
        <f>Finansejums!AY290</f>
        <v>0</v>
      </c>
      <c r="AZ46" s="32">
        <f>Finansejums!AZ290</f>
        <v>0</v>
      </c>
      <c r="BA46" s="32">
        <f>Finansejums!BA290</f>
        <v>0</v>
      </c>
      <c r="BB46" s="32">
        <f>Finansejums!BB290</f>
        <v>0</v>
      </c>
      <c r="BC46" s="32">
        <f>Finansejums!BC290</f>
        <v>0</v>
      </c>
      <c r="BD46" s="32">
        <f>Finansejums!BD290</f>
        <v>0</v>
      </c>
      <c r="BE46" s="32">
        <f>Finansejums!BE290</f>
        <v>0</v>
      </c>
      <c r="BF46" s="32">
        <f>Finansejums!BF290</f>
        <v>0</v>
      </c>
      <c r="BG46" s="32">
        <f>Finansejums!BG290</f>
        <v>0</v>
      </c>
      <c r="BH46" s="32">
        <f>Finansejums!BH290</f>
        <v>0</v>
      </c>
      <c r="BI46" s="32">
        <f>Finansejums!BI290</f>
        <v>0</v>
      </c>
      <c r="BJ46" s="32">
        <f>Finansejums!BJ290</f>
        <v>0</v>
      </c>
      <c r="BK46" s="32">
        <f>Finansejums!BK290</f>
        <v>0</v>
      </c>
      <c r="BL46" s="32">
        <f>Finansejums!BL290</f>
        <v>0</v>
      </c>
      <c r="BM46" s="32">
        <f>Finansejums!BM290</f>
        <v>0</v>
      </c>
      <c r="BN46" s="32">
        <f>Finansejums!BN290</f>
        <v>0</v>
      </c>
      <c r="BO46" s="32">
        <f>Finansejums!BO290</f>
        <v>0</v>
      </c>
      <c r="BP46" s="32">
        <f>Finansejums!BP290</f>
        <v>0</v>
      </c>
      <c r="BQ46" s="32">
        <f>Finansejums!BQ290</f>
        <v>0</v>
      </c>
      <c r="BR46" s="32">
        <f>Finansejums!BR290</f>
        <v>1</v>
      </c>
      <c r="BS46" s="32">
        <f>Finansejums!BS290</f>
        <v>0</v>
      </c>
      <c r="BT46" s="32">
        <f>Finansejums!BT290</f>
        <v>0</v>
      </c>
      <c r="BU46" s="32">
        <f>Finansejums!BU290</f>
        <v>0</v>
      </c>
      <c r="BV46" s="32">
        <f>Finansejums!BV290</f>
        <v>0</v>
      </c>
      <c r="BW46" s="32">
        <f>Finansejums!BW290</f>
        <v>0</v>
      </c>
      <c r="BX46" s="32">
        <f>Finansejums!BX290</f>
        <v>0</v>
      </c>
      <c r="BY46" s="32">
        <f>Finansejums!BY290</f>
        <v>0</v>
      </c>
      <c r="BZ46" s="32">
        <f>Finansejums!BZ290</f>
        <v>0</v>
      </c>
      <c r="CA46" s="32">
        <f>Finansejums!CA290</f>
        <v>0</v>
      </c>
      <c r="CB46" s="32">
        <f>Finansejums!CB290</f>
        <v>0</v>
      </c>
      <c r="CC46" s="32">
        <f>Finansejums!CC290</f>
        <v>0</v>
      </c>
      <c r="CD46" s="32">
        <f>Finansejums!CD290</f>
        <v>0</v>
      </c>
      <c r="CE46" s="32">
        <f>Finansejums!CE290</f>
        <v>0</v>
      </c>
      <c r="CF46" s="32">
        <f>Finansejums!CF290</f>
        <v>0</v>
      </c>
      <c r="CG46" s="32">
        <f>Finansejums!CG290</f>
        <v>0</v>
      </c>
      <c r="CH46" s="32">
        <f>Finansejums!CH290</f>
        <v>0</v>
      </c>
      <c r="CI46" s="32">
        <f>Finansejums!CI290</f>
        <v>0</v>
      </c>
      <c r="CJ46" s="32">
        <f>Finansejums!CJ290</f>
        <v>0</v>
      </c>
      <c r="CK46" s="32">
        <f>Finansejums!CK290</f>
        <v>0</v>
      </c>
    </row>
    <row r="47" spans="2:89" customFormat="1" ht="10.15" hidden="1" customHeight="1" outlineLevel="1">
      <c r="D47" s="89"/>
      <c r="E47" s="10"/>
      <c r="F47" s="12"/>
      <c r="G47" s="10"/>
    </row>
    <row r="48" spans="2:89" customFormat="1" ht="10.15" hidden="1" customHeight="1" outlineLevel="1">
      <c r="D48" s="89" t="s">
        <v>165</v>
      </c>
      <c r="E48" s="10"/>
      <c r="F48" s="12" t="s">
        <v>9</v>
      </c>
      <c r="G48" s="70">
        <f>IFERROR(G24/G12,"n/a")</f>
        <v>0.24495168959705693</v>
      </c>
      <c r="J48" s="35" t="str">
        <f t="shared" ref="J48:AO48" si="68">IF(J46=1, "n/a", IFERROR(J24/J12,"n/a"))</f>
        <v>n/a</v>
      </c>
      <c r="K48" s="35" t="str">
        <f t="shared" si="68"/>
        <v>n/a</v>
      </c>
      <c r="L48" s="35" t="str">
        <f t="shared" si="68"/>
        <v>n/a</v>
      </c>
      <c r="M48" s="35" t="str">
        <f t="shared" si="68"/>
        <v>n/a</v>
      </c>
      <c r="N48" s="35">
        <f t="shared" si="68"/>
        <v>0.29501133497094123</v>
      </c>
      <c r="O48" s="35">
        <f t="shared" si="68"/>
        <v>0.29501133497094123</v>
      </c>
      <c r="P48" s="35">
        <f t="shared" si="68"/>
        <v>0.29501133497094123</v>
      </c>
      <c r="Q48" s="35">
        <f t="shared" si="68"/>
        <v>0.29501133497094123</v>
      </c>
      <c r="R48" s="35">
        <f t="shared" si="68"/>
        <v>0.29501133497094123</v>
      </c>
      <c r="S48" s="35">
        <f t="shared" si="68"/>
        <v>0.29501133497094123</v>
      </c>
      <c r="T48" s="35">
        <f t="shared" si="68"/>
        <v>0.29501133497094123</v>
      </c>
      <c r="U48" s="35">
        <f t="shared" si="68"/>
        <v>0.29501133497094123</v>
      </c>
      <c r="V48" s="35">
        <f t="shared" si="68"/>
        <v>0.29501133497094123</v>
      </c>
      <c r="W48" s="35">
        <f t="shared" si="68"/>
        <v>0.29501133497094123</v>
      </c>
      <c r="X48" s="35">
        <f t="shared" si="68"/>
        <v>0.29132905523631725</v>
      </c>
      <c r="Y48" s="35">
        <f t="shared" si="68"/>
        <v>0.28561628914228571</v>
      </c>
      <c r="Z48" s="35">
        <f t="shared" si="68"/>
        <v>0.28029143703762599</v>
      </c>
      <c r="AA48" s="35">
        <f t="shared" si="68"/>
        <v>0.27531628553543358</v>
      </c>
      <c r="AB48" s="35">
        <f t="shared" si="68"/>
        <v>0.27065748087335723</v>
      </c>
      <c r="AC48" s="35">
        <f t="shared" si="68"/>
        <v>0.26628578021422022</v>
      </c>
      <c r="AD48" s="35">
        <f t="shared" si="68"/>
        <v>0.2621754372273315</v>
      </c>
      <c r="AE48" s="35">
        <f t="shared" si="68"/>
        <v>0.25830369466857761</v>
      </c>
      <c r="AF48" s="35">
        <f t="shared" si="68"/>
        <v>0.25465036283343706</v>
      </c>
      <c r="AG48" s="35">
        <f t="shared" si="68"/>
        <v>0.25119746739325449</v>
      </c>
      <c r="AH48" s="35">
        <f t="shared" si="68"/>
        <v>0.24792895364725021</v>
      </c>
      <c r="AI48" s="35">
        <f t="shared" si="68"/>
        <v>0.24483043692052761</v>
      </c>
      <c r="AJ48" s="35">
        <f t="shared" si="68"/>
        <v>0.24188899092072752</v>
      </c>
      <c r="AK48" s="35">
        <f t="shared" si="68"/>
        <v>0.23909296748507722</v>
      </c>
      <c r="AL48" s="35">
        <f t="shared" si="68"/>
        <v>0.23643184241716642</v>
      </c>
      <c r="AM48" s="35">
        <f t="shared" si="68"/>
        <v>0.23389608311163956</v>
      </c>
      <c r="AN48" s="35">
        <f t="shared" si="68"/>
        <v>0.23147703445697368</v>
      </c>
      <c r="AO48" s="35">
        <f t="shared" si="68"/>
        <v>0.22916682013814646</v>
      </c>
      <c r="AP48" s="35">
        <f t="shared" ref="AP48:BU48" si="69">IF(AP46=1, "n/a", IFERROR(AP24/AP12,"n/a"))</f>
        <v>0.22695825696757421</v>
      </c>
      <c r="AQ48" s="35">
        <f t="shared" si="69"/>
        <v>0.22484478028111934</v>
      </c>
      <c r="AR48" s="35">
        <f t="shared" si="69"/>
        <v>0.22282037876694089</v>
      </c>
      <c r="AS48" s="35">
        <f t="shared" si="69"/>
        <v>0.22087953736444599</v>
      </c>
      <c r="AT48" s="35">
        <f t="shared" si="69"/>
        <v>0.21901718709104889</v>
      </c>
      <c r="AU48" s="35">
        <f t="shared" si="69"/>
        <v>0.21722866083557016</v>
      </c>
      <c r="AV48" s="35">
        <f t="shared" si="69"/>
        <v>0.21550965430654417</v>
      </c>
      <c r="AW48" s="35">
        <f t="shared" si="69"/>
        <v>0.21385619144751208</v>
      </c>
      <c r="AX48" s="35">
        <f t="shared" si="69"/>
        <v>0.21226459373432546</v>
      </c>
      <c r="AY48" s="35">
        <f t="shared" si="69"/>
        <v>0.21073145285543438</v>
      </c>
      <c r="AZ48" s="35">
        <f t="shared" si="69"/>
        <v>0.2092536063481181</v>
      </c>
      <c r="BA48" s="35">
        <f t="shared" si="69"/>
        <v>0.20782811582413824</v>
      </c>
      <c r="BB48" s="35">
        <f t="shared" si="69"/>
        <v>0.20645224746932533</v>
      </c>
      <c r="BC48" s="35">
        <f t="shared" si="69"/>
        <v>0.20512345454478897</v>
      </c>
      <c r="BD48" s="35">
        <f t="shared" si="69"/>
        <v>0.20383936165408423</v>
      </c>
      <c r="BE48" s="35">
        <f t="shared" si="69"/>
        <v>0.20259775057185181</v>
      </c>
      <c r="BF48" s="35">
        <f t="shared" si="69"/>
        <v>0.20139654745606989</v>
      </c>
      <c r="BG48" s="35">
        <f t="shared" si="69"/>
        <v>0.20023381128883794</v>
      </c>
      <c r="BH48" s="35">
        <f t="shared" si="69"/>
        <v>0.19910772341016628</v>
      </c>
      <c r="BI48" s="35">
        <f t="shared" si="69"/>
        <v>0.19801657802606484</v>
      </c>
      <c r="BJ48" s="35">
        <f t="shared" si="69"/>
        <v>0.19695877358673297</v>
      </c>
      <c r="BK48" s="35">
        <f t="shared" si="69"/>
        <v>0.19593280494319873</v>
      </c>
      <c r="BL48" s="35">
        <f t="shared" si="69"/>
        <v>0.19493725620162433</v>
      </c>
      <c r="BM48" s="35">
        <f t="shared" si="69"/>
        <v>0.19397079420393268</v>
      </c>
      <c r="BN48" s="35">
        <f t="shared" si="69"/>
        <v>0.19303216257163366</v>
      </c>
      <c r="BO48" s="35">
        <f t="shared" si="69"/>
        <v>0.19212017625689035</v>
      </c>
      <c r="BP48" s="35">
        <f t="shared" si="69"/>
        <v>0.19123371655113497</v>
      </c>
      <c r="BQ48" s="35">
        <f t="shared" si="69"/>
        <v>0.19037172650702855</v>
      </c>
      <c r="BR48" s="35" t="str">
        <f t="shared" si="69"/>
        <v>n/a</v>
      </c>
      <c r="BS48" s="35" t="str">
        <f t="shared" si="69"/>
        <v>n/a</v>
      </c>
      <c r="BT48" s="35" t="str">
        <f t="shared" si="69"/>
        <v>n/a</v>
      </c>
      <c r="BU48" s="35" t="str">
        <f t="shared" si="69"/>
        <v>n/a</v>
      </c>
      <c r="BV48" s="35" t="str">
        <f t="shared" ref="BV48:CK48" si="70">IF(BV46=1, "n/a", IFERROR(BV24/BV12,"n/a"))</f>
        <v>n/a</v>
      </c>
      <c r="BW48" s="35" t="str">
        <f t="shared" si="70"/>
        <v>n/a</v>
      </c>
      <c r="BX48" s="35" t="str">
        <f t="shared" si="70"/>
        <v>n/a</v>
      </c>
      <c r="BY48" s="35" t="str">
        <f t="shared" si="70"/>
        <v>n/a</v>
      </c>
      <c r="BZ48" s="35" t="str">
        <f t="shared" si="70"/>
        <v>n/a</v>
      </c>
      <c r="CA48" s="35" t="str">
        <f t="shared" si="70"/>
        <v>n/a</v>
      </c>
      <c r="CB48" s="35" t="str">
        <f t="shared" si="70"/>
        <v>n/a</v>
      </c>
      <c r="CC48" s="35" t="str">
        <f t="shared" si="70"/>
        <v>n/a</v>
      </c>
      <c r="CD48" s="35" t="str">
        <f t="shared" si="70"/>
        <v>n/a</v>
      </c>
      <c r="CE48" s="35" t="str">
        <f t="shared" si="70"/>
        <v>n/a</v>
      </c>
      <c r="CF48" s="35" t="str">
        <f t="shared" si="70"/>
        <v>n/a</v>
      </c>
      <c r="CG48" s="35" t="str">
        <f t="shared" si="70"/>
        <v>n/a</v>
      </c>
      <c r="CH48" s="35" t="str">
        <f t="shared" si="70"/>
        <v>n/a</v>
      </c>
      <c r="CI48" s="35" t="str">
        <f t="shared" si="70"/>
        <v>n/a</v>
      </c>
      <c r="CJ48" s="35" t="str">
        <f t="shared" si="70"/>
        <v>n/a</v>
      </c>
      <c r="CK48" s="35" t="str">
        <f t="shared" si="70"/>
        <v>n/a</v>
      </c>
    </row>
    <row r="49" spans="1:89" customFormat="1" ht="10.15" hidden="1" customHeight="1" outlineLevel="1">
      <c r="D49" s="89" t="s">
        <v>166</v>
      </c>
      <c r="E49" s="10"/>
      <c r="F49" s="12" t="s">
        <v>9</v>
      </c>
      <c r="G49" s="70">
        <f ca="1">IFERROR(G31/G12,"n/a")</f>
        <v>0.15539267212537372</v>
      </c>
      <c r="J49" s="35" t="str">
        <f t="shared" ref="J49:AO49" ca="1" si="71">IF(J46=1, "n/a", IFERROR(J31/J12,"n/a"))</f>
        <v>n/a</v>
      </c>
      <c r="K49" s="35" t="str">
        <f t="shared" ca="1" si="71"/>
        <v>n/a</v>
      </c>
      <c r="L49" s="35" t="str">
        <f t="shared" ca="1" si="71"/>
        <v>n/a</v>
      </c>
      <c r="M49" s="35" t="str">
        <f t="shared" ca="1" si="71"/>
        <v>n/a</v>
      </c>
      <c r="N49" s="35">
        <f t="shared" ca="1" si="71"/>
        <v>0.21827304159980451</v>
      </c>
      <c r="O49" s="35">
        <f t="shared" ca="1" si="71"/>
        <v>0.21827304159980451</v>
      </c>
      <c r="P49" s="35">
        <f t="shared" ca="1" si="71"/>
        <v>0.21827304159980451</v>
      </c>
      <c r="Q49" s="35">
        <f t="shared" ca="1" si="71"/>
        <v>0.21827304159980451</v>
      </c>
      <c r="R49" s="35">
        <f t="shared" ca="1" si="71"/>
        <v>0.21827304159980451</v>
      </c>
      <c r="S49" s="35">
        <f t="shared" ca="1" si="71"/>
        <v>0.21827304159980451</v>
      </c>
      <c r="T49" s="35">
        <f t="shared" ca="1" si="71"/>
        <v>0.21827304159980451</v>
      </c>
      <c r="U49" s="35">
        <f t="shared" ca="1" si="71"/>
        <v>0.21827304159980451</v>
      </c>
      <c r="V49" s="35">
        <f t="shared" ca="1" si="71"/>
        <v>0.21827304159980451</v>
      </c>
      <c r="W49" s="35">
        <f t="shared" ca="1" si="71"/>
        <v>0.21827304159980451</v>
      </c>
      <c r="X49" s="35">
        <f t="shared" ca="1" si="71"/>
        <v>0.22157460869988857</v>
      </c>
      <c r="Y49" s="35">
        <f t="shared" ca="1" si="71"/>
        <v>0.2121948933771759</v>
      </c>
      <c r="Z49" s="35">
        <f t="shared" ca="1" si="71"/>
        <v>0.20345208891867766</v>
      </c>
      <c r="AA49" s="35">
        <f t="shared" ca="1" si="71"/>
        <v>0.19528345326830762</v>
      </c>
      <c r="AB49" s="35">
        <f t="shared" ca="1" si="71"/>
        <v>0.18763422332345528</v>
      </c>
      <c r="AC49" s="35">
        <f t="shared" ca="1" si="71"/>
        <v>0.18045638565534883</v>
      </c>
      <c r="AD49" s="35">
        <f t="shared" ca="1" si="71"/>
        <v>0.17370766770311119</v>
      </c>
      <c r="AE49" s="35">
        <f t="shared" ca="1" si="71"/>
        <v>0.16735070464770371</v>
      </c>
      <c r="AF49" s="35">
        <f t="shared" ca="1" si="71"/>
        <v>0.16135234727948886</v>
      </c>
      <c r="AG49" s="35">
        <f t="shared" ca="1" si="71"/>
        <v>0.15568308378525231</v>
      </c>
      <c r="AH49" s="35">
        <f t="shared" ca="1" si="71"/>
        <v>0.16284125604945857</v>
      </c>
      <c r="AI49" s="35">
        <f t="shared" ca="1" si="71"/>
        <v>0.15800903878888484</v>
      </c>
      <c r="AJ49" s="35">
        <f t="shared" ca="1" si="71"/>
        <v>0.15342177740388208</v>
      </c>
      <c r="AK49" s="35">
        <f t="shared" ca="1" si="71"/>
        <v>0.14906130628226602</v>
      </c>
      <c r="AL49" s="35">
        <f t="shared" ca="1" si="71"/>
        <v>0.14491121266656823</v>
      </c>
      <c r="AM49" s="35">
        <f t="shared" ca="1" si="71"/>
        <v>0.14095663021130805</v>
      </c>
      <c r="AN49" s="35">
        <f t="shared" ca="1" si="71"/>
        <v>0.13718406104541275</v>
      </c>
      <c r="AO49" s="35">
        <f t="shared" ca="1" si="71"/>
        <v>0.13358122185116722</v>
      </c>
      <c r="AP49" s="35">
        <f t="shared" ref="AP49:BU49" ca="1" si="72">IF(AP46=1, "n/a", IFERROR(AP31/AP12,"n/a"))</f>
        <v>0.13013691026108742</v>
      </c>
      <c r="AQ49" s="35">
        <f t="shared" ca="1" si="72"/>
        <v>0.12684088851105807</v>
      </c>
      <c r="AR49" s="35">
        <f t="shared" ca="1" si="72"/>
        <v>0.12979397257581252</v>
      </c>
      <c r="AS49" s="35">
        <f t="shared" ca="1" si="72"/>
        <v>0.1268341116077234</v>
      </c>
      <c r="AT49" s="35">
        <f t="shared" ca="1" si="72"/>
        <v>0.12399395275906522</v>
      </c>
      <c r="AU49" s="35">
        <f t="shared" ca="1" si="72"/>
        <v>0.12126637849813436</v>
      </c>
      <c r="AV49" s="35">
        <f t="shared" ca="1" si="72"/>
        <v>0.11864482460784037</v>
      </c>
      <c r="AW49" s="35">
        <f t="shared" ca="1" si="72"/>
        <v>0.11612322744264028</v>
      </c>
      <c r="AX49" s="35">
        <f t="shared" ca="1" si="72"/>
        <v>0.11369597710569616</v>
      </c>
      <c r="AY49" s="35">
        <f t="shared" ca="1" si="72"/>
        <v>0.11135787578521825</v>
      </c>
      <c r="AZ49" s="35">
        <f t="shared" ca="1" si="72"/>
        <v>0.10910410059874021</v>
      </c>
      <c r="BA49" s="35">
        <f t="shared" ca="1" si="72"/>
        <v>0.10693017038636682</v>
      </c>
      <c r="BB49" s="35">
        <f t="shared" ca="1" si="72"/>
        <v>0.1085243045582678</v>
      </c>
      <c r="BC49" s="35">
        <f t="shared" ca="1" si="72"/>
        <v>0.10652319198158776</v>
      </c>
      <c r="BD49" s="35">
        <f t="shared" ca="1" si="72"/>
        <v>0.10458939598842258</v>
      </c>
      <c r="BE49" s="35">
        <f t="shared" ca="1" si="72"/>
        <v>0.1027195760141271</v>
      </c>
      <c r="BF49" s="35">
        <f t="shared" ca="1" si="72"/>
        <v>0.10091060892997648</v>
      </c>
      <c r="BG49" s="35">
        <f t="shared" ca="1" si="72"/>
        <v>9.915957163541797E-2</v>
      </c>
      <c r="BH49" s="35">
        <f t="shared" ca="1" si="72"/>
        <v>9.7463725296348294E-2</v>
      </c>
      <c r="BI49" s="35">
        <f t="shared" ca="1" si="72"/>
        <v>9.5820501050649015E-2</v>
      </c>
      <c r="BJ49" s="35">
        <f t="shared" ca="1" si="72"/>
        <v>9.4227487024062737E-2</v>
      </c>
      <c r="BK49" s="35">
        <f t="shared" ca="1" si="72"/>
        <v>9.268241651838402E-2</v>
      </c>
      <c r="BL49" s="35">
        <f t="shared" ca="1" si="72"/>
        <v>0.10027538953146813</v>
      </c>
      <c r="BM49" s="35">
        <f t="shared" ca="1" si="72"/>
        <v>9.8862785562433247E-2</v>
      </c>
      <c r="BN49" s="35">
        <f t="shared" ca="1" si="72"/>
        <v>9.7490859121027201E-2</v>
      </c>
      <c r="BO49" s="35">
        <f t="shared" ca="1" si="72"/>
        <v>9.6157878112990799E-2</v>
      </c>
      <c r="BP49" s="35">
        <f t="shared" ca="1" si="72"/>
        <v>9.4862207407127183E-2</v>
      </c>
      <c r="BQ49" s="35">
        <f t="shared" ca="1" si="72"/>
        <v>9.3602302143928395E-2</v>
      </c>
      <c r="BR49" s="35" t="str">
        <f t="shared" si="72"/>
        <v>n/a</v>
      </c>
      <c r="BS49" s="35" t="str">
        <f t="shared" ca="1" si="72"/>
        <v>n/a</v>
      </c>
      <c r="BT49" s="35" t="str">
        <f t="shared" ca="1" si="72"/>
        <v>n/a</v>
      </c>
      <c r="BU49" s="35" t="str">
        <f t="shared" ca="1" si="72"/>
        <v>n/a</v>
      </c>
      <c r="BV49" s="35" t="str">
        <f t="shared" ref="BV49:CK49" ca="1" si="73">IF(BV46=1, "n/a", IFERROR(BV31/BV12,"n/a"))</f>
        <v>n/a</v>
      </c>
      <c r="BW49" s="35" t="str">
        <f t="shared" ca="1" si="73"/>
        <v>n/a</v>
      </c>
      <c r="BX49" s="35" t="str">
        <f t="shared" ca="1" si="73"/>
        <v>n/a</v>
      </c>
      <c r="BY49" s="35" t="str">
        <f t="shared" ca="1" si="73"/>
        <v>n/a</v>
      </c>
      <c r="BZ49" s="35" t="str">
        <f t="shared" ca="1" si="73"/>
        <v>n/a</v>
      </c>
      <c r="CA49" s="35" t="str">
        <f t="shared" ca="1" si="73"/>
        <v>n/a</v>
      </c>
      <c r="CB49" s="35" t="str">
        <f t="shared" ca="1" si="73"/>
        <v>n/a</v>
      </c>
      <c r="CC49" s="35" t="str">
        <f t="shared" ca="1" si="73"/>
        <v>n/a</v>
      </c>
      <c r="CD49" s="35" t="str">
        <f t="shared" ca="1" si="73"/>
        <v>n/a</v>
      </c>
      <c r="CE49" s="35" t="str">
        <f t="shared" ca="1" si="73"/>
        <v>n/a</v>
      </c>
      <c r="CF49" s="35" t="str">
        <f t="shared" ca="1" si="73"/>
        <v>n/a</v>
      </c>
      <c r="CG49" s="35" t="str">
        <f t="shared" ca="1" si="73"/>
        <v>n/a</v>
      </c>
      <c r="CH49" s="35" t="str">
        <f t="shared" ca="1" si="73"/>
        <v>n/a</v>
      </c>
      <c r="CI49" s="35" t="str">
        <f t="shared" ca="1" si="73"/>
        <v>n/a</v>
      </c>
      <c r="CJ49" s="35" t="str">
        <f t="shared" ca="1" si="73"/>
        <v>n/a</v>
      </c>
      <c r="CK49" s="35" t="str">
        <f t="shared" ca="1" si="73"/>
        <v>n/a</v>
      </c>
    </row>
    <row r="50" spans="1:89" customFormat="1" ht="10.15" hidden="1" customHeight="1" outlineLevel="1">
      <c r="D50" s="89" t="s">
        <v>167</v>
      </c>
      <c r="E50" s="10"/>
      <c r="F50" s="12" t="s">
        <v>9</v>
      </c>
      <c r="G50" s="70">
        <f ca="1">IFERROR(G36/G12,"n/a")</f>
        <v>0.11410781604262141</v>
      </c>
      <c r="J50" s="35" t="str">
        <f t="shared" ref="J50:AO50" ca="1" si="74">IF(J46=1, "n/a", IFERROR(J36/J12,"n/a"))</f>
        <v>n/a</v>
      </c>
      <c r="K50" s="35" t="str">
        <f t="shared" ca="1" si="74"/>
        <v>n/a</v>
      </c>
      <c r="L50" s="35" t="str">
        <f t="shared" ca="1" si="74"/>
        <v>n/a</v>
      </c>
      <c r="M50" s="35" t="str">
        <f t="shared" ca="1" si="74"/>
        <v>n/a</v>
      </c>
      <c r="N50" s="35">
        <f t="shared" ca="1" si="74"/>
        <v>0.16005045150076097</v>
      </c>
      <c r="O50" s="35">
        <f t="shared" ca="1" si="74"/>
        <v>0.16228737275252961</v>
      </c>
      <c r="P50" s="35">
        <f t="shared" ca="1" si="74"/>
        <v>0.16452429400429824</v>
      </c>
      <c r="Q50" s="35">
        <f t="shared" ca="1" si="74"/>
        <v>0.16676121525606688</v>
      </c>
      <c r="R50" s="35">
        <f t="shared" ca="1" si="74"/>
        <v>0.16899813650783549</v>
      </c>
      <c r="S50" s="35">
        <f t="shared" ca="1" si="74"/>
        <v>0.17123505775960413</v>
      </c>
      <c r="T50" s="35">
        <f t="shared" ca="1" si="74"/>
        <v>0.17347197901137276</v>
      </c>
      <c r="U50" s="35">
        <f t="shared" ca="1" si="74"/>
        <v>0.17570890026314137</v>
      </c>
      <c r="V50" s="35">
        <f t="shared" ca="1" si="74"/>
        <v>0.17794582151491001</v>
      </c>
      <c r="W50" s="35">
        <f t="shared" ca="1" si="74"/>
        <v>0.18018274276667867</v>
      </c>
      <c r="X50" s="35">
        <f t="shared" ca="1" si="74"/>
        <v>0.17219790009101063</v>
      </c>
      <c r="Y50" s="35">
        <f t="shared" ca="1" si="74"/>
        <v>0.1623627146318182</v>
      </c>
      <c r="Z50" s="35">
        <f t="shared" ca="1" si="74"/>
        <v>0.15353996275088966</v>
      </c>
      <c r="AA50" s="35">
        <f t="shared" ca="1" si="74"/>
        <v>0.1456299096691217</v>
      </c>
      <c r="AB50" s="35">
        <f t="shared" ca="1" si="74"/>
        <v>0.13854550395271414</v>
      </c>
      <c r="AC50" s="35">
        <f t="shared" ca="1" si="74"/>
        <v>0.13221042345012665</v>
      </c>
      <c r="AD50" s="35">
        <f t="shared" ca="1" si="74"/>
        <v>0.12655747169404211</v>
      </c>
      <c r="AE50" s="35">
        <f t="shared" ca="1" si="74"/>
        <v>0.12152725356409767</v>
      </c>
      <c r="AF50" s="35">
        <f t="shared" ca="1" si="74"/>
        <v>0.11706707507308764</v>
      </c>
      <c r="AG50" s="35">
        <f t="shared" ca="1" si="74"/>
        <v>0.11313002423955223</v>
      </c>
      <c r="AH50" s="35">
        <f t="shared" ca="1" si="74"/>
        <v>0.10868538028325656</v>
      </c>
      <c r="AI50" s="35">
        <f t="shared" ca="1" si="74"/>
        <v>0.10528055618103921</v>
      </c>
      <c r="AJ50" s="35">
        <f t="shared" ca="1" si="74"/>
        <v>0.10227257536436611</v>
      </c>
      <c r="AK50" s="35">
        <f t="shared" ca="1" si="74"/>
        <v>9.9632008446388198E-2</v>
      </c>
      <c r="AL50" s="35">
        <f t="shared" ca="1" si="74"/>
        <v>9.7332265770566612E-2</v>
      </c>
      <c r="AM50" s="35">
        <f t="shared" ca="1" si="74"/>
        <v>9.5349262961007861E-2</v>
      </c>
      <c r="AN50" s="35">
        <f t="shared" ca="1" si="74"/>
        <v>9.366113265285736E-2</v>
      </c>
      <c r="AO50" s="35">
        <f t="shared" ca="1" si="74"/>
        <v>9.2247975130919285E-2</v>
      </c>
      <c r="AP50" s="35">
        <f t="shared" ref="AP50:BU50" ca="1" si="75">IF(AP46=1, "n/a", IFERROR(AP36/AP12,"n/a"))</f>
        <v>9.1091641884536681E-2</v>
      </c>
      <c r="AQ50" s="35">
        <f t="shared" ca="1" si="75"/>
        <v>9.0175547118661201E-2</v>
      </c>
      <c r="AR50" s="35">
        <f t="shared" ca="1" si="75"/>
        <v>8.1631065197567104E-2</v>
      </c>
      <c r="AS50" s="35">
        <f t="shared" ca="1" si="75"/>
        <v>8.0885047599371027E-2</v>
      </c>
      <c r="AT50" s="35">
        <f t="shared" ca="1" si="75"/>
        <v>8.0337074679892609E-2</v>
      </c>
      <c r="AU50" s="35">
        <f t="shared" ca="1" si="75"/>
        <v>7.997537063026372E-2</v>
      </c>
      <c r="AV50" s="35">
        <f t="shared" ca="1" si="75"/>
        <v>7.9789075089190253E-2</v>
      </c>
      <c r="AW50" s="35">
        <f t="shared" ca="1" si="75"/>
        <v>7.9768155880641067E-2</v>
      </c>
      <c r="AX50" s="35">
        <f t="shared" ca="1" si="75"/>
        <v>7.9903331546425024E-2</v>
      </c>
      <c r="AY50" s="35">
        <f t="shared" ca="1" si="75"/>
        <v>8.0186002414532526E-2</v>
      </c>
      <c r="AZ50" s="35">
        <f t="shared" ca="1" si="75"/>
        <v>8.0608189125758692E-2</v>
      </c>
      <c r="BA50" s="35">
        <f t="shared" ca="1" si="75"/>
        <v>8.1162477693818721E-2</v>
      </c>
      <c r="BB50" s="35">
        <f t="shared" ca="1" si="75"/>
        <v>7.1357079573846183E-2</v>
      </c>
      <c r="BC50" s="35">
        <f t="shared" ca="1" si="75"/>
        <v>7.1974994828768776E-2</v>
      </c>
      <c r="BD50" s="35">
        <f t="shared" ca="1" si="75"/>
        <v>7.2706688163329328E-2</v>
      </c>
      <c r="BE50" s="35">
        <f t="shared" ca="1" si="75"/>
        <v>7.3546513375501693E-2</v>
      </c>
      <c r="BF50" s="35">
        <f t="shared" ca="1" si="75"/>
        <v>7.4489191772128455E-2</v>
      </c>
      <c r="BG50" s="35">
        <f t="shared" ca="1" si="75"/>
        <v>7.5529782746451155E-2</v>
      </c>
      <c r="BH50" s="35">
        <f t="shared" ca="1" si="75"/>
        <v>7.6663657137742314E-2</v>
      </c>
      <c r="BI50" s="35">
        <f t="shared" ca="1" si="75"/>
        <v>7.7886473070888293E-2</v>
      </c>
      <c r="BJ50" s="35">
        <f t="shared" ca="1" si="75"/>
        <v>7.9194154010702497E-2</v>
      </c>
      <c r="BK50" s="35">
        <f t="shared" ca="1" si="75"/>
        <v>8.0582868797677898E-2</v>
      </c>
      <c r="BL50" s="35">
        <f t="shared" ca="1" si="75"/>
        <v>8.2481992935881585E-2</v>
      </c>
      <c r="BM50" s="35">
        <f t="shared" ca="1" si="75"/>
        <v>8.375792702898982E-2</v>
      </c>
      <c r="BN50" s="35">
        <f t="shared" ca="1" si="75"/>
        <v>8.5102214591788919E-2</v>
      </c>
      <c r="BO50" s="35">
        <f t="shared" ca="1" si="75"/>
        <v>8.6511945057699685E-2</v>
      </c>
      <c r="BP50" s="35">
        <f t="shared" ca="1" si="75"/>
        <v>8.7984370794375266E-2</v>
      </c>
      <c r="BQ50" s="35">
        <f t="shared" ca="1" si="75"/>
        <v>8.951689585968936E-2</v>
      </c>
      <c r="BR50" s="35" t="str">
        <f t="shared" si="75"/>
        <v>n/a</v>
      </c>
      <c r="BS50" s="35" t="str">
        <f t="shared" ca="1" si="75"/>
        <v>n/a</v>
      </c>
      <c r="BT50" s="35" t="str">
        <f t="shared" ca="1" si="75"/>
        <v>n/a</v>
      </c>
      <c r="BU50" s="35" t="str">
        <f t="shared" ca="1" si="75"/>
        <v>n/a</v>
      </c>
      <c r="BV50" s="35" t="str">
        <f t="shared" ref="BV50:CK50" ca="1" si="76">IF(BV46=1, "n/a", IFERROR(BV36/BV12,"n/a"))</f>
        <v>n/a</v>
      </c>
      <c r="BW50" s="35" t="str">
        <f t="shared" ca="1" si="76"/>
        <v>n/a</v>
      </c>
      <c r="BX50" s="35" t="str">
        <f t="shared" ca="1" si="76"/>
        <v>n/a</v>
      </c>
      <c r="BY50" s="35" t="str">
        <f t="shared" ca="1" si="76"/>
        <v>n/a</v>
      </c>
      <c r="BZ50" s="35" t="str">
        <f t="shared" ca="1" si="76"/>
        <v>n/a</v>
      </c>
      <c r="CA50" s="35" t="str">
        <f t="shared" ca="1" si="76"/>
        <v>n/a</v>
      </c>
      <c r="CB50" s="35" t="str">
        <f t="shared" ca="1" si="76"/>
        <v>n/a</v>
      </c>
      <c r="CC50" s="35" t="str">
        <f t="shared" ca="1" si="76"/>
        <v>n/a</v>
      </c>
      <c r="CD50" s="35" t="str">
        <f t="shared" ca="1" si="76"/>
        <v>n/a</v>
      </c>
      <c r="CE50" s="35" t="str">
        <f t="shared" ca="1" si="76"/>
        <v>n/a</v>
      </c>
      <c r="CF50" s="35" t="str">
        <f t="shared" ca="1" si="76"/>
        <v>n/a</v>
      </c>
      <c r="CG50" s="35" t="str">
        <f t="shared" ca="1" si="76"/>
        <v>n/a</v>
      </c>
      <c r="CH50" s="35" t="str">
        <f t="shared" ca="1" si="76"/>
        <v>n/a</v>
      </c>
      <c r="CI50" s="35" t="str">
        <f t="shared" ca="1" si="76"/>
        <v>n/a</v>
      </c>
      <c r="CJ50" s="35" t="str">
        <f t="shared" ca="1" si="76"/>
        <v>n/a</v>
      </c>
      <c r="CK50" s="35" t="str">
        <f t="shared" ca="1" si="76"/>
        <v>n/a</v>
      </c>
    </row>
    <row r="51" spans="1:89" customFormat="1" ht="10.15" hidden="1" customHeight="1" outlineLevel="1">
      <c r="D51" s="89" t="s">
        <v>168</v>
      </c>
      <c r="E51" s="10"/>
      <c r="F51" s="12" t="s">
        <v>9</v>
      </c>
      <c r="G51" s="70">
        <f ca="1">IFERROR(G41/G12,"n/a")</f>
        <v>9.1286252834097109E-2</v>
      </c>
      <c r="J51" s="35" t="str">
        <f t="shared" ref="J51:AO51" ca="1" si="77">IF(J46=1, "n/a", IFERROR(J41/J12,"n/a"))</f>
        <v>n/a</v>
      </c>
      <c r="K51" s="35" t="str">
        <f t="shared" ca="1" si="77"/>
        <v>n/a</v>
      </c>
      <c r="L51" s="35" t="str">
        <f t="shared" ca="1" si="77"/>
        <v>n/a</v>
      </c>
      <c r="M51" s="35" t="str">
        <f t="shared" ca="1" si="77"/>
        <v>n/a</v>
      </c>
      <c r="N51" s="35">
        <f t="shared" ca="1" si="77"/>
        <v>0.16005045150076097</v>
      </c>
      <c r="O51" s="35">
        <f t="shared" ca="1" si="77"/>
        <v>0.14229507317972909</v>
      </c>
      <c r="P51" s="35">
        <f t="shared" ca="1" si="77"/>
        <v>0.14423494993531158</v>
      </c>
      <c r="Q51" s="35">
        <f t="shared" ca="1" si="77"/>
        <v>0.14624817906190338</v>
      </c>
      <c r="R51" s="35">
        <f t="shared" ca="1" si="77"/>
        <v>0.14826140818849509</v>
      </c>
      <c r="S51" s="35">
        <f t="shared" ca="1" si="77"/>
        <v>0.15027463731508689</v>
      </c>
      <c r="T51" s="35">
        <f t="shared" ca="1" si="77"/>
        <v>0.15228786644167866</v>
      </c>
      <c r="U51" s="35">
        <f t="shared" ca="1" si="77"/>
        <v>0.1543010955682704</v>
      </c>
      <c r="V51" s="35">
        <f t="shared" ca="1" si="77"/>
        <v>0.15631432469486217</v>
      </c>
      <c r="W51" s="35">
        <f t="shared" ca="1" si="77"/>
        <v>0.15832755382145397</v>
      </c>
      <c r="X51" s="35">
        <f t="shared" ca="1" si="77"/>
        <v>0.17154944122953225</v>
      </c>
      <c r="Y51" s="35">
        <f t="shared" ca="1" si="77"/>
        <v>0.14098631076478552</v>
      </c>
      <c r="Z51" s="35">
        <f t="shared" ca="1" si="77"/>
        <v>0.13304307881559163</v>
      </c>
      <c r="AA51" s="35">
        <f t="shared" ca="1" si="77"/>
        <v>0.12590385949616298</v>
      </c>
      <c r="AB51" s="35">
        <f t="shared" ca="1" si="77"/>
        <v>0.11650637017089278</v>
      </c>
      <c r="AC51" s="35">
        <f t="shared" ca="1" si="77"/>
        <v>0.10236135822215386</v>
      </c>
      <c r="AD51" s="35">
        <f t="shared" ca="1" si="77"/>
        <v>9.3235997986340663E-2</v>
      </c>
      <c r="AE51" s="35">
        <f t="shared" ca="1" si="77"/>
        <v>8.6913079830822623E-2</v>
      </c>
      <c r="AF51" s="35">
        <f t="shared" ca="1" si="77"/>
        <v>8.2221647734218778E-2</v>
      </c>
      <c r="AG51" s="35">
        <f t="shared" ca="1" si="77"/>
        <v>7.8540838211006547E-2</v>
      </c>
      <c r="AH51" s="35">
        <f t="shared" ca="1" si="77"/>
        <v>9.8453433054567122E-2</v>
      </c>
      <c r="AI51" s="35">
        <f t="shared" ca="1" si="77"/>
        <v>8.4621820482753921E-2</v>
      </c>
      <c r="AJ51" s="35">
        <f t="shared" ca="1" si="77"/>
        <v>7.6567043723146877E-2</v>
      </c>
      <c r="AK51" s="35">
        <f t="shared" ca="1" si="77"/>
        <v>7.1592990402339823E-2</v>
      </c>
      <c r="AL51" s="35">
        <f t="shared" ca="1" si="77"/>
        <v>6.8309474613148125E-2</v>
      </c>
      <c r="AM51" s="35">
        <f t="shared" ca="1" si="77"/>
        <v>6.5997773577307753E-2</v>
      </c>
      <c r="AN51" s="35">
        <f t="shared" ca="1" si="77"/>
        <v>6.4283917289889747E-2</v>
      </c>
      <c r="AO51" s="35">
        <f t="shared" ca="1" si="77"/>
        <v>6.2970840031376249E-2</v>
      </c>
      <c r="AP51" s="35">
        <f t="shared" ref="AP51:BU51" ca="1" si="78">IF(AP46=1, "n/a", IFERROR(AP41/AP12,"n/a"))</f>
        <v>6.1952311861130656E-2</v>
      </c>
      <c r="AQ51" s="35">
        <f t="shared" ca="1" si="78"/>
        <v>6.1168869731471544E-2</v>
      </c>
      <c r="AR51" s="35">
        <f t="shared" ca="1" si="78"/>
        <v>7.7774025332847149E-2</v>
      </c>
      <c r="AS51" s="35">
        <f t="shared" ca="1" si="78"/>
        <v>6.5838512161773652E-2</v>
      </c>
      <c r="AT51" s="35">
        <f t="shared" ca="1" si="78"/>
        <v>5.9660165165125303E-2</v>
      </c>
      <c r="AU51" s="35">
        <f t="shared" ca="1" si="78"/>
        <v>5.6462934118996097E-2</v>
      </c>
      <c r="AV51" s="35">
        <f t="shared" ca="1" si="78"/>
        <v>5.4837306807985542E-2</v>
      </c>
      <c r="AW51" s="35">
        <f t="shared" ca="1" si="78"/>
        <v>5.4066540917338757E-2</v>
      </c>
      <c r="AX51" s="35">
        <f t="shared" ca="1" si="78"/>
        <v>5.3784939231845283E-2</v>
      </c>
      <c r="AY51" s="35">
        <f t="shared" ca="1" si="78"/>
        <v>5.3804664785414021E-2</v>
      </c>
      <c r="AZ51" s="35">
        <f t="shared" ca="1" si="78"/>
        <v>5.4028029012809689E-2</v>
      </c>
      <c r="BA51" s="35">
        <f t="shared" ca="1" si="78"/>
        <v>5.4403092071202502E-2</v>
      </c>
      <c r="BB51" s="35">
        <f t="shared" ca="1" si="78"/>
        <v>6.996721637903687E-2</v>
      </c>
      <c r="BC51" s="35">
        <f t="shared" ca="1" si="78"/>
        <v>5.8955923116220943E-2</v>
      </c>
      <c r="BD51" s="35">
        <f t="shared" ca="1" si="78"/>
        <v>5.3736953841007233E-2</v>
      </c>
      <c r="BE51" s="35">
        <f t="shared" ca="1" si="78"/>
        <v>5.1476170152957093E-2</v>
      </c>
      <c r="BF51" s="35">
        <f t="shared" ca="1" si="78"/>
        <v>5.0743606403556178E-2</v>
      </c>
      <c r="BG51" s="35">
        <f t="shared" ca="1" si="78"/>
        <v>5.0817182877732493E-2</v>
      </c>
      <c r="BH51" s="35">
        <f t="shared" ca="1" si="78"/>
        <v>5.1331610813080145E-2</v>
      </c>
      <c r="BI51" s="35">
        <f t="shared" ca="1" si="78"/>
        <v>5.2101419069758126E-2</v>
      </c>
      <c r="BJ51" s="35">
        <f t="shared" ca="1" si="78"/>
        <v>5.3031776586559616E-2</v>
      </c>
      <c r="BK51" s="35">
        <f t="shared" ca="1" si="78"/>
        <v>5.407356714672281E-2</v>
      </c>
      <c r="BL51" s="35">
        <f t="shared" ca="1" si="78"/>
        <v>7.0897975348110473E-2</v>
      </c>
      <c r="BM51" s="35">
        <f t="shared" ca="1" si="78"/>
        <v>6.4675721397657565E-2</v>
      </c>
      <c r="BN51" s="35">
        <f t="shared" ca="1" si="78"/>
        <v>6.210304433395536E-2</v>
      </c>
      <c r="BO51" s="35">
        <f t="shared" ca="1" si="78"/>
        <v>6.1389240373770186E-2</v>
      </c>
      <c r="BP51" s="35">
        <f t="shared" ca="1" si="78"/>
        <v>8.7984370794375266E-2</v>
      </c>
      <c r="BQ51" s="35">
        <f t="shared" ca="1" si="78"/>
        <v>8.951689585968936E-2</v>
      </c>
      <c r="BR51" s="35" t="str">
        <f t="shared" si="78"/>
        <v>n/a</v>
      </c>
      <c r="BS51" s="35" t="str">
        <f t="shared" ca="1" si="78"/>
        <v>n/a</v>
      </c>
      <c r="BT51" s="35" t="str">
        <f t="shared" ca="1" si="78"/>
        <v>n/a</v>
      </c>
      <c r="BU51" s="35" t="str">
        <f t="shared" ca="1" si="78"/>
        <v>n/a</v>
      </c>
      <c r="BV51" s="35" t="str">
        <f t="shared" ref="BV51:CK51" ca="1" si="79">IF(BV46=1, "n/a", IFERROR(BV41/BV12,"n/a"))</f>
        <v>n/a</v>
      </c>
      <c r="BW51" s="35" t="str">
        <f t="shared" ca="1" si="79"/>
        <v>n/a</v>
      </c>
      <c r="BX51" s="35" t="str">
        <f t="shared" ca="1" si="79"/>
        <v>n/a</v>
      </c>
      <c r="BY51" s="35" t="str">
        <f t="shared" ca="1" si="79"/>
        <v>n/a</v>
      </c>
      <c r="BZ51" s="35" t="str">
        <f t="shared" ca="1" si="79"/>
        <v>n/a</v>
      </c>
      <c r="CA51" s="35" t="str">
        <f t="shared" ca="1" si="79"/>
        <v>n/a</v>
      </c>
      <c r="CB51" s="35" t="str">
        <f t="shared" ca="1" si="79"/>
        <v>n/a</v>
      </c>
      <c r="CC51" s="35" t="str">
        <f t="shared" ca="1" si="79"/>
        <v>n/a</v>
      </c>
      <c r="CD51" s="35" t="str">
        <f t="shared" ca="1" si="79"/>
        <v>n/a</v>
      </c>
      <c r="CE51" s="35" t="str">
        <f t="shared" ca="1" si="79"/>
        <v>n/a</v>
      </c>
      <c r="CF51" s="35" t="str">
        <f t="shared" ca="1" si="79"/>
        <v>n/a</v>
      </c>
      <c r="CG51" s="35" t="str">
        <f t="shared" ca="1" si="79"/>
        <v>n/a</v>
      </c>
      <c r="CH51" s="35" t="str">
        <f t="shared" ca="1" si="79"/>
        <v>n/a</v>
      </c>
      <c r="CI51" s="35" t="str">
        <f t="shared" ca="1" si="79"/>
        <v>n/a</v>
      </c>
      <c r="CJ51" s="35" t="str">
        <f t="shared" ca="1" si="79"/>
        <v>n/a</v>
      </c>
      <c r="CK51" s="35" t="str">
        <f t="shared" ca="1" si="79"/>
        <v>n/a</v>
      </c>
    </row>
    <row r="52" spans="1:89" customFormat="1" ht="10.15" hidden="1" customHeight="1" outlineLevel="1">
      <c r="D52" s="10"/>
      <c r="E52" s="10"/>
      <c r="F52" s="12"/>
      <c r="G52" s="10"/>
    </row>
    <row r="53" spans="1:89" customFormat="1" ht="10.15" hidden="1" customHeight="1" outlineLevel="1">
      <c r="A53" s="178">
        <f ca="1">IF(G53&lt;0,1,0)</f>
        <v>0</v>
      </c>
      <c r="D53" s="10" t="s">
        <v>557</v>
      </c>
      <c r="E53" s="10"/>
      <c r="F53" s="12" t="s">
        <v>9</v>
      </c>
      <c r="G53" s="104">
        <f ca="1">MIN(J50:CK50)</f>
        <v>7.1357079573846183E-2</v>
      </c>
    </row>
    <row r="54" spans="1:89" customFormat="1" ht="10.15" hidden="1" customHeight="1" outlineLevel="1">
      <c r="D54" s="10"/>
      <c r="E54" s="10"/>
      <c r="F54" s="10"/>
      <c r="G54" s="10"/>
    </row>
    <row r="55" spans="1:89" ht="10.15" customHeight="1" collapsed="1">
      <c r="E55" s="10"/>
      <c r="F55" s="10"/>
      <c r="G55" s="10"/>
    </row>
    <row r="56" spans="1:89" s="27" customFormat="1" ht="10.15" customHeight="1">
      <c r="B56" s="27" t="s">
        <v>3</v>
      </c>
      <c r="E56" s="28"/>
      <c r="F56" s="29"/>
      <c r="G56" s="29"/>
    </row>
    <row r="57" spans="1:89" ht="10.15" hidden="1" customHeight="1"/>
    <row r="58" spans="1:89" ht="10.15" hidden="1" customHeight="1"/>
  </sheetData>
  <conditionalFormatting sqref="A4">
    <cfRule type="cellIs" dxfId="43" priority="3" operator="equal">
      <formula>0</formula>
    </cfRule>
    <cfRule type="cellIs" dxfId="42" priority="4" operator="greaterThan">
      <formula>0</formula>
    </cfRule>
  </conditionalFormatting>
  <conditionalFormatting sqref="A53">
    <cfRule type="cellIs" dxfId="41" priority="1" operator="equal">
      <formula>0</formula>
    </cfRule>
    <cfRule type="cellIs" dxfId="40" priority="2" operator="greaterThan">
      <formula>0</formula>
    </cfRule>
  </conditionalFormatting>
  <pageMargins left="0.7" right="0.7" top="0.75" bottom="0.75" header="0.3" footer="0.3"/>
  <pageSetup paperSize="9" orientation="portrait" r:id="rId1"/>
  <headerFooter>
    <oddFooter>&amp;C&amp;7&amp;B&amp;"Arial"Document Classification: KPMG Confidential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BEA0D-0F6B-4D84-9BB3-3C31C0F96D80}">
  <sheetPr codeName="Sheet10">
    <tabColor theme="4" tint="0.79998168889431442"/>
    <pageSetUpPr autoPageBreaks="0"/>
  </sheetPr>
  <dimension ref="A1:GE73"/>
  <sheetViews>
    <sheetView showGridLines="0" zoomScale="85" zoomScaleNormal="85" workbookViewId="0">
      <pane xSplit="9" ySplit="4" topLeftCell="J5" activePane="bottomRight" state="frozen"/>
      <selection activeCell="D134" sqref="D134"/>
      <selection pane="topRight" activeCell="D134" sqref="D134"/>
      <selection pane="bottomLeft" activeCell="D134" sqref="D134"/>
      <selection pane="bottomRight"/>
    </sheetView>
  </sheetViews>
  <sheetFormatPr defaultColWidth="0" defaultRowHeight="11.25" zeroHeight="1"/>
  <cols>
    <col min="1" max="1" width="3.5703125" style="10" customWidth="1"/>
    <col min="2" max="2" width="4.5703125" style="10" customWidth="1"/>
    <col min="3" max="3" width="4.7109375" style="10" customWidth="1"/>
    <col min="4" max="4" width="40.7109375" style="10" customWidth="1"/>
    <col min="5" max="5" width="11.7109375" style="11" customWidth="1"/>
    <col min="6" max="6" width="11.7109375" style="12" customWidth="1"/>
    <col min="7" max="7" width="15.5703125" style="12" customWidth="1"/>
    <col min="8" max="9" width="5.5703125" style="10" customWidth="1"/>
    <col min="10" max="90" width="11.7109375" style="10" customWidth="1"/>
    <col min="91" max="16384" width="11.7109375" style="10" hidden="1"/>
  </cols>
  <sheetData>
    <row r="1" spans="1:187" s="3" customFormat="1" ht="10.15" customHeight="1">
      <c r="A1" s="2"/>
      <c r="E1" s="4"/>
      <c r="F1" s="5"/>
      <c r="G1" s="5"/>
    </row>
    <row r="2" spans="1:187" s="3" customFormat="1" ht="10.15" customHeight="1">
      <c r="A2" s="6" t="s">
        <v>16</v>
      </c>
      <c r="E2" s="4"/>
      <c r="F2" s="5"/>
      <c r="G2" s="5"/>
      <c r="I2" s="7" t="s">
        <v>5</v>
      </c>
      <c r="J2" s="30">
        <f>'Laika grafiks'!J16</f>
        <v>1</v>
      </c>
      <c r="K2" s="30">
        <f>'Laika grafiks'!K16</f>
        <v>2</v>
      </c>
      <c r="L2" s="30">
        <f>'Laika grafiks'!L16</f>
        <v>3</v>
      </c>
      <c r="M2" s="30">
        <f>'Laika grafiks'!M16</f>
        <v>4</v>
      </c>
      <c r="N2" s="30">
        <f>'Laika grafiks'!N16</f>
        <v>5</v>
      </c>
      <c r="O2" s="30">
        <f>'Laika grafiks'!O16</f>
        <v>6</v>
      </c>
      <c r="P2" s="30">
        <f>'Laika grafiks'!P16</f>
        <v>7</v>
      </c>
      <c r="Q2" s="30">
        <f>'Laika grafiks'!Q16</f>
        <v>8</v>
      </c>
      <c r="R2" s="30">
        <f>'Laika grafiks'!R16</f>
        <v>9</v>
      </c>
      <c r="S2" s="30">
        <f>'Laika grafiks'!S16</f>
        <v>10</v>
      </c>
      <c r="T2" s="30">
        <f>'Laika grafiks'!T16</f>
        <v>11</v>
      </c>
      <c r="U2" s="30">
        <f>'Laika grafiks'!U16</f>
        <v>12</v>
      </c>
      <c r="V2" s="30">
        <f>'Laika grafiks'!V16</f>
        <v>13</v>
      </c>
      <c r="W2" s="30">
        <f>'Laika grafiks'!W16</f>
        <v>14</v>
      </c>
      <c r="X2" s="30">
        <f>'Laika grafiks'!X16</f>
        <v>15</v>
      </c>
      <c r="Y2" s="30">
        <f>'Laika grafiks'!Y16</f>
        <v>16</v>
      </c>
      <c r="Z2" s="30">
        <f>'Laika grafiks'!Z16</f>
        <v>17</v>
      </c>
      <c r="AA2" s="30">
        <f>'Laika grafiks'!AA16</f>
        <v>18</v>
      </c>
      <c r="AB2" s="30">
        <f>'Laika grafiks'!AB16</f>
        <v>19</v>
      </c>
      <c r="AC2" s="30">
        <f>'Laika grafiks'!AC16</f>
        <v>20</v>
      </c>
      <c r="AD2" s="30">
        <f>'Laika grafiks'!AD16</f>
        <v>21</v>
      </c>
      <c r="AE2" s="30">
        <f>'Laika grafiks'!AE16</f>
        <v>22</v>
      </c>
      <c r="AF2" s="30">
        <f>'Laika grafiks'!AF16</f>
        <v>23</v>
      </c>
      <c r="AG2" s="30">
        <f>'Laika grafiks'!AG16</f>
        <v>24</v>
      </c>
      <c r="AH2" s="30">
        <f>'Laika grafiks'!AH16</f>
        <v>25</v>
      </c>
      <c r="AI2" s="30">
        <f>'Laika grafiks'!AI16</f>
        <v>26</v>
      </c>
      <c r="AJ2" s="30">
        <f>'Laika grafiks'!AJ16</f>
        <v>27</v>
      </c>
      <c r="AK2" s="30">
        <f>'Laika grafiks'!AK16</f>
        <v>28</v>
      </c>
      <c r="AL2" s="30">
        <f>'Laika grafiks'!AL16</f>
        <v>29</v>
      </c>
      <c r="AM2" s="30">
        <f>'Laika grafiks'!AM16</f>
        <v>30</v>
      </c>
      <c r="AN2" s="30">
        <f>'Laika grafiks'!AN16</f>
        <v>31</v>
      </c>
      <c r="AO2" s="30">
        <f>'Laika grafiks'!AO16</f>
        <v>32</v>
      </c>
      <c r="AP2" s="30">
        <f>'Laika grafiks'!AP16</f>
        <v>33</v>
      </c>
      <c r="AQ2" s="30">
        <f>'Laika grafiks'!AQ16</f>
        <v>34</v>
      </c>
      <c r="AR2" s="30">
        <f>'Laika grafiks'!AR16</f>
        <v>35</v>
      </c>
      <c r="AS2" s="30">
        <f>'Laika grafiks'!AS16</f>
        <v>36</v>
      </c>
      <c r="AT2" s="30">
        <f>'Laika grafiks'!AT16</f>
        <v>37</v>
      </c>
      <c r="AU2" s="30">
        <f>'Laika grafiks'!AU16</f>
        <v>38</v>
      </c>
      <c r="AV2" s="30">
        <f>'Laika grafiks'!AV16</f>
        <v>39</v>
      </c>
      <c r="AW2" s="30">
        <f>'Laika grafiks'!AW16</f>
        <v>40</v>
      </c>
      <c r="AX2" s="30">
        <f>'Laika grafiks'!AX16</f>
        <v>41</v>
      </c>
      <c r="AY2" s="30">
        <f>'Laika grafiks'!AY16</f>
        <v>42</v>
      </c>
      <c r="AZ2" s="30">
        <f>'Laika grafiks'!AZ16</f>
        <v>43</v>
      </c>
      <c r="BA2" s="30">
        <f>'Laika grafiks'!BA16</f>
        <v>44</v>
      </c>
      <c r="BB2" s="30">
        <f>'Laika grafiks'!BB16</f>
        <v>45</v>
      </c>
      <c r="BC2" s="30">
        <f>'Laika grafiks'!BC16</f>
        <v>46</v>
      </c>
      <c r="BD2" s="30">
        <f>'Laika grafiks'!BD16</f>
        <v>47</v>
      </c>
      <c r="BE2" s="30">
        <f>'Laika grafiks'!BE16</f>
        <v>48</v>
      </c>
      <c r="BF2" s="30">
        <f>'Laika grafiks'!BF16</f>
        <v>49</v>
      </c>
      <c r="BG2" s="30">
        <f>'Laika grafiks'!BG16</f>
        <v>50</v>
      </c>
      <c r="BH2" s="30">
        <f>'Laika grafiks'!BH16</f>
        <v>51</v>
      </c>
      <c r="BI2" s="30">
        <f>'Laika grafiks'!BI16</f>
        <v>52</v>
      </c>
      <c r="BJ2" s="30">
        <f>'Laika grafiks'!BJ16</f>
        <v>53</v>
      </c>
      <c r="BK2" s="30">
        <f>'Laika grafiks'!BK16</f>
        <v>54</v>
      </c>
      <c r="BL2" s="30">
        <f>'Laika grafiks'!BL16</f>
        <v>55</v>
      </c>
      <c r="BM2" s="30">
        <f>'Laika grafiks'!BM16</f>
        <v>56</v>
      </c>
      <c r="BN2" s="30">
        <f>'Laika grafiks'!BN16</f>
        <v>57</v>
      </c>
      <c r="BO2" s="30">
        <f>'Laika grafiks'!BO16</f>
        <v>58</v>
      </c>
      <c r="BP2" s="30">
        <f>'Laika grafiks'!BP16</f>
        <v>59</v>
      </c>
      <c r="BQ2" s="30">
        <f>'Laika grafiks'!BQ16</f>
        <v>60</v>
      </c>
      <c r="BR2" s="30">
        <f>'Laika grafiks'!BR16</f>
        <v>61</v>
      </c>
      <c r="BS2" s="30">
        <f>'Laika grafiks'!BS16</f>
        <v>62</v>
      </c>
      <c r="BT2" s="30">
        <f>'Laika grafiks'!BT16</f>
        <v>63</v>
      </c>
      <c r="BU2" s="30">
        <f>'Laika grafiks'!BU16</f>
        <v>64</v>
      </c>
      <c r="BV2" s="30">
        <f>'Laika grafiks'!BV16</f>
        <v>65</v>
      </c>
      <c r="BW2" s="30">
        <f>'Laika grafiks'!BW16</f>
        <v>66</v>
      </c>
      <c r="BX2" s="30">
        <f>'Laika grafiks'!BX16</f>
        <v>67</v>
      </c>
      <c r="BY2" s="30">
        <f>'Laika grafiks'!BY16</f>
        <v>68</v>
      </c>
      <c r="BZ2" s="30">
        <f>'Laika grafiks'!BZ16</f>
        <v>69</v>
      </c>
      <c r="CA2" s="30">
        <f>'Laika grafiks'!CA16</f>
        <v>70</v>
      </c>
      <c r="CB2" s="30">
        <f>'Laika grafiks'!CB16</f>
        <v>71</v>
      </c>
      <c r="CC2" s="30">
        <f>'Laika grafiks'!CC16</f>
        <v>72</v>
      </c>
      <c r="CD2" s="30">
        <f>'Laika grafiks'!CD16</f>
        <v>73</v>
      </c>
      <c r="CE2" s="30">
        <f>'Laika grafiks'!CE16</f>
        <v>74</v>
      </c>
      <c r="CF2" s="30">
        <f>'Laika grafiks'!CF16</f>
        <v>75</v>
      </c>
      <c r="CG2" s="30">
        <f>'Laika grafiks'!CG16</f>
        <v>76</v>
      </c>
      <c r="CH2" s="30">
        <f>'Laika grafiks'!CH16</f>
        <v>77</v>
      </c>
      <c r="CI2" s="30">
        <f>'Laika grafiks'!CI16</f>
        <v>78</v>
      </c>
      <c r="CJ2" s="30">
        <f>'Laika grafiks'!CJ16</f>
        <v>79</v>
      </c>
      <c r="CK2" s="30">
        <f>'Laika grafiks'!CK16</f>
        <v>80</v>
      </c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</row>
    <row r="3" spans="1:187" s="3" customFormat="1" ht="10.15" customHeight="1">
      <c r="A3" s="6" t="s">
        <v>354</v>
      </c>
      <c r="E3" s="4"/>
      <c r="F3" s="5"/>
      <c r="G3" s="5"/>
      <c r="I3" s="7" t="s">
        <v>6</v>
      </c>
      <c r="J3" s="6">
        <f>'Laika grafiks'!J17</f>
        <v>2000</v>
      </c>
      <c r="K3" s="6">
        <f>'Laika grafiks'!K17</f>
        <v>2001</v>
      </c>
      <c r="L3" s="6">
        <f>'Laika grafiks'!L17</f>
        <v>2002</v>
      </c>
      <c r="M3" s="6">
        <f>'Laika grafiks'!M17</f>
        <v>2003</v>
      </c>
      <c r="N3" s="6">
        <f>'Laika grafiks'!N17</f>
        <v>2004</v>
      </c>
      <c r="O3" s="6">
        <f>'Laika grafiks'!O17</f>
        <v>2005</v>
      </c>
      <c r="P3" s="6">
        <f>'Laika grafiks'!P17</f>
        <v>2006</v>
      </c>
      <c r="Q3" s="6">
        <f>'Laika grafiks'!Q17</f>
        <v>2007</v>
      </c>
      <c r="R3" s="6">
        <f>'Laika grafiks'!R17</f>
        <v>2008</v>
      </c>
      <c r="S3" s="6">
        <f>'Laika grafiks'!S17</f>
        <v>2009</v>
      </c>
      <c r="T3" s="6">
        <f>'Laika grafiks'!T17</f>
        <v>2010</v>
      </c>
      <c r="U3" s="6">
        <f>'Laika grafiks'!U17</f>
        <v>2011</v>
      </c>
      <c r="V3" s="6">
        <f>'Laika grafiks'!V17</f>
        <v>2012</v>
      </c>
      <c r="W3" s="6">
        <f>'Laika grafiks'!W17</f>
        <v>2013</v>
      </c>
      <c r="X3" s="6">
        <f>'Laika grafiks'!X17</f>
        <v>2014</v>
      </c>
      <c r="Y3" s="6">
        <f>'Laika grafiks'!Y17</f>
        <v>2015</v>
      </c>
      <c r="Z3" s="6">
        <f>'Laika grafiks'!Z17</f>
        <v>2016</v>
      </c>
      <c r="AA3" s="6">
        <f>'Laika grafiks'!AA17</f>
        <v>2017</v>
      </c>
      <c r="AB3" s="6">
        <f>'Laika grafiks'!AB17</f>
        <v>2018</v>
      </c>
      <c r="AC3" s="6">
        <f>'Laika grafiks'!AC17</f>
        <v>2019</v>
      </c>
      <c r="AD3" s="6">
        <f>'Laika grafiks'!AD17</f>
        <v>2020</v>
      </c>
      <c r="AE3" s="6">
        <f>'Laika grafiks'!AE17</f>
        <v>2021</v>
      </c>
      <c r="AF3" s="6">
        <f>'Laika grafiks'!AF17</f>
        <v>2022</v>
      </c>
      <c r="AG3" s="6">
        <f>'Laika grafiks'!AG17</f>
        <v>2023</v>
      </c>
      <c r="AH3" s="6">
        <f>'Laika grafiks'!AH17</f>
        <v>2024</v>
      </c>
      <c r="AI3" s="6">
        <f>'Laika grafiks'!AI17</f>
        <v>2025</v>
      </c>
      <c r="AJ3" s="6">
        <f>'Laika grafiks'!AJ17</f>
        <v>2026</v>
      </c>
      <c r="AK3" s="6">
        <f>'Laika grafiks'!AK17</f>
        <v>2027</v>
      </c>
      <c r="AL3" s="6">
        <f>'Laika grafiks'!AL17</f>
        <v>2028</v>
      </c>
      <c r="AM3" s="6">
        <f>'Laika grafiks'!AM17</f>
        <v>2029</v>
      </c>
      <c r="AN3" s="6">
        <f>'Laika grafiks'!AN17</f>
        <v>2030</v>
      </c>
      <c r="AO3" s="6">
        <f>'Laika grafiks'!AO17</f>
        <v>2031</v>
      </c>
      <c r="AP3" s="6">
        <f>'Laika grafiks'!AP17</f>
        <v>2032</v>
      </c>
      <c r="AQ3" s="6">
        <f>'Laika grafiks'!AQ17</f>
        <v>2033</v>
      </c>
      <c r="AR3" s="6">
        <f>'Laika grafiks'!AR17</f>
        <v>2034</v>
      </c>
      <c r="AS3" s="6">
        <f>'Laika grafiks'!AS17</f>
        <v>2035</v>
      </c>
      <c r="AT3" s="6">
        <f>'Laika grafiks'!AT17</f>
        <v>2036</v>
      </c>
      <c r="AU3" s="6">
        <f>'Laika grafiks'!AU17</f>
        <v>2037</v>
      </c>
      <c r="AV3" s="6">
        <f>'Laika grafiks'!AV17</f>
        <v>2038</v>
      </c>
      <c r="AW3" s="6">
        <f>'Laika grafiks'!AW17</f>
        <v>2039</v>
      </c>
      <c r="AX3" s="6">
        <f>'Laika grafiks'!AX17</f>
        <v>2040</v>
      </c>
      <c r="AY3" s="6">
        <f>'Laika grafiks'!AY17</f>
        <v>2041</v>
      </c>
      <c r="AZ3" s="6">
        <f>'Laika grafiks'!AZ17</f>
        <v>2042</v>
      </c>
      <c r="BA3" s="6">
        <f>'Laika grafiks'!BA17</f>
        <v>2043</v>
      </c>
      <c r="BB3" s="6">
        <f>'Laika grafiks'!BB17</f>
        <v>2044</v>
      </c>
      <c r="BC3" s="6">
        <f>'Laika grafiks'!BC17</f>
        <v>2045</v>
      </c>
      <c r="BD3" s="6">
        <f>'Laika grafiks'!BD17</f>
        <v>2046</v>
      </c>
      <c r="BE3" s="6">
        <f>'Laika grafiks'!BE17</f>
        <v>2047</v>
      </c>
      <c r="BF3" s="6">
        <f>'Laika grafiks'!BF17</f>
        <v>2048</v>
      </c>
      <c r="BG3" s="6">
        <f>'Laika grafiks'!BG17</f>
        <v>2049</v>
      </c>
      <c r="BH3" s="6">
        <f>'Laika grafiks'!BH17</f>
        <v>2050</v>
      </c>
      <c r="BI3" s="6">
        <f>'Laika grafiks'!BI17</f>
        <v>2051</v>
      </c>
      <c r="BJ3" s="6">
        <f>'Laika grafiks'!BJ17</f>
        <v>2052</v>
      </c>
      <c r="BK3" s="6">
        <f>'Laika grafiks'!BK17</f>
        <v>2053</v>
      </c>
      <c r="BL3" s="6">
        <f>'Laika grafiks'!BL17</f>
        <v>2054</v>
      </c>
      <c r="BM3" s="6">
        <f>'Laika grafiks'!BM17</f>
        <v>2055</v>
      </c>
      <c r="BN3" s="6">
        <f>'Laika grafiks'!BN17</f>
        <v>2056</v>
      </c>
      <c r="BO3" s="6">
        <f>'Laika grafiks'!BO17</f>
        <v>2057</v>
      </c>
      <c r="BP3" s="6">
        <f>'Laika grafiks'!BP17</f>
        <v>2058</v>
      </c>
      <c r="BQ3" s="6">
        <f>'Laika grafiks'!BQ17</f>
        <v>2059</v>
      </c>
      <c r="BR3" s="6">
        <f>'Laika grafiks'!BR17</f>
        <v>2060</v>
      </c>
      <c r="BS3" s="6">
        <f>'Laika grafiks'!BS17</f>
        <v>2061</v>
      </c>
      <c r="BT3" s="6">
        <f>'Laika grafiks'!BT17</f>
        <v>2062</v>
      </c>
      <c r="BU3" s="6">
        <f>'Laika grafiks'!BU17</f>
        <v>2063</v>
      </c>
      <c r="BV3" s="6">
        <f>'Laika grafiks'!BV17</f>
        <v>2064</v>
      </c>
      <c r="BW3" s="6">
        <f>'Laika grafiks'!BW17</f>
        <v>2065</v>
      </c>
      <c r="BX3" s="6">
        <f>'Laika grafiks'!BX17</f>
        <v>2066</v>
      </c>
      <c r="BY3" s="6">
        <f>'Laika grafiks'!BY17</f>
        <v>2067</v>
      </c>
      <c r="BZ3" s="6">
        <f>'Laika grafiks'!BZ17</f>
        <v>2068</v>
      </c>
      <c r="CA3" s="6">
        <f>'Laika grafiks'!CA17</f>
        <v>2069</v>
      </c>
      <c r="CB3" s="6">
        <f>'Laika grafiks'!CB17</f>
        <v>2070</v>
      </c>
      <c r="CC3" s="6">
        <f>'Laika grafiks'!CC17</f>
        <v>2071</v>
      </c>
      <c r="CD3" s="6">
        <f>'Laika grafiks'!CD17</f>
        <v>2072</v>
      </c>
      <c r="CE3" s="6">
        <f>'Laika grafiks'!CE17</f>
        <v>2073</v>
      </c>
      <c r="CF3" s="6">
        <f>'Laika grafiks'!CF17</f>
        <v>2074</v>
      </c>
      <c r="CG3" s="6">
        <f>'Laika grafiks'!CG17</f>
        <v>2075</v>
      </c>
      <c r="CH3" s="6">
        <f>'Laika grafiks'!CH17</f>
        <v>2076</v>
      </c>
      <c r="CI3" s="6">
        <f>'Laika grafiks'!CI17</f>
        <v>2077</v>
      </c>
      <c r="CJ3" s="6">
        <f>'Laika grafiks'!CJ17</f>
        <v>2078</v>
      </c>
      <c r="CK3" s="6">
        <f>'Laika grafiks'!CK17</f>
        <v>2079</v>
      </c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</row>
    <row r="4" spans="1:187" s="3" customFormat="1" ht="10.15" customHeight="1">
      <c r="A4" s="178">
        <f ca="1">SUM(A5:A70)</f>
        <v>0</v>
      </c>
      <c r="E4" s="4"/>
      <c r="F4" s="5"/>
      <c r="G4" s="5"/>
      <c r="I4" s="7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</row>
    <row r="5" spans="1:187" ht="10.15" customHeight="1"/>
    <row r="6" spans="1:187" s="13" customFormat="1" ht="10.15" customHeight="1">
      <c r="B6" s="15">
        <v>1</v>
      </c>
      <c r="C6" s="13" t="s">
        <v>10</v>
      </c>
      <c r="E6" s="14"/>
      <c r="F6" s="15"/>
      <c r="G6" s="15"/>
    </row>
    <row r="7" spans="1:187" ht="10.15" customHeight="1"/>
    <row r="8" spans="1:187" s="16" customFormat="1" ht="10.15" customHeight="1">
      <c r="B8" s="17"/>
      <c r="C8" s="207" t="s">
        <v>406</v>
      </c>
      <c r="D8" s="16" t="s">
        <v>191</v>
      </c>
      <c r="E8" s="18"/>
      <c r="F8" s="19"/>
      <c r="G8" s="20"/>
    </row>
    <row r="9" spans="1:187" ht="10.15" customHeight="1"/>
    <row r="10" spans="1:187" customFormat="1" ht="10.15" customHeight="1">
      <c r="B10" s="10"/>
      <c r="C10" s="10"/>
      <c r="D10" s="63" t="s">
        <v>192</v>
      </c>
      <c r="F10" s="96"/>
      <c r="G10" s="96"/>
    </row>
    <row r="11" spans="1:187" customFormat="1" ht="10.15" customHeight="1">
      <c r="C11" s="108" t="s">
        <v>193</v>
      </c>
      <c r="D11" s="89" t="s">
        <v>143</v>
      </c>
      <c r="F11" s="12" t="s">
        <v>4</v>
      </c>
      <c r="G11" s="25">
        <f>SUM(J11:CK11)</f>
        <v>31361328.333119344</v>
      </c>
      <c r="J11" s="36">
        <f>Ienemumi!J167</f>
        <v>0</v>
      </c>
      <c r="K11" s="36">
        <f>Ienemumi!K167</f>
        <v>0</v>
      </c>
      <c r="L11" s="36">
        <f>Ienemumi!L167</f>
        <v>0</v>
      </c>
      <c r="M11" s="36">
        <f>Ienemumi!M167</f>
        <v>0</v>
      </c>
      <c r="N11" s="36">
        <f>Ienemumi!N167</f>
        <v>814013.12240521854</v>
      </c>
      <c r="O11" s="36">
        <f>Ienemumi!O167</f>
        <v>814013.12240521854</v>
      </c>
      <c r="P11" s="36">
        <f>Ienemumi!P167</f>
        <v>814013.12240521854</v>
      </c>
      <c r="Q11" s="36">
        <f>Ienemumi!Q167</f>
        <v>814013.12240521854</v>
      </c>
      <c r="R11" s="36">
        <f>Ienemumi!R167</f>
        <v>814013.12240521854</v>
      </c>
      <c r="S11" s="36">
        <f>Ienemumi!S167</f>
        <v>814013.12240521854</v>
      </c>
      <c r="T11" s="36">
        <f>Ienemumi!T167</f>
        <v>814013.12240521854</v>
      </c>
      <c r="U11" s="36">
        <f>Ienemumi!U167</f>
        <v>814013.12240521854</v>
      </c>
      <c r="V11" s="36">
        <f>Ienemumi!V167</f>
        <v>814013.12240521854</v>
      </c>
      <c r="W11" s="36">
        <f>Ienemumi!W167</f>
        <v>814013.12240521854</v>
      </c>
      <c r="X11" s="36">
        <f>Ienemumi!X167</f>
        <v>786430.55163739296</v>
      </c>
      <c r="Y11" s="36">
        <f>Ienemumi!Y167</f>
        <v>747153.16015380004</v>
      </c>
      <c r="Z11" s="36">
        <f>Ienemumi!Z167</f>
        <v>713918.4442830676</v>
      </c>
      <c r="AA11" s="36">
        <f>Ienemumi!AA167</f>
        <v>685431.54496529698</v>
      </c>
      <c r="AB11" s="36">
        <f>Ienemumi!AB167</f>
        <v>660742.89888989576</v>
      </c>
      <c r="AC11" s="36">
        <f>Ienemumi!AC167</f>
        <v>639140.33357391972</v>
      </c>
      <c r="AD11" s="36">
        <f>Ienemumi!AD167</f>
        <v>620079.24653041153</v>
      </c>
      <c r="AE11" s="36">
        <f>Ienemumi!AE167</f>
        <v>603136.05804729287</v>
      </c>
      <c r="AF11" s="36">
        <f>Ienemumi!AF167</f>
        <v>587976.36308871314</v>
      </c>
      <c r="AG11" s="36">
        <f>Ienemumi!AG167</f>
        <v>574332.63762599137</v>
      </c>
      <c r="AH11" s="36">
        <f>Ienemumi!AH167</f>
        <v>561988.31458829076</v>
      </c>
      <c r="AI11" s="36">
        <f>Ienemumi!AI167</f>
        <v>550766.20273583569</v>
      </c>
      <c r="AJ11" s="36">
        <f>Ienemumi!AJ167</f>
        <v>540519.92669663741</v>
      </c>
      <c r="AK11" s="36">
        <f>Ienemumi!AK167</f>
        <v>531127.50699403917</v>
      </c>
      <c r="AL11" s="36">
        <f>Ienemumi!AL167</f>
        <v>522486.48086764861</v>
      </c>
      <c r="AM11" s="36">
        <f>Ienemumi!AM167</f>
        <v>514510.14905867283</v>
      </c>
      <c r="AN11" s="36">
        <f>Ienemumi!AN167</f>
        <v>507124.65664295456</v>
      </c>
      <c r="AO11" s="36">
        <f>Ienemumi!AO167</f>
        <v>500266.69939978741</v>
      </c>
      <c r="AP11" s="36">
        <f>Ienemumi!AP167</f>
        <v>493881.70472511475</v>
      </c>
      <c r="AQ11" s="36">
        <f>Ienemumi!AQ167</f>
        <v>487922.37636208691</v>
      </c>
      <c r="AR11" s="36">
        <f>Ienemumi!AR167</f>
        <v>482347.52079667366</v>
      </c>
      <c r="AS11" s="36">
        <f>Ienemumi!AS167</f>
        <v>477121.09370409884</v>
      </c>
      <c r="AT11" s="36">
        <f>Ienemumi!AT167</f>
        <v>472211.41976864979</v>
      </c>
      <c r="AU11" s="36">
        <f>Ienemumi!AU167</f>
        <v>467590.5501823448</v>
      </c>
      <c r="AV11" s="36">
        <f>Ienemumi!AV167</f>
        <v>463233.73028668575</v>
      </c>
      <c r="AW11" s="36">
        <f>Ienemumi!AW167</f>
        <v>459118.95594078547</v>
      </c>
      <c r="AX11" s="36">
        <f>Ienemumi!AX167</f>
        <v>455226.60182979872</v>
      </c>
      <c r="AY11" s="36">
        <f>Ienemumi!AY167</f>
        <v>451539.10846149561</v>
      </c>
      <c r="AZ11" s="36">
        <f>Ienemumi!AZ167</f>
        <v>448040.71731720795</v>
      </c>
      <c r="BA11" s="36">
        <f>Ienemumi!BA167</f>
        <v>444717.24573013466</v>
      </c>
      <c r="BB11" s="36">
        <f>Ienemumi!BB167</f>
        <v>441555.89470828453</v>
      </c>
      <c r="BC11" s="36">
        <f>Ienemumi!BC167</f>
        <v>438545.08421128435</v>
      </c>
      <c r="BD11" s="36">
        <f>Ienemumi!BD167</f>
        <v>435674.31141181907</v>
      </c>
      <c r="BE11" s="36">
        <f>Ienemumi!BE167</f>
        <v>432934.0282850567</v>
      </c>
      <c r="BF11" s="36">
        <f>Ienemumi!BF167</f>
        <v>430315.53551948385</v>
      </c>
      <c r="BG11" s="36">
        <f>Ienemumi!BG167</f>
        <v>427810.89026545774</v>
      </c>
      <c r="BH11" s="36">
        <f>Ienemumi!BH167</f>
        <v>425412.82566053909</v>
      </c>
      <c r="BI11" s="36">
        <f>Ienemumi!BI167</f>
        <v>423114.68041415862</v>
      </c>
      <c r="BJ11" s="36">
        <f>Ienemumi!BJ167</f>
        <v>420910.33701456932</v>
      </c>
      <c r="BK11" s="36">
        <f>Ienemumi!BK167</f>
        <v>418794.1673509634</v>
      </c>
      <c r="BL11" s="36">
        <f>Ienemumi!BL167</f>
        <v>416760.98473298911</v>
      </c>
      <c r="BM11" s="36">
        <f>Ienemumi!BM167</f>
        <v>414806.00144647551</v>
      </c>
      <c r="BN11" s="36">
        <f>Ienemumi!BN167</f>
        <v>412924.7911141701</v>
      </c>
      <c r="BO11" s="36">
        <f>Ienemumi!BO167</f>
        <v>411113.25523861678</v>
      </c>
      <c r="BP11" s="36">
        <f>Ienemumi!BP167</f>
        <v>409367.59339490149</v>
      </c>
      <c r="BQ11" s="36">
        <f>Ienemumi!BQ167</f>
        <v>407684.27661703341</v>
      </c>
      <c r="BR11" s="36">
        <f>Ienemumi!BR167</f>
        <v>3390.2507966213138</v>
      </c>
      <c r="BS11" s="36">
        <f>Ienemumi!BS167</f>
        <v>0</v>
      </c>
      <c r="BT11" s="36">
        <f>Ienemumi!BT167</f>
        <v>0</v>
      </c>
      <c r="BU11" s="36">
        <f>Ienemumi!BU167</f>
        <v>0</v>
      </c>
      <c r="BV11" s="36">
        <f>Ienemumi!BV167</f>
        <v>0</v>
      </c>
      <c r="BW11" s="36">
        <f>Ienemumi!BW167</f>
        <v>0</v>
      </c>
      <c r="BX11" s="36">
        <f>Ienemumi!BX167</f>
        <v>0</v>
      </c>
      <c r="BY11" s="36">
        <f>Ienemumi!BY167</f>
        <v>0</v>
      </c>
      <c r="BZ11" s="36">
        <f>Ienemumi!BZ167</f>
        <v>0</v>
      </c>
      <c r="CA11" s="36">
        <f>Ienemumi!CA167</f>
        <v>0</v>
      </c>
      <c r="CB11" s="36">
        <f>Ienemumi!CB167</f>
        <v>0</v>
      </c>
      <c r="CC11" s="36">
        <f>Ienemumi!CC167</f>
        <v>0</v>
      </c>
      <c r="CD11" s="36">
        <f>Ienemumi!CD167</f>
        <v>0</v>
      </c>
      <c r="CE11" s="36">
        <f>Ienemumi!CE167</f>
        <v>0</v>
      </c>
      <c r="CF11" s="36">
        <f>Ienemumi!CF167</f>
        <v>0</v>
      </c>
      <c r="CG11" s="36">
        <f>Ienemumi!CG167</f>
        <v>0</v>
      </c>
      <c r="CH11" s="36">
        <f>Ienemumi!CH167</f>
        <v>0</v>
      </c>
      <c r="CI11" s="36">
        <f>Ienemumi!CI167</f>
        <v>0</v>
      </c>
      <c r="CJ11" s="36">
        <f>Ienemumi!CJ167</f>
        <v>0</v>
      </c>
      <c r="CK11" s="36">
        <f>Ienemumi!CK167</f>
        <v>0</v>
      </c>
    </row>
    <row r="12" spans="1:187" customFormat="1" ht="10.15" customHeight="1">
      <c r="C12" s="109" t="s">
        <v>194</v>
      </c>
      <c r="D12" s="10" t="s">
        <v>195</v>
      </c>
      <c r="F12" s="12" t="s">
        <v>4</v>
      </c>
      <c r="G12" s="25">
        <f>SUM(J12:CK12)</f>
        <v>0</v>
      </c>
      <c r="J12" s="36">
        <f>-(NWC!J47-NWC!I47)</f>
        <v>0</v>
      </c>
      <c r="K12" s="36">
        <f>-(NWC!K47-NWC!J47)</f>
        <v>0</v>
      </c>
      <c r="L12" s="36">
        <f>-(NWC!L47-NWC!K47)</f>
        <v>0</v>
      </c>
      <c r="M12" s="36">
        <f>-(NWC!M47-NWC!L47)</f>
        <v>0</v>
      </c>
      <c r="N12" s="36">
        <f>-(NWC!N47-NWC!M47)</f>
        <v>-267620.75257157866</v>
      </c>
      <c r="O12" s="36">
        <f>-(NWC!O47-NWC!N47)</f>
        <v>0</v>
      </c>
      <c r="P12" s="36">
        <f>-(NWC!P47-NWC!O47)</f>
        <v>0</v>
      </c>
      <c r="Q12" s="36">
        <f>-(NWC!Q47-NWC!P47)</f>
        <v>0</v>
      </c>
      <c r="R12" s="36">
        <f>-(NWC!R47-NWC!Q47)</f>
        <v>0</v>
      </c>
      <c r="S12" s="36">
        <f>-(NWC!S47-NWC!R47)</f>
        <v>0</v>
      </c>
      <c r="T12" s="36">
        <f>-(NWC!T47-NWC!S47)</f>
        <v>0</v>
      </c>
      <c r="U12" s="36">
        <f>-(NWC!U47-NWC!T47)</f>
        <v>0</v>
      </c>
      <c r="V12" s="36">
        <f>-(NWC!V47-NWC!U47)</f>
        <v>0</v>
      </c>
      <c r="W12" s="36">
        <f>-(NWC!W47-NWC!V47)</f>
        <v>0</v>
      </c>
      <c r="X12" s="36">
        <f>-(NWC!X47-NWC!W47)</f>
        <v>9068.2424442165939</v>
      </c>
      <c r="Y12" s="36">
        <f>-(NWC!Y47-NWC!X47)</f>
        <v>12913.115008304536</v>
      </c>
      <c r="Z12" s="36">
        <f>-(NWC!Z47-NWC!Y47)</f>
        <v>10926.481930103822</v>
      </c>
      <c r="AA12" s="36">
        <f>-(NWC!AA47-NWC!Z47)</f>
        <v>9365.5559400889615</v>
      </c>
      <c r="AB12" s="36">
        <f>-(NWC!AB47-NWC!AA47)</f>
        <v>8116.8151480771194</v>
      </c>
      <c r="AC12" s="36">
        <f>-(NWC!AC47-NWC!AB47)</f>
        <v>7102.2132545674685</v>
      </c>
      <c r="AD12" s="36">
        <f>-(NWC!AD47-NWC!AC47)</f>
        <v>6266.6587540300679</v>
      </c>
      <c r="AE12" s="36">
        <f>-(NWC!AE47-NWC!AD47)</f>
        <v>5570.3633369157324</v>
      </c>
      <c r="AF12" s="36">
        <f>-(NWC!AF47-NWC!AE47)</f>
        <v>4984.0093014508602</v>
      </c>
      <c r="AG12" s="36">
        <f>-(NWC!AG47-NWC!AF47)</f>
        <v>4485.6083713058033</v>
      </c>
      <c r="AH12" s="36">
        <f>-(NWC!AH47-NWC!AG47)</f>
        <v>4058.4075740385451</v>
      </c>
      <c r="AI12" s="36">
        <f>-(NWC!AI47-NWC!AH47)</f>
        <v>3689.4614309441531</v>
      </c>
      <c r="AJ12" s="36">
        <f>-(NWC!AJ47-NWC!AI47)</f>
        <v>3368.638697818591</v>
      </c>
      <c r="AK12" s="36">
        <f>-(NWC!AK47-NWC!AJ47)</f>
        <v>3087.9188063336769</v>
      </c>
      <c r="AL12" s="36">
        <f>-(NWC!AL47-NWC!AK47)</f>
        <v>2840.8853018270165</v>
      </c>
      <c r="AM12" s="36">
        <f>-(NWC!AM47-NWC!AL47)</f>
        <v>2622.3556632249383</v>
      </c>
      <c r="AN12" s="36">
        <f>-(NWC!AN47-NWC!AM47)</f>
        <v>2428.1070955785981</v>
      </c>
      <c r="AO12" s="36">
        <f>-(NWC!AO47-NWC!AN47)</f>
        <v>2254.6708744659263</v>
      </c>
      <c r="AP12" s="36">
        <f>-(NWC!AP47-NWC!AO47)</f>
        <v>2099.1763313992124</v>
      </c>
      <c r="AQ12" s="36">
        <f>-(NWC!AQ47-NWC!AP47)</f>
        <v>1959.2312426393037</v>
      </c>
      <c r="AR12" s="36">
        <f>-(NWC!AR47-NWC!AQ47)</f>
        <v>1832.8292269851663</v>
      </c>
      <c r="AS12" s="36">
        <f>-(NWC!AS47-NWC!AR47)</f>
        <v>1718.277400298568</v>
      </c>
      <c r="AT12" s="36">
        <f>-(NWC!AT47-NWC!AS47)</f>
        <v>1614.1393760380452</v>
      </c>
      <c r="AU12" s="36">
        <f>-(NWC!AU47-NWC!AT47)</f>
        <v>1519.1900009769888</v>
      </c>
      <c r="AV12" s="36">
        <f>-(NWC!AV47-NWC!AU47)</f>
        <v>1432.379143778322</v>
      </c>
      <c r="AW12" s="36">
        <f>-(NWC!AW47-NWC!AV47)</f>
        <v>1352.8025246795441</v>
      </c>
      <c r="AX12" s="36">
        <f>-(NWC!AX47-NWC!AW47)</f>
        <v>1279.6780638860364</v>
      </c>
      <c r="AY12" s="36">
        <f>-(NWC!AY47-NWC!AX47)</f>
        <v>1212.3265868393937</v>
      </c>
      <c r="AZ12" s="36">
        <f>-(NWC!AZ47-NWC!AY47)</f>
        <v>1150.1559926425107</v>
      </c>
      <c r="BA12" s="36">
        <f>-(NWC!BA47-NWC!AZ47)</f>
        <v>1092.648193010391</v>
      </c>
      <c r="BB12" s="36">
        <f>-(NWC!BB47-NWC!BA47)</f>
        <v>1039.3482811562135</v>
      </c>
      <c r="BC12" s="36">
        <f>-(NWC!BC47-NWC!BB47)</f>
        <v>989.85550586308818</v>
      </c>
      <c r="BD12" s="36">
        <f>-(NWC!BD47-NWC!BC47)</f>
        <v>943.81571489269845</v>
      </c>
      <c r="BE12" s="36">
        <f>-(NWC!BE47-NWC!BD47)</f>
        <v>900.91500057940721</v>
      </c>
      <c r="BF12" s="36">
        <f>-(NWC!BF47-NWC!BE47)</f>
        <v>860.87433388695354</v>
      </c>
      <c r="BG12" s="36">
        <f>-(NWC!BG47-NWC!BF47)</f>
        <v>823.44501502226922</v>
      </c>
      <c r="BH12" s="36">
        <f>-(NWC!BH47-NWC!BG47)</f>
        <v>788.40480161711457</v>
      </c>
      <c r="BI12" s="36">
        <f>-(NWC!BI47-NWC!BH47)</f>
        <v>755.55460154972388</v>
      </c>
      <c r="BJ12" s="36">
        <f>-(NWC!BJ47-NWC!BI47)</f>
        <v>724.71563822115422</v>
      </c>
      <c r="BK12" s="36">
        <f>-(NWC!BK47-NWC!BJ47)</f>
        <v>695.72701269233949</v>
      </c>
      <c r="BL12" s="36">
        <f>-(NWC!BL47-NWC!BK47)</f>
        <v>668.44360042992048</v>
      </c>
      <c r="BM12" s="36">
        <f>-(NWC!BM47-NWC!BL47)</f>
        <v>642.73423118254868</v>
      </c>
      <c r="BN12" s="36">
        <f>-(NWC!BN47-NWC!BM47)</f>
        <v>618.4801092511043</v>
      </c>
      <c r="BO12" s="36">
        <f>-(NWC!BO47-NWC!BN47)</f>
        <v>595.57343853806378</v>
      </c>
      <c r="BP12" s="36">
        <f>-(NWC!BP47-NWC!BO47)</f>
        <v>573.91622259133146</v>
      </c>
      <c r="BQ12" s="36">
        <f>-(NWC!BQ47-NWC!BP47)</f>
        <v>553.41921464155894</v>
      </c>
      <c r="BR12" s="36">
        <f>-(NWC!BR47-NWC!BQ47)</f>
        <v>134033.18683299728</v>
      </c>
      <c r="BS12" s="36">
        <f>-(NWC!BS47-NWC!BR47)</f>
        <v>0</v>
      </c>
      <c r="BT12" s="36">
        <f>-(NWC!BT47-NWC!BS47)</f>
        <v>0</v>
      </c>
      <c r="BU12" s="36">
        <f>-(NWC!BU47-NWC!BT47)</f>
        <v>0</v>
      </c>
      <c r="BV12" s="36">
        <f>-(NWC!BV47-NWC!BU47)</f>
        <v>0</v>
      </c>
      <c r="BW12" s="36">
        <f>-(NWC!BW47-NWC!BV47)</f>
        <v>0</v>
      </c>
      <c r="BX12" s="36">
        <f>-(NWC!BX47-NWC!BW47)</f>
        <v>0</v>
      </c>
      <c r="BY12" s="36">
        <f>-(NWC!BY47-NWC!BX47)</f>
        <v>0</v>
      </c>
      <c r="BZ12" s="36">
        <f>-(NWC!BZ47-NWC!BY47)</f>
        <v>0</v>
      </c>
      <c r="CA12" s="36">
        <f>-(NWC!CA47-NWC!BZ47)</f>
        <v>0</v>
      </c>
      <c r="CB12" s="36">
        <f>-(NWC!CB47-NWC!CA47)</f>
        <v>0</v>
      </c>
      <c r="CC12" s="36">
        <f>-(NWC!CC47-NWC!CB47)</f>
        <v>0</v>
      </c>
      <c r="CD12" s="36">
        <f>-(NWC!CD47-NWC!CC47)</f>
        <v>0</v>
      </c>
      <c r="CE12" s="36">
        <f>-(NWC!CE47-NWC!CD47)</f>
        <v>0</v>
      </c>
      <c r="CF12" s="36">
        <f>-(NWC!CF47-NWC!CE47)</f>
        <v>0</v>
      </c>
      <c r="CG12" s="36">
        <f>-(NWC!CG47-NWC!CF47)</f>
        <v>0</v>
      </c>
      <c r="CH12" s="36">
        <f>-(NWC!CH47-NWC!CG47)</f>
        <v>0</v>
      </c>
      <c r="CI12" s="36">
        <f>-(NWC!CI47-NWC!CH47)</f>
        <v>0</v>
      </c>
      <c r="CJ12" s="36">
        <f>-(NWC!CJ47-NWC!CI47)</f>
        <v>0</v>
      </c>
      <c r="CK12" s="36">
        <f>-(NWC!CK47-NWC!CJ47)</f>
        <v>0</v>
      </c>
    </row>
    <row r="13" spans="1:187" customFormat="1" ht="10.15" customHeight="1">
      <c r="C13" s="109" t="s">
        <v>194</v>
      </c>
      <c r="D13" s="10" t="s">
        <v>196</v>
      </c>
      <c r="F13" s="12" t="s">
        <v>4</v>
      </c>
      <c r="G13" s="25">
        <f t="shared" ref="G13:G27" si="0">SUM(J13:CK13)</f>
        <v>-23679317.969913695</v>
      </c>
      <c r="J13" s="36">
        <f>OPEX!J200</f>
        <v>-3150</v>
      </c>
      <c r="K13" s="36">
        <f>OPEX!K200</f>
        <v>-3150</v>
      </c>
      <c r="L13" s="36">
        <f>OPEX!L200</f>
        <v>-3150</v>
      </c>
      <c r="M13" s="36">
        <f>OPEX!M200</f>
        <v>-32267.784892934487</v>
      </c>
      <c r="N13" s="36">
        <f>OPEX!N200</f>
        <v>-573870.02448059083</v>
      </c>
      <c r="O13" s="36">
        <f>OPEX!O200</f>
        <v>-573870.02448059083</v>
      </c>
      <c r="P13" s="36">
        <f>OPEX!P200</f>
        <v>-573870.02448059083</v>
      </c>
      <c r="Q13" s="36">
        <f>OPEX!Q200</f>
        <v>-573870.02448059083</v>
      </c>
      <c r="R13" s="36">
        <f>OPEX!R200</f>
        <v>-573870.02448059083</v>
      </c>
      <c r="S13" s="36">
        <f>OPEX!S200</f>
        <v>-573870.02448059083</v>
      </c>
      <c r="T13" s="36">
        <f>OPEX!T200</f>
        <v>-573870.02448059083</v>
      </c>
      <c r="U13" s="36">
        <f>OPEX!U200</f>
        <v>-573870.02448059083</v>
      </c>
      <c r="V13" s="36">
        <f>OPEX!V200</f>
        <v>-573870.02448059083</v>
      </c>
      <c r="W13" s="36">
        <f>OPEX!W200</f>
        <v>-573870.02448059083</v>
      </c>
      <c r="X13" s="36">
        <f>OPEX!X200</f>
        <v>-557320.48201989545</v>
      </c>
      <c r="Y13" s="36">
        <f>OPEX!Y200</f>
        <v>-533754.04712973977</v>
      </c>
      <c r="Z13" s="36">
        <f>OPEX!Z200</f>
        <v>-513813.21760730026</v>
      </c>
      <c r="AA13" s="36">
        <f>OPEX!AA200</f>
        <v>-496721.07801663788</v>
      </c>
      <c r="AB13" s="36">
        <f>OPEX!AB200</f>
        <v>-481907.8903713972</v>
      </c>
      <c r="AC13" s="36">
        <f>OPEX!AC200</f>
        <v>-468946.35118181154</v>
      </c>
      <c r="AD13" s="36">
        <f>OPEX!AD200</f>
        <v>-457509.69895570661</v>
      </c>
      <c r="AE13" s="36">
        <f>OPEX!AE200</f>
        <v>-447343.78586583544</v>
      </c>
      <c r="AF13" s="36">
        <f>OPEX!AF200</f>
        <v>-438247.96889068763</v>
      </c>
      <c r="AG13" s="36">
        <f>OPEX!AG200</f>
        <v>-430061.73361305456</v>
      </c>
      <c r="AH13" s="36">
        <f>OPEX!AH200</f>
        <v>-422655.13979043416</v>
      </c>
      <c r="AI13" s="36">
        <f>OPEX!AI200</f>
        <v>-415921.87267896114</v>
      </c>
      <c r="AJ13" s="36">
        <f>OPEX!AJ200</f>
        <v>-409774.10705544217</v>
      </c>
      <c r="AK13" s="36">
        <f>OPEX!AK200</f>
        <v>-404138.65523388324</v>
      </c>
      <c r="AL13" s="36">
        <f>OPEX!AL200</f>
        <v>-398954.03955804888</v>
      </c>
      <c r="AM13" s="36">
        <f>OPEX!AM200</f>
        <v>-394168.24047266343</v>
      </c>
      <c r="AN13" s="36">
        <f>OPEX!AN200</f>
        <v>-389736.94502323243</v>
      </c>
      <c r="AO13" s="36">
        <f>OPEX!AO200</f>
        <v>-385622.17067733215</v>
      </c>
      <c r="AP13" s="36">
        <f>OPEX!AP200</f>
        <v>-381791.17387252854</v>
      </c>
      <c r="AQ13" s="36">
        <f>OPEX!AQ200</f>
        <v>-378215.57685471186</v>
      </c>
      <c r="AR13" s="36">
        <f>OPEX!AR200</f>
        <v>-374870.66351546394</v>
      </c>
      <c r="AS13" s="36">
        <f>OPEX!AS200</f>
        <v>-371734.80725991901</v>
      </c>
      <c r="AT13" s="36">
        <f>OPEX!AT200</f>
        <v>-368789.0028986496</v>
      </c>
      <c r="AU13" s="36">
        <f>OPEX!AU200</f>
        <v>-366016.48114686657</v>
      </c>
      <c r="AV13" s="36">
        <f>OPEX!AV200</f>
        <v>-363402.38920947118</v>
      </c>
      <c r="AW13" s="36">
        <f>OPEX!AW200</f>
        <v>-360933.52460193099</v>
      </c>
      <c r="AX13" s="36">
        <f>OPEX!AX200</f>
        <v>-358598.11213533895</v>
      </c>
      <c r="AY13" s="36">
        <f>OPEX!AY200</f>
        <v>-356385.61611435708</v>
      </c>
      <c r="AZ13" s="36">
        <f>OPEX!AZ200</f>
        <v>-354286.58142778446</v>
      </c>
      <c r="BA13" s="36">
        <f>OPEX!BA200</f>
        <v>-352292.49847554049</v>
      </c>
      <c r="BB13" s="36">
        <f>OPEX!BB200</f>
        <v>-350395.68786243041</v>
      </c>
      <c r="BC13" s="36">
        <f>OPEX!BC200</f>
        <v>-348589.20156423032</v>
      </c>
      <c r="BD13" s="36">
        <f>OPEX!BD200</f>
        <v>-346866.73788455117</v>
      </c>
      <c r="BE13" s="36">
        <f>OPEX!BE200</f>
        <v>-345222.56800849375</v>
      </c>
      <c r="BF13" s="36">
        <f>OPEX!BF200</f>
        <v>-343651.47234914999</v>
      </c>
      <c r="BG13" s="36">
        <f>OPEX!BG200</f>
        <v>-342148.68519673432</v>
      </c>
      <c r="BH13" s="36">
        <f>OPEX!BH200</f>
        <v>-340709.84643378318</v>
      </c>
      <c r="BI13" s="36">
        <f>OPEX!BI200</f>
        <v>-339330.95928595489</v>
      </c>
      <c r="BJ13" s="36">
        <f>OPEX!BJ200</f>
        <v>-338008.3532462013</v>
      </c>
      <c r="BK13" s="36">
        <f>OPEX!BK200</f>
        <v>-336738.65144803777</v>
      </c>
      <c r="BL13" s="36">
        <f>OPEX!BL200</f>
        <v>-335518.74187725317</v>
      </c>
      <c r="BM13" s="36">
        <f>OPEX!BM200</f>
        <v>-334345.75190534501</v>
      </c>
      <c r="BN13" s="36">
        <f>OPEX!BN200</f>
        <v>-333217.02570596174</v>
      </c>
      <c r="BO13" s="36">
        <f>OPEX!BO200</f>
        <v>-332130.10418062977</v>
      </c>
      <c r="BP13" s="36">
        <f>OPEX!BP200</f>
        <v>-331082.70707440062</v>
      </c>
      <c r="BQ13" s="36">
        <f>OPEX!BQ200</f>
        <v>-330072.71700767975</v>
      </c>
      <c r="BR13" s="36">
        <f>OPEX!BR200</f>
        <v>-36956.877529390142</v>
      </c>
      <c r="BS13" s="36">
        <f>OPEX!BS200</f>
        <v>0</v>
      </c>
      <c r="BT13" s="36">
        <f>OPEX!BT200</f>
        <v>0</v>
      </c>
      <c r="BU13" s="36">
        <f>OPEX!BU200</f>
        <v>0</v>
      </c>
      <c r="BV13" s="36">
        <f>OPEX!BV200</f>
        <v>0</v>
      </c>
      <c r="BW13" s="36">
        <f>OPEX!BW200</f>
        <v>0</v>
      </c>
      <c r="BX13" s="36">
        <f>OPEX!BX200</f>
        <v>0</v>
      </c>
      <c r="BY13" s="36">
        <f>OPEX!BY200</f>
        <v>0</v>
      </c>
      <c r="BZ13" s="36">
        <f>OPEX!BZ200</f>
        <v>0</v>
      </c>
      <c r="CA13" s="36">
        <f>OPEX!CA200</f>
        <v>0</v>
      </c>
      <c r="CB13" s="36">
        <f>OPEX!CB200</f>
        <v>0</v>
      </c>
      <c r="CC13" s="36">
        <f>OPEX!CC200</f>
        <v>0</v>
      </c>
      <c r="CD13" s="36">
        <f>OPEX!CD200</f>
        <v>0</v>
      </c>
      <c r="CE13" s="36">
        <f>OPEX!CE200</f>
        <v>0</v>
      </c>
      <c r="CF13" s="36">
        <f>OPEX!CF200</f>
        <v>0</v>
      </c>
      <c r="CG13" s="36">
        <f>OPEX!CG200</f>
        <v>0</v>
      </c>
      <c r="CH13" s="36">
        <f>OPEX!CH200</f>
        <v>0</v>
      </c>
      <c r="CI13" s="36">
        <f>OPEX!CI200</f>
        <v>0</v>
      </c>
      <c r="CJ13" s="36">
        <f>OPEX!CJ200</f>
        <v>0</v>
      </c>
      <c r="CK13" s="36">
        <f>OPEX!CK200</f>
        <v>0</v>
      </c>
    </row>
    <row r="14" spans="1:187" customFormat="1" ht="10.15" customHeight="1">
      <c r="C14" s="108" t="s">
        <v>193</v>
      </c>
      <c r="D14" s="10" t="s">
        <v>197</v>
      </c>
      <c r="F14" s="12" t="s">
        <v>4</v>
      </c>
      <c r="G14" s="25">
        <f t="shared" si="0"/>
        <v>0</v>
      </c>
      <c r="J14" s="36">
        <f>NWC!J48-NWC!I48</f>
        <v>0</v>
      </c>
      <c r="K14" s="36">
        <f>NWC!K48-NWC!J48</f>
        <v>0</v>
      </c>
      <c r="L14" s="36">
        <f>NWC!L48-NWC!K48</f>
        <v>0</v>
      </c>
      <c r="M14" s="36">
        <f>NWC!M48-NWC!L48</f>
        <v>0</v>
      </c>
      <c r="N14" s="36">
        <f>NWC!N48-NWC!M48</f>
        <v>47167.399272377326</v>
      </c>
      <c r="O14" s="36">
        <f>NWC!O48-NWC!N48</f>
        <v>0</v>
      </c>
      <c r="P14" s="36">
        <f>NWC!P48-NWC!O48</f>
        <v>0</v>
      </c>
      <c r="Q14" s="36">
        <f>NWC!Q48-NWC!P48</f>
        <v>0</v>
      </c>
      <c r="R14" s="36">
        <f>NWC!R48-NWC!Q48</f>
        <v>0</v>
      </c>
      <c r="S14" s="36">
        <f>NWC!S48-NWC!R48</f>
        <v>0</v>
      </c>
      <c r="T14" s="36">
        <f>NWC!T48-NWC!S48</f>
        <v>0</v>
      </c>
      <c r="U14" s="36">
        <f>NWC!U48-NWC!T48</f>
        <v>0</v>
      </c>
      <c r="V14" s="36">
        <f>NWC!V48-NWC!U48</f>
        <v>0</v>
      </c>
      <c r="W14" s="36">
        <f>NWC!W48-NWC!V48</f>
        <v>0</v>
      </c>
      <c r="X14" s="36">
        <f>NWC!X48-NWC!W48</f>
        <v>-1360.2363666324964</v>
      </c>
      <c r="Y14" s="36">
        <f>NWC!Y48-NWC!X48</f>
        <v>-1936.9672512456746</v>
      </c>
      <c r="Z14" s="36">
        <f>NWC!Z48-NWC!Y48</f>
        <v>-1638.9722895155719</v>
      </c>
      <c r="AA14" s="36">
        <f>NWC!AA48-NWC!Z48</f>
        <v>-1404.8333910133515</v>
      </c>
      <c r="AB14" s="36">
        <f>NWC!AB48-NWC!AA48</f>
        <v>-1217.5222722115577</v>
      </c>
      <c r="AC14" s="36">
        <f>NWC!AC48-NWC!AB48</f>
        <v>-1065.3319881851276</v>
      </c>
      <c r="AD14" s="36">
        <f>NWC!AD48-NWC!AC48</f>
        <v>-939.99881310451019</v>
      </c>
      <c r="AE14" s="36">
        <f>NWC!AE48-NWC!AD48</f>
        <v>-835.55450053735694</v>
      </c>
      <c r="AF14" s="36">
        <f>NWC!AF48-NWC!AE48</f>
        <v>-747.60139521762903</v>
      </c>
      <c r="AG14" s="36">
        <f>NWC!AG48-NWC!AF48</f>
        <v>-672.84125569587195</v>
      </c>
      <c r="AH14" s="36">
        <f>NWC!AH48-NWC!AG48</f>
        <v>-608.76113610578614</v>
      </c>
      <c r="AI14" s="36">
        <f>NWC!AI48-NWC!AH48</f>
        <v>-553.41921464161715</v>
      </c>
      <c r="AJ14" s="36">
        <f>NWC!AJ48-NWC!AI48</f>
        <v>-505.2958046727872</v>
      </c>
      <c r="AK14" s="36">
        <f>NWC!AK48-NWC!AJ48</f>
        <v>-463.18782095005008</v>
      </c>
      <c r="AL14" s="36">
        <f>NWC!AL48-NWC!AK48</f>
        <v>-426.13279527406121</v>
      </c>
      <c r="AM14" s="36">
        <f>NWC!AM48-NWC!AL48</f>
        <v>-393.35334948373566</v>
      </c>
      <c r="AN14" s="36">
        <f>NWC!AN48-NWC!AM48</f>
        <v>-364.21606433679335</v>
      </c>
      <c r="AO14" s="36">
        <f>NWC!AO48-NWC!AN48</f>
        <v>-338.20063116988604</v>
      </c>
      <c r="AP14" s="36">
        <f>NWC!AP48-NWC!AO48</f>
        <v>-314.87644970988549</v>
      </c>
      <c r="AQ14" s="36">
        <f>NWC!AQ48-NWC!AP48</f>
        <v>-293.88468639588973</v>
      </c>
      <c r="AR14" s="36">
        <f>NWC!AR48-NWC!AQ48</f>
        <v>-274.92438404777567</v>
      </c>
      <c r="AS14" s="36">
        <f>NWC!AS48-NWC!AR48</f>
        <v>-257.7416100447881</v>
      </c>
      <c r="AT14" s="36">
        <f>NWC!AT48-NWC!AS48</f>
        <v>-242.12090640570386</v>
      </c>
      <c r="AU14" s="36">
        <f>NWC!AU48-NWC!AT48</f>
        <v>-227.87850014655123</v>
      </c>
      <c r="AV14" s="36">
        <f>NWC!AV48-NWC!AU48</f>
        <v>-214.85687156674612</v>
      </c>
      <c r="AW14" s="36">
        <f>NWC!AW48-NWC!AV48</f>
        <v>-202.92037870193235</v>
      </c>
      <c r="AX14" s="36">
        <f>NWC!AX48-NWC!AW48</f>
        <v>-191.95170958290691</v>
      </c>
      <c r="AY14" s="36">
        <f>NWC!AY48-NWC!AX48</f>
        <v>-181.8489880259076</v>
      </c>
      <c r="AZ14" s="36">
        <f>NWC!AZ48-NWC!AY48</f>
        <v>-172.52339889638097</v>
      </c>
      <c r="BA14" s="36">
        <f>NWC!BA48-NWC!AZ48</f>
        <v>-163.89722895155865</v>
      </c>
      <c r="BB14" s="36">
        <f>NWC!BB48-NWC!BA48</f>
        <v>-155.90224217342984</v>
      </c>
      <c r="BC14" s="36">
        <f>NWC!BC48-NWC!BB48</f>
        <v>-148.47832587945959</v>
      </c>
      <c r="BD14" s="36">
        <f>NWC!BD48-NWC!BC48</f>
        <v>-141.57235723390477</v>
      </c>
      <c r="BE14" s="36">
        <f>NWC!BE48-NWC!BD48</f>
        <v>-135.13725008691108</v>
      </c>
      <c r="BF14" s="36">
        <f>NWC!BF48-NWC!BE48</f>
        <v>-129.13115008304885</v>
      </c>
      <c r="BG14" s="36">
        <f>NWC!BG48-NWC!BF48</f>
        <v>-123.51675225334111</v>
      </c>
      <c r="BH14" s="36">
        <f>NWC!BH48-NWC!BG48</f>
        <v>-118.26072024256064</v>
      </c>
      <c r="BI14" s="36">
        <f>NWC!BI48-NWC!BH48</f>
        <v>-113.33319023246077</v>
      </c>
      <c r="BJ14" s="36">
        <f>NWC!BJ48-NWC!BI48</f>
        <v>-108.70734573317168</v>
      </c>
      <c r="BK14" s="36">
        <f>NWC!BK48-NWC!BJ48</f>
        <v>-104.35905190385165</v>
      </c>
      <c r="BL14" s="36">
        <f>NWC!BL48-NWC!BK48</f>
        <v>-100.26654006448734</v>
      </c>
      <c r="BM14" s="36">
        <f>NWC!BM48-NWC!BL48</f>
        <v>-96.410134677382302</v>
      </c>
      <c r="BN14" s="36">
        <f>NWC!BN48-NWC!BM48</f>
        <v>-92.772016387665644</v>
      </c>
      <c r="BO14" s="36">
        <f>NWC!BO48-NWC!BN48</f>
        <v>-89.336015780711023</v>
      </c>
      <c r="BP14" s="36">
        <f>NWC!BP48-NWC!BO48</f>
        <v>-86.087433388696809</v>
      </c>
      <c r="BQ14" s="36">
        <f>NWC!BQ48-NWC!BP48</f>
        <v>-83.012882196238934</v>
      </c>
      <c r="BR14" s="36">
        <f>NWC!BR48-NWC!BQ48</f>
        <v>-27129.264411590113</v>
      </c>
      <c r="BS14" s="36">
        <f>NWC!BS48-NWC!BR48</f>
        <v>0</v>
      </c>
      <c r="BT14" s="36">
        <f>NWC!BT48-NWC!BS48</f>
        <v>0</v>
      </c>
      <c r="BU14" s="36">
        <f>NWC!BU48-NWC!BT48</f>
        <v>0</v>
      </c>
      <c r="BV14" s="36">
        <f>NWC!BV48-NWC!BU48</f>
        <v>0</v>
      </c>
      <c r="BW14" s="36">
        <f>NWC!BW48-NWC!BV48</f>
        <v>0</v>
      </c>
      <c r="BX14" s="36">
        <f>NWC!BX48-NWC!BW48</f>
        <v>0</v>
      </c>
      <c r="BY14" s="36">
        <f>NWC!BY48-NWC!BX48</f>
        <v>0</v>
      </c>
      <c r="BZ14" s="36">
        <f>NWC!BZ48-NWC!BY48</f>
        <v>0</v>
      </c>
      <c r="CA14" s="36">
        <f>NWC!CA48-NWC!BZ48</f>
        <v>0</v>
      </c>
      <c r="CB14" s="36">
        <f>NWC!CB48-NWC!CA48</f>
        <v>0</v>
      </c>
      <c r="CC14" s="36">
        <f>NWC!CC48-NWC!CB48</f>
        <v>0</v>
      </c>
      <c r="CD14" s="36">
        <f>NWC!CD48-NWC!CC48</f>
        <v>0</v>
      </c>
      <c r="CE14" s="36">
        <f>NWC!CE48-NWC!CD48</f>
        <v>0</v>
      </c>
      <c r="CF14" s="36">
        <f>NWC!CF48-NWC!CE48</f>
        <v>0</v>
      </c>
      <c r="CG14" s="36">
        <f>NWC!CG48-NWC!CF48</f>
        <v>0</v>
      </c>
      <c r="CH14" s="36">
        <f>NWC!CH48-NWC!CG48</f>
        <v>0</v>
      </c>
      <c r="CI14" s="36">
        <f>NWC!CI48-NWC!CH48</f>
        <v>0</v>
      </c>
      <c r="CJ14" s="36">
        <f>NWC!CJ48-NWC!CI48</f>
        <v>0</v>
      </c>
      <c r="CK14" s="36">
        <f>NWC!CK48-NWC!CJ48</f>
        <v>0</v>
      </c>
    </row>
    <row r="15" spans="1:187" customFormat="1" ht="10.15" customHeight="1">
      <c r="C15" s="109" t="s">
        <v>194</v>
      </c>
      <c r="D15" s="40" t="s">
        <v>198</v>
      </c>
      <c r="E15" s="94"/>
      <c r="F15" s="42" t="s">
        <v>4</v>
      </c>
      <c r="G15" s="72">
        <f t="shared" ca="1" si="0"/>
        <v>-1294747.9267967716</v>
      </c>
      <c r="J15" s="43">
        <f ca="1">Finansejums!J253</f>
        <v>0</v>
      </c>
      <c r="K15" s="43">
        <f ca="1">Finansejums!K253</f>
        <v>0</v>
      </c>
      <c r="L15" s="43">
        <f ca="1">Finansejums!L253</f>
        <v>0</v>
      </c>
      <c r="M15" s="43">
        <f ca="1">Finansejums!M253</f>
        <v>-36164.170228806688</v>
      </c>
      <c r="N15" s="43">
        <f ca="1">Finansejums!N253</f>
        <v>-47393.952361041585</v>
      </c>
      <c r="O15" s="43">
        <f ca="1">Finansejums!O253</f>
        <v>-45573.069108314812</v>
      </c>
      <c r="P15" s="43">
        <f ca="1">Finansejums!P253</f>
        <v>-43752.185855588039</v>
      </c>
      <c r="Q15" s="43">
        <f ca="1">Finansejums!Q253</f>
        <v>-41931.302602861266</v>
      </c>
      <c r="R15" s="43">
        <f ca="1">Finansejums!R253</f>
        <v>-40110.419350134493</v>
      </c>
      <c r="S15" s="43">
        <f ca="1">Finansejums!S253</f>
        <v>-38289.536097407719</v>
      </c>
      <c r="T15" s="43">
        <f ca="1">Finansejums!T253</f>
        <v>-36468.652844680946</v>
      </c>
      <c r="U15" s="43">
        <f ca="1">Finansejums!U253</f>
        <v>-34647.769591954173</v>
      </c>
      <c r="V15" s="43">
        <f ca="1">Finansejums!V253</f>
        <v>-32826.8863392274</v>
      </c>
      <c r="W15" s="43">
        <f ca="1">Finansejums!W253</f>
        <v>-31006.003086500619</v>
      </c>
      <c r="X15" s="43">
        <f ca="1">Finansejums!X253</f>
        <v>-38831.352189318699</v>
      </c>
      <c r="Y15" s="43">
        <f ca="1">Finansejums!Y253</f>
        <v>-37232.26982694304</v>
      </c>
      <c r="Z15" s="43">
        <f ca="1">Finansejums!Z253</f>
        <v>-35633.187464567389</v>
      </c>
      <c r="AA15" s="43">
        <f ca="1">Finansejums!AA253</f>
        <v>-34034.10510219173</v>
      </c>
      <c r="AB15" s="43">
        <f ca="1">Finansejums!AB253</f>
        <v>-32435.022739816079</v>
      </c>
      <c r="AC15" s="43">
        <f ca="1">Finansejums!AC253</f>
        <v>-30835.940377440424</v>
      </c>
      <c r="AD15" s="43">
        <f ca="1">Finansejums!AD253</f>
        <v>-29236.858015064769</v>
      </c>
      <c r="AE15" s="43">
        <f ca="1">Finansejums!AE253</f>
        <v>-27637.77565268911</v>
      </c>
      <c r="AF15" s="43">
        <f ca="1">Finansejums!AF253</f>
        <v>-26038.693290313455</v>
      </c>
      <c r="AG15" s="43">
        <f ca="1">Finansejums!AG253</f>
        <v>-24439.6109279378</v>
      </c>
      <c r="AH15" s="43">
        <f ca="1">Finansejums!AH253</f>
        <v>-30434.969346900725</v>
      </c>
      <c r="AI15" s="43">
        <f ca="1">Finansejums!AI253</f>
        <v>-29041.066141945696</v>
      </c>
      <c r="AJ15" s="43">
        <f ca="1">Finansejums!AJ253</f>
        <v>-27647.16293699067</v>
      </c>
      <c r="AK15" s="43">
        <f ca="1">Finansejums!AK253</f>
        <v>-26253.259732035644</v>
      </c>
      <c r="AL15" s="43">
        <f ca="1">Finansejums!AL253</f>
        <v>-24859.35652708061</v>
      </c>
      <c r="AM15" s="43">
        <f ca="1">Finansejums!AM253</f>
        <v>-23465.453322125581</v>
      </c>
      <c r="AN15" s="43">
        <f ca="1">Finansejums!AN253</f>
        <v>-22071.550117170555</v>
      </c>
      <c r="AO15" s="43">
        <f ca="1">Finansejums!AO253</f>
        <v>-20677.646912215525</v>
      </c>
      <c r="AP15" s="43">
        <f ca="1">Finansejums!AP253</f>
        <v>-19283.743707260499</v>
      </c>
      <c r="AQ15" s="43">
        <f ca="1">Finansejums!AQ253</f>
        <v>-17889.840502305469</v>
      </c>
      <c r="AR15" s="43">
        <f ca="1">Finansejums!AR253</f>
        <v>-23231.258968256494</v>
      </c>
      <c r="AS15" s="43">
        <f ca="1">Finansejums!AS253</f>
        <v>-21923.267674344719</v>
      </c>
      <c r="AT15" s="43">
        <f ca="1">Finansejums!AT253</f>
        <v>-20615.276380432941</v>
      </c>
      <c r="AU15" s="43">
        <f ca="1">Finansejums!AU253</f>
        <v>-19307.285086521166</v>
      </c>
      <c r="AV15" s="43">
        <f ca="1">Finansejums!AV253</f>
        <v>-17999.293792609391</v>
      </c>
      <c r="AW15" s="43">
        <f ca="1">Finansejums!AW253</f>
        <v>-16691.302498697616</v>
      </c>
      <c r="AX15" s="43">
        <f ca="1">Finansejums!AX253</f>
        <v>-15383.311204785838</v>
      </c>
      <c r="AY15" s="43">
        <f ca="1">Finansejums!AY253</f>
        <v>-14075.319910874063</v>
      </c>
      <c r="AZ15" s="43">
        <f ca="1">Finansejums!AZ253</f>
        <v>-12767.328616962288</v>
      </c>
      <c r="BA15" s="43">
        <f ca="1">Finansejums!BA253</f>
        <v>-11459.337323050509</v>
      </c>
      <c r="BB15" s="43">
        <f ca="1">Finansejums!BB253</f>
        <v>-16411.407281820393</v>
      </c>
      <c r="BC15" s="43">
        <f ca="1">Finansejums!BC253</f>
        <v>-15150.942029731057</v>
      </c>
      <c r="BD15" s="43">
        <f ca="1">Finansejums!BD253</f>
        <v>-13890.476777641721</v>
      </c>
      <c r="BE15" s="43">
        <f ca="1">Finansejums!BE253</f>
        <v>-12630.011525552381</v>
      </c>
      <c r="BF15" s="43">
        <f ca="1">Finansejums!BF253</f>
        <v>-11369.546273463047</v>
      </c>
      <c r="BG15" s="43">
        <f ca="1">Finansejums!BG253</f>
        <v>-10109.081021373711</v>
      </c>
      <c r="BH15" s="43">
        <f ca="1">Finansejums!BH253</f>
        <v>-8848.6157692843735</v>
      </c>
      <c r="BI15" s="43">
        <f ca="1">Finansejums!BI253</f>
        <v>-7588.1505171950375</v>
      </c>
      <c r="BJ15" s="43">
        <f ca="1">Finansejums!BJ253</f>
        <v>-6327.6852651057025</v>
      </c>
      <c r="BK15" s="43">
        <f ca="1">Finansejums!BK253</f>
        <v>-5067.2200130163665</v>
      </c>
      <c r="BL15" s="43">
        <f ca="1">Finansejums!BL253</f>
        <v>-7415.5934869212579</v>
      </c>
      <c r="BM15" s="43">
        <f ca="1">Finansejums!BM253</f>
        <v>-6265.5859706723404</v>
      </c>
      <c r="BN15" s="43">
        <f ca="1">Finansejums!BN253</f>
        <v>-5115.5784544234248</v>
      </c>
      <c r="BO15" s="43">
        <f ca="1">Finansejums!BO253</f>
        <v>-3965.5709381745082</v>
      </c>
      <c r="BP15" s="43">
        <f ca="1">Finansejums!BP253</f>
        <v>-2815.5634219255917</v>
      </c>
      <c r="BQ15" s="43">
        <f ca="1">Finansejums!BQ253</f>
        <v>-1665.5559056766747</v>
      </c>
      <c r="BR15" s="43">
        <f ca="1">Finansejums!BR253</f>
        <v>-515.54838942775802</v>
      </c>
      <c r="BS15" s="43">
        <f ca="1">Finansejums!BS253</f>
        <v>1.6967533156275749E-12</v>
      </c>
      <c r="BT15" s="43">
        <f ca="1">Finansejums!BT253</f>
        <v>1.6967533156275749E-12</v>
      </c>
      <c r="BU15" s="43">
        <f ca="1">Finansejums!BU253</f>
        <v>1.6967533156275749E-12</v>
      </c>
      <c r="BV15" s="43">
        <f ca="1">Finansejums!BV253</f>
        <v>1.6967533156275749E-12</v>
      </c>
      <c r="BW15" s="43">
        <f ca="1">Finansejums!BW253</f>
        <v>1.6967533156275749E-12</v>
      </c>
      <c r="BX15" s="43">
        <f ca="1">Finansejums!BX253</f>
        <v>1.6967533156275749E-12</v>
      </c>
      <c r="BY15" s="43">
        <f ca="1">Finansejums!BY253</f>
        <v>1.6967533156275749E-12</v>
      </c>
      <c r="BZ15" s="43">
        <f ca="1">Finansejums!BZ253</f>
        <v>1.6967533156275749E-12</v>
      </c>
      <c r="CA15" s="43">
        <f ca="1">Finansejums!CA253</f>
        <v>1.6967533156275749E-12</v>
      </c>
      <c r="CB15" s="43">
        <f ca="1">Finansejums!CB253</f>
        <v>1.6967533156275749E-12</v>
      </c>
      <c r="CC15" s="43">
        <f ca="1">Finansejums!CC253</f>
        <v>1.6967533156275749E-12</v>
      </c>
      <c r="CD15" s="43">
        <f ca="1">Finansejums!CD253</f>
        <v>1.6967533156275749E-12</v>
      </c>
      <c r="CE15" s="43">
        <f ca="1">Finansejums!CE253</f>
        <v>1.6967533156275749E-12</v>
      </c>
      <c r="CF15" s="43">
        <f ca="1">Finansejums!CF253</f>
        <v>1.6967533156275749E-12</v>
      </c>
      <c r="CG15" s="43">
        <f ca="1">Finansejums!CG253</f>
        <v>1.6967533156275749E-12</v>
      </c>
      <c r="CH15" s="43">
        <f ca="1">Finansejums!CH253</f>
        <v>1.6967533156275749E-12</v>
      </c>
      <c r="CI15" s="43">
        <f ca="1">Finansejums!CI253</f>
        <v>1.6967533156275749E-12</v>
      </c>
      <c r="CJ15" s="43">
        <f ca="1">Finansejums!CJ253</f>
        <v>1.6967533156275749E-12</v>
      </c>
      <c r="CK15" s="43">
        <f ca="1">Finansejums!CK253</f>
        <v>1.6967533156275749E-12</v>
      </c>
    </row>
    <row r="16" spans="1:187" s="75" customFormat="1" ht="10.15" customHeight="1">
      <c r="D16" s="44" t="s">
        <v>199</v>
      </c>
      <c r="F16" s="46" t="s">
        <v>4</v>
      </c>
      <c r="G16" s="82">
        <f ca="1">SUM(J16:CK16)</f>
        <v>6387262.4364088662</v>
      </c>
      <c r="J16" s="38">
        <f ca="1">SUM(J11:J15)</f>
        <v>-3150</v>
      </c>
      <c r="K16" s="38">
        <f ca="1">SUM(K11:K15)</f>
        <v>-3150</v>
      </c>
      <c r="L16" s="38">
        <f t="shared" ref="L16:AO16" ca="1" si="1">SUM(L11:L15)</f>
        <v>-3150</v>
      </c>
      <c r="M16" s="38">
        <f t="shared" ca="1" si="1"/>
        <v>-68431.955121741179</v>
      </c>
      <c r="N16" s="38">
        <f t="shared" ca="1" si="1"/>
        <v>-27704.207735615266</v>
      </c>
      <c r="O16" s="38">
        <f t="shared" ca="1" si="1"/>
        <v>194570.0288163129</v>
      </c>
      <c r="P16" s="38">
        <f t="shared" ca="1" si="1"/>
        <v>196390.91206903968</v>
      </c>
      <c r="Q16" s="38">
        <f t="shared" ca="1" si="1"/>
        <v>198211.79532176646</v>
      </c>
      <c r="R16" s="38">
        <f t="shared" ca="1" si="1"/>
        <v>200032.67857449321</v>
      </c>
      <c r="S16" s="38">
        <f t="shared" ca="1" si="1"/>
        <v>201853.56182721999</v>
      </c>
      <c r="T16" s="38">
        <f t="shared" ca="1" si="1"/>
        <v>203674.44507994677</v>
      </c>
      <c r="U16" s="38">
        <f t="shared" ca="1" si="1"/>
        <v>205495.32833267353</v>
      </c>
      <c r="V16" s="38">
        <f t="shared" ca="1" si="1"/>
        <v>207316.21158540031</v>
      </c>
      <c r="W16" s="38">
        <f t="shared" ca="1" si="1"/>
        <v>209137.09483812709</v>
      </c>
      <c r="X16" s="38">
        <f t="shared" ca="1" si="1"/>
        <v>197986.72350576293</v>
      </c>
      <c r="Y16" s="38">
        <f t="shared" ca="1" si="1"/>
        <v>187142.990954176</v>
      </c>
      <c r="Z16" s="38">
        <f t="shared" ca="1" si="1"/>
        <v>173759.54885178822</v>
      </c>
      <c r="AA16" s="38">
        <f t="shared" ca="1" si="1"/>
        <v>162637.08439554294</v>
      </c>
      <c r="AB16" s="38">
        <f t="shared" ca="1" si="1"/>
        <v>153299.27865454802</v>
      </c>
      <c r="AC16" s="38">
        <f t="shared" ca="1" si="1"/>
        <v>145394.92328105011</v>
      </c>
      <c r="AD16" s="38">
        <f t="shared" ca="1" si="1"/>
        <v>138659.34950056564</v>
      </c>
      <c r="AE16" s="38">
        <f t="shared" ca="1" si="1"/>
        <v>132889.30536514672</v>
      </c>
      <c r="AF16" s="38">
        <f t="shared" ca="1" si="1"/>
        <v>127926.10881394533</v>
      </c>
      <c r="AG16" s="38">
        <f t="shared" ca="1" si="1"/>
        <v>123644.06020060887</v>
      </c>
      <c r="AH16" s="38">
        <f t="shared" ca="1" si="1"/>
        <v>112347.85188888869</v>
      </c>
      <c r="AI16" s="38">
        <f t="shared" ca="1" si="1"/>
        <v>108939.30613123139</v>
      </c>
      <c r="AJ16" s="38">
        <f t="shared" ca="1" si="1"/>
        <v>105961.9995973504</v>
      </c>
      <c r="AK16" s="38">
        <f t="shared" ca="1" si="1"/>
        <v>103360.3230135039</v>
      </c>
      <c r="AL16" s="38">
        <f t="shared" ca="1" si="1"/>
        <v>101087.83728907205</v>
      </c>
      <c r="AM16" s="38">
        <f t="shared" ca="1" si="1"/>
        <v>99105.457577625028</v>
      </c>
      <c r="AN16" s="38">
        <f t="shared" ca="1" si="1"/>
        <v>97380.05253379335</v>
      </c>
      <c r="AO16" s="38">
        <f t="shared" ca="1" si="1"/>
        <v>95883.352053535738</v>
      </c>
      <c r="AP16" s="38">
        <f t="shared" ref="AP16:BU16" ca="1" si="2">SUM(AP11:AP15)</f>
        <v>94591.087027015063</v>
      </c>
      <c r="AQ16" s="38">
        <f t="shared" ca="1" si="2"/>
        <v>93482.305561312998</v>
      </c>
      <c r="AR16" s="38">
        <f t="shared" ca="1" si="2"/>
        <v>85803.503155890619</v>
      </c>
      <c r="AS16" s="38">
        <f t="shared" ca="1" si="2"/>
        <v>84923.554560088887</v>
      </c>
      <c r="AT16" s="38">
        <f t="shared" ca="1" si="2"/>
        <v>84179.158959199587</v>
      </c>
      <c r="AU16" s="38">
        <f t="shared" ca="1" si="2"/>
        <v>83558.095449787463</v>
      </c>
      <c r="AV16" s="38">
        <f t="shared" ca="1" si="2"/>
        <v>83049.569556816787</v>
      </c>
      <c r="AW16" s="38">
        <f t="shared" ca="1" si="2"/>
        <v>82644.010986134497</v>
      </c>
      <c r="AX16" s="38">
        <f t="shared" ca="1" si="2"/>
        <v>82332.9048439771</v>
      </c>
      <c r="AY16" s="38">
        <f t="shared" ca="1" si="2"/>
        <v>82108.650035077939</v>
      </c>
      <c r="AZ16" s="38">
        <f t="shared" ca="1" si="2"/>
        <v>81964.439866207322</v>
      </c>
      <c r="BA16" s="38">
        <f t="shared" ca="1" si="2"/>
        <v>81894.160895602457</v>
      </c>
      <c r="BB16" s="38">
        <f t="shared" ca="1" si="2"/>
        <v>75632.245603016519</v>
      </c>
      <c r="BC16" s="38">
        <f t="shared" ca="1" si="2"/>
        <v>75646.317797306605</v>
      </c>
      <c r="BD16" s="38">
        <f t="shared" ca="1" si="2"/>
        <v>75719.340107284981</v>
      </c>
      <c r="BE16" s="38">
        <f t="shared" ca="1" si="2"/>
        <v>75847.226501503101</v>
      </c>
      <c r="BF16" s="38">
        <f t="shared" ca="1" si="2"/>
        <v>76026.260080674721</v>
      </c>
      <c r="BG16" s="38">
        <f t="shared" ca="1" si="2"/>
        <v>76253.052310118597</v>
      </c>
      <c r="BH16" s="38">
        <f t="shared" ca="1" si="2"/>
        <v>76524.507538846126</v>
      </c>
      <c r="BI16" s="38">
        <f t="shared" ca="1" si="2"/>
        <v>76837.792022325986</v>
      </c>
      <c r="BJ16" s="38">
        <f t="shared" ca="1" si="2"/>
        <v>77190.306795750279</v>
      </c>
      <c r="BK16" s="38">
        <f t="shared" ca="1" si="2"/>
        <v>77579.663850697718</v>
      </c>
      <c r="BL16" s="38">
        <f t="shared" ca="1" si="2"/>
        <v>74394.826429180102</v>
      </c>
      <c r="BM16" s="38">
        <f t="shared" ca="1" si="2"/>
        <v>74740.987666963323</v>
      </c>
      <c r="BN16" s="38">
        <f t="shared" ca="1" si="2"/>
        <v>75117.89504664838</v>
      </c>
      <c r="BO16" s="38">
        <f t="shared" ca="1" si="2"/>
        <v>75523.817542569843</v>
      </c>
      <c r="BP16" s="38">
        <f t="shared" ca="1" si="2"/>
        <v>75957.151687777892</v>
      </c>
      <c r="BQ16" s="38">
        <f t="shared" ca="1" si="2"/>
        <v>76416.410036122295</v>
      </c>
      <c r="BR16" s="38">
        <f t="shared" ca="1" si="2"/>
        <v>72821.74729921059</v>
      </c>
      <c r="BS16" s="38">
        <f ca="1">SUM(BS11:BS15)</f>
        <v>1.6967533156275749E-12</v>
      </c>
      <c r="BT16" s="38">
        <f t="shared" ca="1" si="2"/>
        <v>1.6967533156275749E-12</v>
      </c>
      <c r="BU16" s="38">
        <f t="shared" ca="1" si="2"/>
        <v>1.6967533156275749E-12</v>
      </c>
      <c r="BV16" s="38">
        <f t="shared" ref="BV16:CK16" ca="1" si="3">SUM(BV11:BV15)</f>
        <v>1.6967533156275749E-12</v>
      </c>
      <c r="BW16" s="38">
        <f t="shared" ca="1" si="3"/>
        <v>1.6967533156275749E-12</v>
      </c>
      <c r="BX16" s="38">
        <f t="shared" ca="1" si="3"/>
        <v>1.6967533156275749E-12</v>
      </c>
      <c r="BY16" s="38">
        <f t="shared" ca="1" si="3"/>
        <v>1.6967533156275749E-12</v>
      </c>
      <c r="BZ16" s="38">
        <f t="shared" ca="1" si="3"/>
        <v>1.6967533156275749E-12</v>
      </c>
      <c r="CA16" s="38">
        <f t="shared" ca="1" si="3"/>
        <v>1.6967533156275749E-12</v>
      </c>
      <c r="CB16" s="38">
        <f t="shared" ca="1" si="3"/>
        <v>1.6967533156275749E-12</v>
      </c>
      <c r="CC16" s="38">
        <f t="shared" ca="1" si="3"/>
        <v>1.6967533156275749E-12</v>
      </c>
      <c r="CD16" s="38">
        <f t="shared" ca="1" si="3"/>
        <v>1.6967533156275749E-12</v>
      </c>
      <c r="CE16" s="38">
        <f t="shared" ca="1" si="3"/>
        <v>1.6967533156275749E-12</v>
      </c>
      <c r="CF16" s="38">
        <f t="shared" ca="1" si="3"/>
        <v>1.6967533156275749E-12</v>
      </c>
      <c r="CG16" s="38">
        <f t="shared" ca="1" si="3"/>
        <v>1.6967533156275749E-12</v>
      </c>
      <c r="CH16" s="38">
        <f t="shared" ca="1" si="3"/>
        <v>1.6967533156275749E-12</v>
      </c>
      <c r="CI16" s="38">
        <f t="shared" ca="1" si="3"/>
        <v>1.6967533156275749E-12</v>
      </c>
      <c r="CJ16" s="38">
        <f t="shared" ca="1" si="3"/>
        <v>1.6967533156275749E-12</v>
      </c>
      <c r="CK16" s="38">
        <f t="shared" ca="1" si="3"/>
        <v>1.6967533156275749E-12</v>
      </c>
    </row>
    <row r="17" spans="3:89" customFormat="1" ht="10.15" customHeight="1">
      <c r="F17" s="96"/>
    </row>
    <row r="18" spans="3:89" customFormat="1" ht="10.15" customHeight="1">
      <c r="D18" s="63" t="s">
        <v>200</v>
      </c>
      <c r="F18" s="96"/>
    </row>
    <row r="19" spans="3:89" customFormat="1" ht="10.15" customHeight="1">
      <c r="C19" s="109" t="s">
        <v>194</v>
      </c>
      <c r="D19" s="10" t="s">
        <v>642</v>
      </c>
      <c r="F19" s="12" t="s">
        <v>4</v>
      </c>
      <c r="G19" s="128">
        <f t="shared" si="0"/>
        <v>-1240623.3354650666</v>
      </c>
      <c r="J19" s="36">
        <f>-'CAPEX un PL'!J189</f>
        <v>0</v>
      </c>
      <c r="K19" s="36">
        <f>-'CAPEX un PL'!K189</f>
        <v>0</v>
      </c>
      <c r="L19" s="36">
        <f>-'CAPEX un PL'!L189</f>
        <v>0</v>
      </c>
      <c r="M19" s="36">
        <f>-'CAPEX un PL'!M189</f>
        <v>-1240623.3354650666</v>
      </c>
      <c r="N19" s="36">
        <f>-'CAPEX un PL'!N189</f>
        <v>0</v>
      </c>
      <c r="O19" s="36">
        <f>-'CAPEX un PL'!O189</f>
        <v>0</v>
      </c>
      <c r="P19" s="36">
        <f>-'CAPEX un PL'!P189</f>
        <v>0</v>
      </c>
      <c r="Q19" s="36">
        <f>-'CAPEX un PL'!Q189</f>
        <v>0</v>
      </c>
      <c r="R19" s="36">
        <f>-'CAPEX un PL'!R189</f>
        <v>0</v>
      </c>
      <c r="S19" s="36">
        <f>-'CAPEX un PL'!S189</f>
        <v>0</v>
      </c>
      <c r="T19" s="36">
        <f>-'CAPEX un PL'!T189</f>
        <v>0</v>
      </c>
      <c r="U19" s="36">
        <f>-'CAPEX un PL'!U189</f>
        <v>0</v>
      </c>
      <c r="V19" s="36">
        <f>-'CAPEX un PL'!V189</f>
        <v>0</v>
      </c>
      <c r="W19" s="36">
        <f>-'CAPEX un PL'!W189</f>
        <v>0</v>
      </c>
      <c r="X19" s="36">
        <f>-'CAPEX un PL'!X189</f>
        <v>0</v>
      </c>
      <c r="Y19" s="36">
        <f>-'CAPEX un PL'!Y189</f>
        <v>0</v>
      </c>
      <c r="Z19" s="36">
        <f>-'CAPEX un PL'!Z189</f>
        <v>0</v>
      </c>
      <c r="AA19" s="36">
        <f>-'CAPEX un PL'!AA189</f>
        <v>0</v>
      </c>
      <c r="AB19" s="36">
        <f>-'CAPEX un PL'!AB189</f>
        <v>0</v>
      </c>
      <c r="AC19" s="36">
        <f>-'CAPEX un PL'!AC189</f>
        <v>0</v>
      </c>
      <c r="AD19" s="36">
        <f>-'CAPEX un PL'!AD189</f>
        <v>0</v>
      </c>
      <c r="AE19" s="36">
        <f>-'CAPEX un PL'!AE189</f>
        <v>0</v>
      </c>
      <c r="AF19" s="36">
        <f>-'CAPEX un PL'!AF189</f>
        <v>0</v>
      </c>
      <c r="AG19" s="36">
        <f>-'CAPEX un PL'!AG189</f>
        <v>0</v>
      </c>
      <c r="AH19" s="36">
        <f>-'CAPEX un PL'!AH189</f>
        <v>0</v>
      </c>
      <c r="AI19" s="36">
        <f>-'CAPEX un PL'!AI189</f>
        <v>0</v>
      </c>
      <c r="AJ19" s="36">
        <f>-'CAPEX un PL'!AJ189</f>
        <v>0</v>
      </c>
      <c r="AK19" s="36">
        <f>-'CAPEX un PL'!AK189</f>
        <v>0</v>
      </c>
      <c r="AL19" s="36">
        <f>-'CAPEX un PL'!AL189</f>
        <v>0</v>
      </c>
      <c r="AM19" s="36">
        <f>-'CAPEX un PL'!AM189</f>
        <v>0</v>
      </c>
      <c r="AN19" s="36">
        <f>-'CAPEX un PL'!AN189</f>
        <v>0</v>
      </c>
      <c r="AO19" s="36">
        <f>-'CAPEX un PL'!AO189</f>
        <v>0</v>
      </c>
      <c r="AP19" s="36">
        <f>-'CAPEX un PL'!AP189</f>
        <v>0</v>
      </c>
      <c r="AQ19" s="36">
        <f>-'CAPEX un PL'!AQ189</f>
        <v>0</v>
      </c>
      <c r="AR19" s="36">
        <f>-'CAPEX un PL'!AR189</f>
        <v>0</v>
      </c>
      <c r="AS19" s="36">
        <f>-'CAPEX un PL'!AS189</f>
        <v>0</v>
      </c>
      <c r="AT19" s="36">
        <f>-'CAPEX un PL'!AT189</f>
        <v>0</v>
      </c>
      <c r="AU19" s="36">
        <f>-'CAPEX un PL'!AU189</f>
        <v>0</v>
      </c>
      <c r="AV19" s="36">
        <f>-'CAPEX un PL'!AV189</f>
        <v>0</v>
      </c>
      <c r="AW19" s="36">
        <f>-'CAPEX un PL'!AW189</f>
        <v>0</v>
      </c>
      <c r="AX19" s="36">
        <f>-'CAPEX un PL'!AX189</f>
        <v>0</v>
      </c>
      <c r="AY19" s="36">
        <f>-'CAPEX un PL'!AY189</f>
        <v>0</v>
      </c>
      <c r="AZ19" s="36">
        <f>-'CAPEX un PL'!AZ189</f>
        <v>0</v>
      </c>
      <c r="BA19" s="36">
        <f>-'CAPEX un PL'!BA189</f>
        <v>0</v>
      </c>
      <c r="BB19" s="36">
        <f>-'CAPEX un PL'!BB189</f>
        <v>0</v>
      </c>
      <c r="BC19" s="36">
        <f>-'CAPEX un PL'!BC189</f>
        <v>0</v>
      </c>
      <c r="BD19" s="36">
        <f>-'CAPEX un PL'!BD189</f>
        <v>0</v>
      </c>
      <c r="BE19" s="36">
        <f>-'CAPEX un PL'!BE189</f>
        <v>0</v>
      </c>
      <c r="BF19" s="36">
        <f>-'CAPEX un PL'!BF189</f>
        <v>0</v>
      </c>
      <c r="BG19" s="36">
        <f>-'CAPEX un PL'!BG189</f>
        <v>0</v>
      </c>
      <c r="BH19" s="36">
        <f>-'CAPEX un PL'!BH189</f>
        <v>0</v>
      </c>
      <c r="BI19" s="36">
        <f>-'CAPEX un PL'!BI189</f>
        <v>0</v>
      </c>
      <c r="BJ19" s="36">
        <f>-'CAPEX un PL'!BJ189</f>
        <v>0</v>
      </c>
      <c r="BK19" s="36">
        <f>-'CAPEX un PL'!BK189</f>
        <v>0</v>
      </c>
      <c r="BL19" s="36">
        <f>-'CAPEX un PL'!BL189</f>
        <v>0</v>
      </c>
      <c r="BM19" s="36">
        <f>-'CAPEX un PL'!BM189</f>
        <v>0</v>
      </c>
      <c r="BN19" s="36">
        <f>-'CAPEX un PL'!BN189</f>
        <v>0</v>
      </c>
      <c r="BO19" s="36">
        <f>-'CAPEX un PL'!BO189</f>
        <v>0</v>
      </c>
      <c r="BP19" s="36">
        <f>-'CAPEX un PL'!BP189</f>
        <v>0</v>
      </c>
      <c r="BQ19" s="36">
        <f>-'CAPEX un PL'!BQ189</f>
        <v>0</v>
      </c>
      <c r="BR19" s="36">
        <f>-'CAPEX un PL'!BR189</f>
        <v>0</v>
      </c>
      <c r="BS19" s="36">
        <f>-'CAPEX un PL'!BS189</f>
        <v>0</v>
      </c>
      <c r="BT19" s="36">
        <f>-'CAPEX un PL'!BT189</f>
        <v>0</v>
      </c>
      <c r="BU19" s="36">
        <f>-'CAPEX un PL'!BU189</f>
        <v>0</v>
      </c>
      <c r="BV19" s="36">
        <f>-'CAPEX un PL'!BV189</f>
        <v>0</v>
      </c>
      <c r="BW19" s="36">
        <f>-'CAPEX un PL'!BW189</f>
        <v>0</v>
      </c>
      <c r="BX19" s="36">
        <f>-'CAPEX un PL'!BX189</f>
        <v>0</v>
      </c>
      <c r="BY19" s="36">
        <f>-'CAPEX un PL'!BY189</f>
        <v>0</v>
      </c>
      <c r="BZ19" s="36">
        <f>-'CAPEX un PL'!BZ189</f>
        <v>0</v>
      </c>
      <c r="CA19" s="36">
        <f>-'CAPEX un PL'!CA189</f>
        <v>0</v>
      </c>
      <c r="CB19" s="36">
        <f>-'CAPEX un PL'!CB189</f>
        <v>0</v>
      </c>
      <c r="CC19" s="36">
        <f>-'CAPEX un PL'!CC189</f>
        <v>0</v>
      </c>
      <c r="CD19" s="36">
        <f>-'CAPEX un PL'!CD189</f>
        <v>0</v>
      </c>
      <c r="CE19" s="36">
        <f>-'CAPEX un PL'!CE189</f>
        <v>0</v>
      </c>
      <c r="CF19" s="36">
        <f>-'CAPEX un PL'!CF189</f>
        <v>0</v>
      </c>
      <c r="CG19" s="36">
        <f>-'CAPEX un PL'!CG189</f>
        <v>0</v>
      </c>
      <c r="CH19" s="36">
        <f>-'CAPEX un PL'!CH189</f>
        <v>0</v>
      </c>
      <c r="CI19" s="36">
        <f>-'CAPEX un PL'!CI189</f>
        <v>0</v>
      </c>
      <c r="CJ19" s="36">
        <f>-'CAPEX un PL'!CJ189</f>
        <v>0</v>
      </c>
      <c r="CK19" s="36">
        <f>-'CAPEX un PL'!CK189</f>
        <v>0</v>
      </c>
    </row>
    <row r="20" spans="3:89" customFormat="1" ht="10.15" customHeight="1">
      <c r="C20" s="109" t="s">
        <v>194</v>
      </c>
      <c r="D20" s="40" t="s">
        <v>608</v>
      </c>
      <c r="E20" s="94"/>
      <c r="F20" s="251" t="s">
        <v>4</v>
      </c>
      <c r="G20" s="72">
        <f ca="1">SUM(J20:CK20)</f>
        <v>-1568066.416655967</v>
      </c>
      <c r="J20" s="43">
        <f ca="1">-'CAPEX un PL'!J194</f>
        <v>0</v>
      </c>
      <c r="K20" s="43">
        <f ca="1">-'CAPEX un PL'!K194</f>
        <v>0</v>
      </c>
      <c r="L20" s="43">
        <f ca="1">-'CAPEX un PL'!L194</f>
        <v>0</v>
      </c>
      <c r="M20" s="43">
        <f ca="1">-'CAPEX un PL'!M194</f>
        <v>0</v>
      </c>
      <c r="N20" s="43">
        <f ca="1">-'CAPEX un PL'!N194</f>
        <v>-407006.56120260939</v>
      </c>
      <c r="O20" s="43">
        <f ca="1">-'CAPEX un PL'!O194</f>
        <v>0</v>
      </c>
      <c r="P20" s="43">
        <f ca="1">-'CAPEX un PL'!P194</f>
        <v>0</v>
      </c>
      <c r="Q20" s="43">
        <f ca="1">-'CAPEX un PL'!Q194</f>
        <v>0</v>
      </c>
      <c r="R20" s="43">
        <f ca="1">-'CAPEX un PL'!R194</f>
        <v>0</v>
      </c>
      <c r="S20" s="43">
        <f ca="1">-'CAPEX un PL'!S194</f>
        <v>0</v>
      </c>
      <c r="T20" s="43">
        <f ca="1">-'CAPEX un PL'!T194</f>
        <v>0</v>
      </c>
      <c r="U20" s="43">
        <f ca="1">-'CAPEX un PL'!U194</f>
        <v>0</v>
      </c>
      <c r="V20" s="43">
        <f ca="1">-'CAPEX un PL'!V194</f>
        <v>0</v>
      </c>
      <c r="W20" s="43">
        <f ca="1">-'CAPEX un PL'!W194</f>
        <v>0</v>
      </c>
      <c r="X20" s="43">
        <f ca="1">-'CAPEX un PL'!X194</f>
        <v>-330917.06193978916</v>
      </c>
      <c r="Y20" s="43">
        <f ca="1">-'CAPEX un PL'!Y194</f>
        <v>0</v>
      </c>
      <c r="Z20" s="43">
        <f ca="1">-'CAPEX un PL'!Z194</f>
        <v>0</v>
      </c>
      <c r="AA20" s="43">
        <f ca="1">-'CAPEX un PL'!AA194</f>
        <v>0</v>
      </c>
      <c r="AB20" s="43">
        <f ca="1">-'CAPEX un PL'!AB194</f>
        <v>0</v>
      </c>
      <c r="AC20" s="43">
        <f ca="1">-'CAPEX un PL'!AC194</f>
        <v>0</v>
      </c>
      <c r="AD20" s="43">
        <f ca="1">-'CAPEX un PL'!AD194</f>
        <v>0</v>
      </c>
      <c r="AE20" s="43">
        <f ca="1">-'CAPEX un PL'!AE194</f>
        <v>0</v>
      </c>
      <c r="AF20" s="43">
        <f ca="1">-'CAPEX un PL'!AF194</f>
        <v>0</v>
      </c>
      <c r="AG20" s="43">
        <f ca="1">-'CAPEX un PL'!AG194</f>
        <v>0</v>
      </c>
      <c r="AH20" s="43">
        <f ca="1">-'CAPEX un PL'!AH194</f>
        <v>-260529.7009035534</v>
      </c>
      <c r="AI20" s="43">
        <f ca="1">-'CAPEX un PL'!AI194</f>
        <v>0</v>
      </c>
      <c r="AJ20" s="43">
        <f ca="1">-'CAPEX un PL'!AJ194</f>
        <v>0</v>
      </c>
      <c r="AK20" s="43">
        <f ca="1">-'CAPEX un PL'!AK194</f>
        <v>0</v>
      </c>
      <c r="AL20" s="43">
        <f ca="1">-'CAPEX un PL'!AL194</f>
        <v>0</v>
      </c>
      <c r="AM20" s="43">
        <f ca="1">-'CAPEX un PL'!AM194</f>
        <v>0</v>
      </c>
      <c r="AN20" s="43">
        <f ca="1">-'CAPEX un PL'!AN194</f>
        <v>0</v>
      </c>
      <c r="AO20" s="43">
        <f ca="1">-'CAPEX un PL'!AO194</f>
        <v>0</v>
      </c>
      <c r="AP20" s="43">
        <f ca="1">-'CAPEX un PL'!AP194</f>
        <v>0</v>
      </c>
      <c r="AQ20" s="43">
        <f ca="1">-'CAPEX un PL'!AQ194</f>
        <v>0</v>
      </c>
      <c r="AR20" s="43">
        <f ca="1">-'CAPEX un PL'!AR194</f>
        <v>-231057.34720089377</v>
      </c>
      <c r="AS20" s="43">
        <f ca="1">-'CAPEX un PL'!AS194</f>
        <v>0</v>
      </c>
      <c r="AT20" s="43">
        <f ca="1">-'CAPEX un PL'!AT194</f>
        <v>0</v>
      </c>
      <c r="AU20" s="43">
        <f ca="1">-'CAPEX un PL'!AU194</f>
        <v>0</v>
      </c>
      <c r="AV20" s="43">
        <f ca="1">-'CAPEX un PL'!AV194</f>
        <v>0</v>
      </c>
      <c r="AW20" s="43">
        <f ca="1">-'CAPEX un PL'!AW194</f>
        <v>0</v>
      </c>
      <c r="AX20" s="43">
        <f ca="1">-'CAPEX un PL'!AX194</f>
        <v>0</v>
      </c>
      <c r="AY20" s="43">
        <f ca="1">-'CAPEX un PL'!AY194</f>
        <v>0</v>
      </c>
      <c r="AZ20" s="43">
        <f ca="1">-'CAPEX un PL'!AZ194</f>
        <v>0</v>
      </c>
      <c r="BA20" s="43">
        <f ca="1">-'CAPEX un PL'!BA194</f>
        <v>0</v>
      </c>
      <c r="BB20" s="43">
        <f ca="1">-'CAPEX un PL'!BB194</f>
        <v>-214753.38774208087</v>
      </c>
      <c r="BC20" s="43">
        <f ca="1">-'CAPEX un PL'!BC194</f>
        <v>0</v>
      </c>
      <c r="BD20" s="43">
        <f ca="1">-'CAPEX un PL'!BD194</f>
        <v>0</v>
      </c>
      <c r="BE20" s="43">
        <f ca="1">-'CAPEX un PL'!BE194</f>
        <v>0</v>
      </c>
      <c r="BF20" s="43">
        <f ca="1">-'CAPEX un PL'!BF194</f>
        <v>0</v>
      </c>
      <c r="BG20" s="43">
        <f ca="1">-'CAPEX un PL'!BG194</f>
        <v>0</v>
      </c>
      <c r="BH20" s="43">
        <f ca="1">-'CAPEX un PL'!BH194</f>
        <v>0</v>
      </c>
      <c r="BI20" s="43">
        <f ca="1">-'CAPEX un PL'!BI194</f>
        <v>0</v>
      </c>
      <c r="BJ20" s="43">
        <f ca="1">-'CAPEX un PL'!BJ194</f>
        <v>0</v>
      </c>
      <c r="BK20" s="43">
        <f ca="1">-'CAPEX un PL'!BK194</f>
        <v>0</v>
      </c>
      <c r="BL20" s="43">
        <f ca="1">-'CAPEX un PL'!BL194</f>
        <v>-123802.35766704039</v>
      </c>
      <c r="BM20" s="43">
        <f ca="1">-'CAPEX un PL'!BM194</f>
        <v>0</v>
      </c>
      <c r="BN20" s="43">
        <f ca="1">-'CAPEX un PL'!BN194</f>
        <v>0</v>
      </c>
      <c r="BO20" s="43">
        <f ca="1">-'CAPEX un PL'!BO194</f>
        <v>0</v>
      </c>
      <c r="BP20" s="43">
        <f ca="1">-'CAPEX un PL'!BP194</f>
        <v>0</v>
      </c>
      <c r="BQ20" s="43">
        <f ca="1">-'CAPEX un PL'!BQ194</f>
        <v>0</v>
      </c>
      <c r="BR20" s="43">
        <f ca="1">-'CAPEX un PL'!BR194</f>
        <v>0</v>
      </c>
      <c r="BS20" s="43">
        <f ca="1">-'CAPEX un PL'!BS194</f>
        <v>0</v>
      </c>
      <c r="BT20" s="43">
        <f ca="1">-'CAPEX un PL'!BT194</f>
        <v>0</v>
      </c>
      <c r="BU20" s="43">
        <f ca="1">-'CAPEX un PL'!BU194</f>
        <v>0</v>
      </c>
      <c r="BV20" s="43">
        <f ca="1">-'CAPEX un PL'!BV194</f>
        <v>0</v>
      </c>
      <c r="BW20" s="43">
        <f ca="1">-'CAPEX un PL'!BW194</f>
        <v>0</v>
      </c>
      <c r="BX20" s="43">
        <f ca="1">-'CAPEX un PL'!BX194</f>
        <v>0</v>
      </c>
      <c r="BY20" s="43">
        <f ca="1">-'CAPEX un PL'!BY194</f>
        <v>0</v>
      </c>
      <c r="BZ20" s="43">
        <f ca="1">-'CAPEX un PL'!BZ194</f>
        <v>0</v>
      </c>
      <c r="CA20" s="43">
        <f ca="1">-'CAPEX un PL'!CA194</f>
        <v>0</v>
      </c>
      <c r="CB20" s="43">
        <f ca="1">-'CAPEX un PL'!CB194</f>
        <v>0</v>
      </c>
      <c r="CC20" s="43">
        <f ca="1">-'CAPEX un PL'!CC194</f>
        <v>0</v>
      </c>
      <c r="CD20" s="43">
        <f ca="1">-'CAPEX un PL'!CD194</f>
        <v>0</v>
      </c>
      <c r="CE20" s="43">
        <f ca="1">-'CAPEX un PL'!CE194</f>
        <v>0</v>
      </c>
      <c r="CF20" s="43">
        <f ca="1">-'CAPEX un PL'!CF194</f>
        <v>0</v>
      </c>
      <c r="CG20" s="43">
        <f ca="1">-'CAPEX un PL'!CG194</f>
        <v>0</v>
      </c>
      <c r="CH20" s="43">
        <f ca="1">-'CAPEX un PL'!CH194</f>
        <v>0</v>
      </c>
      <c r="CI20" s="43">
        <f ca="1">-'CAPEX un PL'!CI194</f>
        <v>0</v>
      </c>
      <c r="CJ20" s="43">
        <f ca="1">-'CAPEX un PL'!CJ194</f>
        <v>0</v>
      </c>
      <c r="CK20" s="43">
        <f ca="1">-'CAPEX un PL'!CK194</f>
        <v>0</v>
      </c>
    </row>
    <row r="21" spans="3:89" s="75" customFormat="1" ht="10.15" customHeight="1">
      <c r="D21" s="44" t="s">
        <v>201</v>
      </c>
      <c r="F21" s="12" t="s">
        <v>4</v>
      </c>
      <c r="G21" s="82">
        <f t="shared" ca="1" si="0"/>
        <v>-2808689.7521210336</v>
      </c>
      <c r="J21" s="38">
        <f ca="1">SUM(J19:J20)</f>
        <v>0</v>
      </c>
      <c r="K21" s="38">
        <f t="shared" ref="K21:BV21" ca="1" si="4">SUM(K19:K20)</f>
        <v>0</v>
      </c>
      <c r="L21" s="38">
        <f t="shared" ca="1" si="4"/>
        <v>0</v>
      </c>
      <c r="M21" s="38">
        <f t="shared" ca="1" si="4"/>
        <v>-1240623.3354650666</v>
      </c>
      <c r="N21" s="38">
        <f t="shared" ca="1" si="4"/>
        <v>-407006.56120260939</v>
      </c>
      <c r="O21" s="38">
        <f t="shared" ca="1" si="4"/>
        <v>0</v>
      </c>
      <c r="P21" s="38">
        <f t="shared" ca="1" si="4"/>
        <v>0</v>
      </c>
      <c r="Q21" s="38">
        <f t="shared" ca="1" si="4"/>
        <v>0</v>
      </c>
      <c r="R21" s="38">
        <f t="shared" ca="1" si="4"/>
        <v>0</v>
      </c>
      <c r="S21" s="38">
        <f t="shared" ca="1" si="4"/>
        <v>0</v>
      </c>
      <c r="T21" s="38">
        <f t="shared" ca="1" si="4"/>
        <v>0</v>
      </c>
      <c r="U21" s="38">
        <f t="shared" ca="1" si="4"/>
        <v>0</v>
      </c>
      <c r="V21" s="38">
        <f t="shared" ca="1" si="4"/>
        <v>0</v>
      </c>
      <c r="W21" s="38">
        <f t="shared" ca="1" si="4"/>
        <v>0</v>
      </c>
      <c r="X21" s="38">
        <f t="shared" ca="1" si="4"/>
        <v>-330917.06193978916</v>
      </c>
      <c r="Y21" s="38">
        <f t="shared" ca="1" si="4"/>
        <v>0</v>
      </c>
      <c r="Z21" s="38">
        <f t="shared" ca="1" si="4"/>
        <v>0</v>
      </c>
      <c r="AA21" s="38">
        <f t="shared" ca="1" si="4"/>
        <v>0</v>
      </c>
      <c r="AB21" s="38">
        <f t="shared" ca="1" si="4"/>
        <v>0</v>
      </c>
      <c r="AC21" s="38">
        <f t="shared" ca="1" si="4"/>
        <v>0</v>
      </c>
      <c r="AD21" s="38">
        <f t="shared" ca="1" si="4"/>
        <v>0</v>
      </c>
      <c r="AE21" s="38">
        <f t="shared" ca="1" si="4"/>
        <v>0</v>
      </c>
      <c r="AF21" s="38">
        <f t="shared" ca="1" si="4"/>
        <v>0</v>
      </c>
      <c r="AG21" s="38">
        <f t="shared" ca="1" si="4"/>
        <v>0</v>
      </c>
      <c r="AH21" s="38">
        <f t="shared" ca="1" si="4"/>
        <v>-260529.7009035534</v>
      </c>
      <c r="AI21" s="38">
        <f t="shared" ca="1" si="4"/>
        <v>0</v>
      </c>
      <c r="AJ21" s="38">
        <f t="shared" ca="1" si="4"/>
        <v>0</v>
      </c>
      <c r="AK21" s="38">
        <f t="shared" ca="1" si="4"/>
        <v>0</v>
      </c>
      <c r="AL21" s="38">
        <f t="shared" ca="1" si="4"/>
        <v>0</v>
      </c>
      <c r="AM21" s="38">
        <f t="shared" ca="1" si="4"/>
        <v>0</v>
      </c>
      <c r="AN21" s="38">
        <f t="shared" ca="1" si="4"/>
        <v>0</v>
      </c>
      <c r="AO21" s="38">
        <f t="shared" ca="1" si="4"/>
        <v>0</v>
      </c>
      <c r="AP21" s="38">
        <f t="shared" ca="1" si="4"/>
        <v>0</v>
      </c>
      <c r="AQ21" s="38">
        <f t="shared" ca="1" si="4"/>
        <v>0</v>
      </c>
      <c r="AR21" s="38">
        <f t="shared" ca="1" si="4"/>
        <v>-231057.34720089377</v>
      </c>
      <c r="AS21" s="38">
        <f t="shared" ca="1" si="4"/>
        <v>0</v>
      </c>
      <c r="AT21" s="38">
        <f t="shared" ca="1" si="4"/>
        <v>0</v>
      </c>
      <c r="AU21" s="38">
        <f t="shared" ca="1" si="4"/>
        <v>0</v>
      </c>
      <c r="AV21" s="38">
        <f t="shared" ca="1" si="4"/>
        <v>0</v>
      </c>
      <c r="AW21" s="38">
        <f t="shared" ca="1" si="4"/>
        <v>0</v>
      </c>
      <c r="AX21" s="38">
        <f t="shared" ca="1" si="4"/>
        <v>0</v>
      </c>
      <c r="AY21" s="38">
        <f t="shared" ca="1" si="4"/>
        <v>0</v>
      </c>
      <c r="AZ21" s="38">
        <f t="shared" ca="1" si="4"/>
        <v>0</v>
      </c>
      <c r="BA21" s="38">
        <f t="shared" ca="1" si="4"/>
        <v>0</v>
      </c>
      <c r="BB21" s="38">
        <f t="shared" ca="1" si="4"/>
        <v>-214753.38774208087</v>
      </c>
      <c r="BC21" s="38">
        <f t="shared" ca="1" si="4"/>
        <v>0</v>
      </c>
      <c r="BD21" s="38">
        <f t="shared" ca="1" si="4"/>
        <v>0</v>
      </c>
      <c r="BE21" s="38">
        <f t="shared" ca="1" si="4"/>
        <v>0</v>
      </c>
      <c r="BF21" s="38">
        <f t="shared" ca="1" si="4"/>
        <v>0</v>
      </c>
      <c r="BG21" s="38">
        <f t="shared" ca="1" si="4"/>
        <v>0</v>
      </c>
      <c r="BH21" s="38">
        <f t="shared" ca="1" si="4"/>
        <v>0</v>
      </c>
      <c r="BI21" s="38">
        <f t="shared" ca="1" si="4"/>
        <v>0</v>
      </c>
      <c r="BJ21" s="38">
        <f t="shared" ca="1" si="4"/>
        <v>0</v>
      </c>
      <c r="BK21" s="38">
        <f t="shared" ca="1" si="4"/>
        <v>0</v>
      </c>
      <c r="BL21" s="38">
        <f t="shared" ca="1" si="4"/>
        <v>-123802.35766704039</v>
      </c>
      <c r="BM21" s="38">
        <f t="shared" ca="1" si="4"/>
        <v>0</v>
      </c>
      <c r="BN21" s="38">
        <f t="shared" ca="1" si="4"/>
        <v>0</v>
      </c>
      <c r="BO21" s="38">
        <f t="shared" ca="1" si="4"/>
        <v>0</v>
      </c>
      <c r="BP21" s="38">
        <f t="shared" ca="1" si="4"/>
        <v>0</v>
      </c>
      <c r="BQ21" s="38">
        <f t="shared" ca="1" si="4"/>
        <v>0</v>
      </c>
      <c r="BR21" s="38">
        <f t="shared" ca="1" si="4"/>
        <v>0</v>
      </c>
      <c r="BS21" s="38">
        <f t="shared" ca="1" si="4"/>
        <v>0</v>
      </c>
      <c r="BT21" s="38">
        <f t="shared" ca="1" si="4"/>
        <v>0</v>
      </c>
      <c r="BU21" s="38">
        <f t="shared" ca="1" si="4"/>
        <v>0</v>
      </c>
      <c r="BV21" s="38">
        <f t="shared" ca="1" si="4"/>
        <v>0</v>
      </c>
      <c r="BW21" s="38">
        <f t="shared" ref="BW21:CK21" ca="1" si="5">SUM(BW19:BW20)</f>
        <v>0</v>
      </c>
      <c r="BX21" s="38">
        <f t="shared" ca="1" si="5"/>
        <v>0</v>
      </c>
      <c r="BY21" s="38">
        <f t="shared" ca="1" si="5"/>
        <v>0</v>
      </c>
      <c r="BZ21" s="38">
        <f t="shared" ca="1" si="5"/>
        <v>0</v>
      </c>
      <c r="CA21" s="38">
        <f t="shared" ca="1" si="5"/>
        <v>0</v>
      </c>
      <c r="CB21" s="38">
        <f t="shared" ca="1" si="5"/>
        <v>0</v>
      </c>
      <c r="CC21" s="38">
        <f t="shared" ca="1" si="5"/>
        <v>0</v>
      </c>
      <c r="CD21" s="38">
        <f t="shared" ca="1" si="5"/>
        <v>0</v>
      </c>
      <c r="CE21" s="38">
        <f t="shared" ca="1" si="5"/>
        <v>0</v>
      </c>
      <c r="CF21" s="38">
        <f t="shared" ca="1" si="5"/>
        <v>0</v>
      </c>
      <c r="CG21" s="38">
        <f t="shared" ca="1" si="5"/>
        <v>0</v>
      </c>
      <c r="CH21" s="38">
        <f t="shared" ca="1" si="5"/>
        <v>0</v>
      </c>
      <c r="CI21" s="38">
        <f t="shared" ca="1" si="5"/>
        <v>0</v>
      </c>
      <c r="CJ21" s="38">
        <f t="shared" ca="1" si="5"/>
        <v>0</v>
      </c>
      <c r="CK21" s="38">
        <f t="shared" ca="1" si="5"/>
        <v>0</v>
      </c>
    </row>
    <row r="22" spans="3:89" customFormat="1" ht="10.15" customHeight="1">
      <c r="F22" s="96"/>
    </row>
    <row r="23" spans="3:89" customFormat="1" ht="10.15" customHeight="1">
      <c r="D23" s="63" t="s">
        <v>202</v>
      </c>
      <c r="F23" s="12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</row>
    <row r="24" spans="3:89" customFormat="1" ht="10.15" customHeight="1">
      <c r="C24" s="108" t="s">
        <v>193</v>
      </c>
      <c r="D24" s="10" t="s">
        <v>284</v>
      </c>
      <c r="F24" s="12" t="s">
        <v>4</v>
      </c>
      <c r="G24" s="25">
        <f ca="1">SUM(J24:CK24)</f>
        <v>971516.76092615048</v>
      </c>
      <c r="J24" s="36">
        <f ca="1">Finansejums!J269</f>
        <v>3150</v>
      </c>
      <c r="K24" s="36">
        <f ca="1">Finansejums!K269</f>
        <v>3150</v>
      </c>
      <c r="L24" s="36">
        <f ca="1">Finansejums!L269</f>
        <v>3150</v>
      </c>
      <c r="M24" s="36">
        <f ca="1">Finansejums!M269</f>
        <v>699626.28369168728</v>
      </c>
      <c r="N24" s="36">
        <f ca="1">Finansejums!N269</f>
        <v>262440.47723446327</v>
      </c>
      <c r="O24" s="36">
        <f ca="1">Finansejums!O269</f>
        <v>0</v>
      </c>
      <c r="P24" s="36">
        <f ca="1">Finansejums!P269</f>
        <v>0</v>
      </c>
      <c r="Q24" s="36">
        <f ca="1">Finansejums!Q269</f>
        <v>0</v>
      </c>
      <c r="R24" s="36">
        <f ca="1">Finansejums!R269</f>
        <v>0</v>
      </c>
      <c r="S24" s="36">
        <f ca="1">Finansejums!S269</f>
        <v>0</v>
      </c>
      <c r="T24" s="36">
        <f ca="1">Finansejums!T269</f>
        <v>0</v>
      </c>
      <c r="U24" s="36">
        <f ca="1">Finansejums!U269</f>
        <v>0</v>
      </c>
      <c r="V24" s="36">
        <f ca="1">Finansejums!V269</f>
        <v>0</v>
      </c>
      <c r="W24" s="36">
        <f ca="1">Finansejums!W269</f>
        <v>0</v>
      </c>
      <c r="X24" s="36">
        <f ca="1">Finansejums!X269</f>
        <v>0</v>
      </c>
      <c r="Y24" s="36">
        <f ca="1">Finansejums!Y269</f>
        <v>0</v>
      </c>
      <c r="Z24" s="36">
        <f ca="1">Finansejums!Z269</f>
        <v>0</v>
      </c>
      <c r="AA24" s="36">
        <f ca="1">Finansejums!AA269</f>
        <v>0</v>
      </c>
      <c r="AB24" s="36">
        <f ca="1">Finansejums!AB269</f>
        <v>0</v>
      </c>
      <c r="AC24" s="36">
        <f ca="1">Finansejums!AC269</f>
        <v>0</v>
      </c>
      <c r="AD24" s="36">
        <f ca="1">Finansejums!AD269</f>
        <v>0</v>
      </c>
      <c r="AE24" s="36">
        <f ca="1">Finansejums!AE269</f>
        <v>0</v>
      </c>
      <c r="AF24" s="36">
        <f ca="1">Finansejums!AF269</f>
        <v>0</v>
      </c>
      <c r="AG24" s="36">
        <f ca="1">Finansejums!AG269</f>
        <v>0</v>
      </c>
      <c r="AH24" s="36">
        <f ca="1">Finansejums!AH269</f>
        <v>0</v>
      </c>
      <c r="AI24" s="36">
        <f ca="1">Finansejums!AI269</f>
        <v>0</v>
      </c>
      <c r="AJ24" s="36">
        <f ca="1">Finansejums!AJ269</f>
        <v>0</v>
      </c>
      <c r="AK24" s="36">
        <f ca="1">Finansejums!AK269</f>
        <v>0</v>
      </c>
      <c r="AL24" s="36">
        <f ca="1">Finansejums!AL269</f>
        <v>0</v>
      </c>
      <c r="AM24" s="36">
        <f ca="1">Finansejums!AM269</f>
        <v>0</v>
      </c>
      <c r="AN24" s="36">
        <f ca="1">Finansejums!AN269</f>
        <v>0</v>
      </c>
      <c r="AO24" s="36">
        <f ca="1">Finansejums!AO269</f>
        <v>0</v>
      </c>
      <c r="AP24" s="36">
        <f ca="1">Finansejums!AP269</f>
        <v>0</v>
      </c>
      <c r="AQ24" s="36">
        <f ca="1">Finansejums!AQ269</f>
        <v>0</v>
      </c>
      <c r="AR24" s="36">
        <f ca="1">Finansejums!AR269</f>
        <v>0</v>
      </c>
      <c r="AS24" s="36">
        <f ca="1">Finansejums!AS269</f>
        <v>0</v>
      </c>
      <c r="AT24" s="36">
        <f ca="1">Finansejums!AT269</f>
        <v>0</v>
      </c>
      <c r="AU24" s="36">
        <f ca="1">Finansejums!AU269</f>
        <v>0</v>
      </c>
      <c r="AV24" s="36">
        <f ca="1">Finansejums!AV269</f>
        <v>0</v>
      </c>
      <c r="AW24" s="36">
        <f ca="1">Finansejums!AW269</f>
        <v>0</v>
      </c>
      <c r="AX24" s="36">
        <f ca="1">Finansejums!AX269</f>
        <v>0</v>
      </c>
      <c r="AY24" s="36">
        <f ca="1">Finansejums!AY269</f>
        <v>0</v>
      </c>
      <c r="AZ24" s="36">
        <f ca="1">Finansejums!AZ269</f>
        <v>0</v>
      </c>
      <c r="BA24" s="36">
        <f ca="1">Finansejums!BA269</f>
        <v>0</v>
      </c>
      <c r="BB24" s="36">
        <f ca="1">Finansejums!BB269</f>
        <v>0</v>
      </c>
      <c r="BC24" s="36">
        <f ca="1">Finansejums!BC269</f>
        <v>0</v>
      </c>
      <c r="BD24" s="36">
        <f ca="1">Finansejums!BD269</f>
        <v>0</v>
      </c>
      <c r="BE24" s="36">
        <f ca="1">Finansejums!BE269</f>
        <v>0</v>
      </c>
      <c r="BF24" s="36">
        <f ca="1">Finansejums!BF269</f>
        <v>0</v>
      </c>
      <c r="BG24" s="36">
        <f ca="1">Finansejums!BG269</f>
        <v>0</v>
      </c>
      <c r="BH24" s="36">
        <f ca="1">Finansejums!BH269</f>
        <v>0</v>
      </c>
      <c r="BI24" s="36">
        <f ca="1">Finansejums!BI269</f>
        <v>0</v>
      </c>
      <c r="BJ24" s="36">
        <f ca="1">Finansejums!BJ269</f>
        <v>0</v>
      </c>
      <c r="BK24" s="36">
        <f ca="1">Finansejums!BK269</f>
        <v>0</v>
      </c>
      <c r="BL24" s="36">
        <f ca="1">Finansejums!BL269</f>
        <v>0</v>
      </c>
      <c r="BM24" s="36">
        <f ca="1">Finansejums!BM269</f>
        <v>0</v>
      </c>
      <c r="BN24" s="36">
        <f ca="1">Finansejums!BN269</f>
        <v>0</v>
      </c>
      <c r="BO24" s="36">
        <f ca="1">Finansejums!BO269</f>
        <v>0</v>
      </c>
      <c r="BP24" s="36">
        <f ca="1">Finansejums!BP269</f>
        <v>0</v>
      </c>
      <c r="BQ24" s="36">
        <f ca="1">Finansejums!BQ269</f>
        <v>0</v>
      </c>
      <c r="BR24" s="36">
        <f ca="1">Finansejums!BR269</f>
        <v>0</v>
      </c>
      <c r="BS24" s="36">
        <f ca="1">Finansejums!BS269</f>
        <v>0</v>
      </c>
      <c r="BT24" s="36">
        <f ca="1">Finansejums!BT269</f>
        <v>0</v>
      </c>
      <c r="BU24" s="36">
        <f ca="1">Finansejums!BU269</f>
        <v>0</v>
      </c>
      <c r="BV24" s="36">
        <f ca="1">Finansejums!BV269</f>
        <v>0</v>
      </c>
      <c r="BW24" s="36">
        <f ca="1">Finansejums!BW269</f>
        <v>0</v>
      </c>
      <c r="BX24" s="36">
        <f ca="1">Finansejums!BX269</f>
        <v>0</v>
      </c>
      <c r="BY24" s="36">
        <f ca="1">Finansejums!BY269</f>
        <v>0</v>
      </c>
      <c r="BZ24" s="36">
        <f ca="1">Finansejums!BZ269</f>
        <v>0</v>
      </c>
      <c r="CA24" s="36">
        <f ca="1">Finansejums!CA269</f>
        <v>0</v>
      </c>
      <c r="CB24" s="36">
        <f ca="1">Finansejums!CB269</f>
        <v>0</v>
      </c>
      <c r="CC24" s="36">
        <f ca="1">Finansejums!CC269</f>
        <v>0</v>
      </c>
      <c r="CD24" s="36">
        <f ca="1">Finansejums!CD269</f>
        <v>0</v>
      </c>
      <c r="CE24" s="36">
        <f ca="1">Finansejums!CE269</f>
        <v>0</v>
      </c>
      <c r="CF24" s="36">
        <f ca="1">Finansejums!CF269</f>
        <v>0</v>
      </c>
      <c r="CG24" s="36">
        <f ca="1">Finansejums!CG269</f>
        <v>0</v>
      </c>
      <c r="CH24" s="36">
        <f ca="1">Finansejums!CH269</f>
        <v>0</v>
      </c>
      <c r="CI24" s="36">
        <f ca="1">Finansejums!CI269</f>
        <v>0</v>
      </c>
      <c r="CJ24" s="36">
        <f ca="1">Finansejums!CJ269</f>
        <v>0</v>
      </c>
      <c r="CK24" s="36">
        <f ca="1">Finansejums!CK269</f>
        <v>0</v>
      </c>
    </row>
    <row r="25" spans="3:89" customFormat="1" ht="10.15" customHeight="1">
      <c r="C25" s="108" t="s">
        <v>193</v>
      </c>
      <c r="D25" s="10" t="s">
        <v>203</v>
      </c>
      <c r="F25" s="12" t="s">
        <v>4</v>
      </c>
      <c r="G25" s="25">
        <f t="shared" ca="1" si="0"/>
        <v>1404344.8760605168</v>
      </c>
      <c r="J25" s="36">
        <f ca="1">Finansejums!J249</f>
        <v>0</v>
      </c>
      <c r="K25" s="36">
        <f ca="1">Finansejums!K249</f>
        <v>0</v>
      </c>
      <c r="L25" s="36">
        <f ca="1">Finansejums!L249</f>
        <v>0</v>
      </c>
      <c r="M25" s="36">
        <f ca="1">Finansejums!M249</f>
        <v>620311.6677325333</v>
      </c>
      <c r="N25" s="36">
        <f ca="1">Finansejums!N249</f>
        <v>203503.28060130469</v>
      </c>
      <c r="O25" s="36">
        <f ca="1">Finansejums!O249</f>
        <v>0</v>
      </c>
      <c r="P25" s="36">
        <f ca="1">Finansejums!P249</f>
        <v>0</v>
      </c>
      <c r="Q25" s="36">
        <f ca="1">Finansejums!Q249</f>
        <v>0</v>
      </c>
      <c r="R25" s="36">
        <f ca="1">Finansejums!R249</f>
        <v>0</v>
      </c>
      <c r="S25" s="36">
        <f ca="1">Finansejums!S249</f>
        <v>0</v>
      </c>
      <c r="T25" s="36">
        <f ca="1">Finansejums!T249</f>
        <v>0</v>
      </c>
      <c r="U25" s="36">
        <f ca="1">Finansejums!U249</f>
        <v>0</v>
      </c>
      <c r="V25" s="36">
        <f ca="1">Finansejums!V249</f>
        <v>0</v>
      </c>
      <c r="W25" s="36">
        <f ca="1">Finansejums!W249</f>
        <v>0</v>
      </c>
      <c r="X25" s="36">
        <f ca="1">Finansejums!X249</f>
        <v>165458.53096989458</v>
      </c>
      <c r="Y25" s="36">
        <f ca="1">Finansejums!Y249</f>
        <v>0</v>
      </c>
      <c r="Z25" s="36">
        <f ca="1">Finansejums!Z249</f>
        <v>0</v>
      </c>
      <c r="AA25" s="36">
        <f ca="1">Finansejums!AA249</f>
        <v>0</v>
      </c>
      <c r="AB25" s="36">
        <f ca="1">Finansejums!AB249</f>
        <v>0</v>
      </c>
      <c r="AC25" s="36">
        <f ca="1">Finansejums!AC249</f>
        <v>0</v>
      </c>
      <c r="AD25" s="36">
        <f ca="1">Finansejums!AD249</f>
        <v>0</v>
      </c>
      <c r="AE25" s="36">
        <f ca="1">Finansejums!AE249</f>
        <v>0</v>
      </c>
      <c r="AF25" s="36">
        <f ca="1">Finansejums!AF249</f>
        <v>0</v>
      </c>
      <c r="AG25" s="36">
        <f ca="1">Finansejums!AG249</f>
        <v>0</v>
      </c>
      <c r="AH25" s="36">
        <f ca="1">Finansejums!AH249</f>
        <v>130264.8504517767</v>
      </c>
      <c r="AI25" s="36">
        <f ca="1">Finansejums!AI249</f>
        <v>0</v>
      </c>
      <c r="AJ25" s="36">
        <f ca="1">Finansejums!AJ249</f>
        <v>0</v>
      </c>
      <c r="AK25" s="36">
        <f ca="1">Finansejums!AK249</f>
        <v>0</v>
      </c>
      <c r="AL25" s="36">
        <f ca="1">Finansejums!AL249</f>
        <v>0</v>
      </c>
      <c r="AM25" s="36">
        <f ca="1">Finansejums!AM249</f>
        <v>0</v>
      </c>
      <c r="AN25" s="36">
        <f ca="1">Finansejums!AN249</f>
        <v>0</v>
      </c>
      <c r="AO25" s="36">
        <f ca="1">Finansejums!AO249</f>
        <v>0</v>
      </c>
      <c r="AP25" s="36">
        <f ca="1">Finansejums!AP249</f>
        <v>0</v>
      </c>
      <c r="AQ25" s="36">
        <f ca="1">Finansejums!AQ249</f>
        <v>0</v>
      </c>
      <c r="AR25" s="36">
        <f ca="1">Finansejums!AR249</f>
        <v>115528.67360044688</v>
      </c>
      <c r="AS25" s="36">
        <f ca="1">Finansejums!AS249</f>
        <v>0</v>
      </c>
      <c r="AT25" s="36">
        <f ca="1">Finansejums!AT249</f>
        <v>0</v>
      </c>
      <c r="AU25" s="36">
        <f ca="1">Finansejums!AU249</f>
        <v>0</v>
      </c>
      <c r="AV25" s="36">
        <f ca="1">Finansejums!AV249</f>
        <v>0</v>
      </c>
      <c r="AW25" s="36">
        <f ca="1">Finansejums!AW249</f>
        <v>0</v>
      </c>
      <c r="AX25" s="36">
        <f ca="1">Finansejums!AX249</f>
        <v>0</v>
      </c>
      <c r="AY25" s="36">
        <f ca="1">Finansejums!AY249</f>
        <v>0</v>
      </c>
      <c r="AZ25" s="36">
        <f ca="1">Finansejums!AZ249</f>
        <v>0</v>
      </c>
      <c r="BA25" s="36">
        <f ca="1">Finansejums!BA249</f>
        <v>0</v>
      </c>
      <c r="BB25" s="36">
        <f ca="1">Finansejums!BB249</f>
        <v>107376.69387104044</v>
      </c>
      <c r="BC25" s="36">
        <f ca="1">Finansejums!BC249</f>
        <v>0</v>
      </c>
      <c r="BD25" s="36">
        <f ca="1">Finansejums!BD249</f>
        <v>0</v>
      </c>
      <c r="BE25" s="36">
        <f ca="1">Finansejums!BE249</f>
        <v>0</v>
      </c>
      <c r="BF25" s="36">
        <f ca="1">Finansejums!BF249</f>
        <v>0</v>
      </c>
      <c r="BG25" s="36">
        <f ca="1">Finansejums!BG249</f>
        <v>0</v>
      </c>
      <c r="BH25" s="36">
        <f ca="1">Finansejums!BH249</f>
        <v>0</v>
      </c>
      <c r="BI25" s="36">
        <f ca="1">Finansejums!BI249</f>
        <v>0</v>
      </c>
      <c r="BJ25" s="36">
        <f ca="1">Finansejums!BJ249</f>
        <v>0</v>
      </c>
      <c r="BK25" s="36">
        <f ca="1">Finansejums!BK249</f>
        <v>0</v>
      </c>
      <c r="BL25" s="36">
        <f ca="1">Finansejums!BL249</f>
        <v>61901.178833520193</v>
      </c>
      <c r="BM25" s="36">
        <f ca="1">Finansejums!BM249</f>
        <v>0</v>
      </c>
      <c r="BN25" s="36">
        <f ca="1">Finansejums!BN249</f>
        <v>0</v>
      </c>
      <c r="BO25" s="36">
        <f ca="1">Finansejums!BO249</f>
        <v>0</v>
      </c>
      <c r="BP25" s="36">
        <f ca="1">Finansejums!BP249</f>
        <v>0</v>
      </c>
      <c r="BQ25" s="36">
        <f ca="1">Finansejums!BQ249</f>
        <v>0</v>
      </c>
      <c r="BR25" s="36">
        <f ca="1">Finansejums!BR249</f>
        <v>0</v>
      </c>
      <c r="BS25" s="36">
        <f ca="1">Finansejums!BS249</f>
        <v>0</v>
      </c>
      <c r="BT25" s="36">
        <f ca="1">Finansejums!BT249</f>
        <v>0</v>
      </c>
      <c r="BU25" s="36">
        <f ca="1">Finansejums!BU249</f>
        <v>0</v>
      </c>
      <c r="BV25" s="36">
        <f ca="1">Finansejums!BV249</f>
        <v>0</v>
      </c>
      <c r="BW25" s="36">
        <f ca="1">Finansejums!BW249</f>
        <v>0</v>
      </c>
      <c r="BX25" s="36">
        <f ca="1">Finansejums!BX249</f>
        <v>0</v>
      </c>
      <c r="BY25" s="36">
        <f ca="1">Finansejums!BY249</f>
        <v>0</v>
      </c>
      <c r="BZ25" s="36">
        <f ca="1">Finansejums!BZ249</f>
        <v>0</v>
      </c>
      <c r="CA25" s="36">
        <f ca="1">Finansejums!CA249</f>
        <v>0</v>
      </c>
      <c r="CB25" s="36">
        <f ca="1">Finansejums!CB249</f>
        <v>0</v>
      </c>
      <c r="CC25" s="36">
        <f ca="1">Finansejums!CC249</f>
        <v>0</v>
      </c>
      <c r="CD25" s="36">
        <f ca="1">Finansejums!CD249</f>
        <v>0</v>
      </c>
      <c r="CE25" s="36">
        <f ca="1">Finansejums!CE249</f>
        <v>0</v>
      </c>
      <c r="CF25" s="36">
        <f ca="1">Finansejums!CF249</f>
        <v>0</v>
      </c>
      <c r="CG25" s="36">
        <f ca="1">Finansejums!CG249</f>
        <v>0</v>
      </c>
      <c r="CH25" s="36">
        <f ca="1">Finansejums!CH249</f>
        <v>0</v>
      </c>
      <c r="CI25" s="36">
        <f ca="1">Finansejums!CI249</f>
        <v>0</v>
      </c>
      <c r="CJ25" s="36">
        <f ca="1">Finansejums!CJ249</f>
        <v>0</v>
      </c>
      <c r="CK25" s="36">
        <f ca="1">Finansejums!CK249</f>
        <v>0</v>
      </c>
    </row>
    <row r="26" spans="3:89" customFormat="1" ht="10.15" customHeight="1">
      <c r="C26" s="109" t="s">
        <v>194</v>
      </c>
      <c r="D26" s="10" t="s">
        <v>204</v>
      </c>
      <c r="F26" s="12" t="s">
        <v>4</v>
      </c>
      <c r="G26" s="25">
        <f t="shared" ca="1" si="0"/>
        <v>-1404344.8760605159</v>
      </c>
      <c r="J26" s="36">
        <f ca="1">Finansejums!J250</f>
        <v>0</v>
      </c>
      <c r="K26" s="36">
        <f ca="1">Finansejums!K250</f>
        <v>0</v>
      </c>
      <c r="L26" s="36">
        <f ca="1">Finansejums!L250</f>
        <v>0</v>
      </c>
      <c r="M26" s="36">
        <f ca="1">Finansejums!M250</f>
        <v>-10882.660837412865</v>
      </c>
      <c r="N26" s="36">
        <f ca="1">Finansejums!N250</f>
        <v>-31232.988897543335</v>
      </c>
      <c r="O26" s="36">
        <f ca="1">Finansejums!O250</f>
        <v>-31232.988897543335</v>
      </c>
      <c r="P26" s="36">
        <f ca="1">Finansejums!P250</f>
        <v>-31232.988897543335</v>
      </c>
      <c r="Q26" s="36">
        <f ca="1">Finansejums!Q250</f>
        <v>-31232.988897543335</v>
      </c>
      <c r="R26" s="36">
        <f ca="1">Finansejums!R250</f>
        <v>-31232.988897543335</v>
      </c>
      <c r="S26" s="36">
        <f ca="1">Finansejums!S250</f>
        <v>-31232.988897543335</v>
      </c>
      <c r="T26" s="36">
        <f ca="1">Finansejums!T250</f>
        <v>-31232.988897543335</v>
      </c>
      <c r="U26" s="36">
        <f ca="1">Finansejums!U250</f>
        <v>-31232.988897543335</v>
      </c>
      <c r="V26" s="36">
        <f ca="1">Finansejums!V250</f>
        <v>-31232.988897543335</v>
      </c>
      <c r="W26" s="36">
        <f ca="1">Finansejums!W250</f>
        <v>-31232.988897543335</v>
      </c>
      <c r="X26" s="36">
        <f ca="1">Finansejums!X250</f>
        <v>-27428.513934402319</v>
      </c>
      <c r="Y26" s="36">
        <f ca="1">Finansejums!Y250</f>
        <v>-27428.513934402319</v>
      </c>
      <c r="Z26" s="36">
        <f ca="1">Finansejums!Z250</f>
        <v>-27428.513934402319</v>
      </c>
      <c r="AA26" s="36">
        <f ca="1">Finansejums!AA250</f>
        <v>-27428.513934402319</v>
      </c>
      <c r="AB26" s="36">
        <f ca="1">Finansejums!AB250</f>
        <v>-27428.513934402319</v>
      </c>
      <c r="AC26" s="36">
        <f ca="1">Finansejums!AC250</f>
        <v>-27428.513934402319</v>
      </c>
      <c r="AD26" s="36">
        <f ca="1">Finansejums!AD250</f>
        <v>-27428.513934402319</v>
      </c>
      <c r="AE26" s="36">
        <f ca="1">Finansejums!AE250</f>
        <v>-27428.513934402319</v>
      </c>
      <c r="AF26" s="36">
        <f ca="1">Finansejums!AF250</f>
        <v>-27428.513934402319</v>
      </c>
      <c r="AG26" s="36">
        <f ca="1">Finansejums!AG250</f>
        <v>-27428.513934402319</v>
      </c>
      <c r="AH26" s="36">
        <f ca="1">Finansejums!AH250</f>
        <v>-23909.145882590536</v>
      </c>
      <c r="AI26" s="36">
        <f ca="1">Finansejums!AI250</f>
        <v>-23909.145882590536</v>
      </c>
      <c r="AJ26" s="36">
        <f ca="1">Finansejums!AJ250</f>
        <v>-23909.145882590536</v>
      </c>
      <c r="AK26" s="36">
        <f ca="1">Finansejums!AK250</f>
        <v>-23909.145882590536</v>
      </c>
      <c r="AL26" s="36">
        <f ca="1">Finansejums!AL250</f>
        <v>-23909.145882590536</v>
      </c>
      <c r="AM26" s="36">
        <f ca="1">Finansejums!AM250</f>
        <v>-23909.145882590536</v>
      </c>
      <c r="AN26" s="36">
        <f ca="1">Finansejums!AN250</f>
        <v>-23909.145882590536</v>
      </c>
      <c r="AO26" s="36">
        <f ca="1">Finansejums!AO250</f>
        <v>-23909.145882590536</v>
      </c>
      <c r="AP26" s="36">
        <f ca="1">Finansejums!AP250</f>
        <v>-23909.145882590536</v>
      </c>
      <c r="AQ26" s="36">
        <f ca="1">Finansejums!AQ250</f>
        <v>-23909.145882590536</v>
      </c>
      <c r="AR26" s="36">
        <f ca="1">Finansejums!AR250</f>
        <v>-22435.528197457556</v>
      </c>
      <c r="AS26" s="36">
        <f ca="1">Finansejums!AS250</f>
        <v>-22435.528197457556</v>
      </c>
      <c r="AT26" s="36">
        <f ca="1">Finansejums!AT250</f>
        <v>-22435.528197457556</v>
      </c>
      <c r="AU26" s="36">
        <f ca="1">Finansejums!AU250</f>
        <v>-22435.528197457556</v>
      </c>
      <c r="AV26" s="36">
        <f ca="1">Finansejums!AV250</f>
        <v>-22435.528197457556</v>
      </c>
      <c r="AW26" s="36">
        <f ca="1">Finansejums!AW250</f>
        <v>-22435.528197457556</v>
      </c>
      <c r="AX26" s="36">
        <f ca="1">Finansejums!AX250</f>
        <v>-22435.528197457556</v>
      </c>
      <c r="AY26" s="36">
        <f ca="1">Finansejums!AY250</f>
        <v>-22435.528197457556</v>
      </c>
      <c r="AZ26" s="36">
        <f ca="1">Finansejums!AZ250</f>
        <v>-22435.528197457556</v>
      </c>
      <c r="BA26" s="36">
        <f ca="1">Finansejums!BA250</f>
        <v>-22435.528197457556</v>
      </c>
      <c r="BB26" s="36">
        <f ca="1">Finansejums!BB250</f>
        <v>-21620.330224516911</v>
      </c>
      <c r="BC26" s="36">
        <f ca="1">Finansejums!BC250</f>
        <v>-21620.330224516911</v>
      </c>
      <c r="BD26" s="36">
        <f ca="1">Finansejums!BD250</f>
        <v>-21620.330224516911</v>
      </c>
      <c r="BE26" s="36">
        <f ca="1">Finansejums!BE250</f>
        <v>-21620.330224516911</v>
      </c>
      <c r="BF26" s="36">
        <f ca="1">Finansejums!BF250</f>
        <v>-21620.330224516911</v>
      </c>
      <c r="BG26" s="36">
        <f ca="1">Finansejums!BG250</f>
        <v>-21620.330224516911</v>
      </c>
      <c r="BH26" s="36">
        <f ca="1">Finansejums!BH250</f>
        <v>-21620.330224516911</v>
      </c>
      <c r="BI26" s="36">
        <f ca="1">Finansejums!BI250</f>
        <v>-21620.330224516911</v>
      </c>
      <c r="BJ26" s="36">
        <f ca="1">Finansejums!BJ250</f>
        <v>-21620.330224516911</v>
      </c>
      <c r="BK26" s="36">
        <f ca="1">Finansejums!BK250</f>
        <v>-21620.330224516911</v>
      </c>
      <c r="BL26" s="36">
        <f ca="1">Finansejums!BL250</f>
        <v>-19725.686385058609</v>
      </c>
      <c r="BM26" s="36">
        <f ca="1">Finansejums!BM250</f>
        <v>-19725.686385058609</v>
      </c>
      <c r="BN26" s="36">
        <f ca="1">Finansejums!BN250</f>
        <v>-19725.686385058609</v>
      </c>
      <c r="BO26" s="36">
        <f ca="1">Finansejums!BO250</f>
        <v>-19725.686385058609</v>
      </c>
      <c r="BP26" s="36">
        <f ca="1">Finansejums!BP250</f>
        <v>-19725.686385058609</v>
      </c>
      <c r="BQ26" s="36">
        <f ca="1">Finansejums!BQ250</f>
        <v>-19725.686385058609</v>
      </c>
      <c r="BR26" s="36">
        <f ca="1">Finansejums!BR250</f>
        <v>-8843.0255476459643</v>
      </c>
      <c r="BS26" s="36">
        <f ca="1">Finansejums!BS250</f>
        <v>0</v>
      </c>
      <c r="BT26" s="36">
        <f ca="1">Finansejums!BT250</f>
        <v>0</v>
      </c>
      <c r="BU26" s="36">
        <f ca="1">Finansejums!BU250</f>
        <v>0</v>
      </c>
      <c r="BV26" s="36">
        <f ca="1">Finansejums!BV250</f>
        <v>0</v>
      </c>
      <c r="BW26" s="36">
        <f ca="1">Finansejums!BW250</f>
        <v>0</v>
      </c>
      <c r="BX26" s="36">
        <f ca="1">Finansejums!BX250</f>
        <v>0</v>
      </c>
      <c r="BY26" s="36">
        <f ca="1">Finansejums!BY250</f>
        <v>0</v>
      </c>
      <c r="BZ26" s="36">
        <f ca="1">Finansejums!BZ250</f>
        <v>0</v>
      </c>
      <c r="CA26" s="36">
        <f ca="1">Finansejums!CA250</f>
        <v>0</v>
      </c>
      <c r="CB26" s="36">
        <f ca="1">Finansejums!CB250</f>
        <v>0</v>
      </c>
      <c r="CC26" s="36">
        <f ca="1">Finansejums!CC250</f>
        <v>0</v>
      </c>
      <c r="CD26" s="36">
        <f ca="1">Finansejums!CD250</f>
        <v>0</v>
      </c>
      <c r="CE26" s="36">
        <f ca="1">Finansejums!CE250</f>
        <v>0</v>
      </c>
      <c r="CF26" s="36">
        <f ca="1">Finansejums!CF250</f>
        <v>0</v>
      </c>
      <c r="CG26" s="36">
        <f ca="1">Finansejums!CG250</f>
        <v>0</v>
      </c>
      <c r="CH26" s="36">
        <f ca="1">Finansejums!CH250</f>
        <v>0</v>
      </c>
      <c r="CI26" s="36">
        <f ca="1">Finansejums!CI250</f>
        <v>0</v>
      </c>
      <c r="CJ26" s="36">
        <f ca="1">Finansejums!CJ250</f>
        <v>0</v>
      </c>
      <c r="CK26" s="36">
        <f ca="1">Finansejums!CK250</f>
        <v>0</v>
      </c>
    </row>
    <row r="27" spans="3:89" customFormat="1" ht="10.15" customHeight="1">
      <c r="C27" s="109" t="s">
        <v>194</v>
      </c>
      <c r="D27" s="10" t="s">
        <v>314</v>
      </c>
      <c r="F27" s="12" t="s">
        <v>4</v>
      </c>
      <c r="G27" s="25">
        <f t="shared" ca="1" si="0"/>
        <v>-971516.76092615048</v>
      </c>
      <c r="J27" s="36">
        <f ca="1">Finansejums!J274</f>
        <v>0</v>
      </c>
      <c r="K27" s="36">
        <f ca="1">Finansejums!K274</f>
        <v>0</v>
      </c>
      <c r="L27" s="36">
        <f ca="1">Finansejums!L274</f>
        <v>0</v>
      </c>
      <c r="M27" s="36">
        <f ca="1">Finansejums!M274</f>
        <v>0</v>
      </c>
      <c r="N27" s="36">
        <f ca="1">Finansejums!N274</f>
        <v>0</v>
      </c>
      <c r="O27" s="36">
        <f ca="1">Finansejums!O274</f>
        <v>-81967.068922190185</v>
      </c>
      <c r="P27" s="36">
        <f ca="1">Finansejums!P274</f>
        <v>-82578.961585748169</v>
      </c>
      <c r="Q27" s="36">
        <f ca="1">Finansejums!Q274</f>
        <v>-83489.40321211156</v>
      </c>
      <c r="R27" s="36">
        <f ca="1">Finansejums!R274</f>
        <v>-84399.844838474935</v>
      </c>
      <c r="S27" s="36">
        <f ca="1">Finansejums!S274</f>
        <v>-85310.286464838326</v>
      </c>
      <c r="T27" s="36">
        <f ca="1">Finansejums!T274</f>
        <v>-86220.728091201716</v>
      </c>
      <c r="U27" s="36">
        <f ca="1">Finansejums!U274</f>
        <v>-87131.169717565092</v>
      </c>
      <c r="V27" s="36">
        <f ca="1">Finansejums!V274</f>
        <v>-88041.611343928482</v>
      </c>
      <c r="W27" s="36">
        <f ca="1">Finansejums!W274</f>
        <v>-88952.052970291872</v>
      </c>
      <c r="X27" s="36">
        <f ca="1">Finansejums!X274</f>
        <v>-2549.839300733016</v>
      </c>
      <c r="Y27" s="36">
        <f ca="1">Finansejums!Y274</f>
        <v>-79857.23850988684</v>
      </c>
      <c r="Z27" s="36">
        <f ca="1">Finansejums!Z274</f>
        <v>-73165.51745869295</v>
      </c>
      <c r="AA27" s="36">
        <f ca="1">Finansejums!AA274</f>
        <v>-47853.038510487415</v>
      </c>
      <c r="AB27" s="36">
        <f ca="1">Finansejums!AB274</f>
        <v>0</v>
      </c>
      <c r="AC27" s="36">
        <f ca="1">Finansejums!AC274</f>
        <v>0</v>
      </c>
      <c r="AD27" s="36">
        <f ca="1">Finansejums!AD274</f>
        <v>0</v>
      </c>
      <c r="AE27" s="36">
        <f ca="1">Finansejums!AE274</f>
        <v>0</v>
      </c>
      <c r="AF27" s="36">
        <f ca="1">Finansejums!AF274</f>
        <v>0</v>
      </c>
      <c r="AG27" s="36">
        <f ca="1">Finansejums!AG274</f>
        <v>0</v>
      </c>
      <c r="AH27" s="36">
        <f ca="1">Finansejums!AH274</f>
        <v>0</v>
      </c>
      <c r="AI27" s="36">
        <f ca="1">Finansejums!AI274</f>
        <v>0</v>
      </c>
      <c r="AJ27" s="36">
        <f ca="1">Finansejums!AJ274</f>
        <v>0</v>
      </c>
      <c r="AK27" s="36">
        <f ca="1">Finansejums!AK274</f>
        <v>0</v>
      </c>
      <c r="AL27" s="36">
        <f ca="1">Finansejums!AL274</f>
        <v>0</v>
      </c>
      <c r="AM27" s="36">
        <f ca="1">Finansejums!AM274</f>
        <v>0</v>
      </c>
      <c r="AN27" s="36">
        <f ca="1">Finansejums!AN274</f>
        <v>0</v>
      </c>
      <c r="AO27" s="36">
        <f ca="1">Finansejums!AO274</f>
        <v>0</v>
      </c>
      <c r="AP27" s="36">
        <f ca="1">Finansejums!AP274</f>
        <v>0</v>
      </c>
      <c r="AQ27" s="36">
        <f ca="1">Finansejums!AQ274</f>
        <v>0</v>
      </c>
      <c r="AR27" s="36">
        <f ca="1">Finansejums!AR274</f>
        <v>0</v>
      </c>
      <c r="AS27" s="36">
        <f ca="1">Finansejums!AS274</f>
        <v>0</v>
      </c>
      <c r="AT27" s="36">
        <f ca="1">Finansejums!AT274</f>
        <v>0</v>
      </c>
      <c r="AU27" s="36">
        <f ca="1">Finansejums!AU274</f>
        <v>0</v>
      </c>
      <c r="AV27" s="36">
        <f ca="1">Finansejums!AV274</f>
        <v>0</v>
      </c>
      <c r="AW27" s="36">
        <f ca="1">Finansejums!AW274</f>
        <v>0</v>
      </c>
      <c r="AX27" s="36">
        <f ca="1">Finansejums!AX274</f>
        <v>0</v>
      </c>
      <c r="AY27" s="36">
        <f ca="1">Finansejums!AY274</f>
        <v>0</v>
      </c>
      <c r="AZ27" s="36">
        <f ca="1">Finansejums!AZ274</f>
        <v>0</v>
      </c>
      <c r="BA27" s="36">
        <f ca="1">Finansejums!BA274</f>
        <v>0</v>
      </c>
      <c r="BB27" s="36">
        <f ca="1">Finansejums!BB274</f>
        <v>0</v>
      </c>
      <c r="BC27" s="36">
        <f ca="1">Finansejums!BC274</f>
        <v>0</v>
      </c>
      <c r="BD27" s="36">
        <f ca="1">Finansejums!BD274</f>
        <v>0</v>
      </c>
      <c r="BE27" s="36">
        <f ca="1">Finansejums!BE274</f>
        <v>0</v>
      </c>
      <c r="BF27" s="36">
        <f ca="1">Finansejums!BF274</f>
        <v>0</v>
      </c>
      <c r="BG27" s="36">
        <f ca="1">Finansejums!BG274</f>
        <v>0</v>
      </c>
      <c r="BH27" s="36">
        <f ca="1">Finansejums!BH274</f>
        <v>0</v>
      </c>
      <c r="BI27" s="36">
        <f ca="1">Finansejums!BI274</f>
        <v>0</v>
      </c>
      <c r="BJ27" s="36">
        <f ca="1">Finansejums!BJ274</f>
        <v>0</v>
      </c>
      <c r="BK27" s="36">
        <f ca="1">Finansejums!BK274</f>
        <v>0</v>
      </c>
      <c r="BL27" s="36">
        <f ca="1">Finansejums!BL274</f>
        <v>0</v>
      </c>
      <c r="BM27" s="36">
        <f ca="1">Finansejums!BM274</f>
        <v>0</v>
      </c>
      <c r="BN27" s="36">
        <f ca="1">Finansejums!BN274</f>
        <v>0</v>
      </c>
      <c r="BO27" s="36">
        <f ca="1">Finansejums!BO274</f>
        <v>0</v>
      </c>
      <c r="BP27" s="36">
        <f ca="1">Finansejums!BP274</f>
        <v>0</v>
      </c>
      <c r="BQ27" s="36">
        <f ca="1">Finansejums!BQ274</f>
        <v>0</v>
      </c>
      <c r="BR27" s="36">
        <f ca="1">Finansejums!BR274</f>
        <v>0</v>
      </c>
      <c r="BS27" s="36">
        <f ca="1">Finansejums!BS274</f>
        <v>0</v>
      </c>
      <c r="BT27" s="36">
        <f ca="1">Finansejums!BT274</f>
        <v>0</v>
      </c>
      <c r="BU27" s="36">
        <f ca="1">Finansejums!BU274</f>
        <v>0</v>
      </c>
      <c r="BV27" s="36">
        <f ca="1">Finansejums!BV274</f>
        <v>0</v>
      </c>
      <c r="BW27" s="36">
        <f ca="1">Finansejums!BW274</f>
        <v>0</v>
      </c>
      <c r="BX27" s="36">
        <f ca="1">Finansejums!BX274</f>
        <v>0</v>
      </c>
      <c r="BY27" s="36">
        <f ca="1">Finansejums!BY274</f>
        <v>0</v>
      </c>
      <c r="BZ27" s="36">
        <f ca="1">Finansejums!BZ274</f>
        <v>0</v>
      </c>
      <c r="CA27" s="36">
        <f ca="1">Finansejums!CA274</f>
        <v>0</v>
      </c>
      <c r="CB27" s="36">
        <f ca="1">Finansejums!CB274</f>
        <v>0</v>
      </c>
      <c r="CC27" s="36">
        <f ca="1">Finansejums!CC274</f>
        <v>0</v>
      </c>
      <c r="CD27" s="36">
        <f ca="1">Finansejums!CD274</f>
        <v>0</v>
      </c>
      <c r="CE27" s="36">
        <f ca="1">Finansejums!CE274</f>
        <v>0</v>
      </c>
      <c r="CF27" s="36">
        <f ca="1">Finansejums!CF274</f>
        <v>0</v>
      </c>
      <c r="CG27" s="36">
        <f ca="1">Finansejums!CG274</f>
        <v>0</v>
      </c>
      <c r="CH27" s="36">
        <f ca="1">Finansejums!CH274</f>
        <v>0</v>
      </c>
      <c r="CI27" s="36">
        <f ca="1">Finansejums!CI274</f>
        <v>0</v>
      </c>
      <c r="CJ27" s="36">
        <f ca="1">Finansejums!CJ274</f>
        <v>0</v>
      </c>
      <c r="CK27" s="36">
        <f ca="1">Finansejums!CK274</f>
        <v>0</v>
      </c>
    </row>
    <row r="28" spans="3:89" customFormat="1" ht="10.15" customHeight="1">
      <c r="C28" s="109" t="s">
        <v>194</v>
      </c>
      <c r="D28" s="40" t="s">
        <v>205</v>
      </c>
      <c r="E28" s="94"/>
      <c r="F28" s="42" t="s">
        <v>4</v>
      </c>
      <c r="G28" s="72">
        <f ca="1">SUM(J28:CK28)</f>
        <v>-3578572.6842878321</v>
      </c>
      <c r="J28" s="43">
        <f>Finansejums!J295</f>
        <v>0</v>
      </c>
      <c r="K28" s="43">
        <f>Finansejums!K295</f>
        <v>0</v>
      </c>
      <c r="L28" s="43">
        <f>Finansejums!L295</f>
        <v>0</v>
      </c>
      <c r="M28" s="43">
        <f ca="1">Finansejums!M295</f>
        <v>0</v>
      </c>
      <c r="N28" s="43">
        <f ca="1">Finansejums!N295</f>
        <v>0</v>
      </c>
      <c r="O28" s="43">
        <f ca="1">Finansejums!O295</f>
        <v>-81369.970996579374</v>
      </c>
      <c r="P28" s="43">
        <f ca="1">Finansejums!P295</f>
        <v>-82578.961585748169</v>
      </c>
      <c r="Q28" s="43">
        <f ca="1">Finansejums!Q295</f>
        <v>-83489.40321211156</v>
      </c>
      <c r="R28" s="43">
        <f ca="1">Finansejums!R295</f>
        <v>-84399.844838474935</v>
      </c>
      <c r="S28" s="43">
        <f ca="1">Finansejums!S295</f>
        <v>-85310.286464838326</v>
      </c>
      <c r="T28" s="43">
        <f ca="1">Finansejums!T295</f>
        <v>-86220.728091201716</v>
      </c>
      <c r="U28" s="43">
        <f ca="1">Finansejums!U295</f>
        <v>-87131.169717565092</v>
      </c>
      <c r="V28" s="43">
        <f ca="1">Finansejums!V295</f>
        <v>-88041.611343928482</v>
      </c>
      <c r="W28" s="43">
        <f ca="1">Finansejums!W295</f>
        <v>-88952.052970291872</v>
      </c>
      <c r="X28" s="43">
        <f ca="1">Finansejums!X295</f>
        <v>-2549.839300733016</v>
      </c>
      <c r="Y28" s="43">
        <f ca="1">Finansejums!Y295</f>
        <v>-79857.23850988684</v>
      </c>
      <c r="Z28" s="43">
        <f ca="1">Finansejums!Z295</f>
        <v>-73165.51745869295</v>
      </c>
      <c r="AA28" s="43">
        <f ca="1">Finansejums!AA295</f>
        <v>-67604.285230570313</v>
      </c>
      <c r="AB28" s="43">
        <f ca="1">Finansejums!AB295</f>
        <v>-72811.005720114306</v>
      </c>
      <c r="AC28" s="43">
        <f ca="1">Finansejums!AC295</f>
        <v>-95388.70753338105</v>
      </c>
      <c r="AD28" s="43">
        <f ca="1">Finansejums!AD295</f>
        <v>-103309.77154977218</v>
      </c>
      <c r="AE28" s="43">
        <f ca="1">Finansejums!AE295</f>
        <v>-104385.28149025829</v>
      </c>
      <c r="AF28" s="43">
        <f ca="1">Finansejums!AF295</f>
        <v>-102441.43818490065</v>
      </c>
      <c r="AG28" s="43">
        <f ca="1">Finansejums!AG295</f>
        <v>-99328.492225553608</v>
      </c>
      <c r="AH28" s="43">
        <f ca="1">Finansejums!AH295</f>
        <v>-28751.173890037531</v>
      </c>
      <c r="AI28" s="43">
        <f ca="1">Finansejums!AI295</f>
        <v>-56890.667069339201</v>
      </c>
      <c r="AJ28" s="43">
        <f ca="1">Finansejums!AJ295</f>
        <v>-69471.760392049531</v>
      </c>
      <c r="AK28" s="43">
        <f ca="1">Finansejums!AK295</f>
        <v>-74461.468761481447</v>
      </c>
      <c r="AL28" s="43">
        <f ca="1">Finansejums!AL295</f>
        <v>-75820.080083981476</v>
      </c>
      <c r="AM28" s="43">
        <f ca="1">Finansejums!AM295</f>
        <v>-75508.195889507988</v>
      </c>
      <c r="AN28" s="43">
        <f ca="1">Finansejums!AN295</f>
        <v>-74489.551270355412</v>
      </c>
      <c r="AO28" s="43">
        <f ca="1">Finansejums!AO295</f>
        <v>-73231.878720650304</v>
      </c>
      <c r="AP28" s="43">
        <f ca="1">Finansejums!AP295</f>
        <v>-71956.909932537412</v>
      </c>
      <c r="AQ28" s="43">
        <f ca="1">Finansejums!AQ295</f>
        <v>-70765.034805629941</v>
      </c>
      <c r="AR28" s="43">
        <f ca="1">Finansejums!AR295</f>
        <v>-9302.1680818080604</v>
      </c>
      <c r="AS28" s="43">
        <f ca="1">Finansejums!AS295</f>
        <v>-35895.097222219694</v>
      </c>
      <c r="AT28" s="43">
        <f ca="1">Finansejums!AT295</f>
        <v>-48819.363991980863</v>
      </c>
      <c r="AU28" s="43">
        <f ca="1">Finansejums!AU295</f>
        <v>-54970.965622155389</v>
      </c>
      <c r="AV28" s="43">
        <f ca="1">Finansejums!AV295</f>
        <v>-57792.503490757314</v>
      </c>
      <c r="AW28" s="43">
        <f ca="1">Finansejums!AW295</f>
        <v>-59000.493139717131</v>
      </c>
      <c r="AX28" s="43">
        <f ca="1">Finansejums!AX295</f>
        <v>-59448.934893118334</v>
      </c>
      <c r="AY28" s="43">
        <f ca="1">Finansejums!AY295</f>
        <v>-59561.028365369362</v>
      </c>
      <c r="AZ28" s="43">
        <f ca="1">Finansejums!AZ295</f>
        <v>-59544.970017059561</v>
      </c>
      <c r="BA28" s="43">
        <f ca="1">Finansejums!BA295</f>
        <v>-59501.801357602235</v>
      </c>
      <c r="BB28" s="43">
        <f ca="1">Finansejums!BB295</f>
        <v>-3068.511432530704</v>
      </c>
      <c r="BC28" s="43">
        <f ca="1">Finansejums!BC295</f>
        <v>-28547.249502660197</v>
      </c>
      <c r="BD28" s="43">
        <f ca="1">Finansejums!BD295</f>
        <v>-41323.129692714137</v>
      </c>
      <c r="BE28" s="43">
        <f ca="1">Finansejums!BE295</f>
        <v>-47775.012984850167</v>
      </c>
      <c r="BF28" s="43">
        <f ca="1">Finansejums!BF295</f>
        <v>-51090.471420503993</v>
      </c>
      <c r="BG28" s="43">
        <f ca="1">Finansejums!BG295</f>
        <v>-52861.596753052843</v>
      </c>
      <c r="BH28" s="43">
        <f ca="1">Finansejums!BH295</f>
        <v>-53882.887033691033</v>
      </c>
      <c r="BI28" s="43">
        <f ca="1">Finansejums!BI295</f>
        <v>-54550.174415750051</v>
      </c>
      <c r="BJ28" s="43">
        <f ca="1">Finansejums!BJ295</f>
        <v>-55060.075493491706</v>
      </c>
      <c r="BK28" s="43">
        <f ca="1">Finansejums!BK295</f>
        <v>-55509.70455983626</v>
      </c>
      <c r="BL28" s="43">
        <f ca="1">Finansejums!BL295</f>
        <v>-24138.832885218781</v>
      </c>
      <c r="BM28" s="43">
        <f ca="1">Finansejums!BM295</f>
        <v>-39577.067083561749</v>
      </c>
      <c r="BN28" s="43">
        <f ca="1">Finansejums!BN295</f>
        <v>-47484.63787257576</v>
      </c>
      <c r="BO28" s="43">
        <f ca="1">Finansejums!BO295</f>
        <v>-51641.384515043494</v>
      </c>
      <c r="BP28" s="43">
        <f>Finansejums!BP295</f>
        <v>0</v>
      </c>
      <c r="BQ28" s="43">
        <f>Finansejums!BQ295</f>
        <v>0</v>
      </c>
      <c r="BR28" s="43">
        <f ca="1">Finansejums!BR295</f>
        <v>-228542.29522039049</v>
      </c>
      <c r="BS28" s="43">
        <f ca="1">Finansejums!BS295</f>
        <v>-8.4837665781378743E-13</v>
      </c>
      <c r="BT28" s="43">
        <f ca="1">Finansejums!BT295</f>
        <v>-1.2725649867206812E-12</v>
      </c>
      <c r="BU28" s="43">
        <f ca="1">Finansejums!BU295</f>
        <v>-1.4846591511741281E-12</v>
      </c>
      <c r="BV28" s="43">
        <f ca="1">Finansejums!BV295</f>
        <v>-1.5907062334008516E-12</v>
      </c>
      <c r="BW28" s="43">
        <f ca="1">Finansejums!BW295</f>
        <v>-1.6437297745142133E-12</v>
      </c>
      <c r="BX28" s="43">
        <f ca="1">Finansejums!BX295</f>
        <v>-1.6702415450708942E-12</v>
      </c>
      <c r="BY28" s="43">
        <f ca="1">Finansejums!BY295</f>
        <v>-1.6834974303492344E-12</v>
      </c>
      <c r="BZ28" s="43">
        <f ca="1">Finansejums!BZ295</f>
        <v>-1.6901253729884045E-12</v>
      </c>
      <c r="CA28" s="43">
        <f ca="1">Finansejums!CA295</f>
        <v>-1.6934393443079898E-12</v>
      </c>
      <c r="CB28" s="43">
        <f ca="1">Finansejums!CB295</f>
        <v>-1.6950963299677824E-12</v>
      </c>
      <c r="CC28" s="43">
        <f ca="1">Finansejums!CC295</f>
        <v>-1.6959248227976787E-12</v>
      </c>
      <c r="CD28" s="43">
        <f ca="1">Finansejums!CD295</f>
        <v>-1.6963390692126267E-12</v>
      </c>
      <c r="CE28" s="43">
        <f ca="1">Finansejums!CE295</f>
        <v>-1.6965461924201009E-12</v>
      </c>
      <c r="CF28" s="43">
        <f ca="1">Finansejums!CF295</f>
        <v>-1.6966497540238378E-12</v>
      </c>
      <c r="CG28" s="43">
        <f ca="1">Finansejums!CG295</f>
        <v>-1.6967015348257064E-12</v>
      </c>
      <c r="CH28" s="43">
        <f ca="1">Finansejums!CH295</f>
        <v>-1.6967274252266405E-12</v>
      </c>
      <c r="CI28" s="43">
        <f ca="1">Finansejums!CI295</f>
        <v>-1.6967403704271078E-12</v>
      </c>
      <c r="CJ28" s="43">
        <f ca="1">Finansejums!CJ295</f>
        <v>-1.6967468430273414E-12</v>
      </c>
      <c r="CK28" s="43">
        <f ca="1">Finansejums!CK295</f>
        <v>-1.696750079327458E-12</v>
      </c>
    </row>
    <row r="29" spans="3:89" s="75" customFormat="1" ht="10.15" customHeight="1">
      <c r="D29" s="44" t="s">
        <v>206</v>
      </c>
      <c r="F29" s="46" t="s">
        <v>4</v>
      </c>
      <c r="G29" s="82">
        <f ca="1">SUM(J29:CK29)</f>
        <v>-3578572.6842878335</v>
      </c>
      <c r="J29" s="38">
        <f ca="1">SUM(J24:J28)</f>
        <v>3150</v>
      </c>
      <c r="K29" s="38">
        <f t="shared" ref="K29:BV29" ca="1" si="6">SUM(K24:K28)</f>
        <v>3150</v>
      </c>
      <c r="L29" s="38">
        <f t="shared" ca="1" si="6"/>
        <v>3150</v>
      </c>
      <c r="M29" s="38">
        <f t="shared" ca="1" si="6"/>
        <v>1309055.2905868078</v>
      </c>
      <c r="N29" s="38">
        <f t="shared" ca="1" si="6"/>
        <v>434710.76893822459</v>
      </c>
      <c r="O29" s="38">
        <f t="shared" ca="1" si="6"/>
        <v>-194570.0288163129</v>
      </c>
      <c r="P29" s="38">
        <f t="shared" ca="1" si="6"/>
        <v>-196390.91206903965</v>
      </c>
      <c r="Q29" s="38">
        <f t="shared" ca="1" si="6"/>
        <v>-198211.79532176646</v>
      </c>
      <c r="R29" s="38">
        <f t="shared" ca="1" si="6"/>
        <v>-200032.67857449321</v>
      </c>
      <c r="S29" s="38">
        <f t="shared" ca="1" si="6"/>
        <v>-201853.56182721996</v>
      </c>
      <c r="T29" s="38">
        <f t="shared" ca="1" si="6"/>
        <v>-203674.44507994677</v>
      </c>
      <c r="U29" s="38">
        <f t="shared" ca="1" si="6"/>
        <v>-205495.32833267353</v>
      </c>
      <c r="V29" s="38">
        <f t="shared" ca="1" si="6"/>
        <v>-207316.21158540028</v>
      </c>
      <c r="W29" s="38">
        <f t="shared" ca="1" si="6"/>
        <v>-209137.09483812709</v>
      </c>
      <c r="X29" s="38">
        <f t="shared" ca="1" si="6"/>
        <v>132930.33843402623</v>
      </c>
      <c r="Y29" s="38">
        <f t="shared" ca="1" si="6"/>
        <v>-187142.990954176</v>
      </c>
      <c r="Z29" s="38">
        <f t="shared" ca="1" si="6"/>
        <v>-173759.54885178822</v>
      </c>
      <c r="AA29" s="38">
        <f t="shared" ca="1" si="6"/>
        <v>-142885.83767546003</v>
      </c>
      <c r="AB29" s="38">
        <f t="shared" ca="1" si="6"/>
        <v>-100239.51965451663</v>
      </c>
      <c r="AC29" s="38">
        <f t="shared" ca="1" si="6"/>
        <v>-122817.22146778337</v>
      </c>
      <c r="AD29" s="38">
        <f t="shared" ca="1" si="6"/>
        <v>-130738.2854841745</v>
      </c>
      <c r="AE29" s="38">
        <f t="shared" ca="1" si="6"/>
        <v>-131813.79542466061</v>
      </c>
      <c r="AF29" s="38">
        <f t="shared" ca="1" si="6"/>
        <v>-129869.95211930297</v>
      </c>
      <c r="AG29" s="38">
        <f t="shared" ca="1" si="6"/>
        <v>-126757.00615995593</v>
      </c>
      <c r="AH29" s="38">
        <f t="shared" ca="1" si="6"/>
        <v>77604.530679148636</v>
      </c>
      <c r="AI29" s="38">
        <f t="shared" ca="1" si="6"/>
        <v>-80799.812951929736</v>
      </c>
      <c r="AJ29" s="38">
        <f t="shared" ca="1" si="6"/>
        <v>-93380.90627464006</v>
      </c>
      <c r="AK29" s="38">
        <f t="shared" ca="1" si="6"/>
        <v>-98370.614644071989</v>
      </c>
      <c r="AL29" s="38">
        <f t="shared" ca="1" si="6"/>
        <v>-99729.225966572005</v>
      </c>
      <c r="AM29" s="38">
        <f t="shared" ca="1" si="6"/>
        <v>-99417.341772098531</v>
      </c>
      <c r="AN29" s="38">
        <f t="shared" ca="1" si="6"/>
        <v>-98398.697152945941</v>
      </c>
      <c r="AO29" s="38">
        <f t="shared" ca="1" si="6"/>
        <v>-97141.024603240832</v>
      </c>
      <c r="AP29" s="38">
        <f t="shared" ca="1" si="6"/>
        <v>-95866.05581512794</v>
      </c>
      <c r="AQ29" s="38">
        <f t="shared" ca="1" si="6"/>
        <v>-94674.180688220484</v>
      </c>
      <c r="AR29" s="38">
        <f t="shared" ca="1" si="6"/>
        <v>83790.977321181257</v>
      </c>
      <c r="AS29" s="38">
        <f t="shared" ca="1" si="6"/>
        <v>-58330.62541967725</v>
      </c>
      <c r="AT29" s="38">
        <f t="shared" ca="1" si="6"/>
        <v>-71254.892189438426</v>
      </c>
      <c r="AU29" s="38">
        <f t="shared" ca="1" si="6"/>
        <v>-77406.493819612951</v>
      </c>
      <c r="AV29" s="38">
        <f t="shared" ca="1" si="6"/>
        <v>-80228.031688214862</v>
      </c>
      <c r="AW29" s="38">
        <f t="shared" ca="1" si="6"/>
        <v>-81436.021337174694</v>
      </c>
      <c r="AX29" s="38">
        <f t="shared" ca="1" si="6"/>
        <v>-81884.463090575882</v>
      </c>
      <c r="AY29" s="38">
        <f t="shared" ca="1" si="6"/>
        <v>-81996.556562826911</v>
      </c>
      <c r="AZ29" s="38">
        <f t="shared" ca="1" si="6"/>
        <v>-81980.498214517109</v>
      </c>
      <c r="BA29" s="38">
        <f t="shared" ca="1" si="6"/>
        <v>-81937.329555059783</v>
      </c>
      <c r="BB29" s="38">
        <f t="shared" ca="1" si="6"/>
        <v>82687.852213992825</v>
      </c>
      <c r="BC29" s="38">
        <f t="shared" ca="1" si="6"/>
        <v>-50167.579727177108</v>
      </c>
      <c r="BD29" s="38">
        <f t="shared" ca="1" si="6"/>
        <v>-62943.459917231048</v>
      </c>
      <c r="BE29" s="38">
        <f t="shared" ca="1" si="6"/>
        <v>-69395.343209367071</v>
      </c>
      <c r="BF29" s="38">
        <f t="shared" ca="1" si="6"/>
        <v>-72710.801645020896</v>
      </c>
      <c r="BG29" s="38">
        <f t="shared" ca="1" si="6"/>
        <v>-74481.926977569761</v>
      </c>
      <c r="BH29" s="38">
        <f t="shared" ca="1" si="6"/>
        <v>-75503.217258207937</v>
      </c>
      <c r="BI29" s="38">
        <f ca="1">SUM(BI24:BI28)</f>
        <v>-76170.504640266969</v>
      </c>
      <c r="BJ29" s="38">
        <f t="shared" ca="1" si="6"/>
        <v>-76680.405718008609</v>
      </c>
      <c r="BK29" s="38">
        <f t="shared" ca="1" si="6"/>
        <v>-77130.034784353164</v>
      </c>
      <c r="BL29" s="38">
        <f t="shared" ca="1" si="6"/>
        <v>18036.659563242803</v>
      </c>
      <c r="BM29" s="38">
        <f t="shared" ca="1" si="6"/>
        <v>-59302.753468620358</v>
      </c>
      <c r="BN29" s="38">
        <f t="shared" ca="1" si="6"/>
        <v>-67210.324257634376</v>
      </c>
      <c r="BO29" s="38">
        <f t="shared" ca="1" si="6"/>
        <v>-71367.070900102102</v>
      </c>
      <c r="BP29" s="38">
        <f t="shared" ca="1" si="6"/>
        <v>-19725.686385058609</v>
      </c>
      <c r="BQ29" s="38">
        <f t="shared" ca="1" si="6"/>
        <v>-19725.686385058609</v>
      </c>
      <c r="BR29" s="38">
        <f t="shared" ca="1" si="6"/>
        <v>-237385.32076803644</v>
      </c>
      <c r="BS29" s="38">
        <f t="shared" ca="1" si="6"/>
        <v>-8.4837665781378743E-13</v>
      </c>
      <c r="BT29" s="38">
        <f t="shared" ca="1" si="6"/>
        <v>-1.2725649867206812E-12</v>
      </c>
      <c r="BU29" s="38">
        <f t="shared" ca="1" si="6"/>
        <v>-1.4846591511741281E-12</v>
      </c>
      <c r="BV29" s="38">
        <f t="shared" ca="1" si="6"/>
        <v>-1.5907062334008516E-12</v>
      </c>
      <c r="BW29" s="38">
        <f t="shared" ref="BW29:CK29" ca="1" si="7">SUM(BW24:BW28)</f>
        <v>-1.6437297745142133E-12</v>
      </c>
      <c r="BX29" s="38">
        <f t="shared" ca="1" si="7"/>
        <v>-1.6702415450708942E-12</v>
      </c>
      <c r="BY29" s="38">
        <f t="shared" ca="1" si="7"/>
        <v>-1.6834974303492344E-12</v>
      </c>
      <c r="BZ29" s="38">
        <f t="shared" ca="1" si="7"/>
        <v>-1.6901253729884045E-12</v>
      </c>
      <c r="CA29" s="38">
        <f t="shared" ca="1" si="7"/>
        <v>-1.6934393443079898E-12</v>
      </c>
      <c r="CB29" s="38">
        <f t="shared" ca="1" si="7"/>
        <v>-1.6950963299677824E-12</v>
      </c>
      <c r="CC29" s="38">
        <f t="shared" ca="1" si="7"/>
        <v>-1.6959248227976787E-12</v>
      </c>
      <c r="CD29" s="38">
        <f t="shared" ca="1" si="7"/>
        <v>-1.6963390692126267E-12</v>
      </c>
      <c r="CE29" s="38">
        <f t="shared" ca="1" si="7"/>
        <v>-1.6965461924201009E-12</v>
      </c>
      <c r="CF29" s="38">
        <f t="shared" ca="1" si="7"/>
        <v>-1.6966497540238378E-12</v>
      </c>
      <c r="CG29" s="38">
        <f t="shared" ca="1" si="7"/>
        <v>-1.6967015348257064E-12</v>
      </c>
      <c r="CH29" s="38">
        <f t="shared" ca="1" si="7"/>
        <v>-1.6967274252266405E-12</v>
      </c>
      <c r="CI29" s="38">
        <f t="shared" ca="1" si="7"/>
        <v>-1.6967403704271078E-12</v>
      </c>
      <c r="CJ29" s="38">
        <f t="shared" ca="1" si="7"/>
        <v>-1.6967468430273414E-12</v>
      </c>
      <c r="CK29" s="38">
        <f t="shared" ca="1" si="7"/>
        <v>-1.696750079327458E-12</v>
      </c>
    </row>
    <row r="30" spans="3:89" customFormat="1" ht="10.15" customHeight="1">
      <c r="F30" s="12"/>
      <c r="G30" s="96"/>
    </row>
    <row r="31" spans="3:89" ht="10.15" customHeight="1">
      <c r="D31" s="44" t="s">
        <v>207</v>
      </c>
      <c r="E31" s="10"/>
      <c r="J31" s="107">
        <f t="shared" ref="J31:AO31" ca="1" si="8">SUM(J16,J21,J29)</f>
        <v>0</v>
      </c>
      <c r="K31" s="107">
        <f t="shared" ca="1" si="8"/>
        <v>0</v>
      </c>
      <c r="L31" s="107">
        <f t="shared" ca="1" si="8"/>
        <v>0</v>
      </c>
      <c r="M31" s="107">
        <f t="shared" ca="1" si="8"/>
        <v>0</v>
      </c>
      <c r="N31" s="107">
        <f t="shared" ca="1" si="8"/>
        <v>0</v>
      </c>
      <c r="O31" s="107">
        <f t="shared" ca="1" si="8"/>
        <v>0</v>
      </c>
      <c r="P31" s="107">
        <f t="shared" ca="1" si="8"/>
        <v>0</v>
      </c>
      <c r="Q31" s="107">
        <f t="shared" ca="1" si="8"/>
        <v>0</v>
      </c>
      <c r="R31" s="107">
        <f t="shared" ca="1" si="8"/>
        <v>0</v>
      </c>
      <c r="S31" s="107">
        <f t="shared" ca="1" si="8"/>
        <v>0</v>
      </c>
      <c r="T31" s="107">
        <f t="shared" ca="1" si="8"/>
        <v>0</v>
      </c>
      <c r="U31" s="107">
        <f t="shared" ca="1" si="8"/>
        <v>0</v>
      </c>
      <c r="V31" s="107">
        <f t="shared" ca="1" si="8"/>
        <v>0</v>
      </c>
      <c r="W31" s="107">
        <f t="shared" ca="1" si="8"/>
        <v>0</v>
      </c>
      <c r="X31" s="107">
        <f t="shared" ca="1" si="8"/>
        <v>0</v>
      </c>
      <c r="Y31" s="107">
        <f t="shared" ca="1" si="8"/>
        <v>0</v>
      </c>
      <c r="Z31" s="107">
        <f t="shared" ca="1" si="8"/>
        <v>0</v>
      </c>
      <c r="AA31" s="107">
        <f t="shared" ca="1" si="8"/>
        <v>19751.246720082912</v>
      </c>
      <c r="AB31" s="107">
        <f t="shared" ca="1" si="8"/>
        <v>53059.759000031394</v>
      </c>
      <c r="AC31" s="107">
        <f t="shared" ca="1" si="8"/>
        <v>22577.701813266744</v>
      </c>
      <c r="AD31" s="107">
        <f t="shared" ca="1" si="8"/>
        <v>7921.0640163911448</v>
      </c>
      <c r="AE31" s="107">
        <f t="shared" ca="1" si="8"/>
        <v>1075.5099404861103</v>
      </c>
      <c r="AF31" s="107">
        <f t="shared" ca="1" si="8"/>
        <v>-1943.84330535763</v>
      </c>
      <c r="AG31" s="107">
        <f t="shared" ca="1" si="8"/>
        <v>-3112.9459593470528</v>
      </c>
      <c r="AH31" s="107">
        <f t="shared" ca="1" si="8"/>
        <v>-70577.318335516073</v>
      </c>
      <c r="AI31" s="107">
        <f t="shared" ca="1" si="8"/>
        <v>28139.493179301659</v>
      </c>
      <c r="AJ31" s="107">
        <f t="shared" ca="1" si="8"/>
        <v>12581.093322710338</v>
      </c>
      <c r="AK31" s="107">
        <f t="shared" ca="1" si="8"/>
        <v>4989.7083694319153</v>
      </c>
      <c r="AL31" s="107">
        <f t="shared" ca="1" si="8"/>
        <v>1358.6113225000445</v>
      </c>
      <c r="AM31" s="107">
        <f t="shared" ca="1" si="8"/>
        <v>-311.88419447350316</v>
      </c>
      <c r="AN31" s="107">
        <f t="shared" ca="1" si="8"/>
        <v>-1018.6446191525902</v>
      </c>
      <c r="AO31" s="107">
        <f t="shared" ca="1" si="8"/>
        <v>-1257.6725497050938</v>
      </c>
      <c r="AP31" s="107">
        <f t="shared" ref="AP31:BU31" ca="1" si="9">SUM(AP16,AP21,AP29)</f>
        <v>-1274.9687881128775</v>
      </c>
      <c r="AQ31" s="107">
        <f t="shared" ca="1" si="9"/>
        <v>-1191.8751269074855</v>
      </c>
      <c r="AR31" s="107">
        <f t="shared" ca="1" si="9"/>
        <v>-61462.866723821891</v>
      </c>
      <c r="AS31" s="107">
        <f t="shared" ca="1" si="9"/>
        <v>26592.929140411637</v>
      </c>
      <c r="AT31" s="107">
        <f t="shared" ca="1" si="9"/>
        <v>12924.266769761161</v>
      </c>
      <c r="AU31" s="107">
        <f t="shared" ca="1" si="9"/>
        <v>6151.6016301745112</v>
      </c>
      <c r="AV31" s="107">
        <f t="shared" ca="1" si="9"/>
        <v>2821.5378686019249</v>
      </c>
      <c r="AW31" s="107">
        <f t="shared" ca="1" si="9"/>
        <v>1207.9896489598032</v>
      </c>
      <c r="AX31" s="107">
        <f t="shared" ca="1" si="9"/>
        <v>448.44175340121728</v>
      </c>
      <c r="AY31" s="107">
        <f t="shared" ca="1" si="9"/>
        <v>112.09347225102829</v>
      </c>
      <c r="AZ31" s="107">
        <f t="shared" ca="1" si="9"/>
        <v>-16.058348309787107</v>
      </c>
      <c r="BA31" s="107">
        <f t="shared" ca="1" si="9"/>
        <v>-43.168659457325703</v>
      </c>
      <c r="BB31" s="107">
        <f t="shared" ca="1" si="9"/>
        <v>-56433.289925071527</v>
      </c>
      <c r="BC31" s="107">
        <f t="shared" ca="1" si="9"/>
        <v>25478.738070129497</v>
      </c>
      <c r="BD31" s="107">
        <f t="shared" ca="1" si="9"/>
        <v>12775.880190053933</v>
      </c>
      <c r="BE31" s="107">
        <f t="shared" ca="1" si="9"/>
        <v>6451.8832921360299</v>
      </c>
      <c r="BF31" s="107">
        <f t="shared" ca="1" si="9"/>
        <v>3315.4584356538253</v>
      </c>
      <c r="BG31" s="107">
        <f t="shared" ca="1" si="9"/>
        <v>1771.125332548836</v>
      </c>
      <c r="BH31" s="107">
        <f t="shared" ca="1" si="9"/>
        <v>1021.2902806381899</v>
      </c>
      <c r="BI31" s="107">
        <f t="shared" ca="1" si="9"/>
        <v>667.28738205901755</v>
      </c>
      <c r="BJ31" s="107">
        <f t="shared" ca="1" si="9"/>
        <v>509.90107774166972</v>
      </c>
      <c r="BK31" s="107">
        <f t="shared" ca="1" si="9"/>
        <v>449.6290663445543</v>
      </c>
      <c r="BL31" s="107">
        <f t="shared" ca="1" si="9"/>
        <v>-31370.87167461748</v>
      </c>
      <c r="BM31" s="107">
        <f t="shared" ca="1" si="9"/>
        <v>15438.234198342965</v>
      </c>
      <c r="BN31" s="107">
        <f t="shared" ca="1" si="9"/>
        <v>7907.5707890140038</v>
      </c>
      <c r="BO31" s="107">
        <f t="shared" ca="1" si="9"/>
        <v>4156.7466424677405</v>
      </c>
      <c r="BP31" s="107">
        <f t="shared" ca="1" si="9"/>
        <v>56231.465302719283</v>
      </c>
      <c r="BQ31" s="107">
        <f t="shared" ca="1" si="9"/>
        <v>56690.723651063687</v>
      </c>
      <c r="BR31" s="107">
        <f t="shared" ca="1" si="9"/>
        <v>-164563.57346882584</v>
      </c>
      <c r="BS31" s="107">
        <f t="shared" ca="1" si="9"/>
        <v>8.4837665781378743E-13</v>
      </c>
      <c r="BT31" s="107">
        <f t="shared" ca="1" si="9"/>
        <v>4.2418832890689366E-13</v>
      </c>
      <c r="BU31" s="107">
        <f t="shared" ca="1" si="9"/>
        <v>2.1209416445344673E-13</v>
      </c>
      <c r="BV31" s="107">
        <f t="shared" ref="BV31:CK31" ca="1" si="10">SUM(BV16,BV21,BV29)</f>
        <v>1.0604708222672326E-13</v>
      </c>
      <c r="BW31" s="107">
        <f t="shared" ca="1" si="10"/>
        <v>5.3023541113361531E-14</v>
      </c>
      <c r="BX31" s="107">
        <f t="shared" ca="1" si="10"/>
        <v>2.6511770556680665E-14</v>
      </c>
      <c r="BY31" s="107">
        <f t="shared" ca="1" si="10"/>
        <v>1.3255885278340433E-14</v>
      </c>
      <c r="BZ31" s="107">
        <f t="shared" ca="1" si="10"/>
        <v>6.6279426391703176E-15</v>
      </c>
      <c r="CA31" s="107">
        <f t="shared" ca="1" si="10"/>
        <v>3.3139713195850578E-15</v>
      </c>
      <c r="CB31" s="107">
        <f t="shared" ca="1" si="10"/>
        <v>1.6569856597924279E-15</v>
      </c>
      <c r="CC31" s="107">
        <f t="shared" ca="1" si="10"/>
        <v>8.28492829896113E-16</v>
      </c>
      <c r="CD31" s="107">
        <f t="shared" ca="1" si="10"/>
        <v>4.1424641494815747E-16</v>
      </c>
      <c r="CE31" s="107">
        <f t="shared" ca="1" si="10"/>
        <v>2.0712320747397776E-16</v>
      </c>
      <c r="CF31" s="107">
        <f t="shared" ca="1" si="10"/>
        <v>1.0356160373708986E-16</v>
      </c>
      <c r="CG31" s="107">
        <f t="shared" ca="1" si="10"/>
        <v>5.1780801868443953E-17</v>
      </c>
      <c r="CH31" s="107">
        <f t="shared" ca="1" si="10"/>
        <v>2.5890400934322951E-17</v>
      </c>
      <c r="CI31" s="107">
        <f t="shared" ca="1" si="10"/>
        <v>1.2945200467060501E-17</v>
      </c>
      <c r="CJ31" s="107">
        <f t="shared" ca="1" si="10"/>
        <v>6.4726002334292764E-18</v>
      </c>
      <c r="CK31" s="107">
        <f t="shared" ca="1" si="10"/>
        <v>3.2363001168156124E-18</v>
      </c>
    </row>
    <row r="32" spans="3:89" ht="10.15" customHeight="1">
      <c r="D32" s="44"/>
      <c r="E32" s="10"/>
      <c r="J32" s="107"/>
      <c r="K32" s="107"/>
      <c r="L32" s="107"/>
      <c r="M32" s="107"/>
      <c r="N32" s="107"/>
      <c r="O32" s="107"/>
      <c r="P32" s="107"/>
      <c r="Q32" s="107"/>
      <c r="R32" s="107"/>
      <c r="S32" s="107"/>
      <c r="T32" s="107"/>
      <c r="U32" s="107"/>
      <c r="V32" s="107"/>
      <c r="W32" s="107"/>
      <c r="X32" s="107"/>
      <c r="Y32" s="107"/>
      <c r="Z32" s="107"/>
      <c r="AA32" s="107"/>
      <c r="AB32" s="107"/>
      <c r="AC32" s="107"/>
      <c r="AD32" s="107"/>
      <c r="AE32" s="107"/>
      <c r="AF32" s="107"/>
      <c r="AG32" s="107"/>
      <c r="AH32" s="107"/>
      <c r="AI32" s="107"/>
      <c r="AJ32" s="107"/>
      <c r="AK32" s="107"/>
      <c r="AL32" s="107"/>
      <c r="AM32" s="107"/>
      <c r="AN32" s="107"/>
      <c r="AO32" s="107"/>
      <c r="AP32" s="107"/>
      <c r="AQ32" s="107"/>
      <c r="AR32" s="107"/>
      <c r="AS32" s="107"/>
      <c r="AT32" s="107"/>
      <c r="AU32" s="107"/>
      <c r="AV32" s="107"/>
      <c r="AW32" s="107"/>
      <c r="AX32" s="107"/>
      <c r="AY32" s="107"/>
      <c r="AZ32" s="107"/>
      <c r="BA32" s="107"/>
      <c r="BB32" s="107"/>
      <c r="BC32" s="107"/>
      <c r="BD32" s="107"/>
      <c r="BE32" s="107"/>
      <c r="BF32" s="107"/>
      <c r="BG32" s="107"/>
      <c r="BH32" s="107"/>
      <c r="BI32" s="107"/>
      <c r="BJ32" s="107"/>
      <c r="BK32" s="107"/>
      <c r="BL32" s="107"/>
      <c r="BM32" s="107"/>
      <c r="BN32" s="107"/>
      <c r="BO32" s="107"/>
      <c r="BP32" s="107"/>
      <c r="BQ32" s="107"/>
      <c r="BR32" s="107"/>
      <c r="BS32" s="107"/>
      <c r="BT32" s="107"/>
      <c r="BU32" s="107"/>
      <c r="BV32" s="107"/>
      <c r="BW32" s="107"/>
      <c r="BX32" s="107"/>
      <c r="BY32" s="107"/>
      <c r="BZ32" s="107"/>
      <c r="CA32" s="107"/>
      <c r="CB32" s="107"/>
      <c r="CC32" s="107"/>
      <c r="CD32" s="107"/>
      <c r="CE32" s="107"/>
      <c r="CF32" s="107"/>
      <c r="CG32" s="107"/>
      <c r="CH32" s="107"/>
      <c r="CI32" s="107"/>
      <c r="CJ32" s="107"/>
      <c r="CK32" s="107"/>
    </row>
    <row r="33" spans="2:89" ht="10.15" customHeight="1">
      <c r="D33" s="44"/>
      <c r="E33" s="10"/>
      <c r="J33" s="107"/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7"/>
      <c r="V33" s="107"/>
      <c r="W33" s="107"/>
      <c r="X33" s="107"/>
      <c r="Y33" s="107"/>
      <c r="Z33" s="107"/>
      <c r="AA33" s="107"/>
      <c r="AB33" s="107"/>
      <c r="AC33" s="107"/>
      <c r="AD33" s="107"/>
      <c r="AE33" s="107"/>
      <c r="AF33" s="107"/>
      <c r="AG33" s="107"/>
      <c r="AH33" s="107"/>
      <c r="AI33" s="107"/>
      <c r="AJ33" s="107"/>
      <c r="AK33" s="107"/>
      <c r="AL33" s="107"/>
      <c r="AM33" s="107"/>
      <c r="AN33" s="107"/>
      <c r="AO33" s="107"/>
      <c r="AP33" s="107"/>
      <c r="AQ33" s="107"/>
      <c r="AR33" s="107"/>
      <c r="AS33" s="107"/>
      <c r="AT33" s="107"/>
      <c r="AU33" s="107"/>
      <c r="AV33" s="107"/>
      <c r="AW33" s="107"/>
      <c r="AX33" s="107"/>
      <c r="AY33" s="107"/>
      <c r="AZ33" s="107"/>
      <c r="BA33" s="107"/>
      <c r="BB33" s="107"/>
      <c r="BC33" s="107"/>
      <c r="BD33" s="107"/>
      <c r="BE33" s="107"/>
      <c r="BF33" s="107"/>
      <c r="BG33" s="107"/>
      <c r="BH33" s="107"/>
      <c r="BI33" s="107"/>
      <c r="BJ33" s="107"/>
      <c r="BK33" s="107"/>
      <c r="BL33" s="107"/>
      <c r="BM33" s="107"/>
      <c r="BN33" s="107"/>
      <c r="BO33" s="107"/>
      <c r="BP33" s="107"/>
      <c r="BQ33" s="107"/>
      <c r="BR33" s="107"/>
      <c r="BS33" s="107"/>
      <c r="BT33" s="107"/>
      <c r="BU33" s="107"/>
      <c r="BV33" s="107"/>
      <c r="BW33" s="107"/>
      <c r="BX33" s="107"/>
      <c r="BY33" s="107"/>
      <c r="BZ33" s="107"/>
      <c r="CA33" s="107"/>
      <c r="CB33" s="107"/>
      <c r="CC33" s="107"/>
      <c r="CD33" s="107"/>
      <c r="CE33" s="107"/>
      <c r="CF33" s="107"/>
      <c r="CG33" s="107"/>
      <c r="CH33" s="107"/>
      <c r="CI33" s="107"/>
      <c r="CJ33" s="107"/>
      <c r="CK33" s="107"/>
    </row>
    <row r="34" spans="2:89" s="16" customFormat="1" ht="10.15" customHeight="1">
      <c r="B34" s="17"/>
      <c r="C34" s="207" t="s">
        <v>407</v>
      </c>
      <c r="D34" s="16" t="s">
        <v>262</v>
      </c>
      <c r="E34" s="18"/>
      <c r="F34" s="19"/>
      <c r="G34" s="20"/>
    </row>
    <row r="35" spans="2:89" ht="10.15" customHeight="1">
      <c r="D35" s="44"/>
      <c r="E35" s="10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7"/>
      <c r="X35" s="107"/>
      <c r="Y35" s="107"/>
      <c r="Z35" s="107"/>
      <c r="AA35" s="107"/>
      <c r="AB35" s="107"/>
      <c r="AC35" s="107"/>
      <c r="AD35" s="107"/>
      <c r="AE35" s="107"/>
      <c r="AF35" s="107"/>
      <c r="AG35" s="107"/>
      <c r="AH35" s="107"/>
      <c r="AI35" s="107"/>
      <c r="AJ35" s="107"/>
      <c r="AK35" s="107"/>
      <c r="AL35" s="107"/>
      <c r="AM35" s="107"/>
      <c r="AN35" s="107"/>
      <c r="AO35" s="107"/>
      <c r="AP35" s="107"/>
      <c r="AQ35" s="107"/>
      <c r="AR35" s="107"/>
      <c r="AS35" s="107"/>
      <c r="AT35" s="107"/>
      <c r="AU35" s="107"/>
      <c r="AV35" s="107"/>
      <c r="AW35" s="107"/>
      <c r="AX35" s="107"/>
      <c r="AY35" s="107"/>
      <c r="AZ35" s="107"/>
      <c r="BA35" s="107"/>
      <c r="BB35" s="107"/>
      <c r="BC35" s="107"/>
      <c r="BD35" s="107"/>
      <c r="BE35" s="107"/>
      <c r="BF35" s="107"/>
      <c r="BG35" s="107"/>
      <c r="BH35" s="107"/>
      <c r="BI35" s="107"/>
      <c r="BJ35" s="107"/>
      <c r="BK35" s="107"/>
      <c r="BL35" s="107"/>
      <c r="BM35" s="107"/>
      <c r="BN35" s="107"/>
      <c r="BO35" s="107"/>
      <c r="BP35" s="107"/>
      <c r="BQ35" s="107"/>
      <c r="BR35" s="107"/>
      <c r="BS35" s="107"/>
      <c r="BT35" s="107"/>
      <c r="BU35" s="107"/>
      <c r="BV35" s="107"/>
      <c r="BW35" s="107"/>
      <c r="BX35" s="107"/>
      <c r="BY35" s="107"/>
      <c r="BZ35" s="107"/>
      <c r="CA35" s="107"/>
      <c r="CB35" s="107"/>
      <c r="CC35" s="107"/>
      <c r="CD35" s="107"/>
      <c r="CE35" s="107"/>
      <c r="CF35" s="107"/>
      <c r="CG35" s="107"/>
      <c r="CH35" s="107"/>
      <c r="CI35" s="107"/>
      <c r="CJ35" s="107"/>
      <c r="CK35" s="107"/>
    </row>
    <row r="36" spans="2:89" ht="10.15" customHeight="1">
      <c r="D36" s="63" t="s">
        <v>270</v>
      </c>
      <c r="E36" s="10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  <c r="AG36" s="107"/>
      <c r="AH36" s="107"/>
      <c r="AI36" s="107"/>
      <c r="AJ36" s="107"/>
      <c r="AK36" s="107"/>
      <c r="AL36" s="107"/>
      <c r="AM36" s="107"/>
      <c r="AN36" s="107"/>
      <c r="AO36" s="107"/>
      <c r="AP36" s="107"/>
      <c r="AQ36" s="107"/>
      <c r="AR36" s="107"/>
      <c r="AS36" s="107"/>
      <c r="AT36" s="107"/>
      <c r="AU36" s="107"/>
      <c r="AV36" s="107"/>
      <c r="AW36" s="107"/>
      <c r="AX36" s="107"/>
      <c r="AY36" s="107"/>
      <c r="AZ36" s="107"/>
      <c r="BA36" s="107"/>
      <c r="BB36" s="107"/>
      <c r="BC36" s="107"/>
      <c r="BD36" s="107"/>
      <c r="BE36" s="107"/>
      <c r="BF36" s="107"/>
      <c r="BG36" s="107"/>
      <c r="BH36" s="107"/>
      <c r="BI36" s="107"/>
      <c r="BJ36" s="107"/>
      <c r="BK36" s="107"/>
      <c r="BL36" s="107"/>
      <c r="BM36" s="107"/>
      <c r="BN36" s="107"/>
      <c r="BO36" s="107"/>
      <c r="BP36" s="107"/>
      <c r="BQ36" s="107"/>
      <c r="BR36" s="107"/>
      <c r="BS36" s="107"/>
      <c r="BT36" s="107"/>
      <c r="BU36" s="107"/>
      <c r="BV36" s="107"/>
      <c r="BW36" s="107"/>
      <c r="BX36" s="107"/>
      <c r="BY36" s="107"/>
      <c r="BZ36" s="107"/>
      <c r="CA36" s="107"/>
      <c r="CB36" s="107"/>
      <c r="CC36" s="107"/>
      <c r="CD36" s="107"/>
      <c r="CE36" s="107"/>
      <c r="CF36" s="107"/>
      <c r="CG36" s="107"/>
      <c r="CH36" s="107"/>
      <c r="CI36" s="107"/>
      <c r="CJ36" s="107"/>
      <c r="CK36" s="107"/>
    </row>
    <row r="37" spans="2:89" ht="10.15" customHeight="1">
      <c r="D37" s="10" t="s">
        <v>271</v>
      </c>
      <c r="E37" s="10"/>
      <c r="F37" s="12" t="s">
        <v>4</v>
      </c>
      <c r="G37" s="25">
        <f t="shared" ref="G37:G43" ca="1" si="11">SUM(J37:CK37)</f>
        <v>2862858.1474302658</v>
      </c>
      <c r="J37" s="36">
        <f ca="1">PZA!J41</f>
        <v>-3150</v>
      </c>
      <c r="K37" s="36">
        <f ca="1">PZA!K41</f>
        <v>-3150</v>
      </c>
      <c r="L37" s="36">
        <f ca="1">PZA!L41</f>
        <v>-3150</v>
      </c>
      <c r="M37" s="36">
        <f ca="1">PZA!M41</f>
        <v>-90197.276796566905</v>
      </c>
      <c r="N37" s="36">
        <f ca="1">PZA!N41</f>
        <v>130283.16776849944</v>
      </c>
      <c r="O37" s="36">
        <f ca="1">PZA!O41</f>
        <v>115830.05682191034</v>
      </c>
      <c r="P37" s="36">
        <f ca="1">PZA!P41</f>
        <v>117409.14195680336</v>
      </c>
      <c r="Q37" s="36">
        <f ca="1">PZA!Q41</f>
        <v>119047.93688425746</v>
      </c>
      <c r="R37" s="36">
        <f ca="1">PZA!R41</f>
        <v>120686.73181171154</v>
      </c>
      <c r="S37" s="36">
        <f ca="1">PZA!S41</f>
        <v>122325.52673916564</v>
      </c>
      <c r="T37" s="36">
        <f ca="1">PZA!T41</f>
        <v>123964.32166661974</v>
      </c>
      <c r="U37" s="36">
        <f ca="1">PZA!U41</f>
        <v>125603.11659407383</v>
      </c>
      <c r="V37" s="36">
        <f ca="1">PZA!V41</f>
        <v>127241.91152152792</v>
      </c>
      <c r="W37" s="36">
        <f ca="1">PZA!W41</f>
        <v>128880.70644898203</v>
      </c>
      <c r="X37" s="36">
        <f ca="1">PZA!X41</f>
        <v>134911.72169922758</v>
      </c>
      <c r="Y37" s="36">
        <f ca="1">PZA!Y41</f>
        <v>105338.36762633521</v>
      </c>
      <c r="Z37" s="36">
        <f ca="1">PZA!Z41</f>
        <v>94981.907850656717</v>
      </c>
      <c r="AA37" s="36">
        <f ca="1">PZA!AA41</f>
        <v>86298.476931548663</v>
      </c>
      <c r="AB37" s="36">
        <f ca="1">PZA!AB41</f>
        <v>76980.756765854981</v>
      </c>
      <c r="AC37" s="36">
        <f ca="1">PZA!AC41</f>
        <v>65423.272639186915</v>
      </c>
      <c r="AD37" s="36">
        <f ca="1">PZA!AD41</f>
        <v>57813.707380881082</v>
      </c>
      <c r="AE37" s="36">
        <f ca="1">PZA!AE41</f>
        <v>52420.412361912036</v>
      </c>
      <c r="AF37" s="36">
        <f ca="1">PZA!AF41</f>
        <v>48344.385401927291</v>
      </c>
      <c r="AG37" s="36">
        <f ca="1">PZA!AG41</f>
        <v>45108.566771083642</v>
      </c>
      <c r="AH37" s="36">
        <f ca="1">PZA!AH41</f>
        <v>55329.678907767295</v>
      </c>
      <c r="AI37" s="36">
        <f ca="1">PZA!AI41</f>
        <v>46606.838735879937</v>
      </c>
      <c r="AJ37" s="36">
        <f ca="1">PZA!AJ41</f>
        <v>41386.012860613584</v>
      </c>
      <c r="AK37" s="36">
        <f ca="1">PZA!AK41</f>
        <v>38025.006510642925</v>
      </c>
      <c r="AL37" s="36">
        <f ca="1">PZA!AL41</f>
        <v>35690.777000541748</v>
      </c>
      <c r="AM37" s="36">
        <f ca="1">PZA!AM41</f>
        <v>33956.524320801152</v>
      </c>
      <c r="AN37" s="36">
        <f ca="1">PZA!AN41</f>
        <v>32599.959483299426</v>
      </c>
      <c r="AO37" s="36">
        <f ca="1">PZA!AO41</f>
        <v>31502.214300928601</v>
      </c>
      <c r="AP37" s="36">
        <f ca="1">PZA!AP41</f>
        <v>30597.113393637155</v>
      </c>
      <c r="AQ37" s="36">
        <f ca="1">PZA!AQ41</f>
        <v>29845.660278762523</v>
      </c>
      <c r="AR37" s="36">
        <f ca="1">PZA!AR41</f>
        <v>37514.108301676511</v>
      </c>
      <c r="AS37" s="36">
        <f ca="1">PZA!AS41</f>
        <v>31412.942930476056</v>
      </c>
      <c r="AT37" s="36">
        <f ca="1">PZA!AT41</f>
        <v>28172.211296255962</v>
      </c>
      <c r="AU37" s="36">
        <f ca="1">PZA!AU41</f>
        <v>26401.534429610874</v>
      </c>
      <c r="AV37" s="36">
        <f ca="1">PZA!AV41</f>
        <v>25402.490191538611</v>
      </c>
      <c r="AW37" s="36">
        <f ca="1">PZA!AW41</f>
        <v>24822.973817298327</v>
      </c>
      <c r="AX37" s="36">
        <f ca="1">PZA!AX41</f>
        <v>24484.335116135153</v>
      </c>
      <c r="AY37" s="36">
        <f ca="1">PZA!AY41</f>
        <v>24294.910368275476</v>
      </c>
      <c r="AZ37" s="36">
        <f ca="1">PZA!AZ41</f>
        <v>24206.756874134175</v>
      </c>
      <c r="BA37" s="36">
        <f ca="1">PZA!BA41</f>
        <v>24193.993265108104</v>
      </c>
      <c r="BB37" s="36">
        <f ca="1">PZA!BB41</f>
        <v>30894.436828493763</v>
      </c>
      <c r="BC37" s="36">
        <f ca="1">PZA!BC41</f>
        <v>25854.830267757119</v>
      </c>
      <c r="BD37" s="36">
        <f ca="1">PZA!BD41</f>
        <v>23411.810362049531</v>
      </c>
      <c r="BE37" s="36">
        <f ca="1">PZA!BE41</f>
        <v>22285.785705006718</v>
      </c>
      <c r="BF37" s="36">
        <f ca="1">PZA!BF41</f>
        <v>21835.762163736188</v>
      </c>
      <c r="BG37" s="36">
        <f ca="1">PZA!BG41</f>
        <v>21740.144247705313</v>
      </c>
      <c r="BH37" s="36">
        <f ca="1">PZA!BH41</f>
        <v>21837.125601699507</v>
      </c>
      <c r="BI37" s="36">
        <f ca="1">PZA!BI41</f>
        <v>22044.87527882486</v>
      </c>
      <c r="BJ37" s="36">
        <f ca="1">PZA!BJ41</f>
        <v>22321.622955530154</v>
      </c>
      <c r="BK37" s="36">
        <f ca="1">PZA!BK41</f>
        <v>22645.694528908189</v>
      </c>
      <c r="BL37" s="36">
        <f ca="1">PZA!BL41</f>
        <v>29547.510021653707</v>
      </c>
      <c r="BM37" s="36">
        <f ca="1">PZA!BM41</f>
        <v>26827.877383628591</v>
      </c>
      <c r="BN37" s="36">
        <f ca="1">PZA!BN41</f>
        <v>25643.886609152563</v>
      </c>
      <c r="BO37" s="36">
        <f ca="1">PZA!BO41</f>
        <v>25237.93044668658</v>
      </c>
      <c r="BP37" s="36">
        <f ca="1">PZA!BP41</f>
        <v>36017.950128458062</v>
      </c>
      <c r="BQ37" s="36">
        <f ca="1">PZA!BQ41</f>
        <v>36494.630933559769</v>
      </c>
      <c r="BR37" s="36">
        <f ca="1">PZA!BR41</f>
        <v>-97476.685261566614</v>
      </c>
      <c r="BS37" s="36">
        <f ca="1">PZA!BS41</f>
        <v>1.5270779840648173E-12</v>
      </c>
      <c r="BT37" s="36">
        <f ca="1">PZA!BT41</f>
        <v>1.4422403182834385E-12</v>
      </c>
      <c r="BU37" s="36">
        <f ca="1">PZA!BU41</f>
        <v>1.3998214853927491E-12</v>
      </c>
      <c r="BV37" s="36">
        <f ca="1">PZA!BV41</f>
        <v>1.3786120689474045E-12</v>
      </c>
      <c r="BW37" s="36">
        <f ca="1">PZA!BW41</f>
        <v>1.3680073607247321E-12</v>
      </c>
      <c r="BX37" s="36">
        <f ca="1">PZA!BX41</f>
        <v>1.3627050066133959E-12</v>
      </c>
      <c r="BY37" s="36">
        <f ca="1">PZA!BY41</f>
        <v>1.3600538295577278E-12</v>
      </c>
      <c r="BZ37" s="36">
        <f ca="1">PZA!BZ41</f>
        <v>1.3587282410298939E-12</v>
      </c>
      <c r="CA37" s="36">
        <f ca="1">PZA!CA41</f>
        <v>1.3580654467659769E-12</v>
      </c>
      <c r="CB37" s="36">
        <f ca="1">PZA!CB41</f>
        <v>1.3577340496340182E-12</v>
      </c>
      <c r="CC37" s="36">
        <f ca="1">PZA!CC41</f>
        <v>1.3575683510680391E-12</v>
      </c>
      <c r="CD37" s="36">
        <f ca="1">PZA!CD41</f>
        <v>1.3574855017850494E-12</v>
      </c>
      <c r="CE37" s="36">
        <f ca="1">PZA!CE41</f>
        <v>1.3574440771435546E-12</v>
      </c>
      <c r="CF37" s="36">
        <f ca="1">PZA!CF41</f>
        <v>1.3574233648228072E-12</v>
      </c>
      <c r="CG37" s="36">
        <f ca="1">PZA!CG41</f>
        <v>1.3574130086624336E-12</v>
      </c>
      <c r="CH37" s="36">
        <f ca="1">PZA!CH41</f>
        <v>1.3574078305822467E-12</v>
      </c>
      <c r="CI37" s="36">
        <f ca="1">PZA!CI41</f>
        <v>1.3574052415421532E-12</v>
      </c>
      <c r="CJ37" s="36">
        <f ca="1">PZA!CJ41</f>
        <v>1.3574039470221065E-12</v>
      </c>
      <c r="CK37" s="36">
        <f ca="1">PZA!CK41</f>
        <v>1.3574032997620831E-12</v>
      </c>
    </row>
    <row r="38" spans="2:89" ht="10.15" customHeight="1">
      <c r="C38" s="108" t="s">
        <v>193</v>
      </c>
      <c r="D38" s="10" t="s">
        <v>224</v>
      </c>
      <c r="E38" s="10"/>
      <c r="F38" s="12" t="s">
        <v>4</v>
      </c>
      <c r="G38" s="25">
        <f t="shared" ca="1" si="11"/>
        <v>2808689.7521210317</v>
      </c>
      <c r="J38" s="36">
        <f ca="1">-PZA!J29</f>
        <v>0</v>
      </c>
      <c r="K38" s="36">
        <f ca="1">-PZA!K29</f>
        <v>0</v>
      </c>
      <c r="L38" s="36">
        <f ca="1">-PZA!L29</f>
        <v>0</v>
      </c>
      <c r="M38" s="36">
        <f ca="1">-PZA!M29</f>
        <v>21765.321674825729</v>
      </c>
      <c r="N38" s="36">
        <f ca="1">-PZA!N29</f>
        <v>62465.97779508667</v>
      </c>
      <c r="O38" s="36">
        <f ca="1">-PZA!O29</f>
        <v>62465.97779508667</v>
      </c>
      <c r="P38" s="36">
        <f ca="1">-PZA!P29</f>
        <v>62465.97779508667</v>
      </c>
      <c r="Q38" s="36">
        <f ca="1">-PZA!Q29</f>
        <v>62465.97779508667</v>
      </c>
      <c r="R38" s="36">
        <f ca="1">-PZA!R29</f>
        <v>62465.97779508667</v>
      </c>
      <c r="S38" s="36">
        <f ca="1">-PZA!S29</f>
        <v>62465.97779508667</v>
      </c>
      <c r="T38" s="36">
        <f ca="1">-PZA!T29</f>
        <v>62465.97779508667</v>
      </c>
      <c r="U38" s="36">
        <f ca="1">-PZA!U29</f>
        <v>62465.97779508667</v>
      </c>
      <c r="V38" s="36">
        <f ca="1">-PZA!V29</f>
        <v>62465.97779508667</v>
      </c>
      <c r="W38" s="36">
        <f ca="1">-PZA!W29</f>
        <v>62465.97779508667</v>
      </c>
      <c r="X38" s="36">
        <f ca="1">-PZA!X29</f>
        <v>54857.027868804638</v>
      </c>
      <c r="Y38" s="36">
        <f ca="1">-PZA!Y29</f>
        <v>54857.027868804638</v>
      </c>
      <c r="Z38" s="36">
        <f ca="1">-PZA!Z29</f>
        <v>54857.027868804638</v>
      </c>
      <c r="AA38" s="36">
        <f ca="1">-PZA!AA29</f>
        <v>54857.027868804638</v>
      </c>
      <c r="AB38" s="36">
        <f ca="1">-PZA!AB29</f>
        <v>54857.027868804638</v>
      </c>
      <c r="AC38" s="36">
        <f ca="1">-PZA!AC29</f>
        <v>54857.027868804638</v>
      </c>
      <c r="AD38" s="36">
        <f ca="1">-PZA!AD29</f>
        <v>54857.027868804638</v>
      </c>
      <c r="AE38" s="36">
        <f ca="1">-PZA!AE29</f>
        <v>54857.027868804638</v>
      </c>
      <c r="AF38" s="36">
        <f ca="1">-PZA!AF29</f>
        <v>54857.027868804638</v>
      </c>
      <c r="AG38" s="36">
        <f ca="1">-PZA!AG29</f>
        <v>54857.027868804638</v>
      </c>
      <c r="AH38" s="36">
        <f ca="1">-PZA!AH29</f>
        <v>47818.291765181071</v>
      </c>
      <c r="AI38" s="36">
        <f ca="1">-PZA!AI29</f>
        <v>47818.291765181071</v>
      </c>
      <c r="AJ38" s="36">
        <f ca="1">-PZA!AJ29</f>
        <v>47818.291765181071</v>
      </c>
      <c r="AK38" s="36">
        <f ca="1">-PZA!AK29</f>
        <v>47818.291765181071</v>
      </c>
      <c r="AL38" s="36">
        <f ca="1">-PZA!AL29</f>
        <v>47818.291765181071</v>
      </c>
      <c r="AM38" s="36">
        <f ca="1">-PZA!AM29</f>
        <v>47818.291765181071</v>
      </c>
      <c r="AN38" s="36">
        <f ca="1">-PZA!AN29</f>
        <v>47818.291765181071</v>
      </c>
      <c r="AO38" s="36">
        <f ca="1">-PZA!AO29</f>
        <v>47818.291765181071</v>
      </c>
      <c r="AP38" s="36">
        <f ca="1">-PZA!AP29</f>
        <v>47818.291765181071</v>
      </c>
      <c r="AQ38" s="36">
        <f ca="1">-PZA!AQ29</f>
        <v>47818.291765181071</v>
      </c>
      <c r="AR38" s="36">
        <f ca="1">-PZA!AR29</f>
        <v>44871.056394915111</v>
      </c>
      <c r="AS38" s="36">
        <f ca="1">-PZA!AS29</f>
        <v>44871.056394915111</v>
      </c>
      <c r="AT38" s="36">
        <f ca="1">-PZA!AT29</f>
        <v>44871.056394915111</v>
      </c>
      <c r="AU38" s="36">
        <f ca="1">-PZA!AU29</f>
        <v>44871.056394915111</v>
      </c>
      <c r="AV38" s="36">
        <f ca="1">-PZA!AV29</f>
        <v>44871.056394915111</v>
      </c>
      <c r="AW38" s="36">
        <f ca="1">-PZA!AW29</f>
        <v>44871.056394915111</v>
      </c>
      <c r="AX38" s="36">
        <f ca="1">-PZA!AX29</f>
        <v>44871.056394915111</v>
      </c>
      <c r="AY38" s="36">
        <f ca="1">-PZA!AY29</f>
        <v>44871.056394915111</v>
      </c>
      <c r="AZ38" s="36">
        <f ca="1">-PZA!AZ29</f>
        <v>44871.056394915111</v>
      </c>
      <c r="BA38" s="36">
        <f ca="1">-PZA!BA29</f>
        <v>44871.056394915111</v>
      </c>
      <c r="BB38" s="36">
        <f ca="1">-PZA!BB29</f>
        <v>43240.660449033821</v>
      </c>
      <c r="BC38" s="36">
        <f ca="1">-PZA!BC29</f>
        <v>43240.660449033821</v>
      </c>
      <c r="BD38" s="36">
        <f ca="1">-PZA!BD29</f>
        <v>43240.660449033821</v>
      </c>
      <c r="BE38" s="36">
        <f ca="1">-PZA!BE29</f>
        <v>43240.660449033821</v>
      </c>
      <c r="BF38" s="36">
        <f ca="1">-PZA!BF29</f>
        <v>43240.660449033821</v>
      </c>
      <c r="BG38" s="36">
        <f ca="1">-PZA!BG29</f>
        <v>43240.660449033821</v>
      </c>
      <c r="BH38" s="36">
        <f ca="1">-PZA!BH29</f>
        <v>43240.660449033821</v>
      </c>
      <c r="BI38" s="36">
        <f ca="1">-PZA!BI29</f>
        <v>43240.660449033821</v>
      </c>
      <c r="BJ38" s="36">
        <f ca="1">-PZA!BJ29</f>
        <v>43240.660449033821</v>
      </c>
      <c r="BK38" s="36">
        <f ca="1">-PZA!BK29</f>
        <v>43240.660449033821</v>
      </c>
      <c r="BL38" s="36">
        <f ca="1">-PZA!BL29</f>
        <v>39451.372770117217</v>
      </c>
      <c r="BM38" s="36">
        <f ca="1">-PZA!BM29</f>
        <v>39451.372770117217</v>
      </c>
      <c r="BN38" s="36">
        <f ca="1">-PZA!BN29</f>
        <v>39451.372770117217</v>
      </c>
      <c r="BO38" s="36">
        <f ca="1">-PZA!BO29</f>
        <v>39451.372770117217</v>
      </c>
      <c r="BP38" s="36">
        <f ca="1">-PZA!BP29</f>
        <v>39451.372770117217</v>
      </c>
      <c r="BQ38" s="36">
        <f ca="1">-PZA!BQ29</f>
        <v>39451.372770117217</v>
      </c>
      <c r="BR38" s="36">
        <f ca="1">-PZA!BR29</f>
        <v>17686.051095291929</v>
      </c>
      <c r="BS38" s="36">
        <f ca="1">-PZA!BS29</f>
        <v>0</v>
      </c>
      <c r="BT38" s="36">
        <f ca="1">-PZA!BT29</f>
        <v>0</v>
      </c>
      <c r="BU38" s="36">
        <f ca="1">-PZA!BU29</f>
        <v>0</v>
      </c>
      <c r="BV38" s="36">
        <f ca="1">-PZA!BV29</f>
        <v>0</v>
      </c>
      <c r="BW38" s="36">
        <f ca="1">-PZA!BW29</f>
        <v>0</v>
      </c>
      <c r="BX38" s="36">
        <f ca="1">-PZA!BX29</f>
        <v>0</v>
      </c>
      <c r="BY38" s="36">
        <f ca="1">-PZA!BY29</f>
        <v>0</v>
      </c>
      <c r="BZ38" s="36">
        <f ca="1">-PZA!BZ29</f>
        <v>0</v>
      </c>
      <c r="CA38" s="36">
        <f ca="1">-PZA!CA29</f>
        <v>0</v>
      </c>
      <c r="CB38" s="36">
        <f ca="1">-PZA!CB29</f>
        <v>0</v>
      </c>
      <c r="CC38" s="36">
        <f ca="1">-PZA!CC29</f>
        <v>0</v>
      </c>
      <c r="CD38" s="36">
        <f ca="1">-PZA!CD29</f>
        <v>0</v>
      </c>
      <c r="CE38" s="36">
        <f ca="1">-PZA!CE29</f>
        <v>0</v>
      </c>
      <c r="CF38" s="36">
        <f ca="1">-PZA!CF29</f>
        <v>0</v>
      </c>
      <c r="CG38" s="36">
        <f ca="1">-PZA!CG29</f>
        <v>0</v>
      </c>
      <c r="CH38" s="36">
        <f ca="1">-PZA!CH29</f>
        <v>0</v>
      </c>
      <c r="CI38" s="36">
        <f ca="1">-PZA!CI29</f>
        <v>0</v>
      </c>
      <c r="CJ38" s="36">
        <f ca="1">-PZA!CJ29</f>
        <v>0</v>
      </c>
      <c r="CK38" s="36">
        <f ca="1">-PZA!CK29</f>
        <v>0</v>
      </c>
    </row>
    <row r="39" spans="2:89" ht="10.15" customHeight="1">
      <c r="C39" s="108" t="s">
        <v>193</v>
      </c>
      <c r="D39" s="10" t="s">
        <v>189</v>
      </c>
      <c r="E39" s="10"/>
      <c r="F39" s="12" t="s">
        <v>4</v>
      </c>
      <c r="G39" s="25">
        <f t="shared" ca="1" si="11"/>
        <v>1294747.9267967716</v>
      </c>
      <c r="J39" s="36">
        <f ca="1">-PZA!J34</f>
        <v>0</v>
      </c>
      <c r="K39" s="36">
        <f ca="1">-PZA!K34</f>
        <v>0</v>
      </c>
      <c r="L39" s="36">
        <f ca="1">-PZA!L34</f>
        <v>0</v>
      </c>
      <c r="M39" s="36">
        <f ca="1">-PZA!M34</f>
        <v>36164.170228806688</v>
      </c>
      <c r="N39" s="36">
        <f ca="1">-PZA!N34</f>
        <v>47393.952361041585</v>
      </c>
      <c r="O39" s="36">
        <f ca="1">-PZA!O34</f>
        <v>45573.069108314812</v>
      </c>
      <c r="P39" s="36">
        <f ca="1">-PZA!P34</f>
        <v>43752.185855588039</v>
      </c>
      <c r="Q39" s="36">
        <f ca="1">-PZA!Q34</f>
        <v>41931.302602861266</v>
      </c>
      <c r="R39" s="36">
        <f ca="1">-PZA!R34</f>
        <v>40110.419350134493</v>
      </c>
      <c r="S39" s="36">
        <f ca="1">-PZA!S34</f>
        <v>38289.536097407719</v>
      </c>
      <c r="T39" s="36">
        <f ca="1">-PZA!T34</f>
        <v>36468.652844680946</v>
      </c>
      <c r="U39" s="36">
        <f ca="1">-PZA!U34</f>
        <v>34647.769591954173</v>
      </c>
      <c r="V39" s="36">
        <f ca="1">-PZA!V34</f>
        <v>32826.8863392274</v>
      </c>
      <c r="W39" s="36">
        <f ca="1">-PZA!W34</f>
        <v>31006.003086500619</v>
      </c>
      <c r="X39" s="36">
        <f ca="1">-PZA!X34</f>
        <v>38831.352189318699</v>
      </c>
      <c r="Y39" s="36">
        <f ca="1">-PZA!Y34</f>
        <v>37232.26982694304</v>
      </c>
      <c r="Z39" s="36">
        <f ca="1">-PZA!Z34</f>
        <v>35633.187464567389</v>
      </c>
      <c r="AA39" s="36">
        <f ca="1">-PZA!AA34</f>
        <v>34034.10510219173</v>
      </c>
      <c r="AB39" s="36">
        <f ca="1">-PZA!AB34</f>
        <v>32435.022739816079</v>
      </c>
      <c r="AC39" s="36">
        <f ca="1">-PZA!AC34</f>
        <v>30835.940377440424</v>
      </c>
      <c r="AD39" s="36">
        <f ca="1">-PZA!AD34</f>
        <v>29236.858015064769</v>
      </c>
      <c r="AE39" s="36">
        <f ca="1">-PZA!AE34</f>
        <v>27637.77565268911</v>
      </c>
      <c r="AF39" s="36">
        <f ca="1">-PZA!AF34</f>
        <v>26038.693290313455</v>
      </c>
      <c r="AG39" s="36">
        <f ca="1">-PZA!AG34</f>
        <v>24439.6109279378</v>
      </c>
      <c r="AH39" s="36">
        <f ca="1">-PZA!AH34</f>
        <v>30434.969346900725</v>
      </c>
      <c r="AI39" s="36">
        <f ca="1">-PZA!AI34</f>
        <v>29041.066141945696</v>
      </c>
      <c r="AJ39" s="36">
        <f ca="1">-PZA!AJ34</f>
        <v>27647.16293699067</v>
      </c>
      <c r="AK39" s="36">
        <f ca="1">-PZA!AK34</f>
        <v>26253.259732035644</v>
      </c>
      <c r="AL39" s="36">
        <f ca="1">-PZA!AL34</f>
        <v>24859.35652708061</v>
      </c>
      <c r="AM39" s="36">
        <f ca="1">-PZA!AM34</f>
        <v>23465.453322125581</v>
      </c>
      <c r="AN39" s="36">
        <f ca="1">-PZA!AN34</f>
        <v>22071.550117170555</v>
      </c>
      <c r="AO39" s="36">
        <f ca="1">-PZA!AO34</f>
        <v>20677.646912215525</v>
      </c>
      <c r="AP39" s="36">
        <f ca="1">-PZA!AP34</f>
        <v>19283.743707260499</v>
      </c>
      <c r="AQ39" s="36">
        <f ca="1">-PZA!AQ34</f>
        <v>17889.840502305469</v>
      </c>
      <c r="AR39" s="36">
        <f ca="1">-PZA!AR34</f>
        <v>23231.258968256494</v>
      </c>
      <c r="AS39" s="36">
        <f ca="1">-PZA!AS34</f>
        <v>21923.267674344719</v>
      </c>
      <c r="AT39" s="36">
        <f ca="1">-PZA!AT34</f>
        <v>20615.276380432941</v>
      </c>
      <c r="AU39" s="36">
        <f ca="1">-PZA!AU34</f>
        <v>19307.285086521166</v>
      </c>
      <c r="AV39" s="36">
        <f ca="1">-PZA!AV34</f>
        <v>17999.293792609391</v>
      </c>
      <c r="AW39" s="36">
        <f ca="1">-PZA!AW34</f>
        <v>16691.302498697616</v>
      </c>
      <c r="AX39" s="36">
        <f ca="1">-PZA!AX34</f>
        <v>15383.311204785838</v>
      </c>
      <c r="AY39" s="36">
        <f ca="1">-PZA!AY34</f>
        <v>14075.319910874063</v>
      </c>
      <c r="AZ39" s="36">
        <f ca="1">-PZA!AZ34</f>
        <v>12767.328616962288</v>
      </c>
      <c r="BA39" s="36">
        <f ca="1">-PZA!BA34</f>
        <v>11459.337323050509</v>
      </c>
      <c r="BB39" s="36">
        <f ca="1">-PZA!BB34</f>
        <v>16411.407281820393</v>
      </c>
      <c r="BC39" s="36">
        <f ca="1">-PZA!BC34</f>
        <v>15150.942029731057</v>
      </c>
      <c r="BD39" s="36">
        <f ca="1">-PZA!BD34</f>
        <v>13890.476777641721</v>
      </c>
      <c r="BE39" s="36">
        <f ca="1">-PZA!BE34</f>
        <v>12630.011525552381</v>
      </c>
      <c r="BF39" s="36">
        <f ca="1">-PZA!BF34</f>
        <v>11369.546273463047</v>
      </c>
      <c r="BG39" s="36">
        <f ca="1">-PZA!BG34</f>
        <v>10109.081021373711</v>
      </c>
      <c r="BH39" s="36">
        <f ca="1">-PZA!BH34</f>
        <v>8848.6157692843735</v>
      </c>
      <c r="BI39" s="36">
        <f ca="1">-PZA!BI34</f>
        <v>7588.1505171950375</v>
      </c>
      <c r="BJ39" s="36">
        <f ca="1">-PZA!BJ34</f>
        <v>6327.6852651057025</v>
      </c>
      <c r="BK39" s="36">
        <f ca="1">-PZA!BK34</f>
        <v>5067.2200130163665</v>
      </c>
      <c r="BL39" s="36">
        <f ca="1">-PZA!BL34</f>
        <v>7415.5934869212579</v>
      </c>
      <c r="BM39" s="36">
        <f ca="1">-PZA!BM34</f>
        <v>6265.5859706723404</v>
      </c>
      <c r="BN39" s="36">
        <f ca="1">-PZA!BN34</f>
        <v>5115.5784544234248</v>
      </c>
      <c r="BO39" s="36">
        <f ca="1">-PZA!BO34</f>
        <v>3965.5709381745082</v>
      </c>
      <c r="BP39" s="36">
        <f ca="1">-PZA!BP34</f>
        <v>2815.5634219255917</v>
      </c>
      <c r="BQ39" s="36">
        <f ca="1">-PZA!BQ34</f>
        <v>1665.5559056766747</v>
      </c>
      <c r="BR39" s="36">
        <f ca="1">-PZA!BR34</f>
        <v>515.54838942775802</v>
      </c>
      <c r="BS39" s="36">
        <f ca="1">-PZA!BS34</f>
        <v>-1.6967533156275749E-12</v>
      </c>
      <c r="BT39" s="36">
        <f ca="1">-PZA!BT34</f>
        <v>-1.6967533156275749E-12</v>
      </c>
      <c r="BU39" s="36">
        <f ca="1">-PZA!BU34</f>
        <v>-1.6967533156275749E-12</v>
      </c>
      <c r="BV39" s="36">
        <f ca="1">-PZA!BV34</f>
        <v>-1.6967533156275749E-12</v>
      </c>
      <c r="BW39" s="36">
        <f ca="1">-PZA!BW34</f>
        <v>-1.6967533156275749E-12</v>
      </c>
      <c r="BX39" s="36">
        <f ca="1">-PZA!BX34</f>
        <v>-1.6967533156275749E-12</v>
      </c>
      <c r="BY39" s="36">
        <f ca="1">-PZA!BY34</f>
        <v>-1.6967533156275749E-12</v>
      </c>
      <c r="BZ39" s="36">
        <f ca="1">-PZA!BZ34</f>
        <v>-1.6967533156275749E-12</v>
      </c>
      <c r="CA39" s="36">
        <f ca="1">-PZA!CA34</f>
        <v>-1.6967533156275749E-12</v>
      </c>
      <c r="CB39" s="36">
        <f ca="1">-PZA!CB34</f>
        <v>-1.6967533156275749E-12</v>
      </c>
      <c r="CC39" s="36">
        <f ca="1">-PZA!CC34</f>
        <v>-1.6967533156275749E-12</v>
      </c>
      <c r="CD39" s="36">
        <f ca="1">-PZA!CD34</f>
        <v>-1.6967533156275749E-12</v>
      </c>
      <c r="CE39" s="36">
        <f ca="1">-PZA!CE34</f>
        <v>-1.6967533156275749E-12</v>
      </c>
      <c r="CF39" s="36">
        <f ca="1">-PZA!CF34</f>
        <v>-1.6967533156275749E-12</v>
      </c>
      <c r="CG39" s="36">
        <f ca="1">-PZA!CG34</f>
        <v>-1.6967533156275749E-12</v>
      </c>
      <c r="CH39" s="36">
        <f ca="1">-PZA!CH34</f>
        <v>-1.6967533156275749E-12</v>
      </c>
      <c r="CI39" s="36">
        <f ca="1">-PZA!CI34</f>
        <v>-1.6967533156275749E-12</v>
      </c>
      <c r="CJ39" s="36">
        <f ca="1">-PZA!CJ34</f>
        <v>-1.6967533156275749E-12</v>
      </c>
      <c r="CK39" s="36">
        <f ca="1">-PZA!CK34</f>
        <v>-1.6967533156275749E-12</v>
      </c>
    </row>
    <row r="40" spans="2:89" ht="10.15" customHeight="1">
      <c r="C40" s="108" t="s">
        <v>193</v>
      </c>
      <c r="D40" s="10" t="s">
        <v>272</v>
      </c>
      <c r="E40" s="10"/>
      <c r="F40" s="12" t="s">
        <v>4</v>
      </c>
      <c r="G40" s="25">
        <f t="shared" ca="1" si="11"/>
        <v>715714.53685756656</v>
      </c>
      <c r="J40" s="36">
        <f>-PZA!J39</f>
        <v>0</v>
      </c>
      <c r="K40" s="36">
        <f>-PZA!K39</f>
        <v>0</v>
      </c>
      <c r="L40" s="36">
        <f>-PZA!L39</f>
        <v>0</v>
      </c>
      <c r="M40" s="36">
        <f ca="1">-PZA!M39</f>
        <v>0</v>
      </c>
      <c r="N40" s="36">
        <f ca="1">-PZA!N39</f>
        <v>0</v>
      </c>
      <c r="O40" s="36">
        <f ca="1">-PZA!O39</f>
        <v>16273.994199315875</v>
      </c>
      <c r="P40" s="36">
        <f ca="1">-PZA!P39</f>
        <v>16515.792317149633</v>
      </c>
      <c r="Q40" s="36">
        <f ca="1">-PZA!Q39</f>
        <v>16697.880642422311</v>
      </c>
      <c r="R40" s="36">
        <f ca="1">-PZA!R39</f>
        <v>16879.968967694989</v>
      </c>
      <c r="S40" s="36">
        <f ca="1">-PZA!S39</f>
        <v>17062.057292967667</v>
      </c>
      <c r="T40" s="36">
        <f ca="1">-PZA!T39</f>
        <v>17244.145618240345</v>
      </c>
      <c r="U40" s="36">
        <f ca="1">-PZA!U39</f>
        <v>17426.23394351302</v>
      </c>
      <c r="V40" s="36">
        <f ca="1">-PZA!V39</f>
        <v>17608.322268785698</v>
      </c>
      <c r="W40" s="36">
        <f ca="1">-PZA!W39</f>
        <v>17790.410594058376</v>
      </c>
      <c r="X40" s="36">
        <f ca="1">-PZA!X39</f>
        <v>509.96786014660324</v>
      </c>
      <c r="Y40" s="36">
        <f ca="1">-PZA!Y39</f>
        <v>15971.447701977369</v>
      </c>
      <c r="Z40" s="36">
        <f ca="1">-PZA!Z39</f>
        <v>14633.103491738591</v>
      </c>
      <c r="AA40" s="36">
        <f ca="1">-PZA!AA39</f>
        <v>13520.857046114063</v>
      </c>
      <c r="AB40" s="36">
        <f ca="1">-PZA!AB39</f>
        <v>14562.201144022862</v>
      </c>
      <c r="AC40" s="36">
        <f ca="1">-PZA!AC39</f>
        <v>19077.741506676211</v>
      </c>
      <c r="AD40" s="36">
        <f ca="1">-PZA!AD39</f>
        <v>20661.954309954439</v>
      </c>
      <c r="AE40" s="36">
        <f ca="1">-PZA!AE39</f>
        <v>20877.056298051659</v>
      </c>
      <c r="AF40" s="36">
        <f ca="1">-PZA!AF39</f>
        <v>20488.287636980131</v>
      </c>
      <c r="AG40" s="36">
        <f ca="1">-PZA!AG39</f>
        <v>19865.698445110724</v>
      </c>
      <c r="AH40" s="36">
        <f ca="1">-PZA!AH39</f>
        <v>5750.234778007507</v>
      </c>
      <c r="AI40" s="36">
        <f ca="1">-PZA!AI39</f>
        <v>11378.133413867841</v>
      </c>
      <c r="AJ40" s="36">
        <f ca="1">-PZA!AJ39</f>
        <v>13894.352078409907</v>
      </c>
      <c r="AK40" s="36">
        <f ca="1">-PZA!AK39</f>
        <v>14892.293752296289</v>
      </c>
      <c r="AL40" s="36">
        <f ca="1">-PZA!AL39</f>
        <v>15164.016016796297</v>
      </c>
      <c r="AM40" s="36">
        <f ca="1">-PZA!AM39</f>
        <v>15101.639177901598</v>
      </c>
      <c r="AN40" s="36">
        <f ca="1">-PZA!AN39</f>
        <v>14897.910254071083</v>
      </c>
      <c r="AO40" s="36">
        <f ca="1">-PZA!AO39</f>
        <v>14646.375744130062</v>
      </c>
      <c r="AP40" s="36">
        <f ca="1">-PZA!AP39</f>
        <v>14391.381986507484</v>
      </c>
      <c r="AQ40" s="36">
        <f ca="1">-PZA!AQ39</f>
        <v>14153.00696112599</v>
      </c>
      <c r="AR40" s="36">
        <f ca="1">-PZA!AR39</f>
        <v>1860.4336163616122</v>
      </c>
      <c r="AS40" s="36">
        <f ca="1">-PZA!AS39</f>
        <v>7179.0194444439394</v>
      </c>
      <c r="AT40" s="36">
        <f ca="1">-PZA!AT39</f>
        <v>9763.8727983961726</v>
      </c>
      <c r="AU40" s="36">
        <f ca="1">-PZA!AU39</f>
        <v>10994.193124431078</v>
      </c>
      <c r="AV40" s="36">
        <f ca="1">-PZA!AV39</f>
        <v>11558.500698151463</v>
      </c>
      <c r="AW40" s="36">
        <f ca="1">-PZA!AW39</f>
        <v>11800.098627943427</v>
      </c>
      <c r="AX40" s="36">
        <f ca="1">-PZA!AX39</f>
        <v>11889.786978623668</v>
      </c>
      <c r="AY40" s="36">
        <f ca="1">-PZA!AY39</f>
        <v>11912.205673073873</v>
      </c>
      <c r="AZ40" s="36">
        <f ca="1">-PZA!AZ39</f>
        <v>11908.994003411914</v>
      </c>
      <c r="BA40" s="36">
        <f ca="1">-PZA!BA39</f>
        <v>11900.360271520447</v>
      </c>
      <c r="BB40" s="36">
        <f ca="1">-PZA!BB39</f>
        <v>613.70228650614081</v>
      </c>
      <c r="BC40" s="36">
        <f ca="1">-PZA!BC39</f>
        <v>5709.4499005320395</v>
      </c>
      <c r="BD40" s="36">
        <f ca="1">-PZA!BD39</f>
        <v>8264.6259385428275</v>
      </c>
      <c r="BE40" s="36">
        <f ca="1">-PZA!BE39</f>
        <v>9555.0025969700346</v>
      </c>
      <c r="BF40" s="36">
        <f ca="1">-PZA!BF39</f>
        <v>10218.0942841008</v>
      </c>
      <c r="BG40" s="36">
        <f ca="1">-PZA!BG39</f>
        <v>10572.319350610569</v>
      </c>
      <c r="BH40" s="36">
        <f ca="1">-PZA!BH39</f>
        <v>10776.577406738208</v>
      </c>
      <c r="BI40" s="36">
        <f ca="1">-PZA!BI39</f>
        <v>10910.034883150011</v>
      </c>
      <c r="BJ40" s="36">
        <f ca="1">-PZA!BJ39</f>
        <v>11012.015098698343</v>
      </c>
      <c r="BK40" s="36">
        <f ca="1">-PZA!BK39</f>
        <v>11101.940911967253</v>
      </c>
      <c r="BL40" s="36">
        <f ca="1">-PZA!BL39</f>
        <v>4827.7665770437561</v>
      </c>
      <c r="BM40" s="36">
        <f ca="1">-PZA!BM39</f>
        <v>7915.4134167123502</v>
      </c>
      <c r="BN40" s="36">
        <f ca="1">-PZA!BN39</f>
        <v>9496.9275745151517</v>
      </c>
      <c r="BO40" s="36">
        <f ca="1">-PZA!BO39</f>
        <v>10328.2769030087</v>
      </c>
      <c r="BP40" s="36">
        <f>-PZA!BP39</f>
        <v>0</v>
      </c>
      <c r="BQ40" s="36">
        <f>-PZA!BQ39</f>
        <v>0</v>
      </c>
      <c r="BR40" s="36">
        <f ca="1">-PZA!BR39</f>
        <v>45708.459044078103</v>
      </c>
      <c r="BS40" s="36">
        <f ca="1">-PZA!BS39</f>
        <v>1.696753315627575E-13</v>
      </c>
      <c r="BT40" s="36">
        <f ca="1">-PZA!BT39</f>
        <v>2.5451299734413627E-13</v>
      </c>
      <c r="BU40" s="36">
        <f ca="1">-PZA!BU39</f>
        <v>2.9693183023482565E-13</v>
      </c>
      <c r="BV40" s="36">
        <f ca="1">-PZA!BV39</f>
        <v>3.1814124668017035E-13</v>
      </c>
      <c r="BW40" s="36">
        <f ca="1">-PZA!BW39</f>
        <v>3.2874595490284269E-13</v>
      </c>
      <c r="BX40" s="36">
        <f ca="1">-PZA!BX39</f>
        <v>3.3404830901417887E-13</v>
      </c>
      <c r="BY40" s="36">
        <f ca="1">-PZA!BY39</f>
        <v>3.366994860698469E-13</v>
      </c>
      <c r="BZ40" s="36">
        <f ca="1">-PZA!BZ39</f>
        <v>3.3802507459768095E-13</v>
      </c>
      <c r="CA40" s="36">
        <f ca="1">-PZA!CA39</f>
        <v>3.3868786886159797E-13</v>
      </c>
      <c r="CB40" s="36">
        <f ca="1">-PZA!CB39</f>
        <v>3.3901926599355651E-13</v>
      </c>
      <c r="CC40" s="36">
        <f ca="1">-PZA!CC39</f>
        <v>3.3918496455953575E-13</v>
      </c>
      <c r="CD40" s="36">
        <f ca="1">-PZA!CD39</f>
        <v>3.3926781384252537E-13</v>
      </c>
      <c r="CE40" s="36">
        <f ca="1">-PZA!CE39</f>
        <v>3.3930923848402021E-13</v>
      </c>
      <c r="CF40" s="36">
        <f ca="1">-PZA!CF39</f>
        <v>3.3932995080476757E-13</v>
      </c>
      <c r="CG40" s="36">
        <f ca="1">-PZA!CG39</f>
        <v>3.3934030696514128E-13</v>
      </c>
      <c r="CH40" s="36">
        <f ca="1">-PZA!CH39</f>
        <v>3.3934548504532814E-13</v>
      </c>
      <c r="CI40" s="36">
        <f ca="1">-PZA!CI39</f>
        <v>3.3934807408542159E-13</v>
      </c>
      <c r="CJ40" s="36">
        <f ca="1">-PZA!CJ39</f>
        <v>3.3934936860546831E-13</v>
      </c>
      <c r="CK40" s="36">
        <f ca="1">-PZA!CK39</f>
        <v>3.3935001586549163E-13</v>
      </c>
    </row>
    <row r="41" spans="2:89" ht="10.15" customHeight="1">
      <c r="C41" s="109" t="s">
        <v>194</v>
      </c>
      <c r="D41" s="10" t="s">
        <v>273</v>
      </c>
      <c r="E41" s="10"/>
      <c r="F41" s="12" t="s">
        <v>4</v>
      </c>
      <c r="G41" s="25">
        <f t="shared" si="11"/>
        <v>0</v>
      </c>
      <c r="J41" s="36">
        <f t="shared" ref="J41:AO41" si="12">J12</f>
        <v>0</v>
      </c>
      <c r="K41" s="36">
        <f t="shared" si="12"/>
        <v>0</v>
      </c>
      <c r="L41" s="36">
        <f t="shared" si="12"/>
        <v>0</v>
      </c>
      <c r="M41" s="36">
        <f t="shared" si="12"/>
        <v>0</v>
      </c>
      <c r="N41" s="36">
        <f t="shared" si="12"/>
        <v>-267620.75257157866</v>
      </c>
      <c r="O41" s="36">
        <f t="shared" si="12"/>
        <v>0</v>
      </c>
      <c r="P41" s="36">
        <f t="shared" si="12"/>
        <v>0</v>
      </c>
      <c r="Q41" s="36">
        <f t="shared" si="12"/>
        <v>0</v>
      </c>
      <c r="R41" s="36">
        <f t="shared" si="12"/>
        <v>0</v>
      </c>
      <c r="S41" s="36">
        <f t="shared" si="12"/>
        <v>0</v>
      </c>
      <c r="T41" s="36">
        <f t="shared" si="12"/>
        <v>0</v>
      </c>
      <c r="U41" s="36">
        <f t="shared" si="12"/>
        <v>0</v>
      </c>
      <c r="V41" s="36">
        <f t="shared" si="12"/>
        <v>0</v>
      </c>
      <c r="W41" s="36">
        <f t="shared" si="12"/>
        <v>0</v>
      </c>
      <c r="X41" s="36">
        <f t="shared" si="12"/>
        <v>9068.2424442165939</v>
      </c>
      <c r="Y41" s="36">
        <f t="shared" si="12"/>
        <v>12913.115008304536</v>
      </c>
      <c r="Z41" s="36">
        <f t="shared" si="12"/>
        <v>10926.481930103822</v>
      </c>
      <c r="AA41" s="36">
        <f t="shared" si="12"/>
        <v>9365.5559400889615</v>
      </c>
      <c r="AB41" s="36">
        <f t="shared" si="12"/>
        <v>8116.8151480771194</v>
      </c>
      <c r="AC41" s="36">
        <f t="shared" si="12"/>
        <v>7102.2132545674685</v>
      </c>
      <c r="AD41" s="36">
        <f t="shared" si="12"/>
        <v>6266.6587540300679</v>
      </c>
      <c r="AE41" s="36">
        <f t="shared" si="12"/>
        <v>5570.3633369157324</v>
      </c>
      <c r="AF41" s="36">
        <f t="shared" si="12"/>
        <v>4984.0093014508602</v>
      </c>
      <c r="AG41" s="36">
        <f t="shared" si="12"/>
        <v>4485.6083713058033</v>
      </c>
      <c r="AH41" s="36">
        <f t="shared" si="12"/>
        <v>4058.4075740385451</v>
      </c>
      <c r="AI41" s="36">
        <f t="shared" si="12"/>
        <v>3689.4614309441531</v>
      </c>
      <c r="AJ41" s="36">
        <f t="shared" si="12"/>
        <v>3368.638697818591</v>
      </c>
      <c r="AK41" s="36">
        <f t="shared" si="12"/>
        <v>3087.9188063336769</v>
      </c>
      <c r="AL41" s="36">
        <f t="shared" si="12"/>
        <v>2840.8853018270165</v>
      </c>
      <c r="AM41" s="36">
        <f t="shared" si="12"/>
        <v>2622.3556632249383</v>
      </c>
      <c r="AN41" s="36">
        <f t="shared" si="12"/>
        <v>2428.1070955785981</v>
      </c>
      <c r="AO41" s="36">
        <f t="shared" si="12"/>
        <v>2254.6708744659263</v>
      </c>
      <c r="AP41" s="36">
        <f t="shared" ref="AP41:BU41" si="13">AP12</f>
        <v>2099.1763313992124</v>
      </c>
      <c r="AQ41" s="36">
        <f t="shared" si="13"/>
        <v>1959.2312426393037</v>
      </c>
      <c r="AR41" s="36">
        <f t="shared" si="13"/>
        <v>1832.8292269851663</v>
      </c>
      <c r="AS41" s="36">
        <f t="shared" si="13"/>
        <v>1718.277400298568</v>
      </c>
      <c r="AT41" s="36">
        <f t="shared" si="13"/>
        <v>1614.1393760380452</v>
      </c>
      <c r="AU41" s="36">
        <f t="shared" si="13"/>
        <v>1519.1900009769888</v>
      </c>
      <c r="AV41" s="36">
        <f t="shared" si="13"/>
        <v>1432.379143778322</v>
      </c>
      <c r="AW41" s="36">
        <f t="shared" si="13"/>
        <v>1352.8025246795441</v>
      </c>
      <c r="AX41" s="36">
        <f t="shared" si="13"/>
        <v>1279.6780638860364</v>
      </c>
      <c r="AY41" s="36">
        <f t="shared" si="13"/>
        <v>1212.3265868393937</v>
      </c>
      <c r="AZ41" s="36">
        <f t="shared" si="13"/>
        <v>1150.1559926425107</v>
      </c>
      <c r="BA41" s="36">
        <f t="shared" si="13"/>
        <v>1092.648193010391</v>
      </c>
      <c r="BB41" s="36">
        <f t="shared" si="13"/>
        <v>1039.3482811562135</v>
      </c>
      <c r="BC41" s="36">
        <f t="shared" si="13"/>
        <v>989.85550586308818</v>
      </c>
      <c r="BD41" s="36">
        <f t="shared" si="13"/>
        <v>943.81571489269845</v>
      </c>
      <c r="BE41" s="36">
        <f t="shared" si="13"/>
        <v>900.91500057940721</v>
      </c>
      <c r="BF41" s="36">
        <f t="shared" si="13"/>
        <v>860.87433388695354</v>
      </c>
      <c r="BG41" s="36">
        <f t="shared" si="13"/>
        <v>823.44501502226922</v>
      </c>
      <c r="BH41" s="36">
        <f t="shared" si="13"/>
        <v>788.40480161711457</v>
      </c>
      <c r="BI41" s="36">
        <f t="shared" si="13"/>
        <v>755.55460154972388</v>
      </c>
      <c r="BJ41" s="36">
        <f t="shared" si="13"/>
        <v>724.71563822115422</v>
      </c>
      <c r="BK41" s="36">
        <f t="shared" si="13"/>
        <v>695.72701269233949</v>
      </c>
      <c r="BL41" s="36">
        <f t="shared" si="13"/>
        <v>668.44360042992048</v>
      </c>
      <c r="BM41" s="36">
        <f t="shared" si="13"/>
        <v>642.73423118254868</v>
      </c>
      <c r="BN41" s="36">
        <f t="shared" si="13"/>
        <v>618.4801092511043</v>
      </c>
      <c r="BO41" s="36">
        <f t="shared" si="13"/>
        <v>595.57343853806378</v>
      </c>
      <c r="BP41" s="36">
        <f t="shared" si="13"/>
        <v>573.91622259133146</v>
      </c>
      <c r="BQ41" s="36">
        <f t="shared" si="13"/>
        <v>553.41921464155894</v>
      </c>
      <c r="BR41" s="36">
        <f t="shared" si="13"/>
        <v>134033.18683299728</v>
      </c>
      <c r="BS41" s="36">
        <f t="shared" si="13"/>
        <v>0</v>
      </c>
      <c r="BT41" s="36">
        <f t="shared" si="13"/>
        <v>0</v>
      </c>
      <c r="BU41" s="36">
        <f t="shared" si="13"/>
        <v>0</v>
      </c>
      <c r="BV41" s="36">
        <f t="shared" ref="BV41:CK41" si="14">BV12</f>
        <v>0</v>
      </c>
      <c r="BW41" s="36">
        <f t="shared" si="14"/>
        <v>0</v>
      </c>
      <c r="BX41" s="36">
        <f t="shared" si="14"/>
        <v>0</v>
      </c>
      <c r="BY41" s="36">
        <f t="shared" si="14"/>
        <v>0</v>
      </c>
      <c r="BZ41" s="36">
        <f t="shared" si="14"/>
        <v>0</v>
      </c>
      <c r="CA41" s="36">
        <f t="shared" si="14"/>
        <v>0</v>
      </c>
      <c r="CB41" s="36">
        <f t="shared" si="14"/>
        <v>0</v>
      </c>
      <c r="CC41" s="36">
        <f t="shared" si="14"/>
        <v>0</v>
      </c>
      <c r="CD41" s="36">
        <f t="shared" si="14"/>
        <v>0</v>
      </c>
      <c r="CE41" s="36">
        <f t="shared" si="14"/>
        <v>0</v>
      </c>
      <c r="CF41" s="36">
        <f t="shared" si="14"/>
        <v>0</v>
      </c>
      <c r="CG41" s="36">
        <f t="shared" si="14"/>
        <v>0</v>
      </c>
      <c r="CH41" s="36">
        <f t="shared" si="14"/>
        <v>0</v>
      </c>
      <c r="CI41" s="36">
        <f t="shared" si="14"/>
        <v>0</v>
      </c>
      <c r="CJ41" s="36">
        <f t="shared" si="14"/>
        <v>0</v>
      </c>
      <c r="CK41" s="36">
        <f t="shared" si="14"/>
        <v>0</v>
      </c>
    </row>
    <row r="42" spans="2:89" ht="10.15" customHeight="1">
      <c r="C42" s="108" t="s">
        <v>193</v>
      </c>
      <c r="D42" s="40" t="s">
        <v>274</v>
      </c>
      <c r="E42" s="40"/>
      <c r="F42" s="42" t="s">
        <v>4</v>
      </c>
      <c r="G42" s="72">
        <f t="shared" si="11"/>
        <v>0</v>
      </c>
      <c r="J42" s="43">
        <f t="shared" ref="J42:AO42" si="15">J14</f>
        <v>0</v>
      </c>
      <c r="K42" s="43">
        <f t="shared" si="15"/>
        <v>0</v>
      </c>
      <c r="L42" s="43">
        <f t="shared" si="15"/>
        <v>0</v>
      </c>
      <c r="M42" s="43">
        <f t="shared" si="15"/>
        <v>0</v>
      </c>
      <c r="N42" s="43">
        <f t="shared" si="15"/>
        <v>47167.399272377326</v>
      </c>
      <c r="O42" s="43">
        <f t="shared" si="15"/>
        <v>0</v>
      </c>
      <c r="P42" s="43">
        <f t="shared" si="15"/>
        <v>0</v>
      </c>
      <c r="Q42" s="43">
        <f t="shared" si="15"/>
        <v>0</v>
      </c>
      <c r="R42" s="43">
        <f t="shared" si="15"/>
        <v>0</v>
      </c>
      <c r="S42" s="43">
        <f t="shared" si="15"/>
        <v>0</v>
      </c>
      <c r="T42" s="43">
        <f t="shared" si="15"/>
        <v>0</v>
      </c>
      <c r="U42" s="43">
        <f t="shared" si="15"/>
        <v>0</v>
      </c>
      <c r="V42" s="43">
        <f t="shared" si="15"/>
        <v>0</v>
      </c>
      <c r="W42" s="43">
        <f t="shared" si="15"/>
        <v>0</v>
      </c>
      <c r="X42" s="43">
        <f t="shared" si="15"/>
        <v>-1360.2363666324964</v>
      </c>
      <c r="Y42" s="43">
        <f t="shared" si="15"/>
        <v>-1936.9672512456746</v>
      </c>
      <c r="Z42" s="43">
        <f t="shared" si="15"/>
        <v>-1638.9722895155719</v>
      </c>
      <c r="AA42" s="43">
        <f t="shared" si="15"/>
        <v>-1404.8333910133515</v>
      </c>
      <c r="AB42" s="43">
        <f t="shared" si="15"/>
        <v>-1217.5222722115577</v>
      </c>
      <c r="AC42" s="43">
        <f t="shared" si="15"/>
        <v>-1065.3319881851276</v>
      </c>
      <c r="AD42" s="43">
        <f t="shared" si="15"/>
        <v>-939.99881310451019</v>
      </c>
      <c r="AE42" s="43">
        <f t="shared" si="15"/>
        <v>-835.55450053735694</v>
      </c>
      <c r="AF42" s="43">
        <f t="shared" si="15"/>
        <v>-747.60139521762903</v>
      </c>
      <c r="AG42" s="43">
        <f t="shared" si="15"/>
        <v>-672.84125569587195</v>
      </c>
      <c r="AH42" s="43">
        <f t="shared" si="15"/>
        <v>-608.76113610578614</v>
      </c>
      <c r="AI42" s="43">
        <f t="shared" si="15"/>
        <v>-553.41921464161715</v>
      </c>
      <c r="AJ42" s="43">
        <f t="shared" si="15"/>
        <v>-505.2958046727872</v>
      </c>
      <c r="AK42" s="43">
        <f t="shared" si="15"/>
        <v>-463.18782095005008</v>
      </c>
      <c r="AL42" s="43">
        <f t="shared" si="15"/>
        <v>-426.13279527406121</v>
      </c>
      <c r="AM42" s="43">
        <f t="shared" si="15"/>
        <v>-393.35334948373566</v>
      </c>
      <c r="AN42" s="43">
        <f t="shared" si="15"/>
        <v>-364.21606433679335</v>
      </c>
      <c r="AO42" s="43">
        <f t="shared" si="15"/>
        <v>-338.20063116988604</v>
      </c>
      <c r="AP42" s="43">
        <f t="shared" ref="AP42:BU42" si="16">AP14</f>
        <v>-314.87644970988549</v>
      </c>
      <c r="AQ42" s="43">
        <f t="shared" si="16"/>
        <v>-293.88468639588973</v>
      </c>
      <c r="AR42" s="43">
        <f t="shared" si="16"/>
        <v>-274.92438404777567</v>
      </c>
      <c r="AS42" s="43">
        <f t="shared" si="16"/>
        <v>-257.7416100447881</v>
      </c>
      <c r="AT42" s="43">
        <f t="shared" si="16"/>
        <v>-242.12090640570386</v>
      </c>
      <c r="AU42" s="43">
        <f t="shared" si="16"/>
        <v>-227.87850014655123</v>
      </c>
      <c r="AV42" s="43">
        <f t="shared" si="16"/>
        <v>-214.85687156674612</v>
      </c>
      <c r="AW42" s="43">
        <f t="shared" si="16"/>
        <v>-202.92037870193235</v>
      </c>
      <c r="AX42" s="43">
        <f t="shared" si="16"/>
        <v>-191.95170958290691</v>
      </c>
      <c r="AY42" s="43">
        <f t="shared" si="16"/>
        <v>-181.8489880259076</v>
      </c>
      <c r="AZ42" s="43">
        <f t="shared" si="16"/>
        <v>-172.52339889638097</v>
      </c>
      <c r="BA42" s="43">
        <f t="shared" si="16"/>
        <v>-163.89722895155865</v>
      </c>
      <c r="BB42" s="43">
        <f t="shared" si="16"/>
        <v>-155.90224217342984</v>
      </c>
      <c r="BC42" s="43">
        <f t="shared" si="16"/>
        <v>-148.47832587945959</v>
      </c>
      <c r="BD42" s="43">
        <f t="shared" si="16"/>
        <v>-141.57235723390477</v>
      </c>
      <c r="BE42" s="43">
        <f t="shared" si="16"/>
        <v>-135.13725008691108</v>
      </c>
      <c r="BF42" s="43">
        <f t="shared" si="16"/>
        <v>-129.13115008304885</v>
      </c>
      <c r="BG42" s="43">
        <f t="shared" si="16"/>
        <v>-123.51675225334111</v>
      </c>
      <c r="BH42" s="43">
        <f t="shared" si="16"/>
        <v>-118.26072024256064</v>
      </c>
      <c r="BI42" s="43">
        <f t="shared" si="16"/>
        <v>-113.33319023246077</v>
      </c>
      <c r="BJ42" s="43">
        <f t="shared" si="16"/>
        <v>-108.70734573317168</v>
      </c>
      <c r="BK42" s="43">
        <f t="shared" si="16"/>
        <v>-104.35905190385165</v>
      </c>
      <c r="BL42" s="43">
        <f t="shared" si="16"/>
        <v>-100.26654006448734</v>
      </c>
      <c r="BM42" s="43">
        <f t="shared" si="16"/>
        <v>-96.410134677382302</v>
      </c>
      <c r="BN42" s="43">
        <f t="shared" si="16"/>
        <v>-92.772016387665644</v>
      </c>
      <c r="BO42" s="43">
        <f t="shared" si="16"/>
        <v>-89.336015780711023</v>
      </c>
      <c r="BP42" s="43">
        <f t="shared" si="16"/>
        <v>-86.087433388696809</v>
      </c>
      <c r="BQ42" s="43">
        <f t="shared" si="16"/>
        <v>-83.012882196238934</v>
      </c>
      <c r="BR42" s="43">
        <f t="shared" si="16"/>
        <v>-27129.264411590113</v>
      </c>
      <c r="BS42" s="43">
        <f t="shared" si="16"/>
        <v>0</v>
      </c>
      <c r="BT42" s="43">
        <f t="shared" si="16"/>
        <v>0</v>
      </c>
      <c r="BU42" s="43">
        <f t="shared" si="16"/>
        <v>0</v>
      </c>
      <c r="BV42" s="43">
        <f t="shared" ref="BV42:CK42" si="17">BV14</f>
        <v>0</v>
      </c>
      <c r="BW42" s="43">
        <f t="shared" si="17"/>
        <v>0</v>
      </c>
      <c r="BX42" s="43">
        <f t="shared" si="17"/>
        <v>0</v>
      </c>
      <c r="BY42" s="43">
        <f t="shared" si="17"/>
        <v>0</v>
      </c>
      <c r="BZ42" s="43">
        <f t="shared" si="17"/>
        <v>0</v>
      </c>
      <c r="CA42" s="43">
        <f t="shared" si="17"/>
        <v>0</v>
      </c>
      <c r="CB42" s="43">
        <f t="shared" si="17"/>
        <v>0</v>
      </c>
      <c r="CC42" s="43">
        <f t="shared" si="17"/>
        <v>0</v>
      </c>
      <c r="CD42" s="43">
        <f t="shared" si="17"/>
        <v>0</v>
      </c>
      <c r="CE42" s="43">
        <f t="shared" si="17"/>
        <v>0</v>
      </c>
      <c r="CF42" s="43">
        <f t="shared" si="17"/>
        <v>0</v>
      </c>
      <c r="CG42" s="43">
        <f t="shared" si="17"/>
        <v>0</v>
      </c>
      <c r="CH42" s="43">
        <f t="shared" si="17"/>
        <v>0</v>
      </c>
      <c r="CI42" s="43">
        <f t="shared" si="17"/>
        <v>0</v>
      </c>
      <c r="CJ42" s="43">
        <f t="shared" si="17"/>
        <v>0</v>
      </c>
      <c r="CK42" s="43">
        <f t="shared" si="17"/>
        <v>0</v>
      </c>
    </row>
    <row r="43" spans="2:89" s="44" customFormat="1" ht="10.15" customHeight="1">
      <c r="D43" s="44" t="s">
        <v>275</v>
      </c>
      <c r="F43" s="46" t="s">
        <v>4</v>
      </c>
      <c r="G43" s="60">
        <f t="shared" ca="1" si="11"/>
        <v>7682010.3632056406</v>
      </c>
      <c r="J43" s="38">
        <f ca="1">SUM(J37:J42)</f>
        <v>-3150</v>
      </c>
      <c r="K43" s="38">
        <f t="shared" ref="K43:BV43" ca="1" si="18">SUM(K37:K42)</f>
        <v>-3150</v>
      </c>
      <c r="L43" s="38">
        <f t="shared" ca="1" si="18"/>
        <v>-3150</v>
      </c>
      <c r="M43" s="38">
        <f t="shared" ca="1" si="18"/>
        <v>-32267.784892934491</v>
      </c>
      <c r="N43" s="38">
        <f t="shared" ca="1" si="18"/>
        <v>19689.744625426349</v>
      </c>
      <c r="O43" s="38">
        <f t="shared" ca="1" si="18"/>
        <v>240143.09792462768</v>
      </c>
      <c r="P43" s="38">
        <f t="shared" ca="1" si="18"/>
        <v>240143.09792462768</v>
      </c>
      <c r="Q43" s="38">
        <f t="shared" ca="1" si="18"/>
        <v>240143.09792462771</v>
      </c>
      <c r="R43" s="38">
        <f t="shared" ca="1" si="18"/>
        <v>240143.09792462768</v>
      </c>
      <c r="S43" s="38">
        <f t="shared" ca="1" si="18"/>
        <v>240143.09792462768</v>
      </c>
      <c r="T43" s="38">
        <f t="shared" ca="1" si="18"/>
        <v>240143.09792462771</v>
      </c>
      <c r="U43" s="38">
        <f t="shared" ca="1" si="18"/>
        <v>240143.09792462771</v>
      </c>
      <c r="V43" s="38">
        <f t="shared" ca="1" si="18"/>
        <v>240143.09792462771</v>
      </c>
      <c r="W43" s="38">
        <f t="shared" ca="1" si="18"/>
        <v>240143.09792462768</v>
      </c>
      <c r="X43" s="38">
        <f t="shared" ca="1" si="18"/>
        <v>236818.07569508161</v>
      </c>
      <c r="Y43" s="38">
        <f t="shared" ca="1" si="18"/>
        <v>224375.26078111911</v>
      </c>
      <c r="Z43" s="38">
        <f t="shared" ca="1" si="18"/>
        <v>209392.73631635559</v>
      </c>
      <c r="AA43" s="38">
        <f t="shared" ca="1" si="18"/>
        <v>196671.18949773471</v>
      </c>
      <c r="AB43" s="38">
        <f t="shared" ca="1" si="18"/>
        <v>185734.30139436413</v>
      </c>
      <c r="AC43" s="38">
        <f t="shared" ca="1" si="18"/>
        <v>176230.86365849053</v>
      </c>
      <c r="AD43" s="38">
        <f t="shared" ca="1" si="18"/>
        <v>167896.20751563046</v>
      </c>
      <c r="AE43" s="38">
        <f t="shared" ca="1" si="18"/>
        <v>160527.08101783582</v>
      </c>
      <c r="AF43" s="38">
        <f t="shared" ca="1" si="18"/>
        <v>153964.80210425874</v>
      </c>
      <c r="AG43" s="38">
        <f t="shared" ca="1" si="18"/>
        <v>148083.67112854673</v>
      </c>
      <c r="AH43" s="38">
        <f t="shared" ca="1" si="18"/>
        <v>142782.82123578936</v>
      </c>
      <c r="AI43" s="38">
        <f t="shared" ca="1" si="18"/>
        <v>137980.37227317708</v>
      </c>
      <c r="AJ43" s="38">
        <f t="shared" ca="1" si="18"/>
        <v>133609.16253434104</v>
      </c>
      <c r="AK43" s="38">
        <f t="shared" ca="1" si="18"/>
        <v>129613.58274553955</v>
      </c>
      <c r="AL43" s="38">
        <f t="shared" ca="1" si="18"/>
        <v>125947.19381615269</v>
      </c>
      <c r="AM43" s="38">
        <f t="shared" ca="1" si="18"/>
        <v>122570.91089975061</v>
      </c>
      <c r="AN43" s="38">
        <f t="shared" ca="1" si="18"/>
        <v>119451.60265096393</v>
      </c>
      <c r="AO43" s="38">
        <f t="shared" ca="1" si="18"/>
        <v>116560.99896575129</v>
      </c>
      <c r="AP43" s="38">
        <f t="shared" ca="1" si="18"/>
        <v>113874.83073427553</v>
      </c>
      <c r="AQ43" s="38">
        <f t="shared" ca="1" si="18"/>
        <v>111372.14606361846</v>
      </c>
      <c r="AR43" s="38">
        <f t="shared" ca="1" si="18"/>
        <v>109034.76212414712</v>
      </c>
      <c r="AS43" s="38">
        <f t="shared" ca="1" si="18"/>
        <v>106846.82223443361</v>
      </c>
      <c r="AT43" s="38">
        <f t="shared" ca="1" si="18"/>
        <v>104794.43533963253</v>
      </c>
      <c r="AU43" s="38">
        <f t="shared" ca="1" si="18"/>
        <v>102865.38053630866</v>
      </c>
      <c r="AV43" s="38">
        <f t="shared" ca="1" si="18"/>
        <v>101048.86334942614</v>
      </c>
      <c r="AW43" s="38">
        <f t="shared" ca="1" si="18"/>
        <v>99335.313484832091</v>
      </c>
      <c r="AX43" s="38">
        <f t="shared" ca="1" si="18"/>
        <v>97716.216048762886</v>
      </c>
      <c r="AY43" s="38">
        <f t="shared" ca="1" si="18"/>
        <v>96183.969945952005</v>
      </c>
      <c r="AZ43" s="38">
        <f t="shared" ca="1" si="18"/>
        <v>94731.76848316961</v>
      </c>
      <c r="BA43" s="38">
        <f t="shared" ca="1" si="18"/>
        <v>93353.498218652996</v>
      </c>
      <c r="BB43" s="38">
        <f t="shared" ca="1" si="18"/>
        <v>92043.65288483692</v>
      </c>
      <c r="BC43" s="38">
        <f t="shared" ca="1" si="18"/>
        <v>90797.259827037662</v>
      </c>
      <c r="BD43" s="38">
        <f t="shared" ca="1" si="18"/>
        <v>89609.816884926695</v>
      </c>
      <c r="BE43" s="38">
        <f t="shared" ca="1" si="18"/>
        <v>88477.238027055457</v>
      </c>
      <c r="BF43" s="38">
        <f t="shared" ca="1" si="18"/>
        <v>87395.806354137763</v>
      </c>
      <c r="BG43" s="38">
        <f t="shared" ca="1" si="18"/>
        <v>86362.133331492339</v>
      </c>
      <c r="BH43" s="38">
        <f t="shared" ca="1" si="18"/>
        <v>85373.123308130467</v>
      </c>
      <c r="BI43" s="38">
        <f t="shared" ca="1" si="18"/>
        <v>84425.942539520998</v>
      </c>
      <c r="BJ43" s="38">
        <f t="shared" ca="1" si="18"/>
        <v>83517.992060856006</v>
      </c>
      <c r="BK43" s="38">
        <f t="shared" ca="1" si="18"/>
        <v>82646.883863714116</v>
      </c>
      <c r="BL43" s="38">
        <f t="shared" ca="1" si="18"/>
        <v>81810.419916101382</v>
      </c>
      <c r="BM43" s="38">
        <f t="shared" ca="1" si="18"/>
        <v>81006.57363763568</v>
      </c>
      <c r="BN43" s="38">
        <f t="shared" ca="1" si="18"/>
        <v>80233.4735010718</v>
      </c>
      <c r="BO43" s="38">
        <f t="shared" ca="1" si="18"/>
        <v>79489.388480744354</v>
      </c>
      <c r="BP43" s="38">
        <f t="shared" ca="1" si="18"/>
        <v>78772.715109703509</v>
      </c>
      <c r="BQ43" s="38">
        <f t="shared" ca="1" si="18"/>
        <v>78081.965941798975</v>
      </c>
      <c r="BR43" s="38">
        <f t="shared" ca="1" si="18"/>
        <v>73337.295688638347</v>
      </c>
      <c r="BS43" s="38">
        <f t="shared" ca="1" si="18"/>
        <v>-5.0487097934144756E-29</v>
      </c>
      <c r="BT43" s="38">
        <f t="shared" ca="1" si="18"/>
        <v>-5.0487097934144756E-29</v>
      </c>
      <c r="BU43" s="38">
        <f t="shared" ca="1" si="18"/>
        <v>-5.0487097934144756E-29</v>
      </c>
      <c r="BV43" s="38">
        <f t="shared" ca="1" si="18"/>
        <v>-5.0487097934144756E-29</v>
      </c>
      <c r="BW43" s="38">
        <f t="shared" ref="BW43:CK43" ca="1" si="19">SUM(BW37:BW42)</f>
        <v>-5.0487097934144756E-29</v>
      </c>
      <c r="BX43" s="38">
        <f t="shared" ca="1" si="19"/>
        <v>-5.0487097934144756E-29</v>
      </c>
      <c r="BY43" s="38">
        <f t="shared" ca="1" si="19"/>
        <v>-1.0097419586828951E-28</v>
      </c>
      <c r="BZ43" s="38">
        <f t="shared" ca="1" si="19"/>
        <v>0</v>
      </c>
      <c r="CA43" s="38">
        <f t="shared" ca="1" si="19"/>
        <v>5.0487097934144756E-29</v>
      </c>
      <c r="CB43" s="38">
        <f t="shared" ca="1" si="19"/>
        <v>-1.0097419586828951E-28</v>
      </c>
      <c r="CC43" s="38">
        <f t="shared" ca="1" si="19"/>
        <v>0</v>
      </c>
      <c r="CD43" s="38">
        <f t="shared" ca="1" si="19"/>
        <v>-5.0487097934144756E-29</v>
      </c>
      <c r="CE43" s="38">
        <f t="shared" ca="1" si="19"/>
        <v>-5.0487097934144756E-29</v>
      </c>
      <c r="CF43" s="38">
        <f t="shared" ca="1" si="19"/>
        <v>-1.0097419586828951E-28</v>
      </c>
      <c r="CG43" s="38">
        <f t="shared" ca="1" si="19"/>
        <v>0</v>
      </c>
      <c r="CH43" s="38">
        <f t="shared" ca="1" si="19"/>
        <v>-5.0487097934144756E-29</v>
      </c>
      <c r="CI43" s="38">
        <f t="shared" ca="1" si="19"/>
        <v>-5.0487097934144756E-29</v>
      </c>
      <c r="CJ43" s="38">
        <f t="shared" ca="1" si="19"/>
        <v>-5.0487097934144756E-29</v>
      </c>
      <c r="CK43" s="38">
        <f t="shared" ca="1" si="19"/>
        <v>-1.0097419586828951E-28</v>
      </c>
    </row>
    <row r="44" spans="2:89" ht="9.75" customHeight="1">
      <c r="D44" s="44"/>
      <c r="E44" s="10"/>
      <c r="J44" s="107"/>
      <c r="K44" s="107"/>
      <c r="L44" s="107"/>
      <c r="M44" s="107"/>
      <c r="N44" s="107"/>
      <c r="O44" s="107"/>
      <c r="P44" s="107"/>
      <c r="Q44" s="107"/>
      <c r="R44" s="107"/>
      <c r="S44" s="107"/>
      <c r="T44" s="107"/>
      <c r="U44" s="107"/>
      <c r="V44" s="107"/>
      <c r="W44" s="107"/>
      <c r="X44" s="107"/>
      <c r="Y44" s="107"/>
      <c r="Z44" s="107"/>
      <c r="AA44" s="107"/>
      <c r="AB44" s="107"/>
      <c r="AC44" s="107"/>
      <c r="AD44" s="107"/>
      <c r="AE44" s="107"/>
      <c r="AF44" s="107"/>
      <c r="AG44" s="107"/>
      <c r="AH44" s="107"/>
      <c r="AI44" s="107"/>
      <c r="AJ44" s="107"/>
      <c r="AK44" s="107"/>
      <c r="AL44" s="107"/>
      <c r="AM44" s="107"/>
      <c r="AN44" s="107"/>
      <c r="AO44" s="107"/>
      <c r="AP44" s="107"/>
      <c r="AQ44" s="107"/>
      <c r="AR44" s="107"/>
      <c r="AS44" s="107"/>
      <c r="AT44" s="107"/>
      <c r="AU44" s="107"/>
      <c r="AV44" s="107"/>
      <c r="AW44" s="107"/>
      <c r="AX44" s="107"/>
      <c r="AY44" s="107"/>
      <c r="AZ44" s="107"/>
      <c r="BA44" s="107"/>
      <c r="BB44" s="107"/>
      <c r="BC44" s="107"/>
      <c r="BD44" s="107"/>
      <c r="BE44" s="107"/>
      <c r="BF44" s="107"/>
      <c r="BG44" s="107"/>
      <c r="BH44" s="107"/>
      <c r="BI44" s="107"/>
      <c r="BJ44" s="107"/>
      <c r="BK44" s="107"/>
      <c r="BL44" s="107"/>
      <c r="BM44" s="107"/>
      <c r="BN44" s="107"/>
      <c r="BO44" s="107"/>
      <c r="BP44" s="107"/>
      <c r="BQ44" s="107"/>
      <c r="BR44" s="107"/>
      <c r="BS44" s="107"/>
      <c r="BT44" s="107"/>
      <c r="BU44" s="107"/>
      <c r="BV44" s="107"/>
      <c r="BW44" s="107"/>
      <c r="BX44" s="107"/>
      <c r="BY44" s="107"/>
      <c r="BZ44" s="107"/>
      <c r="CA44" s="107"/>
      <c r="CB44" s="107"/>
      <c r="CC44" s="107"/>
      <c r="CD44" s="107"/>
      <c r="CE44" s="107"/>
      <c r="CF44" s="107"/>
      <c r="CG44" s="107"/>
      <c r="CH44" s="107"/>
      <c r="CI44" s="107"/>
      <c r="CJ44" s="107"/>
      <c r="CK44" s="107"/>
    </row>
    <row r="45" spans="2:89" ht="10.15" customHeight="1">
      <c r="D45" s="63" t="s">
        <v>276</v>
      </c>
      <c r="E45" s="10"/>
      <c r="F45" s="10"/>
      <c r="J45" s="107"/>
      <c r="K45" s="107"/>
      <c r="L45" s="107"/>
      <c r="M45" s="107"/>
      <c r="N45" s="107"/>
      <c r="O45" s="107"/>
      <c r="P45" s="107"/>
      <c r="Q45" s="107"/>
      <c r="R45" s="107"/>
      <c r="S45" s="107"/>
      <c r="T45" s="107"/>
      <c r="U45" s="107"/>
      <c r="V45" s="107"/>
      <c r="W45" s="107"/>
      <c r="X45" s="107"/>
      <c r="Y45" s="107"/>
      <c r="Z45" s="107"/>
      <c r="AA45" s="107"/>
      <c r="AB45" s="107"/>
      <c r="AC45" s="107"/>
      <c r="AD45" s="107"/>
      <c r="AE45" s="107"/>
      <c r="AF45" s="107"/>
      <c r="AG45" s="107"/>
      <c r="AH45" s="107"/>
      <c r="AI45" s="107"/>
      <c r="AJ45" s="107"/>
      <c r="AK45" s="107"/>
      <c r="AL45" s="107"/>
      <c r="AM45" s="107"/>
      <c r="AN45" s="107"/>
      <c r="AO45" s="107"/>
      <c r="AP45" s="107"/>
      <c r="AQ45" s="107"/>
      <c r="AR45" s="107"/>
      <c r="AS45" s="107"/>
      <c r="AT45" s="107"/>
      <c r="AU45" s="107"/>
      <c r="AV45" s="107"/>
      <c r="AW45" s="107"/>
      <c r="AX45" s="107"/>
      <c r="AY45" s="107"/>
      <c r="AZ45" s="107"/>
      <c r="BA45" s="107"/>
      <c r="BB45" s="107"/>
      <c r="BC45" s="107"/>
      <c r="BD45" s="107"/>
      <c r="BE45" s="107"/>
      <c r="BF45" s="107"/>
      <c r="BG45" s="107"/>
      <c r="BH45" s="107"/>
      <c r="BI45" s="107"/>
      <c r="BJ45" s="107"/>
      <c r="BK45" s="107"/>
      <c r="BL45" s="107"/>
      <c r="BM45" s="107"/>
      <c r="BN45" s="107"/>
      <c r="BO45" s="107"/>
      <c r="BP45" s="107"/>
      <c r="BQ45" s="107"/>
      <c r="BR45" s="107"/>
      <c r="BS45" s="107"/>
      <c r="BT45" s="107"/>
      <c r="BU45" s="107"/>
      <c r="BV45" s="107"/>
      <c r="BW45" s="107"/>
      <c r="BX45" s="107"/>
      <c r="BY45" s="107"/>
      <c r="BZ45" s="107"/>
      <c r="CA45" s="107"/>
      <c r="CB45" s="107"/>
      <c r="CC45" s="107"/>
      <c r="CD45" s="107"/>
      <c r="CE45" s="107"/>
      <c r="CF45" s="107"/>
      <c r="CG45" s="107"/>
      <c r="CH45" s="107"/>
      <c r="CI45" s="107"/>
      <c r="CJ45" s="107"/>
      <c r="CK45" s="107"/>
    </row>
    <row r="46" spans="2:89" ht="10.15" customHeight="1">
      <c r="D46" s="10" t="s">
        <v>275</v>
      </c>
      <c r="E46" s="10"/>
      <c r="F46" s="12" t="s">
        <v>4</v>
      </c>
      <c r="G46" s="25">
        <f ca="1">SUM(J46:CK46)</f>
        <v>7682010.3632056406</v>
      </c>
      <c r="J46" s="31">
        <f ca="1">J43</f>
        <v>-3150</v>
      </c>
      <c r="K46" s="31">
        <f t="shared" ref="K46:BV46" ca="1" si="20">K43</f>
        <v>-3150</v>
      </c>
      <c r="L46" s="31">
        <f t="shared" ca="1" si="20"/>
        <v>-3150</v>
      </c>
      <c r="M46" s="31">
        <f t="shared" ca="1" si="20"/>
        <v>-32267.784892934491</v>
      </c>
      <c r="N46" s="31">
        <f t="shared" ca="1" si="20"/>
        <v>19689.744625426349</v>
      </c>
      <c r="O46" s="31">
        <f t="shared" ca="1" si="20"/>
        <v>240143.09792462768</v>
      </c>
      <c r="P46" s="31">
        <f t="shared" ca="1" si="20"/>
        <v>240143.09792462768</v>
      </c>
      <c r="Q46" s="31">
        <f t="shared" ca="1" si="20"/>
        <v>240143.09792462771</v>
      </c>
      <c r="R46" s="31">
        <f t="shared" ca="1" si="20"/>
        <v>240143.09792462768</v>
      </c>
      <c r="S46" s="31">
        <f t="shared" ca="1" si="20"/>
        <v>240143.09792462768</v>
      </c>
      <c r="T46" s="31">
        <f t="shared" ca="1" si="20"/>
        <v>240143.09792462771</v>
      </c>
      <c r="U46" s="31">
        <f t="shared" ca="1" si="20"/>
        <v>240143.09792462771</v>
      </c>
      <c r="V46" s="31">
        <f t="shared" ca="1" si="20"/>
        <v>240143.09792462771</v>
      </c>
      <c r="W46" s="31">
        <f t="shared" ca="1" si="20"/>
        <v>240143.09792462768</v>
      </c>
      <c r="X46" s="31">
        <f t="shared" ca="1" si="20"/>
        <v>236818.07569508161</v>
      </c>
      <c r="Y46" s="31">
        <f t="shared" ca="1" si="20"/>
        <v>224375.26078111911</v>
      </c>
      <c r="Z46" s="31">
        <f t="shared" ca="1" si="20"/>
        <v>209392.73631635559</v>
      </c>
      <c r="AA46" s="31">
        <f t="shared" ca="1" si="20"/>
        <v>196671.18949773471</v>
      </c>
      <c r="AB46" s="31">
        <f t="shared" ca="1" si="20"/>
        <v>185734.30139436413</v>
      </c>
      <c r="AC46" s="31">
        <f t="shared" ca="1" si="20"/>
        <v>176230.86365849053</v>
      </c>
      <c r="AD46" s="31">
        <f t="shared" ca="1" si="20"/>
        <v>167896.20751563046</v>
      </c>
      <c r="AE46" s="31">
        <f t="shared" ca="1" si="20"/>
        <v>160527.08101783582</v>
      </c>
      <c r="AF46" s="31">
        <f t="shared" ca="1" si="20"/>
        <v>153964.80210425874</v>
      </c>
      <c r="AG46" s="31">
        <f t="shared" ca="1" si="20"/>
        <v>148083.67112854673</v>
      </c>
      <c r="AH46" s="31">
        <f t="shared" ca="1" si="20"/>
        <v>142782.82123578936</v>
      </c>
      <c r="AI46" s="31">
        <f t="shared" ca="1" si="20"/>
        <v>137980.37227317708</v>
      </c>
      <c r="AJ46" s="31">
        <f t="shared" ca="1" si="20"/>
        <v>133609.16253434104</v>
      </c>
      <c r="AK46" s="31">
        <f t="shared" ca="1" si="20"/>
        <v>129613.58274553955</v>
      </c>
      <c r="AL46" s="31">
        <f t="shared" ca="1" si="20"/>
        <v>125947.19381615269</v>
      </c>
      <c r="AM46" s="31">
        <f t="shared" ca="1" si="20"/>
        <v>122570.91089975061</v>
      </c>
      <c r="AN46" s="31">
        <f t="shared" ca="1" si="20"/>
        <v>119451.60265096393</v>
      </c>
      <c r="AO46" s="31">
        <f t="shared" ca="1" si="20"/>
        <v>116560.99896575129</v>
      </c>
      <c r="AP46" s="31">
        <f t="shared" ca="1" si="20"/>
        <v>113874.83073427553</v>
      </c>
      <c r="AQ46" s="31">
        <f t="shared" ca="1" si="20"/>
        <v>111372.14606361846</v>
      </c>
      <c r="AR46" s="31">
        <f t="shared" ca="1" si="20"/>
        <v>109034.76212414712</v>
      </c>
      <c r="AS46" s="31">
        <f t="shared" ca="1" si="20"/>
        <v>106846.82223443361</v>
      </c>
      <c r="AT46" s="31">
        <f t="shared" ca="1" si="20"/>
        <v>104794.43533963253</v>
      </c>
      <c r="AU46" s="31">
        <f t="shared" ca="1" si="20"/>
        <v>102865.38053630866</v>
      </c>
      <c r="AV46" s="31">
        <f t="shared" ca="1" si="20"/>
        <v>101048.86334942614</v>
      </c>
      <c r="AW46" s="31">
        <f t="shared" ca="1" si="20"/>
        <v>99335.313484832091</v>
      </c>
      <c r="AX46" s="31">
        <f t="shared" ca="1" si="20"/>
        <v>97716.216048762886</v>
      </c>
      <c r="AY46" s="31">
        <f t="shared" ca="1" si="20"/>
        <v>96183.969945952005</v>
      </c>
      <c r="AZ46" s="31">
        <f t="shared" ca="1" si="20"/>
        <v>94731.76848316961</v>
      </c>
      <c r="BA46" s="31">
        <f t="shared" ca="1" si="20"/>
        <v>93353.498218652996</v>
      </c>
      <c r="BB46" s="31">
        <f t="shared" ca="1" si="20"/>
        <v>92043.65288483692</v>
      </c>
      <c r="BC46" s="31">
        <f t="shared" ca="1" si="20"/>
        <v>90797.259827037662</v>
      </c>
      <c r="BD46" s="31">
        <f t="shared" ca="1" si="20"/>
        <v>89609.816884926695</v>
      </c>
      <c r="BE46" s="31">
        <f t="shared" ca="1" si="20"/>
        <v>88477.238027055457</v>
      </c>
      <c r="BF46" s="31">
        <f t="shared" ca="1" si="20"/>
        <v>87395.806354137763</v>
      </c>
      <c r="BG46" s="31">
        <f t="shared" ca="1" si="20"/>
        <v>86362.133331492339</v>
      </c>
      <c r="BH46" s="31">
        <f t="shared" ca="1" si="20"/>
        <v>85373.123308130467</v>
      </c>
      <c r="BI46" s="31">
        <f t="shared" ca="1" si="20"/>
        <v>84425.942539520998</v>
      </c>
      <c r="BJ46" s="31">
        <f t="shared" ca="1" si="20"/>
        <v>83517.992060856006</v>
      </c>
      <c r="BK46" s="31">
        <f t="shared" ca="1" si="20"/>
        <v>82646.883863714116</v>
      </c>
      <c r="BL46" s="31">
        <f t="shared" ca="1" si="20"/>
        <v>81810.419916101382</v>
      </c>
      <c r="BM46" s="31">
        <f t="shared" ca="1" si="20"/>
        <v>81006.57363763568</v>
      </c>
      <c r="BN46" s="31">
        <f t="shared" ca="1" si="20"/>
        <v>80233.4735010718</v>
      </c>
      <c r="BO46" s="31">
        <f t="shared" ca="1" si="20"/>
        <v>79489.388480744354</v>
      </c>
      <c r="BP46" s="31">
        <f t="shared" ca="1" si="20"/>
        <v>78772.715109703509</v>
      </c>
      <c r="BQ46" s="31">
        <f t="shared" ca="1" si="20"/>
        <v>78081.965941798975</v>
      </c>
      <c r="BR46" s="31">
        <f t="shared" ca="1" si="20"/>
        <v>73337.295688638347</v>
      </c>
      <c r="BS46" s="31">
        <f t="shared" ca="1" si="20"/>
        <v>-5.0487097934144756E-29</v>
      </c>
      <c r="BT46" s="31">
        <f t="shared" ca="1" si="20"/>
        <v>-5.0487097934144756E-29</v>
      </c>
      <c r="BU46" s="31">
        <f t="shared" ca="1" si="20"/>
        <v>-5.0487097934144756E-29</v>
      </c>
      <c r="BV46" s="31">
        <f t="shared" ca="1" si="20"/>
        <v>-5.0487097934144756E-29</v>
      </c>
      <c r="BW46" s="31">
        <f t="shared" ref="BW46:CK46" ca="1" si="21">BW43</f>
        <v>-5.0487097934144756E-29</v>
      </c>
      <c r="BX46" s="31">
        <f t="shared" ca="1" si="21"/>
        <v>-5.0487097934144756E-29</v>
      </c>
      <c r="BY46" s="31">
        <f t="shared" ca="1" si="21"/>
        <v>-1.0097419586828951E-28</v>
      </c>
      <c r="BZ46" s="31">
        <f t="shared" ca="1" si="21"/>
        <v>0</v>
      </c>
      <c r="CA46" s="31">
        <f t="shared" ca="1" si="21"/>
        <v>5.0487097934144756E-29</v>
      </c>
      <c r="CB46" s="31">
        <f t="shared" ca="1" si="21"/>
        <v>-1.0097419586828951E-28</v>
      </c>
      <c r="CC46" s="31">
        <f t="shared" ca="1" si="21"/>
        <v>0</v>
      </c>
      <c r="CD46" s="31">
        <f t="shared" ca="1" si="21"/>
        <v>-5.0487097934144756E-29</v>
      </c>
      <c r="CE46" s="31">
        <f t="shared" ca="1" si="21"/>
        <v>-5.0487097934144756E-29</v>
      </c>
      <c r="CF46" s="31">
        <f t="shared" ca="1" si="21"/>
        <v>-1.0097419586828951E-28</v>
      </c>
      <c r="CG46" s="31">
        <f t="shared" ca="1" si="21"/>
        <v>0</v>
      </c>
      <c r="CH46" s="31">
        <f t="shared" ca="1" si="21"/>
        <v>-5.0487097934144756E-29</v>
      </c>
      <c r="CI46" s="31">
        <f t="shared" ca="1" si="21"/>
        <v>-5.0487097934144756E-29</v>
      </c>
      <c r="CJ46" s="31">
        <f t="shared" ca="1" si="21"/>
        <v>-5.0487097934144756E-29</v>
      </c>
      <c r="CK46" s="31">
        <f t="shared" ca="1" si="21"/>
        <v>-1.0097419586828951E-28</v>
      </c>
    </row>
    <row r="47" spans="2:89" ht="10.15" customHeight="1">
      <c r="C47" s="109" t="s">
        <v>194</v>
      </c>
      <c r="D47" s="10" t="s">
        <v>189</v>
      </c>
      <c r="E47" s="10"/>
      <c r="F47" s="12" t="s">
        <v>4</v>
      </c>
      <c r="G47" s="25">
        <f ca="1">SUM(J47:CK47)</f>
        <v>-1294747.9267967716</v>
      </c>
      <c r="J47" s="36">
        <f ca="1">-J39</f>
        <v>0</v>
      </c>
      <c r="K47" s="36">
        <f t="shared" ref="K47:BV47" ca="1" si="22">-K39</f>
        <v>0</v>
      </c>
      <c r="L47" s="36">
        <f t="shared" ca="1" si="22"/>
        <v>0</v>
      </c>
      <c r="M47" s="36">
        <f t="shared" ca="1" si="22"/>
        <v>-36164.170228806688</v>
      </c>
      <c r="N47" s="36">
        <f t="shared" ca="1" si="22"/>
        <v>-47393.952361041585</v>
      </c>
      <c r="O47" s="36">
        <f t="shared" ca="1" si="22"/>
        <v>-45573.069108314812</v>
      </c>
      <c r="P47" s="36">
        <f t="shared" ca="1" si="22"/>
        <v>-43752.185855588039</v>
      </c>
      <c r="Q47" s="36">
        <f t="shared" ca="1" si="22"/>
        <v>-41931.302602861266</v>
      </c>
      <c r="R47" s="36">
        <f t="shared" ca="1" si="22"/>
        <v>-40110.419350134493</v>
      </c>
      <c r="S47" s="36">
        <f t="shared" ca="1" si="22"/>
        <v>-38289.536097407719</v>
      </c>
      <c r="T47" s="36">
        <f t="shared" ca="1" si="22"/>
        <v>-36468.652844680946</v>
      </c>
      <c r="U47" s="36">
        <f t="shared" ca="1" si="22"/>
        <v>-34647.769591954173</v>
      </c>
      <c r="V47" s="36">
        <f t="shared" ca="1" si="22"/>
        <v>-32826.8863392274</v>
      </c>
      <c r="W47" s="36">
        <f t="shared" ca="1" si="22"/>
        <v>-31006.003086500619</v>
      </c>
      <c r="X47" s="36">
        <f t="shared" ca="1" si="22"/>
        <v>-38831.352189318699</v>
      </c>
      <c r="Y47" s="36">
        <f t="shared" ca="1" si="22"/>
        <v>-37232.26982694304</v>
      </c>
      <c r="Z47" s="36">
        <f t="shared" ca="1" si="22"/>
        <v>-35633.187464567389</v>
      </c>
      <c r="AA47" s="36">
        <f t="shared" ca="1" si="22"/>
        <v>-34034.10510219173</v>
      </c>
      <c r="AB47" s="36">
        <f t="shared" ca="1" si="22"/>
        <v>-32435.022739816079</v>
      </c>
      <c r="AC47" s="36">
        <f t="shared" ca="1" si="22"/>
        <v>-30835.940377440424</v>
      </c>
      <c r="AD47" s="36">
        <f t="shared" ca="1" si="22"/>
        <v>-29236.858015064769</v>
      </c>
      <c r="AE47" s="36">
        <f t="shared" ca="1" si="22"/>
        <v>-27637.77565268911</v>
      </c>
      <c r="AF47" s="36">
        <f t="shared" ca="1" si="22"/>
        <v>-26038.693290313455</v>
      </c>
      <c r="AG47" s="36">
        <f t="shared" ca="1" si="22"/>
        <v>-24439.6109279378</v>
      </c>
      <c r="AH47" s="36">
        <f t="shared" ca="1" si="22"/>
        <v>-30434.969346900725</v>
      </c>
      <c r="AI47" s="36">
        <f t="shared" ca="1" si="22"/>
        <v>-29041.066141945696</v>
      </c>
      <c r="AJ47" s="36">
        <f t="shared" ca="1" si="22"/>
        <v>-27647.16293699067</v>
      </c>
      <c r="AK47" s="36">
        <f t="shared" ca="1" si="22"/>
        <v>-26253.259732035644</v>
      </c>
      <c r="AL47" s="36">
        <f t="shared" ca="1" si="22"/>
        <v>-24859.35652708061</v>
      </c>
      <c r="AM47" s="36">
        <f t="shared" ca="1" si="22"/>
        <v>-23465.453322125581</v>
      </c>
      <c r="AN47" s="36">
        <f t="shared" ca="1" si="22"/>
        <v>-22071.550117170555</v>
      </c>
      <c r="AO47" s="36">
        <f t="shared" ca="1" si="22"/>
        <v>-20677.646912215525</v>
      </c>
      <c r="AP47" s="36">
        <f t="shared" ca="1" si="22"/>
        <v>-19283.743707260499</v>
      </c>
      <c r="AQ47" s="36">
        <f t="shared" ca="1" si="22"/>
        <v>-17889.840502305469</v>
      </c>
      <c r="AR47" s="36">
        <f t="shared" ca="1" si="22"/>
        <v>-23231.258968256494</v>
      </c>
      <c r="AS47" s="36">
        <f t="shared" ca="1" si="22"/>
        <v>-21923.267674344719</v>
      </c>
      <c r="AT47" s="36">
        <f t="shared" ca="1" si="22"/>
        <v>-20615.276380432941</v>
      </c>
      <c r="AU47" s="36">
        <f t="shared" ca="1" si="22"/>
        <v>-19307.285086521166</v>
      </c>
      <c r="AV47" s="36">
        <f t="shared" ca="1" si="22"/>
        <v>-17999.293792609391</v>
      </c>
      <c r="AW47" s="36">
        <f t="shared" ca="1" si="22"/>
        <v>-16691.302498697616</v>
      </c>
      <c r="AX47" s="36">
        <f t="shared" ca="1" si="22"/>
        <v>-15383.311204785838</v>
      </c>
      <c r="AY47" s="36">
        <f t="shared" ca="1" si="22"/>
        <v>-14075.319910874063</v>
      </c>
      <c r="AZ47" s="36">
        <f t="shared" ca="1" si="22"/>
        <v>-12767.328616962288</v>
      </c>
      <c r="BA47" s="36">
        <f t="shared" ca="1" si="22"/>
        <v>-11459.337323050509</v>
      </c>
      <c r="BB47" s="36">
        <f t="shared" ca="1" si="22"/>
        <v>-16411.407281820393</v>
      </c>
      <c r="BC47" s="36">
        <f t="shared" ca="1" si="22"/>
        <v>-15150.942029731057</v>
      </c>
      <c r="BD47" s="36">
        <f t="shared" ca="1" si="22"/>
        <v>-13890.476777641721</v>
      </c>
      <c r="BE47" s="36">
        <f t="shared" ca="1" si="22"/>
        <v>-12630.011525552381</v>
      </c>
      <c r="BF47" s="36">
        <f t="shared" ca="1" si="22"/>
        <v>-11369.546273463047</v>
      </c>
      <c r="BG47" s="36">
        <f t="shared" ca="1" si="22"/>
        <v>-10109.081021373711</v>
      </c>
      <c r="BH47" s="36">
        <f t="shared" ca="1" si="22"/>
        <v>-8848.6157692843735</v>
      </c>
      <c r="BI47" s="36">
        <f t="shared" ca="1" si="22"/>
        <v>-7588.1505171950375</v>
      </c>
      <c r="BJ47" s="36">
        <f t="shared" ca="1" si="22"/>
        <v>-6327.6852651057025</v>
      </c>
      <c r="BK47" s="36">
        <f t="shared" ca="1" si="22"/>
        <v>-5067.2200130163665</v>
      </c>
      <c r="BL47" s="36">
        <f t="shared" ca="1" si="22"/>
        <v>-7415.5934869212579</v>
      </c>
      <c r="BM47" s="36">
        <f t="shared" ca="1" si="22"/>
        <v>-6265.5859706723404</v>
      </c>
      <c r="BN47" s="36">
        <f t="shared" ca="1" si="22"/>
        <v>-5115.5784544234248</v>
      </c>
      <c r="BO47" s="36">
        <f t="shared" ca="1" si="22"/>
        <v>-3965.5709381745082</v>
      </c>
      <c r="BP47" s="36">
        <f t="shared" ca="1" si="22"/>
        <v>-2815.5634219255917</v>
      </c>
      <c r="BQ47" s="36">
        <f t="shared" ca="1" si="22"/>
        <v>-1665.5559056766747</v>
      </c>
      <c r="BR47" s="36">
        <f t="shared" ca="1" si="22"/>
        <v>-515.54838942775802</v>
      </c>
      <c r="BS47" s="36">
        <f t="shared" ca="1" si="22"/>
        <v>1.6967533156275749E-12</v>
      </c>
      <c r="BT47" s="36">
        <f t="shared" ca="1" si="22"/>
        <v>1.6967533156275749E-12</v>
      </c>
      <c r="BU47" s="36">
        <f t="shared" ca="1" si="22"/>
        <v>1.6967533156275749E-12</v>
      </c>
      <c r="BV47" s="36">
        <f t="shared" ca="1" si="22"/>
        <v>1.6967533156275749E-12</v>
      </c>
      <c r="BW47" s="36">
        <f t="shared" ref="BW47:CK47" ca="1" si="23">-BW39</f>
        <v>1.6967533156275749E-12</v>
      </c>
      <c r="BX47" s="36">
        <f t="shared" ca="1" si="23"/>
        <v>1.6967533156275749E-12</v>
      </c>
      <c r="BY47" s="36">
        <f t="shared" ca="1" si="23"/>
        <v>1.6967533156275749E-12</v>
      </c>
      <c r="BZ47" s="36">
        <f t="shared" ca="1" si="23"/>
        <v>1.6967533156275749E-12</v>
      </c>
      <c r="CA47" s="36">
        <f t="shared" ca="1" si="23"/>
        <v>1.6967533156275749E-12</v>
      </c>
      <c r="CB47" s="36">
        <f t="shared" ca="1" si="23"/>
        <v>1.6967533156275749E-12</v>
      </c>
      <c r="CC47" s="36">
        <f t="shared" ca="1" si="23"/>
        <v>1.6967533156275749E-12</v>
      </c>
      <c r="CD47" s="36">
        <f t="shared" ca="1" si="23"/>
        <v>1.6967533156275749E-12</v>
      </c>
      <c r="CE47" s="36">
        <f t="shared" ca="1" si="23"/>
        <v>1.6967533156275749E-12</v>
      </c>
      <c r="CF47" s="36">
        <f t="shared" ca="1" si="23"/>
        <v>1.6967533156275749E-12</v>
      </c>
      <c r="CG47" s="36">
        <f t="shared" ca="1" si="23"/>
        <v>1.6967533156275749E-12</v>
      </c>
      <c r="CH47" s="36">
        <f t="shared" ca="1" si="23"/>
        <v>1.6967533156275749E-12</v>
      </c>
      <c r="CI47" s="36">
        <f t="shared" ca="1" si="23"/>
        <v>1.6967533156275749E-12</v>
      </c>
      <c r="CJ47" s="36">
        <f t="shared" ca="1" si="23"/>
        <v>1.6967533156275749E-12</v>
      </c>
      <c r="CK47" s="36">
        <f t="shared" ca="1" si="23"/>
        <v>1.6967533156275749E-12</v>
      </c>
    </row>
    <row r="48" spans="2:89" ht="10.15" customHeight="1">
      <c r="C48" s="109" t="s">
        <v>194</v>
      </c>
      <c r="D48" s="40" t="s">
        <v>272</v>
      </c>
      <c r="E48" s="40"/>
      <c r="F48" s="42" t="s">
        <v>4</v>
      </c>
      <c r="G48" s="72">
        <f ca="1">SUM(J48:CK48)</f>
        <v>-715714.53685756656</v>
      </c>
      <c r="J48" s="43">
        <f>-J40</f>
        <v>0</v>
      </c>
      <c r="K48" s="43">
        <f t="shared" ref="K48:BV48" si="24">-K40</f>
        <v>0</v>
      </c>
      <c r="L48" s="43">
        <f t="shared" si="24"/>
        <v>0</v>
      </c>
      <c r="M48" s="43">
        <f t="shared" ca="1" si="24"/>
        <v>0</v>
      </c>
      <c r="N48" s="43">
        <f t="shared" ca="1" si="24"/>
        <v>0</v>
      </c>
      <c r="O48" s="43">
        <f t="shared" ca="1" si="24"/>
        <v>-16273.994199315875</v>
      </c>
      <c r="P48" s="43">
        <f t="shared" ca="1" si="24"/>
        <v>-16515.792317149633</v>
      </c>
      <c r="Q48" s="43">
        <f t="shared" ca="1" si="24"/>
        <v>-16697.880642422311</v>
      </c>
      <c r="R48" s="43">
        <f t="shared" ca="1" si="24"/>
        <v>-16879.968967694989</v>
      </c>
      <c r="S48" s="43">
        <f t="shared" ca="1" si="24"/>
        <v>-17062.057292967667</v>
      </c>
      <c r="T48" s="43">
        <f t="shared" ca="1" si="24"/>
        <v>-17244.145618240345</v>
      </c>
      <c r="U48" s="43">
        <f t="shared" ca="1" si="24"/>
        <v>-17426.23394351302</v>
      </c>
      <c r="V48" s="43">
        <f t="shared" ca="1" si="24"/>
        <v>-17608.322268785698</v>
      </c>
      <c r="W48" s="43">
        <f t="shared" ca="1" si="24"/>
        <v>-17790.410594058376</v>
      </c>
      <c r="X48" s="43">
        <f t="shared" ca="1" si="24"/>
        <v>-509.96786014660324</v>
      </c>
      <c r="Y48" s="43">
        <f t="shared" ca="1" si="24"/>
        <v>-15971.447701977369</v>
      </c>
      <c r="Z48" s="43">
        <f t="shared" ca="1" si="24"/>
        <v>-14633.103491738591</v>
      </c>
      <c r="AA48" s="43">
        <f t="shared" ca="1" si="24"/>
        <v>-13520.857046114063</v>
      </c>
      <c r="AB48" s="43">
        <f t="shared" ca="1" si="24"/>
        <v>-14562.201144022862</v>
      </c>
      <c r="AC48" s="43">
        <f t="shared" ca="1" si="24"/>
        <v>-19077.741506676211</v>
      </c>
      <c r="AD48" s="43">
        <f t="shared" ca="1" si="24"/>
        <v>-20661.954309954439</v>
      </c>
      <c r="AE48" s="43">
        <f t="shared" ca="1" si="24"/>
        <v>-20877.056298051659</v>
      </c>
      <c r="AF48" s="43">
        <f t="shared" ca="1" si="24"/>
        <v>-20488.287636980131</v>
      </c>
      <c r="AG48" s="43">
        <f t="shared" ca="1" si="24"/>
        <v>-19865.698445110724</v>
      </c>
      <c r="AH48" s="43">
        <f t="shared" ca="1" si="24"/>
        <v>-5750.234778007507</v>
      </c>
      <c r="AI48" s="43">
        <f t="shared" ca="1" si="24"/>
        <v>-11378.133413867841</v>
      </c>
      <c r="AJ48" s="43">
        <f t="shared" ca="1" si="24"/>
        <v>-13894.352078409907</v>
      </c>
      <c r="AK48" s="43">
        <f t="shared" ca="1" si="24"/>
        <v>-14892.293752296289</v>
      </c>
      <c r="AL48" s="43">
        <f t="shared" ca="1" si="24"/>
        <v>-15164.016016796297</v>
      </c>
      <c r="AM48" s="43">
        <f t="shared" ca="1" si="24"/>
        <v>-15101.639177901598</v>
      </c>
      <c r="AN48" s="43">
        <f t="shared" ca="1" si="24"/>
        <v>-14897.910254071083</v>
      </c>
      <c r="AO48" s="43">
        <f t="shared" ca="1" si="24"/>
        <v>-14646.375744130062</v>
      </c>
      <c r="AP48" s="43">
        <f t="shared" ca="1" si="24"/>
        <v>-14391.381986507484</v>
      </c>
      <c r="AQ48" s="43">
        <f t="shared" ca="1" si="24"/>
        <v>-14153.00696112599</v>
      </c>
      <c r="AR48" s="43">
        <f t="shared" ca="1" si="24"/>
        <v>-1860.4336163616122</v>
      </c>
      <c r="AS48" s="43">
        <f t="shared" ca="1" si="24"/>
        <v>-7179.0194444439394</v>
      </c>
      <c r="AT48" s="43">
        <f t="shared" ca="1" si="24"/>
        <v>-9763.8727983961726</v>
      </c>
      <c r="AU48" s="43">
        <f t="shared" ca="1" si="24"/>
        <v>-10994.193124431078</v>
      </c>
      <c r="AV48" s="43">
        <f t="shared" ca="1" si="24"/>
        <v>-11558.500698151463</v>
      </c>
      <c r="AW48" s="43">
        <f t="shared" ca="1" si="24"/>
        <v>-11800.098627943427</v>
      </c>
      <c r="AX48" s="43">
        <f t="shared" ca="1" si="24"/>
        <v>-11889.786978623668</v>
      </c>
      <c r="AY48" s="43">
        <f t="shared" ca="1" si="24"/>
        <v>-11912.205673073873</v>
      </c>
      <c r="AZ48" s="43">
        <f t="shared" ca="1" si="24"/>
        <v>-11908.994003411914</v>
      </c>
      <c r="BA48" s="43">
        <f t="shared" ca="1" si="24"/>
        <v>-11900.360271520447</v>
      </c>
      <c r="BB48" s="43">
        <f t="shared" ca="1" si="24"/>
        <v>-613.70228650614081</v>
      </c>
      <c r="BC48" s="43">
        <f t="shared" ca="1" si="24"/>
        <v>-5709.4499005320395</v>
      </c>
      <c r="BD48" s="43">
        <f t="shared" ca="1" si="24"/>
        <v>-8264.6259385428275</v>
      </c>
      <c r="BE48" s="43">
        <f t="shared" ca="1" si="24"/>
        <v>-9555.0025969700346</v>
      </c>
      <c r="BF48" s="43">
        <f t="shared" ca="1" si="24"/>
        <v>-10218.0942841008</v>
      </c>
      <c r="BG48" s="43">
        <f t="shared" ca="1" si="24"/>
        <v>-10572.319350610569</v>
      </c>
      <c r="BH48" s="43">
        <f t="shared" ca="1" si="24"/>
        <v>-10776.577406738208</v>
      </c>
      <c r="BI48" s="43">
        <f t="shared" ca="1" si="24"/>
        <v>-10910.034883150011</v>
      </c>
      <c r="BJ48" s="43">
        <f t="shared" ca="1" si="24"/>
        <v>-11012.015098698343</v>
      </c>
      <c r="BK48" s="43">
        <f t="shared" ca="1" si="24"/>
        <v>-11101.940911967253</v>
      </c>
      <c r="BL48" s="43">
        <f t="shared" ca="1" si="24"/>
        <v>-4827.7665770437561</v>
      </c>
      <c r="BM48" s="43">
        <f t="shared" ca="1" si="24"/>
        <v>-7915.4134167123502</v>
      </c>
      <c r="BN48" s="43">
        <f t="shared" ca="1" si="24"/>
        <v>-9496.9275745151517</v>
      </c>
      <c r="BO48" s="43">
        <f t="shared" ca="1" si="24"/>
        <v>-10328.2769030087</v>
      </c>
      <c r="BP48" s="43">
        <f t="shared" si="24"/>
        <v>0</v>
      </c>
      <c r="BQ48" s="43">
        <f t="shared" si="24"/>
        <v>0</v>
      </c>
      <c r="BR48" s="43">
        <f t="shared" ca="1" si="24"/>
        <v>-45708.459044078103</v>
      </c>
      <c r="BS48" s="43">
        <f t="shared" ca="1" si="24"/>
        <v>-1.696753315627575E-13</v>
      </c>
      <c r="BT48" s="43">
        <f t="shared" ca="1" si="24"/>
        <v>-2.5451299734413627E-13</v>
      </c>
      <c r="BU48" s="43">
        <f t="shared" ca="1" si="24"/>
        <v>-2.9693183023482565E-13</v>
      </c>
      <c r="BV48" s="43">
        <f t="shared" ca="1" si="24"/>
        <v>-3.1814124668017035E-13</v>
      </c>
      <c r="BW48" s="43">
        <f t="shared" ref="BW48:CK48" ca="1" si="25">-BW40</f>
        <v>-3.2874595490284269E-13</v>
      </c>
      <c r="BX48" s="43">
        <f t="shared" ca="1" si="25"/>
        <v>-3.3404830901417887E-13</v>
      </c>
      <c r="BY48" s="43">
        <f t="shared" ca="1" si="25"/>
        <v>-3.366994860698469E-13</v>
      </c>
      <c r="BZ48" s="43">
        <f t="shared" ca="1" si="25"/>
        <v>-3.3802507459768095E-13</v>
      </c>
      <c r="CA48" s="43">
        <f t="shared" ca="1" si="25"/>
        <v>-3.3868786886159797E-13</v>
      </c>
      <c r="CB48" s="43">
        <f t="shared" ca="1" si="25"/>
        <v>-3.3901926599355651E-13</v>
      </c>
      <c r="CC48" s="43">
        <f t="shared" ca="1" si="25"/>
        <v>-3.3918496455953575E-13</v>
      </c>
      <c r="CD48" s="43">
        <f t="shared" ca="1" si="25"/>
        <v>-3.3926781384252537E-13</v>
      </c>
      <c r="CE48" s="43">
        <f t="shared" ca="1" si="25"/>
        <v>-3.3930923848402021E-13</v>
      </c>
      <c r="CF48" s="43">
        <f t="shared" ca="1" si="25"/>
        <v>-3.3932995080476757E-13</v>
      </c>
      <c r="CG48" s="43">
        <f t="shared" ca="1" si="25"/>
        <v>-3.3934030696514128E-13</v>
      </c>
      <c r="CH48" s="43">
        <f t="shared" ca="1" si="25"/>
        <v>-3.3934548504532814E-13</v>
      </c>
      <c r="CI48" s="43">
        <f t="shared" ca="1" si="25"/>
        <v>-3.3934807408542159E-13</v>
      </c>
      <c r="CJ48" s="43">
        <f t="shared" ca="1" si="25"/>
        <v>-3.3934936860546831E-13</v>
      </c>
      <c r="CK48" s="43">
        <f t="shared" ca="1" si="25"/>
        <v>-3.3935001586549163E-13</v>
      </c>
    </row>
    <row r="49" spans="3:89" s="44" customFormat="1" ht="10.15" customHeight="1">
      <c r="D49" s="44" t="s">
        <v>277</v>
      </c>
      <c r="F49" s="46" t="s">
        <v>4</v>
      </c>
      <c r="G49" s="82">
        <f ca="1">SUM(J49:CK49)</f>
        <v>5671547.8995513022</v>
      </c>
      <c r="J49" s="38">
        <f ca="1">SUM(J46:J48)</f>
        <v>-3150</v>
      </c>
      <c r="K49" s="38">
        <f t="shared" ref="K49:BV49" ca="1" si="26">SUM(K46:K48)</f>
        <v>-3150</v>
      </c>
      <c r="L49" s="38">
        <f t="shared" ca="1" si="26"/>
        <v>-3150</v>
      </c>
      <c r="M49" s="38">
        <f t="shared" ca="1" si="26"/>
        <v>-68431.955121741179</v>
      </c>
      <c r="N49" s="38">
        <f t="shared" ca="1" si="26"/>
        <v>-27704.207735615237</v>
      </c>
      <c r="O49" s="38">
        <f t="shared" ca="1" si="26"/>
        <v>178296.034616997</v>
      </c>
      <c r="P49" s="38">
        <f t="shared" ca="1" si="26"/>
        <v>179875.11975189002</v>
      </c>
      <c r="Q49" s="38">
        <f t="shared" ca="1" si="26"/>
        <v>181513.91467934416</v>
      </c>
      <c r="R49" s="38">
        <f t="shared" ca="1" si="26"/>
        <v>183152.70960679819</v>
      </c>
      <c r="S49" s="38">
        <f t="shared" ca="1" si="26"/>
        <v>184791.50453425231</v>
      </c>
      <c r="T49" s="38">
        <f t="shared" ca="1" si="26"/>
        <v>186430.29946170643</v>
      </c>
      <c r="U49" s="38">
        <f t="shared" ca="1" si="26"/>
        <v>188069.09438916051</v>
      </c>
      <c r="V49" s="38">
        <f t="shared" ca="1" si="26"/>
        <v>189707.8893166146</v>
      </c>
      <c r="W49" s="38">
        <f t="shared" ca="1" si="26"/>
        <v>191346.68424406869</v>
      </c>
      <c r="X49" s="38">
        <f t="shared" ca="1" si="26"/>
        <v>197476.75564561633</v>
      </c>
      <c r="Y49" s="38">
        <f t="shared" ca="1" si="26"/>
        <v>171171.54325219869</v>
      </c>
      <c r="Z49" s="38">
        <f t="shared" ca="1" si="26"/>
        <v>159126.44536004961</v>
      </c>
      <c r="AA49" s="38">
        <f t="shared" ca="1" si="26"/>
        <v>149116.22734942893</v>
      </c>
      <c r="AB49" s="38">
        <f t="shared" ca="1" si="26"/>
        <v>138737.07751052518</v>
      </c>
      <c r="AC49" s="38">
        <f t="shared" ca="1" si="26"/>
        <v>126317.18177437389</v>
      </c>
      <c r="AD49" s="38">
        <f t="shared" ca="1" si="26"/>
        <v>117997.39519061126</v>
      </c>
      <c r="AE49" s="38">
        <f t="shared" ca="1" si="26"/>
        <v>112012.24906709506</v>
      </c>
      <c r="AF49" s="38">
        <f t="shared" ca="1" si="26"/>
        <v>107437.82117696514</v>
      </c>
      <c r="AG49" s="38">
        <f t="shared" ca="1" si="26"/>
        <v>103778.3617554982</v>
      </c>
      <c r="AH49" s="38">
        <f t="shared" ca="1" si="26"/>
        <v>106597.61711088112</v>
      </c>
      <c r="AI49" s="38">
        <f t="shared" ca="1" si="26"/>
        <v>97561.172717363559</v>
      </c>
      <c r="AJ49" s="38">
        <f t="shared" ca="1" si="26"/>
        <v>92067.647518940459</v>
      </c>
      <c r="AK49" s="38">
        <f t="shared" ca="1" si="26"/>
        <v>88468.029261207615</v>
      </c>
      <c r="AL49" s="38">
        <f t="shared" ca="1" si="26"/>
        <v>85923.821272275789</v>
      </c>
      <c r="AM49" s="38">
        <f t="shared" ca="1" si="26"/>
        <v>84003.81839972343</v>
      </c>
      <c r="AN49" s="38">
        <f t="shared" ca="1" si="26"/>
        <v>82482.142279722291</v>
      </c>
      <c r="AO49" s="38">
        <f t="shared" ca="1" si="26"/>
        <v>81236.976309405698</v>
      </c>
      <c r="AP49" s="38">
        <f t="shared" ca="1" si="26"/>
        <v>80199.705040507542</v>
      </c>
      <c r="AQ49" s="38">
        <f t="shared" ca="1" si="26"/>
        <v>79329.298600187001</v>
      </c>
      <c r="AR49" s="38">
        <f t="shared" ca="1" si="26"/>
        <v>83943.069539529009</v>
      </c>
      <c r="AS49" s="38">
        <f t="shared" ca="1" si="26"/>
        <v>77744.535115644947</v>
      </c>
      <c r="AT49" s="38">
        <f t="shared" ca="1" si="26"/>
        <v>74415.286160803415</v>
      </c>
      <c r="AU49" s="38">
        <f t="shared" ca="1" si="26"/>
        <v>72563.902325356408</v>
      </c>
      <c r="AV49" s="38">
        <f t="shared" ca="1" si="26"/>
        <v>71491.068858665298</v>
      </c>
      <c r="AW49" s="38">
        <f t="shared" ca="1" si="26"/>
        <v>70843.912358191039</v>
      </c>
      <c r="AX49" s="38">
        <f t="shared" ca="1" si="26"/>
        <v>70443.117865353372</v>
      </c>
      <c r="AY49" s="38">
        <f t="shared" ca="1" si="26"/>
        <v>70196.444362004069</v>
      </c>
      <c r="AZ49" s="38">
        <f t="shared" ca="1" si="26"/>
        <v>70055.445862795401</v>
      </c>
      <c r="BA49" s="38">
        <f t="shared" ca="1" si="26"/>
        <v>69993.80062408204</v>
      </c>
      <c r="BB49" s="38">
        <f t="shared" ca="1" si="26"/>
        <v>75018.543316510375</v>
      </c>
      <c r="BC49" s="38">
        <f t="shared" ca="1" si="26"/>
        <v>69936.867896774565</v>
      </c>
      <c r="BD49" s="38">
        <f t="shared" ca="1" si="26"/>
        <v>67454.714168742154</v>
      </c>
      <c r="BE49" s="38">
        <f t="shared" ca="1" si="26"/>
        <v>66292.223904533035</v>
      </c>
      <c r="BF49" s="38">
        <f t="shared" ca="1" si="26"/>
        <v>65808.165796573914</v>
      </c>
      <c r="BG49" s="38">
        <f t="shared" ca="1" si="26"/>
        <v>65680.732959508052</v>
      </c>
      <c r="BH49" s="38">
        <f t="shared" ca="1" si="26"/>
        <v>65747.930132107896</v>
      </c>
      <c r="BI49" s="38">
        <f t="shared" ca="1" si="26"/>
        <v>65927.757139175941</v>
      </c>
      <c r="BJ49" s="38">
        <f t="shared" ca="1" si="26"/>
        <v>66178.291697051958</v>
      </c>
      <c r="BK49" s="38">
        <f t="shared" ca="1" si="26"/>
        <v>66477.722938730498</v>
      </c>
      <c r="BL49" s="38">
        <f t="shared" ca="1" si="26"/>
        <v>69567.059852136372</v>
      </c>
      <c r="BM49" s="38">
        <f t="shared" ca="1" si="26"/>
        <v>66825.574250250982</v>
      </c>
      <c r="BN49" s="38">
        <f t="shared" ca="1" si="26"/>
        <v>65620.967472133227</v>
      </c>
      <c r="BO49" s="38">
        <f t="shared" ca="1" si="26"/>
        <v>65195.540639561143</v>
      </c>
      <c r="BP49" s="38">
        <f t="shared" ca="1" si="26"/>
        <v>75957.151687777921</v>
      </c>
      <c r="BQ49" s="38">
        <f t="shared" ca="1" si="26"/>
        <v>76416.410036122295</v>
      </c>
      <c r="BR49" s="38">
        <f t="shared" ca="1" si="26"/>
        <v>27113.288255132487</v>
      </c>
      <c r="BS49" s="38">
        <f t="shared" ca="1" si="26"/>
        <v>1.5270779840648173E-12</v>
      </c>
      <c r="BT49" s="38">
        <f t="shared" ca="1" si="26"/>
        <v>1.4422403182834385E-12</v>
      </c>
      <c r="BU49" s="38">
        <f t="shared" ca="1" si="26"/>
        <v>1.3998214853927491E-12</v>
      </c>
      <c r="BV49" s="38">
        <f t="shared" ca="1" si="26"/>
        <v>1.3786120689474045E-12</v>
      </c>
      <c r="BW49" s="38">
        <f t="shared" ref="BW49:CK49" ca="1" si="27">SUM(BW46:BW48)</f>
        <v>1.3680073607247321E-12</v>
      </c>
      <c r="BX49" s="38">
        <f t="shared" ca="1" si="27"/>
        <v>1.3627050066133959E-12</v>
      </c>
      <c r="BY49" s="38">
        <f t="shared" ca="1" si="27"/>
        <v>1.3600538295577278E-12</v>
      </c>
      <c r="BZ49" s="38">
        <f t="shared" ca="1" si="27"/>
        <v>1.3587282410298939E-12</v>
      </c>
      <c r="CA49" s="38">
        <f t="shared" ca="1" si="27"/>
        <v>1.3580654467659769E-12</v>
      </c>
      <c r="CB49" s="38">
        <f t="shared" ca="1" si="27"/>
        <v>1.3577340496340182E-12</v>
      </c>
      <c r="CC49" s="38">
        <f t="shared" ca="1" si="27"/>
        <v>1.3575683510680391E-12</v>
      </c>
      <c r="CD49" s="38">
        <f t="shared" ca="1" si="27"/>
        <v>1.3574855017850494E-12</v>
      </c>
      <c r="CE49" s="38">
        <f t="shared" ca="1" si="27"/>
        <v>1.3574440771435546E-12</v>
      </c>
      <c r="CF49" s="38">
        <f t="shared" ca="1" si="27"/>
        <v>1.3574233648228072E-12</v>
      </c>
      <c r="CG49" s="38">
        <f t="shared" ca="1" si="27"/>
        <v>1.3574130086624336E-12</v>
      </c>
      <c r="CH49" s="38">
        <f t="shared" ca="1" si="27"/>
        <v>1.3574078305822467E-12</v>
      </c>
      <c r="CI49" s="38">
        <f t="shared" ca="1" si="27"/>
        <v>1.3574052415421532E-12</v>
      </c>
      <c r="CJ49" s="38">
        <f t="shared" ca="1" si="27"/>
        <v>1.3574039470221065E-12</v>
      </c>
      <c r="CK49" s="38">
        <f t="shared" ca="1" si="27"/>
        <v>1.3574032997620831E-12</v>
      </c>
    </row>
    <row r="50" spans="3:89" ht="10.15" customHeight="1">
      <c r="D50" s="44"/>
      <c r="E50" s="10"/>
      <c r="J50" s="107"/>
      <c r="K50" s="107"/>
      <c r="L50" s="107"/>
      <c r="M50" s="107"/>
      <c r="N50" s="107"/>
      <c r="O50" s="107"/>
      <c r="P50" s="107"/>
      <c r="Q50" s="107"/>
      <c r="R50" s="107"/>
      <c r="S50" s="107"/>
      <c r="T50" s="107"/>
      <c r="U50" s="107"/>
      <c r="V50" s="107"/>
      <c r="W50" s="107"/>
      <c r="X50" s="107"/>
      <c r="Y50" s="107"/>
      <c r="Z50" s="107"/>
      <c r="AA50" s="107"/>
      <c r="AB50" s="107"/>
      <c r="AC50" s="107"/>
      <c r="AD50" s="107"/>
      <c r="AE50" s="107"/>
      <c r="AF50" s="107"/>
      <c r="AG50" s="107"/>
      <c r="AH50" s="107"/>
      <c r="AI50" s="107"/>
      <c r="AJ50" s="107"/>
      <c r="AK50" s="107"/>
      <c r="AL50" s="107"/>
      <c r="AM50" s="107"/>
      <c r="AN50" s="107"/>
      <c r="AO50" s="107"/>
      <c r="AP50" s="107"/>
      <c r="AQ50" s="107"/>
      <c r="AR50" s="107"/>
      <c r="AS50" s="107"/>
      <c r="AT50" s="107"/>
      <c r="AU50" s="107"/>
      <c r="AV50" s="107"/>
      <c r="AW50" s="107"/>
      <c r="AX50" s="107"/>
      <c r="AY50" s="107"/>
      <c r="AZ50" s="107"/>
      <c r="BA50" s="107"/>
      <c r="BB50" s="107"/>
      <c r="BC50" s="107"/>
      <c r="BD50" s="107"/>
      <c r="BE50" s="107"/>
      <c r="BF50" s="107"/>
      <c r="BG50" s="107"/>
      <c r="BH50" s="107"/>
      <c r="BI50" s="107"/>
      <c r="BJ50" s="107"/>
      <c r="BK50" s="107"/>
      <c r="BL50" s="107"/>
      <c r="BM50" s="107"/>
      <c r="BN50" s="107"/>
      <c r="BO50" s="107"/>
      <c r="BP50" s="107"/>
      <c r="BQ50" s="107"/>
      <c r="BR50" s="107"/>
      <c r="BS50" s="107"/>
      <c r="BT50" s="107"/>
      <c r="BU50" s="107"/>
      <c r="BV50" s="107"/>
      <c r="BW50" s="107"/>
      <c r="BX50" s="107"/>
      <c r="BY50" s="107"/>
      <c r="BZ50" s="107"/>
      <c r="CA50" s="107"/>
      <c r="CB50" s="107"/>
      <c r="CC50" s="107"/>
      <c r="CD50" s="107"/>
      <c r="CE50" s="107"/>
      <c r="CF50" s="107"/>
      <c r="CG50" s="107"/>
      <c r="CH50" s="107"/>
      <c r="CI50" s="107"/>
      <c r="CJ50" s="107"/>
      <c r="CK50" s="107"/>
    </row>
    <row r="51" spans="3:89" ht="10.15" customHeight="1">
      <c r="D51" s="63" t="s">
        <v>200</v>
      </c>
      <c r="E51" s="10"/>
      <c r="J51" s="107"/>
      <c r="K51" s="107"/>
      <c r="L51" s="107"/>
      <c r="M51" s="107"/>
      <c r="N51" s="107"/>
      <c r="O51" s="107"/>
      <c r="P51" s="107"/>
      <c r="Q51" s="107"/>
      <c r="R51" s="107"/>
      <c r="S51" s="107"/>
      <c r="T51" s="107"/>
      <c r="U51" s="107"/>
      <c r="V51" s="107"/>
      <c r="W51" s="107"/>
      <c r="X51" s="107"/>
      <c r="Y51" s="107"/>
      <c r="Z51" s="107"/>
      <c r="AA51" s="107"/>
      <c r="AB51" s="107"/>
      <c r="AC51" s="107"/>
      <c r="AD51" s="107"/>
      <c r="AE51" s="107"/>
      <c r="AF51" s="107"/>
      <c r="AG51" s="107"/>
      <c r="AH51" s="107"/>
      <c r="AI51" s="107"/>
      <c r="AJ51" s="107"/>
      <c r="AK51" s="107"/>
      <c r="AL51" s="107"/>
      <c r="AM51" s="107"/>
      <c r="AN51" s="107"/>
      <c r="AO51" s="107"/>
      <c r="AP51" s="107"/>
      <c r="AQ51" s="107"/>
      <c r="AR51" s="107"/>
      <c r="AS51" s="107"/>
      <c r="AT51" s="107"/>
      <c r="AU51" s="107"/>
      <c r="AV51" s="107"/>
      <c r="AW51" s="107"/>
      <c r="AX51" s="107"/>
      <c r="AY51" s="107"/>
      <c r="AZ51" s="107"/>
      <c r="BA51" s="107"/>
      <c r="BB51" s="107"/>
      <c r="BC51" s="107"/>
      <c r="BD51" s="107"/>
      <c r="BE51" s="107"/>
      <c r="BF51" s="107"/>
      <c r="BG51" s="107"/>
      <c r="BH51" s="107"/>
      <c r="BI51" s="107"/>
      <c r="BJ51" s="107"/>
      <c r="BK51" s="107"/>
      <c r="BL51" s="107"/>
      <c r="BM51" s="107"/>
      <c r="BN51" s="107"/>
      <c r="BO51" s="107"/>
      <c r="BP51" s="107"/>
      <c r="BQ51" s="107"/>
      <c r="BR51" s="107"/>
      <c r="BS51" s="107"/>
      <c r="BT51" s="107"/>
      <c r="BU51" s="107"/>
      <c r="BV51" s="107"/>
      <c r="BW51" s="107"/>
      <c r="BX51" s="107"/>
      <c r="BY51" s="107"/>
      <c r="BZ51" s="107"/>
      <c r="CA51" s="107"/>
      <c r="CB51" s="107"/>
      <c r="CC51" s="107"/>
      <c r="CD51" s="107"/>
      <c r="CE51" s="107"/>
      <c r="CF51" s="107"/>
      <c r="CG51" s="107"/>
      <c r="CH51" s="107"/>
      <c r="CI51" s="107"/>
      <c r="CJ51" s="107"/>
      <c r="CK51" s="107"/>
    </row>
    <row r="52" spans="3:89" ht="10.15" customHeight="1">
      <c r="C52" s="109" t="s">
        <v>194</v>
      </c>
      <c r="D52" s="10" t="s">
        <v>642</v>
      </c>
      <c r="E52" s="10"/>
      <c r="F52" s="12" t="s">
        <v>4</v>
      </c>
      <c r="G52" s="25">
        <f>SUM(J52:CK52)</f>
        <v>-1240623.3354650666</v>
      </c>
      <c r="J52" s="250">
        <f t="shared" ref="J52:AO52" si="28">J19</f>
        <v>0</v>
      </c>
      <c r="K52" s="250">
        <f t="shared" si="28"/>
        <v>0</v>
      </c>
      <c r="L52" s="250">
        <f t="shared" si="28"/>
        <v>0</v>
      </c>
      <c r="M52" s="250">
        <f t="shared" si="28"/>
        <v>-1240623.3354650666</v>
      </c>
      <c r="N52" s="250">
        <f t="shared" si="28"/>
        <v>0</v>
      </c>
      <c r="O52" s="250">
        <f t="shared" si="28"/>
        <v>0</v>
      </c>
      <c r="P52" s="250">
        <f t="shared" si="28"/>
        <v>0</v>
      </c>
      <c r="Q52" s="250">
        <f t="shared" si="28"/>
        <v>0</v>
      </c>
      <c r="R52" s="250">
        <f t="shared" si="28"/>
        <v>0</v>
      </c>
      <c r="S52" s="250">
        <f t="shared" si="28"/>
        <v>0</v>
      </c>
      <c r="T52" s="250">
        <f t="shared" si="28"/>
        <v>0</v>
      </c>
      <c r="U52" s="250">
        <f t="shared" si="28"/>
        <v>0</v>
      </c>
      <c r="V52" s="250">
        <f t="shared" si="28"/>
        <v>0</v>
      </c>
      <c r="W52" s="250">
        <f t="shared" si="28"/>
        <v>0</v>
      </c>
      <c r="X52" s="250">
        <f t="shared" si="28"/>
        <v>0</v>
      </c>
      <c r="Y52" s="250">
        <f t="shared" si="28"/>
        <v>0</v>
      </c>
      <c r="Z52" s="250">
        <f t="shared" si="28"/>
        <v>0</v>
      </c>
      <c r="AA52" s="250">
        <f t="shared" si="28"/>
        <v>0</v>
      </c>
      <c r="AB52" s="250">
        <f t="shared" si="28"/>
        <v>0</v>
      </c>
      <c r="AC52" s="250">
        <f t="shared" si="28"/>
        <v>0</v>
      </c>
      <c r="AD52" s="250">
        <f t="shared" si="28"/>
        <v>0</v>
      </c>
      <c r="AE52" s="250">
        <f t="shared" si="28"/>
        <v>0</v>
      </c>
      <c r="AF52" s="250">
        <f t="shared" si="28"/>
        <v>0</v>
      </c>
      <c r="AG52" s="250">
        <f t="shared" si="28"/>
        <v>0</v>
      </c>
      <c r="AH52" s="250">
        <f t="shared" si="28"/>
        <v>0</v>
      </c>
      <c r="AI52" s="250">
        <f t="shared" si="28"/>
        <v>0</v>
      </c>
      <c r="AJ52" s="250">
        <f t="shared" si="28"/>
        <v>0</v>
      </c>
      <c r="AK52" s="250">
        <f t="shared" si="28"/>
        <v>0</v>
      </c>
      <c r="AL52" s="250">
        <f t="shared" si="28"/>
        <v>0</v>
      </c>
      <c r="AM52" s="250">
        <f t="shared" si="28"/>
        <v>0</v>
      </c>
      <c r="AN52" s="250">
        <f t="shared" si="28"/>
        <v>0</v>
      </c>
      <c r="AO52" s="250">
        <f t="shared" si="28"/>
        <v>0</v>
      </c>
      <c r="AP52" s="250">
        <f t="shared" ref="AP52:BU52" si="29">AP19</f>
        <v>0</v>
      </c>
      <c r="AQ52" s="250">
        <f t="shared" si="29"/>
        <v>0</v>
      </c>
      <c r="AR52" s="250">
        <f t="shared" si="29"/>
        <v>0</v>
      </c>
      <c r="AS52" s="250">
        <f t="shared" si="29"/>
        <v>0</v>
      </c>
      <c r="AT52" s="250">
        <f t="shared" si="29"/>
        <v>0</v>
      </c>
      <c r="AU52" s="250">
        <f t="shared" si="29"/>
        <v>0</v>
      </c>
      <c r="AV52" s="250">
        <f t="shared" si="29"/>
        <v>0</v>
      </c>
      <c r="AW52" s="250">
        <f t="shared" si="29"/>
        <v>0</v>
      </c>
      <c r="AX52" s="250">
        <f t="shared" si="29"/>
        <v>0</v>
      </c>
      <c r="AY52" s="250">
        <f t="shared" si="29"/>
        <v>0</v>
      </c>
      <c r="AZ52" s="250">
        <f t="shared" si="29"/>
        <v>0</v>
      </c>
      <c r="BA52" s="250">
        <f t="shared" si="29"/>
        <v>0</v>
      </c>
      <c r="BB52" s="250">
        <f t="shared" si="29"/>
        <v>0</v>
      </c>
      <c r="BC52" s="250">
        <f t="shared" si="29"/>
        <v>0</v>
      </c>
      <c r="BD52" s="250">
        <f t="shared" si="29"/>
        <v>0</v>
      </c>
      <c r="BE52" s="250">
        <f t="shared" si="29"/>
        <v>0</v>
      </c>
      <c r="BF52" s="250">
        <f t="shared" si="29"/>
        <v>0</v>
      </c>
      <c r="BG52" s="250">
        <f t="shared" si="29"/>
        <v>0</v>
      </c>
      <c r="BH52" s="250">
        <f t="shared" si="29"/>
        <v>0</v>
      </c>
      <c r="BI52" s="250">
        <f t="shared" si="29"/>
        <v>0</v>
      </c>
      <c r="BJ52" s="250">
        <f t="shared" si="29"/>
        <v>0</v>
      </c>
      <c r="BK52" s="250">
        <f t="shared" si="29"/>
        <v>0</v>
      </c>
      <c r="BL52" s="250">
        <f t="shared" si="29"/>
        <v>0</v>
      </c>
      <c r="BM52" s="250">
        <f t="shared" si="29"/>
        <v>0</v>
      </c>
      <c r="BN52" s="250">
        <f t="shared" si="29"/>
        <v>0</v>
      </c>
      <c r="BO52" s="250">
        <f t="shared" si="29"/>
        <v>0</v>
      </c>
      <c r="BP52" s="250">
        <f t="shared" si="29"/>
        <v>0</v>
      </c>
      <c r="BQ52" s="250">
        <f t="shared" si="29"/>
        <v>0</v>
      </c>
      <c r="BR52" s="250">
        <f t="shared" si="29"/>
        <v>0</v>
      </c>
      <c r="BS52" s="250">
        <f t="shared" si="29"/>
        <v>0</v>
      </c>
      <c r="BT52" s="250">
        <f t="shared" si="29"/>
        <v>0</v>
      </c>
      <c r="BU52" s="250">
        <f t="shared" si="29"/>
        <v>0</v>
      </c>
      <c r="BV52" s="250">
        <f t="shared" ref="BV52:CK52" si="30">BV19</f>
        <v>0</v>
      </c>
      <c r="BW52" s="250">
        <f t="shared" si="30"/>
        <v>0</v>
      </c>
      <c r="BX52" s="250">
        <f t="shared" si="30"/>
        <v>0</v>
      </c>
      <c r="BY52" s="250">
        <f t="shared" si="30"/>
        <v>0</v>
      </c>
      <c r="BZ52" s="250">
        <f t="shared" si="30"/>
        <v>0</v>
      </c>
      <c r="CA52" s="250">
        <f t="shared" si="30"/>
        <v>0</v>
      </c>
      <c r="CB52" s="250">
        <f t="shared" si="30"/>
        <v>0</v>
      </c>
      <c r="CC52" s="250">
        <f t="shared" si="30"/>
        <v>0</v>
      </c>
      <c r="CD52" s="250">
        <f t="shared" si="30"/>
        <v>0</v>
      </c>
      <c r="CE52" s="250">
        <f t="shared" si="30"/>
        <v>0</v>
      </c>
      <c r="CF52" s="250">
        <f t="shared" si="30"/>
        <v>0</v>
      </c>
      <c r="CG52" s="250">
        <f t="shared" si="30"/>
        <v>0</v>
      </c>
      <c r="CH52" s="250">
        <f t="shared" si="30"/>
        <v>0</v>
      </c>
      <c r="CI52" s="250">
        <f t="shared" si="30"/>
        <v>0</v>
      </c>
      <c r="CJ52" s="250">
        <f t="shared" si="30"/>
        <v>0</v>
      </c>
      <c r="CK52" s="250">
        <f t="shared" si="30"/>
        <v>0</v>
      </c>
    </row>
    <row r="53" spans="3:89" ht="10.15" customHeight="1">
      <c r="C53" s="109" t="s">
        <v>194</v>
      </c>
      <c r="D53" s="40" t="s">
        <v>608</v>
      </c>
      <c r="E53" s="94"/>
      <c r="F53" s="251" t="s">
        <v>4</v>
      </c>
      <c r="G53" s="252">
        <f ca="1">SUM(J53:CK53)</f>
        <v>-1568066.416655967</v>
      </c>
      <c r="J53" s="43">
        <f ca="1">-'CAPEX un PL'!J194</f>
        <v>0</v>
      </c>
      <c r="K53" s="43">
        <f ca="1">-'CAPEX un PL'!K194</f>
        <v>0</v>
      </c>
      <c r="L53" s="43">
        <f ca="1">-'CAPEX un PL'!L194</f>
        <v>0</v>
      </c>
      <c r="M53" s="43">
        <f ca="1">-'CAPEX un PL'!M194</f>
        <v>0</v>
      </c>
      <c r="N53" s="43">
        <f ca="1">-'CAPEX un PL'!N194</f>
        <v>-407006.56120260939</v>
      </c>
      <c r="O53" s="43">
        <f ca="1">-'CAPEX un PL'!O194</f>
        <v>0</v>
      </c>
      <c r="P53" s="43">
        <f ca="1">-'CAPEX un PL'!P194</f>
        <v>0</v>
      </c>
      <c r="Q53" s="43">
        <f ca="1">-'CAPEX un PL'!Q194</f>
        <v>0</v>
      </c>
      <c r="R53" s="43">
        <f ca="1">-'CAPEX un PL'!R194</f>
        <v>0</v>
      </c>
      <c r="S53" s="43">
        <f ca="1">-'CAPEX un PL'!S194</f>
        <v>0</v>
      </c>
      <c r="T53" s="43">
        <f ca="1">-'CAPEX un PL'!T194</f>
        <v>0</v>
      </c>
      <c r="U53" s="43">
        <f ca="1">-'CAPEX un PL'!U194</f>
        <v>0</v>
      </c>
      <c r="V53" s="43">
        <f ca="1">-'CAPEX un PL'!V194</f>
        <v>0</v>
      </c>
      <c r="W53" s="43">
        <f ca="1">-'CAPEX un PL'!W194</f>
        <v>0</v>
      </c>
      <c r="X53" s="43">
        <f ca="1">-'CAPEX un PL'!X194</f>
        <v>-330917.06193978916</v>
      </c>
      <c r="Y53" s="43">
        <f ca="1">-'CAPEX un PL'!Y194</f>
        <v>0</v>
      </c>
      <c r="Z53" s="43">
        <f ca="1">-'CAPEX un PL'!Z194</f>
        <v>0</v>
      </c>
      <c r="AA53" s="43">
        <f ca="1">-'CAPEX un PL'!AA194</f>
        <v>0</v>
      </c>
      <c r="AB53" s="43">
        <f ca="1">-'CAPEX un PL'!AB194</f>
        <v>0</v>
      </c>
      <c r="AC53" s="43">
        <f ca="1">-'CAPEX un PL'!AC194</f>
        <v>0</v>
      </c>
      <c r="AD53" s="43">
        <f ca="1">-'CAPEX un PL'!AD194</f>
        <v>0</v>
      </c>
      <c r="AE53" s="43">
        <f ca="1">-'CAPEX un PL'!AE194</f>
        <v>0</v>
      </c>
      <c r="AF53" s="43">
        <f ca="1">-'CAPEX un PL'!AF194</f>
        <v>0</v>
      </c>
      <c r="AG53" s="43">
        <f ca="1">-'CAPEX un PL'!AG194</f>
        <v>0</v>
      </c>
      <c r="AH53" s="43">
        <f ca="1">-'CAPEX un PL'!AH194</f>
        <v>-260529.7009035534</v>
      </c>
      <c r="AI53" s="43">
        <f ca="1">-'CAPEX un PL'!AI194</f>
        <v>0</v>
      </c>
      <c r="AJ53" s="43">
        <f ca="1">-'CAPEX un PL'!AJ194</f>
        <v>0</v>
      </c>
      <c r="AK53" s="43">
        <f ca="1">-'CAPEX un PL'!AK194</f>
        <v>0</v>
      </c>
      <c r="AL53" s="43">
        <f ca="1">-'CAPEX un PL'!AL194</f>
        <v>0</v>
      </c>
      <c r="AM53" s="43">
        <f ca="1">-'CAPEX un PL'!AM194</f>
        <v>0</v>
      </c>
      <c r="AN53" s="43">
        <f ca="1">-'CAPEX un PL'!AN194</f>
        <v>0</v>
      </c>
      <c r="AO53" s="43">
        <f ca="1">-'CAPEX un PL'!AO194</f>
        <v>0</v>
      </c>
      <c r="AP53" s="43">
        <f ca="1">-'CAPEX un PL'!AP194</f>
        <v>0</v>
      </c>
      <c r="AQ53" s="43">
        <f ca="1">-'CAPEX un PL'!AQ194</f>
        <v>0</v>
      </c>
      <c r="AR53" s="43">
        <f ca="1">-'CAPEX un PL'!AR194</f>
        <v>-231057.34720089377</v>
      </c>
      <c r="AS53" s="43">
        <f ca="1">-'CAPEX un PL'!AS194</f>
        <v>0</v>
      </c>
      <c r="AT53" s="43">
        <f ca="1">-'CAPEX un PL'!AT194</f>
        <v>0</v>
      </c>
      <c r="AU53" s="43">
        <f ca="1">-'CAPEX un PL'!AU194</f>
        <v>0</v>
      </c>
      <c r="AV53" s="43">
        <f ca="1">-'CAPEX un PL'!AV194</f>
        <v>0</v>
      </c>
      <c r="AW53" s="43">
        <f ca="1">-'CAPEX un PL'!AW194</f>
        <v>0</v>
      </c>
      <c r="AX53" s="43">
        <f ca="1">-'CAPEX un PL'!AX194</f>
        <v>0</v>
      </c>
      <c r="AY53" s="43">
        <f ca="1">-'CAPEX un PL'!AY194</f>
        <v>0</v>
      </c>
      <c r="AZ53" s="43">
        <f ca="1">-'CAPEX un PL'!AZ194</f>
        <v>0</v>
      </c>
      <c r="BA53" s="43">
        <f ca="1">-'CAPEX un PL'!BA194</f>
        <v>0</v>
      </c>
      <c r="BB53" s="43">
        <f ca="1">-'CAPEX un PL'!BB194</f>
        <v>-214753.38774208087</v>
      </c>
      <c r="BC53" s="43">
        <f ca="1">-'CAPEX un PL'!BC194</f>
        <v>0</v>
      </c>
      <c r="BD53" s="43">
        <f ca="1">-'CAPEX un PL'!BD194</f>
        <v>0</v>
      </c>
      <c r="BE53" s="43">
        <f ca="1">-'CAPEX un PL'!BE194</f>
        <v>0</v>
      </c>
      <c r="BF53" s="43">
        <f ca="1">-'CAPEX un PL'!BF194</f>
        <v>0</v>
      </c>
      <c r="BG53" s="43">
        <f ca="1">-'CAPEX un PL'!BG194</f>
        <v>0</v>
      </c>
      <c r="BH53" s="43">
        <f ca="1">-'CAPEX un PL'!BH194</f>
        <v>0</v>
      </c>
      <c r="BI53" s="43">
        <f ca="1">-'CAPEX un PL'!BI194</f>
        <v>0</v>
      </c>
      <c r="BJ53" s="43">
        <f ca="1">-'CAPEX un PL'!BJ194</f>
        <v>0</v>
      </c>
      <c r="BK53" s="43">
        <f ca="1">-'CAPEX un PL'!BK194</f>
        <v>0</v>
      </c>
      <c r="BL53" s="43">
        <f ca="1">-'CAPEX un PL'!BL194</f>
        <v>-123802.35766704039</v>
      </c>
      <c r="BM53" s="43">
        <f ca="1">-'CAPEX un PL'!BM194</f>
        <v>0</v>
      </c>
      <c r="BN53" s="43">
        <f ca="1">-'CAPEX un PL'!BN194</f>
        <v>0</v>
      </c>
      <c r="BO53" s="43">
        <f ca="1">-'CAPEX un PL'!BO194</f>
        <v>0</v>
      </c>
      <c r="BP53" s="43">
        <f ca="1">-'CAPEX un PL'!BP194</f>
        <v>0</v>
      </c>
      <c r="BQ53" s="43">
        <f ca="1">-'CAPEX un PL'!BQ194</f>
        <v>0</v>
      </c>
      <c r="BR53" s="43">
        <f ca="1">-'CAPEX un PL'!BR194</f>
        <v>0</v>
      </c>
      <c r="BS53" s="43">
        <f ca="1">-'CAPEX un PL'!BS194</f>
        <v>0</v>
      </c>
      <c r="BT53" s="43">
        <f ca="1">-'CAPEX un PL'!BT194</f>
        <v>0</v>
      </c>
      <c r="BU53" s="43">
        <f ca="1">-'CAPEX un PL'!BU194</f>
        <v>0</v>
      </c>
      <c r="BV53" s="43">
        <f ca="1">-'CAPEX un PL'!BV194</f>
        <v>0</v>
      </c>
      <c r="BW53" s="43">
        <f ca="1">-'CAPEX un PL'!BW194</f>
        <v>0</v>
      </c>
      <c r="BX53" s="43">
        <f ca="1">-'CAPEX un PL'!BX194</f>
        <v>0</v>
      </c>
      <c r="BY53" s="43">
        <f ca="1">-'CAPEX un PL'!BY194</f>
        <v>0</v>
      </c>
      <c r="BZ53" s="43">
        <f ca="1">-'CAPEX un PL'!BZ194</f>
        <v>0</v>
      </c>
      <c r="CA53" s="43">
        <f ca="1">-'CAPEX un PL'!CA194</f>
        <v>0</v>
      </c>
      <c r="CB53" s="43">
        <f ca="1">-'CAPEX un PL'!CB194</f>
        <v>0</v>
      </c>
      <c r="CC53" s="43">
        <f ca="1">-'CAPEX un PL'!CC194</f>
        <v>0</v>
      </c>
      <c r="CD53" s="43">
        <f ca="1">-'CAPEX un PL'!CD194</f>
        <v>0</v>
      </c>
      <c r="CE53" s="43">
        <f ca="1">-'CAPEX un PL'!CE194</f>
        <v>0</v>
      </c>
      <c r="CF53" s="43">
        <f ca="1">-'CAPEX un PL'!CF194</f>
        <v>0</v>
      </c>
      <c r="CG53" s="43">
        <f ca="1">-'CAPEX un PL'!CG194</f>
        <v>0</v>
      </c>
      <c r="CH53" s="43">
        <f ca="1">-'CAPEX un PL'!CH194</f>
        <v>0</v>
      </c>
      <c r="CI53" s="43">
        <f ca="1">-'CAPEX un PL'!CI194</f>
        <v>0</v>
      </c>
      <c r="CJ53" s="43">
        <f ca="1">-'CAPEX un PL'!CJ194</f>
        <v>0</v>
      </c>
      <c r="CK53" s="43">
        <f ca="1">-'CAPEX un PL'!CK194</f>
        <v>0</v>
      </c>
    </row>
    <row r="54" spans="3:89" s="44" customFormat="1" ht="10.15" customHeight="1">
      <c r="C54" s="75"/>
      <c r="D54" s="44" t="s">
        <v>201</v>
      </c>
      <c r="F54" s="46" t="s">
        <v>4</v>
      </c>
      <c r="G54" s="82">
        <f ca="1">SUM(J54:CK54)</f>
        <v>-2808689.7521210336</v>
      </c>
      <c r="J54" s="38">
        <f ca="1">SUM(J52:J53)</f>
        <v>0</v>
      </c>
      <c r="K54" s="38">
        <f t="shared" ref="K54:M54" ca="1" si="31">SUM(K52:K53)</f>
        <v>0</v>
      </c>
      <c r="L54" s="38">
        <f t="shared" ca="1" si="31"/>
        <v>0</v>
      </c>
      <c r="M54" s="38">
        <f t="shared" ca="1" si="31"/>
        <v>-1240623.3354650666</v>
      </c>
      <c r="N54" s="38">
        <f t="shared" ref="N54" ca="1" si="32">SUM(N52:N53)</f>
        <v>-407006.56120260939</v>
      </c>
      <c r="O54" s="38">
        <f t="shared" ref="O54:P54" ca="1" si="33">SUM(O52:O53)</f>
        <v>0</v>
      </c>
      <c r="P54" s="38">
        <f t="shared" ca="1" si="33"/>
        <v>0</v>
      </c>
      <c r="Q54" s="38">
        <f t="shared" ref="Q54" ca="1" si="34">SUM(Q52:Q53)</f>
        <v>0</v>
      </c>
      <c r="R54" s="38">
        <f t="shared" ref="R54:S54" ca="1" si="35">SUM(R52:R53)</f>
        <v>0</v>
      </c>
      <c r="S54" s="38">
        <f t="shared" ca="1" si="35"/>
        <v>0</v>
      </c>
      <c r="T54" s="38">
        <f t="shared" ref="T54" ca="1" si="36">SUM(T52:T53)</f>
        <v>0</v>
      </c>
      <c r="U54" s="38">
        <f t="shared" ref="U54:V54" ca="1" si="37">SUM(U52:U53)</f>
        <v>0</v>
      </c>
      <c r="V54" s="38">
        <f t="shared" ca="1" si="37"/>
        <v>0</v>
      </c>
      <c r="W54" s="38">
        <f t="shared" ref="W54" ca="1" si="38">SUM(W52:W53)</f>
        <v>0</v>
      </c>
      <c r="X54" s="38">
        <f t="shared" ref="X54:Y54" ca="1" si="39">SUM(X52:X53)</f>
        <v>-330917.06193978916</v>
      </c>
      <c r="Y54" s="38">
        <f t="shared" ca="1" si="39"/>
        <v>0</v>
      </c>
      <c r="Z54" s="38">
        <f t="shared" ref="Z54" ca="1" si="40">SUM(Z52:Z53)</f>
        <v>0</v>
      </c>
      <c r="AA54" s="38">
        <f t="shared" ref="AA54:AB54" ca="1" si="41">SUM(AA52:AA53)</f>
        <v>0</v>
      </c>
      <c r="AB54" s="38">
        <f t="shared" ca="1" si="41"/>
        <v>0</v>
      </c>
      <c r="AC54" s="38">
        <f t="shared" ref="AC54" ca="1" si="42">SUM(AC52:AC53)</f>
        <v>0</v>
      </c>
      <c r="AD54" s="38">
        <f t="shared" ref="AD54:AE54" ca="1" si="43">SUM(AD52:AD53)</f>
        <v>0</v>
      </c>
      <c r="AE54" s="38">
        <f t="shared" ca="1" si="43"/>
        <v>0</v>
      </c>
      <c r="AF54" s="38">
        <f t="shared" ref="AF54" ca="1" si="44">SUM(AF52:AF53)</f>
        <v>0</v>
      </c>
      <c r="AG54" s="38">
        <f t="shared" ref="AG54:AH54" ca="1" si="45">SUM(AG52:AG53)</f>
        <v>0</v>
      </c>
      <c r="AH54" s="38">
        <f t="shared" ca="1" si="45"/>
        <v>-260529.7009035534</v>
      </c>
      <c r="AI54" s="38">
        <f t="shared" ref="AI54" ca="1" si="46">SUM(AI52:AI53)</f>
        <v>0</v>
      </c>
      <c r="AJ54" s="38">
        <f t="shared" ref="AJ54:AK54" ca="1" si="47">SUM(AJ52:AJ53)</f>
        <v>0</v>
      </c>
      <c r="AK54" s="38">
        <f t="shared" ca="1" si="47"/>
        <v>0</v>
      </c>
      <c r="AL54" s="38">
        <f t="shared" ref="AL54" ca="1" si="48">SUM(AL52:AL53)</f>
        <v>0</v>
      </c>
      <c r="AM54" s="38">
        <f t="shared" ref="AM54:AN54" ca="1" si="49">SUM(AM52:AM53)</f>
        <v>0</v>
      </c>
      <c r="AN54" s="38">
        <f t="shared" ca="1" si="49"/>
        <v>0</v>
      </c>
      <c r="AO54" s="38">
        <f t="shared" ref="AO54" ca="1" si="50">SUM(AO52:AO53)</f>
        <v>0</v>
      </c>
      <c r="AP54" s="38">
        <f t="shared" ref="AP54:AQ54" ca="1" si="51">SUM(AP52:AP53)</f>
        <v>0</v>
      </c>
      <c r="AQ54" s="38">
        <f t="shared" ca="1" si="51"/>
        <v>0</v>
      </c>
      <c r="AR54" s="38">
        <f t="shared" ref="AR54" ca="1" si="52">SUM(AR52:AR53)</f>
        <v>-231057.34720089377</v>
      </c>
      <c r="AS54" s="38">
        <f t="shared" ref="AS54:AT54" ca="1" si="53">SUM(AS52:AS53)</f>
        <v>0</v>
      </c>
      <c r="AT54" s="38">
        <f t="shared" ca="1" si="53"/>
        <v>0</v>
      </c>
      <c r="AU54" s="38">
        <f t="shared" ref="AU54" ca="1" si="54">SUM(AU52:AU53)</f>
        <v>0</v>
      </c>
      <c r="AV54" s="38">
        <f t="shared" ref="AV54:AW54" ca="1" si="55">SUM(AV52:AV53)</f>
        <v>0</v>
      </c>
      <c r="AW54" s="38">
        <f t="shared" ca="1" si="55"/>
        <v>0</v>
      </c>
      <c r="AX54" s="38">
        <f t="shared" ref="AX54" ca="1" si="56">SUM(AX52:AX53)</f>
        <v>0</v>
      </c>
      <c r="AY54" s="38">
        <f t="shared" ref="AY54:AZ54" ca="1" si="57">SUM(AY52:AY53)</f>
        <v>0</v>
      </c>
      <c r="AZ54" s="38">
        <f t="shared" ca="1" si="57"/>
        <v>0</v>
      </c>
      <c r="BA54" s="38">
        <f t="shared" ref="BA54" ca="1" si="58">SUM(BA52:BA53)</f>
        <v>0</v>
      </c>
      <c r="BB54" s="38">
        <f t="shared" ref="BB54:BC54" ca="1" si="59">SUM(BB52:BB53)</f>
        <v>-214753.38774208087</v>
      </c>
      <c r="BC54" s="38">
        <f t="shared" ca="1" si="59"/>
        <v>0</v>
      </c>
      <c r="BD54" s="38">
        <f t="shared" ref="BD54" ca="1" si="60">SUM(BD52:BD53)</f>
        <v>0</v>
      </c>
      <c r="BE54" s="38">
        <f t="shared" ref="BE54:BF54" ca="1" si="61">SUM(BE52:BE53)</f>
        <v>0</v>
      </c>
      <c r="BF54" s="38">
        <f t="shared" ca="1" si="61"/>
        <v>0</v>
      </c>
      <c r="BG54" s="38">
        <f t="shared" ref="BG54" ca="1" si="62">SUM(BG52:BG53)</f>
        <v>0</v>
      </c>
      <c r="BH54" s="38">
        <f t="shared" ref="BH54:BI54" ca="1" si="63">SUM(BH52:BH53)</f>
        <v>0</v>
      </c>
      <c r="BI54" s="38">
        <f t="shared" ca="1" si="63"/>
        <v>0</v>
      </c>
      <c r="BJ54" s="38">
        <f t="shared" ref="BJ54" ca="1" si="64">SUM(BJ52:BJ53)</f>
        <v>0</v>
      </c>
      <c r="BK54" s="38">
        <f t="shared" ref="BK54:BL54" ca="1" si="65">SUM(BK52:BK53)</f>
        <v>0</v>
      </c>
      <c r="BL54" s="38">
        <f t="shared" ca="1" si="65"/>
        <v>-123802.35766704039</v>
      </c>
      <c r="BM54" s="38">
        <f t="shared" ref="BM54" ca="1" si="66">SUM(BM52:BM53)</f>
        <v>0</v>
      </c>
      <c r="BN54" s="38">
        <f t="shared" ref="BN54:BO54" ca="1" si="67">SUM(BN52:BN53)</f>
        <v>0</v>
      </c>
      <c r="BO54" s="38">
        <f t="shared" ca="1" si="67"/>
        <v>0</v>
      </c>
      <c r="BP54" s="38">
        <f t="shared" ref="BP54" ca="1" si="68">SUM(BP52:BP53)</f>
        <v>0</v>
      </c>
      <c r="BQ54" s="38">
        <f t="shared" ref="BQ54:BR54" ca="1" si="69">SUM(BQ52:BQ53)</f>
        <v>0</v>
      </c>
      <c r="BR54" s="38">
        <f t="shared" ca="1" si="69"/>
        <v>0</v>
      </c>
      <c r="BS54" s="38">
        <f t="shared" ref="BS54" ca="1" si="70">SUM(BS52:BS53)</f>
        <v>0</v>
      </c>
      <c r="BT54" s="38">
        <f t="shared" ref="BT54:BU54" ca="1" si="71">SUM(BT52:BT53)</f>
        <v>0</v>
      </c>
      <c r="BU54" s="38">
        <f t="shared" ca="1" si="71"/>
        <v>0</v>
      </c>
      <c r="BV54" s="38">
        <f t="shared" ref="BV54" ca="1" si="72">SUM(BV52:BV53)</f>
        <v>0</v>
      </c>
      <c r="BW54" s="38">
        <f t="shared" ref="BW54:BX54" ca="1" si="73">SUM(BW52:BW53)</f>
        <v>0</v>
      </c>
      <c r="BX54" s="38">
        <f t="shared" ca="1" si="73"/>
        <v>0</v>
      </c>
      <c r="BY54" s="38">
        <f t="shared" ref="BY54" ca="1" si="74">SUM(BY52:BY53)</f>
        <v>0</v>
      </c>
      <c r="BZ54" s="38">
        <f t="shared" ref="BZ54:CA54" ca="1" si="75">SUM(BZ52:BZ53)</f>
        <v>0</v>
      </c>
      <c r="CA54" s="38">
        <f t="shared" ca="1" si="75"/>
        <v>0</v>
      </c>
      <c r="CB54" s="38">
        <f t="shared" ref="CB54" ca="1" si="76">SUM(CB52:CB53)</f>
        <v>0</v>
      </c>
      <c r="CC54" s="38">
        <f t="shared" ref="CC54:CD54" ca="1" si="77">SUM(CC52:CC53)</f>
        <v>0</v>
      </c>
      <c r="CD54" s="38">
        <f t="shared" ca="1" si="77"/>
        <v>0</v>
      </c>
      <c r="CE54" s="38">
        <f t="shared" ref="CE54" ca="1" si="78">SUM(CE52:CE53)</f>
        <v>0</v>
      </c>
      <c r="CF54" s="38">
        <f t="shared" ref="CF54:CG54" ca="1" si="79">SUM(CF52:CF53)</f>
        <v>0</v>
      </c>
      <c r="CG54" s="38">
        <f t="shared" ca="1" si="79"/>
        <v>0</v>
      </c>
      <c r="CH54" s="38">
        <f t="shared" ref="CH54" ca="1" si="80">SUM(CH52:CH53)</f>
        <v>0</v>
      </c>
      <c r="CI54" s="38">
        <f t="shared" ref="CI54:CJ54" ca="1" si="81">SUM(CI52:CI53)</f>
        <v>0</v>
      </c>
      <c r="CJ54" s="38">
        <f t="shared" ca="1" si="81"/>
        <v>0</v>
      </c>
      <c r="CK54" s="38">
        <f t="shared" ref="CK54" ca="1" si="82">SUM(CK52:CK53)</f>
        <v>0</v>
      </c>
    </row>
    <row r="55" spans="3:89" ht="10.15" customHeight="1">
      <c r="D55" s="44"/>
      <c r="E55" s="10"/>
      <c r="J55" s="107"/>
      <c r="K55" s="107"/>
      <c r="L55" s="107"/>
      <c r="M55" s="107"/>
      <c r="N55" s="107"/>
      <c r="O55" s="107"/>
      <c r="P55" s="107"/>
      <c r="Q55" s="107"/>
      <c r="R55" s="107"/>
      <c r="S55" s="107"/>
      <c r="T55" s="107"/>
      <c r="U55" s="107"/>
      <c r="V55" s="107"/>
      <c r="W55" s="107"/>
      <c r="X55" s="107"/>
      <c r="Y55" s="107"/>
      <c r="Z55" s="107"/>
      <c r="AA55" s="107"/>
      <c r="AB55" s="107"/>
      <c r="AC55" s="107"/>
      <c r="AD55" s="107"/>
      <c r="AE55" s="107"/>
      <c r="AF55" s="107"/>
      <c r="AG55" s="107"/>
      <c r="AH55" s="107"/>
      <c r="AI55" s="107"/>
      <c r="AJ55" s="107"/>
      <c r="AK55" s="107"/>
      <c r="AL55" s="107"/>
      <c r="AM55" s="107"/>
      <c r="AN55" s="107"/>
      <c r="AO55" s="107"/>
      <c r="AP55" s="107"/>
      <c r="AQ55" s="107"/>
      <c r="AR55" s="107"/>
      <c r="AS55" s="107"/>
      <c r="AT55" s="107"/>
      <c r="AU55" s="107"/>
      <c r="AV55" s="107"/>
      <c r="AW55" s="107"/>
      <c r="AX55" s="107"/>
      <c r="AY55" s="107"/>
      <c r="AZ55" s="107"/>
      <c r="BA55" s="107"/>
      <c r="BB55" s="107"/>
      <c r="BC55" s="107"/>
      <c r="BD55" s="107"/>
      <c r="BE55" s="107"/>
      <c r="BF55" s="107"/>
      <c r="BG55" s="107"/>
      <c r="BH55" s="107"/>
      <c r="BI55" s="107"/>
      <c r="BJ55" s="107"/>
      <c r="BK55" s="107"/>
      <c r="BL55" s="107"/>
      <c r="BM55" s="107"/>
      <c r="BN55" s="107"/>
      <c r="BO55" s="107"/>
      <c r="BP55" s="107"/>
      <c r="BQ55" s="107"/>
      <c r="BR55" s="107"/>
      <c r="BS55" s="107"/>
      <c r="BT55" s="107"/>
      <c r="BU55" s="107"/>
      <c r="BV55" s="107"/>
      <c r="BW55" s="107"/>
      <c r="BX55" s="107"/>
      <c r="BY55" s="107"/>
      <c r="BZ55" s="107"/>
      <c r="CA55" s="107"/>
      <c r="CB55" s="107"/>
      <c r="CC55" s="107"/>
      <c r="CD55" s="107"/>
      <c r="CE55" s="107"/>
      <c r="CF55" s="107"/>
      <c r="CG55" s="107"/>
      <c r="CH55" s="107"/>
      <c r="CI55" s="107"/>
      <c r="CJ55" s="107"/>
      <c r="CK55" s="107"/>
    </row>
    <row r="56" spans="3:89" ht="10.15" customHeight="1">
      <c r="D56" s="63" t="s">
        <v>202</v>
      </c>
      <c r="E56" s="10"/>
      <c r="J56" s="107"/>
      <c r="K56" s="107"/>
      <c r="L56" s="107"/>
      <c r="M56" s="107"/>
      <c r="N56" s="107"/>
      <c r="O56" s="107"/>
      <c r="P56" s="107"/>
      <c r="Q56" s="107"/>
      <c r="R56" s="107"/>
      <c r="S56" s="107"/>
      <c r="T56" s="107"/>
      <c r="U56" s="107"/>
      <c r="V56" s="107"/>
      <c r="W56" s="107"/>
      <c r="X56" s="107"/>
      <c r="Y56" s="107"/>
      <c r="Z56" s="107"/>
      <c r="AA56" s="107"/>
      <c r="AB56" s="107"/>
      <c r="AC56" s="107"/>
      <c r="AD56" s="107"/>
      <c r="AE56" s="107"/>
      <c r="AF56" s="107"/>
      <c r="AG56" s="107"/>
      <c r="AH56" s="107"/>
      <c r="AI56" s="107"/>
      <c r="AJ56" s="107"/>
      <c r="AK56" s="107"/>
      <c r="AL56" s="107"/>
      <c r="AM56" s="107"/>
      <c r="AN56" s="107"/>
      <c r="AO56" s="107"/>
      <c r="AP56" s="107"/>
      <c r="AQ56" s="107"/>
      <c r="AR56" s="107"/>
      <c r="AS56" s="107"/>
      <c r="AT56" s="107"/>
      <c r="AU56" s="107"/>
      <c r="AV56" s="107"/>
      <c r="AW56" s="107"/>
      <c r="AX56" s="107"/>
      <c r="AY56" s="107"/>
      <c r="AZ56" s="107"/>
      <c r="BA56" s="107"/>
      <c r="BB56" s="107"/>
      <c r="BC56" s="107"/>
      <c r="BD56" s="107"/>
      <c r="BE56" s="107"/>
      <c r="BF56" s="107"/>
      <c r="BG56" s="107"/>
      <c r="BH56" s="107"/>
      <c r="BI56" s="107"/>
      <c r="BJ56" s="107"/>
      <c r="BK56" s="107"/>
      <c r="BL56" s="107"/>
      <c r="BM56" s="107"/>
      <c r="BN56" s="107"/>
      <c r="BO56" s="107"/>
      <c r="BP56" s="107"/>
      <c r="BQ56" s="107"/>
      <c r="BR56" s="107"/>
      <c r="BS56" s="107"/>
      <c r="BT56" s="107"/>
      <c r="BU56" s="107"/>
      <c r="BV56" s="107"/>
      <c r="BW56" s="107"/>
      <c r="BX56" s="107"/>
      <c r="BY56" s="107"/>
      <c r="BZ56" s="107"/>
      <c r="CA56" s="107"/>
      <c r="CB56" s="107"/>
      <c r="CC56" s="107"/>
      <c r="CD56" s="107"/>
      <c r="CE56" s="107"/>
      <c r="CF56" s="107"/>
      <c r="CG56" s="107"/>
      <c r="CH56" s="107"/>
      <c r="CI56" s="107"/>
      <c r="CJ56" s="107"/>
      <c r="CK56" s="107"/>
    </row>
    <row r="57" spans="3:89" ht="10.15" customHeight="1">
      <c r="C57" s="108" t="s">
        <v>193</v>
      </c>
      <c r="D57" s="10" t="s">
        <v>278</v>
      </c>
      <c r="E57" s="10"/>
      <c r="F57" s="12" t="s">
        <v>4</v>
      </c>
      <c r="G57" s="25">
        <f t="shared" ref="G57:G62" ca="1" si="83">SUM(J57:CK57)</f>
        <v>971516.76092615048</v>
      </c>
      <c r="J57" s="36">
        <f ca="1">J24</f>
        <v>3150</v>
      </c>
      <c r="K57" s="36">
        <f t="shared" ref="K57:BV57" ca="1" si="84">K24</f>
        <v>3150</v>
      </c>
      <c r="L57" s="36">
        <f t="shared" ca="1" si="84"/>
        <v>3150</v>
      </c>
      <c r="M57" s="36">
        <f t="shared" ca="1" si="84"/>
        <v>699626.28369168728</v>
      </c>
      <c r="N57" s="36">
        <f t="shared" ca="1" si="84"/>
        <v>262440.47723446327</v>
      </c>
      <c r="O57" s="36">
        <f t="shared" ca="1" si="84"/>
        <v>0</v>
      </c>
      <c r="P57" s="36">
        <f t="shared" ca="1" si="84"/>
        <v>0</v>
      </c>
      <c r="Q57" s="36">
        <f t="shared" ca="1" si="84"/>
        <v>0</v>
      </c>
      <c r="R57" s="36">
        <f t="shared" ca="1" si="84"/>
        <v>0</v>
      </c>
      <c r="S57" s="36">
        <f t="shared" ca="1" si="84"/>
        <v>0</v>
      </c>
      <c r="T57" s="36">
        <f t="shared" ca="1" si="84"/>
        <v>0</v>
      </c>
      <c r="U57" s="36">
        <f t="shared" ca="1" si="84"/>
        <v>0</v>
      </c>
      <c r="V57" s="36">
        <f t="shared" ca="1" si="84"/>
        <v>0</v>
      </c>
      <c r="W57" s="36">
        <f t="shared" ca="1" si="84"/>
        <v>0</v>
      </c>
      <c r="X57" s="36">
        <f t="shared" ca="1" si="84"/>
        <v>0</v>
      </c>
      <c r="Y57" s="36">
        <f t="shared" ca="1" si="84"/>
        <v>0</v>
      </c>
      <c r="Z57" s="36">
        <f t="shared" ca="1" si="84"/>
        <v>0</v>
      </c>
      <c r="AA57" s="36">
        <f t="shared" ca="1" si="84"/>
        <v>0</v>
      </c>
      <c r="AB57" s="36">
        <f t="shared" ca="1" si="84"/>
        <v>0</v>
      </c>
      <c r="AC57" s="36">
        <f t="shared" ca="1" si="84"/>
        <v>0</v>
      </c>
      <c r="AD57" s="36">
        <f t="shared" ca="1" si="84"/>
        <v>0</v>
      </c>
      <c r="AE57" s="36">
        <f t="shared" ca="1" si="84"/>
        <v>0</v>
      </c>
      <c r="AF57" s="36">
        <f t="shared" ca="1" si="84"/>
        <v>0</v>
      </c>
      <c r="AG57" s="36">
        <f t="shared" ca="1" si="84"/>
        <v>0</v>
      </c>
      <c r="AH57" s="36">
        <f t="shared" ca="1" si="84"/>
        <v>0</v>
      </c>
      <c r="AI57" s="36">
        <f t="shared" ca="1" si="84"/>
        <v>0</v>
      </c>
      <c r="AJ57" s="36">
        <f t="shared" ca="1" si="84"/>
        <v>0</v>
      </c>
      <c r="AK57" s="36">
        <f t="shared" ca="1" si="84"/>
        <v>0</v>
      </c>
      <c r="AL57" s="36">
        <f t="shared" ca="1" si="84"/>
        <v>0</v>
      </c>
      <c r="AM57" s="36">
        <f t="shared" ca="1" si="84"/>
        <v>0</v>
      </c>
      <c r="AN57" s="36">
        <f t="shared" ca="1" si="84"/>
        <v>0</v>
      </c>
      <c r="AO57" s="36">
        <f t="shared" ca="1" si="84"/>
        <v>0</v>
      </c>
      <c r="AP57" s="36">
        <f t="shared" ca="1" si="84"/>
        <v>0</v>
      </c>
      <c r="AQ57" s="36">
        <f t="shared" ca="1" si="84"/>
        <v>0</v>
      </c>
      <c r="AR57" s="36">
        <f t="shared" ca="1" si="84"/>
        <v>0</v>
      </c>
      <c r="AS57" s="36">
        <f t="shared" ca="1" si="84"/>
        <v>0</v>
      </c>
      <c r="AT57" s="36">
        <f t="shared" ca="1" si="84"/>
        <v>0</v>
      </c>
      <c r="AU57" s="36">
        <f t="shared" ca="1" si="84"/>
        <v>0</v>
      </c>
      <c r="AV57" s="36">
        <f t="shared" ca="1" si="84"/>
        <v>0</v>
      </c>
      <c r="AW57" s="36">
        <f t="shared" ca="1" si="84"/>
        <v>0</v>
      </c>
      <c r="AX57" s="36">
        <f t="shared" ca="1" si="84"/>
        <v>0</v>
      </c>
      <c r="AY57" s="36">
        <f t="shared" ca="1" si="84"/>
        <v>0</v>
      </c>
      <c r="AZ57" s="36">
        <f t="shared" ca="1" si="84"/>
        <v>0</v>
      </c>
      <c r="BA57" s="36">
        <f t="shared" ca="1" si="84"/>
        <v>0</v>
      </c>
      <c r="BB57" s="36">
        <f t="shared" ca="1" si="84"/>
        <v>0</v>
      </c>
      <c r="BC57" s="36">
        <f t="shared" ca="1" si="84"/>
        <v>0</v>
      </c>
      <c r="BD57" s="36">
        <f t="shared" ca="1" si="84"/>
        <v>0</v>
      </c>
      <c r="BE57" s="36">
        <f t="shared" ca="1" si="84"/>
        <v>0</v>
      </c>
      <c r="BF57" s="36">
        <f t="shared" ca="1" si="84"/>
        <v>0</v>
      </c>
      <c r="BG57" s="36">
        <f t="shared" ca="1" si="84"/>
        <v>0</v>
      </c>
      <c r="BH57" s="36">
        <f t="shared" ca="1" si="84"/>
        <v>0</v>
      </c>
      <c r="BI57" s="36">
        <f t="shared" ca="1" si="84"/>
        <v>0</v>
      </c>
      <c r="BJ57" s="36">
        <f t="shared" ca="1" si="84"/>
        <v>0</v>
      </c>
      <c r="BK57" s="36">
        <f t="shared" ca="1" si="84"/>
        <v>0</v>
      </c>
      <c r="BL57" s="36">
        <f t="shared" ca="1" si="84"/>
        <v>0</v>
      </c>
      <c r="BM57" s="36">
        <f t="shared" ca="1" si="84"/>
        <v>0</v>
      </c>
      <c r="BN57" s="36">
        <f t="shared" ca="1" si="84"/>
        <v>0</v>
      </c>
      <c r="BO57" s="36">
        <f t="shared" ca="1" si="84"/>
        <v>0</v>
      </c>
      <c r="BP57" s="36">
        <f t="shared" ca="1" si="84"/>
        <v>0</v>
      </c>
      <c r="BQ57" s="36">
        <f t="shared" ca="1" si="84"/>
        <v>0</v>
      </c>
      <c r="BR57" s="36">
        <f t="shared" ca="1" si="84"/>
        <v>0</v>
      </c>
      <c r="BS57" s="36">
        <f t="shared" ca="1" si="84"/>
        <v>0</v>
      </c>
      <c r="BT57" s="36">
        <f t="shared" ca="1" si="84"/>
        <v>0</v>
      </c>
      <c r="BU57" s="36">
        <f t="shared" ca="1" si="84"/>
        <v>0</v>
      </c>
      <c r="BV57" s="36">
        <f t="shared" ca="1" si="84"/>
        <v>0</v>
      </c>
      <c r="BW57" s="36">
        <f t="shared" ref="BW57:CK57" ca="1" si="85">BW24</f>
        <v>0</v>
      </c>
      <c r="BX57" s="36">
        <f t="shared" ca="1" si="85"/>
        <v>0</v>
      </c>
      <c r="BY57" s="36">
        <f t="shared" ca="1" si="85"/>
        <v>0</v>
      </c>
      <c r="BZ57" s="36">
        <f t="shared" ca="1" si="85"/>
        <v>0</v>
      </c>
      <c r="CA57" s="36">
        <f t="shared" ca="1" si="85"/>
        <v>0</v>
      </c>
      <c r="CB57" s="36">
        <f t="shared" ca="1" si="85"/>
        <v>0</v>
      </c>
      <c r="CC57" s="36">
        <f t="shared" ca="1" si="85"/>
        <v>0</v>
      </c>
      <c r="CD57" s="36">
        <f t="shared" ca="1" si="85"/>
        <v>0</v>
      </c>
      <c r="CE57" s="36">
        <f t="shared" ca="1" si="85"/>
        <v>0</v>
      </c>
      <c r="CF57" s="36">
        <f t="shared" ca="1" si="85"/>
        <v>0</v>
      </c>
      <c r="CG57" s="36">
        <f t="shared" ca="1" si="85"/>
        <v>0</v>
      </c>
      <c r="CH57" s="36">
        <f t="shared" ca="1" si="85"/>
        <v>0</v>
      </c>
      <c r="CI57" s="36">
        <f t="shared" ca="1" si="85"/>
        <v>0</v>
      </c>
      <c r="CJ57" s="36">
        <f t="shared" ca="1" si="85"/>
        <v>0</v>
      </c>
      <c r="CK57" s="36">
        <f t="shared" ca="1" si="85"/>
        <v>0</v>
      </c>
    </row>
    <row r="58" spans="3:89" ht="10.15" customHeight="1">
      <c r="C58" s="108" t="s">
        <v>193</v>
      </c>
      <c r="D58" s="10" t="s">
        <v>279</v>
      </c>
      <c r="E58" s="10"/>
      <c r="F58" s="12" t="s">
        <v>4</v>
      </c>
      <c r="G58" s="25">
        <f t="shared" ca="1" si="83"/>
        <v>1404344.8760605168</v>
      </c>
      <c r="J58" s="36">
        <f ca="1">J25</f>
        <v>0</v>
      </c>
      <c r="K58" s="36">
        <f t="shared" ref="K58:BV58" ca="1" si="86">K25</f>
        <v>0</v>
      </c>
      <c r="L58" s="36">
        <f t="shared" ca="1" si="86"/>
        <v>0</v>
      </c>
      <c r="M58" s="36">
        <f t="shared" ca="1" si="86"/>
        <v>620311.6677325333</v>
      </c>
      <c r="N58" s="36">
        <f t="shared" ca="1" si="86"/>
        <v>203503.28060130469</v>
      </c>
      <c r="O58" s="36">
        <f t="shared" ca="1" si="86"/>
        <v>0</v>
      </c>
      <c r="P58" s="36">
        <f t="shared" ca="1" si="86"/>
        <v>0</v>
      </c>
      <c r="Q58" s="36">
        <f t="shared" ca="1" si="86"/>
        <v>0</v>
      </c>
      <c r="R58" s="36">
        <f t="shared" ca="1" si="86"/>
        <v>0</v>
      </c>
      <c r="S58" s="36">
        <f t="shared" ca="1" si="86"/>
        <v>0</v>
      </c>
      <c r="T58" s="36">
        <f t="shared" ca="1" si="86"/>
        <v>0</v>
      </c>
      <c r="U58" s="36">
        <f t="shared" ca="1" si="86"/>
        <v>0</v>
      </c>
      <c r="V58" s="36">
        <f t="shared" ca="1" si="86"/>
        <v>0</v>
      </c>
      <c r="W58" s="36">
        <f t="shared" ca="1" si="86"/>
        <v>0</v>
      </c>
      <c r="X58" s="36">
        <f t="shared" ca="1" si="86"/>
        <v>165458.53096989458</v>
      </c>
      <c r="Y58" s="36">
        <f t="shared" ca="1" si="86"/>
        <v>0</v>
      </c>
      <c r="Z58" s="36">
        <f t="shared" ca="1" si="86"/>
        <v>0</v>
      </c>
      <c r="AA58" s="36">
        <f t="shared" ca="1" si="86"/>
        <v>0</v>
      </c>
      <c r="AB58" s="36">
        <f t="shared" ca="1" si="86"/>
        <v>0</v>
      </c>
      <c r="AC58" s="36">
        <f t="shared" ca="1" si="86"/>
        <v>0</v>
      </c>
      <c r="AD58" s="36">
        <f t="shared" ca="1" si="86"/>
        <v>0</v>
      </c>
      <c r="AE58" s="36">
        <f t="shared" ca="1" si="86"/>
        <v>0</v>
      </c>
      <c r="AF58" s="36">
        <f t="shared" ca="1" si="86"/>
        <v>0</v>
      </c>
      <c r="AG58" s="36">
        <f t="shared" ca="1" si="86"/>
        <v>0</v>
      </c>
      <c r="AH58" s="36">
        <f t="shared" ca="1" si="86"/>
        <v>130264.8504517767</v>
      </c>
      <c r="AI58" s="36">
        <f t="shared" ca="1" si="86"/>
        <v>0</v>
      </c>
      <c r="AJ58" s="36">
        <f t="shared" ca="1" si="86"/>
        <v>0</v>
      </c>
      <c r="AK58" s="36">
        <f t="shared" ca="1" si="86"/>
        <v>0</v>
      </c>
      <c r="AL58" s="36">
        <f t="shared" ca="1" si="86"/>
        <v>0</v>
      </c>
      <c r="AM58" s="36">
        <f t="shared" ca="1" si="86"/>
        <v>0</v>
      </c>
      <c r="AN58" s="36">
        <f t="shared" ca="1" si="86"/>
        <v>0</v>
      </c>
      <c r="AO58" s="36">
        <f t="shared" ca="1" si="86"/>
        <v>0</v>
      </c>
      <c r="AP58" s="36">
        <f t="shared" ca="1" si="86"/>
        <v>0</v>
      </c>
      <c r="AQ58" s="36">
        <f t="shared" ca="1" si="86"/>
        <v>0</v>
      </c>
      <c r="AR58" s="36">
        <f t="shared" ca="1" si="86"/>
        <v>115528.67360044688</v>
      </c>
      <c r="AS58" s="36">
        <f t="shared" ca="1" si="86"/>
        <v>0</v>
      </c>
      <c r="AT58" s="36">
        <f t="shared" ca="1" si="86"/>
        <v>0</v>
      </c>
      <c r="AU58" s="36">
        <f t="shared" ca="1" si="86"/>
        <v>0</v>
      </c>
      <c r="AV58" s="36">
        <f t="shared" ca="1" si="86"/>
        <v>0</v>
      </c>
      <c r="AW58" s="36">
        <f t="shared" ca="1" si="86"/>
        <v>0</v>
      </c>
      <c r="AX58" s="36">
        <f t="shared" ca="1" si="86"/>
        <v>0</v>
      </c>
      <c r="AY58" s="36">
        <f t="shared" ca="1" si="86"/>
        <v>0</v>
      </c>
      <c r="AZ58" s="36">
        <f t="shared" ca="1" si="86"/>
        <v>0</v>
      </c>
      <c r="BA58" s="36">
        <f t="shared" ca="1" si="86"/>
        <v>0</v>
      </c>
      <c r="BB58" s="36">
        <f t="shared" ca="1" si="86"/>
        <v>107376.69387104044</v>
      </c>
      <c r="BC58" s="36">
        <f t="shared" ca="1" si="86"/>
        <v>0</v>
      </c>
      <c r="BD58" s="36">
        <f t="shared" ca="1" si="86"/>
        <v>0</v>
      </c>
      <c r="BE58" s="36">
        <f t="shared" ca="1" si="86"/>
        <v>0</v>
      </c>
      <c r="BF58" s="36">
        <f t="shared" ca="1" si="86"/>
        <v>0</v>
      </c>
      <c r="BG58" s="36">
        <f t="shared" ca="1" si="86"/>
        <v>0</v>
      </c>
      <c r="BH58" s="36">
        <f t="shared" ca="1" si="86"/>
        <v>0</v>
      </c>
      <c r="BI58" s="36">
        <f t="shared" ca="1" si="86"/>
        <v>0</v>
      </c>
      <c r="BJ58" s="36">
        <f t="shared" ca="1" si="86"/>
        <v>0</v>
      </c>
      <c r="BK58" s="36">
        <f t="shared" ca="1" si="86"/>
        <v>0</v>
      </c>
      <c r="BL58" s="36">
        <f t="shared" ca="1" si="86"/>
        <v>61901.178833520193</v>
      </c>
      <c r="BM58" s="36">
        <f t="shared" ca="1" si="86"/>
        <v>0</v>
      </c>
      <c r="BN58" s="36">
        <f t="shared" ca="1" si="86"/>
        <v>0</v>
      </c>
      <c r="BO58" s="36">
        <f t="shared" ca="1" si="86"/>
        <v>0</v>
      </c>
      <c r="BP58" s="36">
        <f t="shared" ca="1" si="86"/>
        <v>0</v>
      </c>
      <c r="BQ58" s="36">
        <f t="shared" ca="1" si="86"/>
        <v>0</v>
      </c>
      <c r="BR58" s="36">
        <f t="shared" ca="1" si="86"/>
        <v>0</v>
      </c>
      <c r="BS58" s="36">
        <f t="shared" ca="1" si="86"/>
        <v>0</v>
      </c>
      <c r="BT58" s="36">
        <f t="shared" ca="1" si="86"/>
        <v>0</v>
      </c>
      <c r="BU58" s="36">
        <f t="shared" ca="1" si="86"/>
        <v>0</v>
      </c>
      <c r="BV58" s="36">
        <f t="shared" ca="1" si="86"/>
        <v>0</v>
      </c>
      <c r="BW58" s="36">
        <f t="shared" ref="BW58:CK58" ca="1" si="87">BW25</f>
        <v>0</v>
      </c>
      <c r="BX58" s="36">
        <f t="shared" ca="1" si="87"/>
        <v>0</v>
      </c>
      <c r="BY58" s="36">
        <f t="shared" ca="1" si="87"/>
        <v>0</v>
      </c>
      <c r="BZ58" s="36">
        <f t="shared" ca="1" si="87"/>
        <v>0</v>
      </c>
      <c r="CA58" s="36">
        <f t="shared" ca="1" si="87"/>
        <v>0</v>
      </c>
      <c r="CB58" s="36">
        <f t="shared" ca="1" si="87"/>
        <v>0</v>
      </c>
      <c r="CC58" s="36">
        <f t="shared" ca="1" si="87"/>
        <v>0</v>
      </c>
      <c r="CD58" s="36">
        <f t="shared" ca="1" si="87"/>
        <v>0</v>
      </c>
      <c r="CE58" s="36">
        <f t="shared" ca="1" si="87"/>
        <v>0</v>
      </c>
      <c r="CF58" s="36">
        <f t="shared" ca="1" si="87"/>
        <v>0</v>
      </c>
      <c r="CG58" s="36">
        <f t="shared" ca="1" si="87"/>
        <v>0</v>
      </c>
      <c r="CH58" s="36">
        <f t="shared" ca="1" si="87"/>
        <v>0</v>
      </c>
      <c r="CI58" s="36">
        <f t="shared" ca="1" si="87"/>
        <v>0</v>
      </c>
      <c r="CJ58" s="36">
        <f t="shared" ca="1" si="87"/>
        <v>0</v>
      </c>
      <c r="CK58" s="36">
        <f t="shared" ca="1" si="87"/>
        <v>0</v>
      </c>
    </row>
    <row r="59" spans="3:89" ht="10.15" customHeight="1">
      <c r="C59" s="109" t="s">
        <v>194</v>
      </c>
      <c r="D59" s="10" t="s">
        <v>280</v>
      </c>
      <c r="E59" s="10"/>
      <c r="F59" s="12" t="s">
        <v>4</v>
      </c>
      <c r="G59" s="25">
        <f t="shared" ca="1" si="83"/>
        <v>-1404344.8760605159</v>
      </c>
      <c r="J59" s="36">
        <f ca="1">J26</f>
        <v>0</v>
      </c>
      <c r="K59" s="36">
        <f t="shared" ref="K59:BV59" ca="1" si="88">K26</f>
        <v>0</v>
      </c>
      <c r="L59" s="36">
        <f t="shared" ca="1" si="88"/>
        <v>0</v>
      </c>
      <c r="M59" s="36">
        <f t="shared" ca="1" si="88"/>
        <v>-10882.660837412865</v>
      </c>
      <c r="N59" s="36">
        <f t="shared" ca="1" si="88"/>
        <v>-31232.988897543335</v>
      </c>
      <c r="O59" s="36">
        <f t="shared" ca="1" si="88"/>
        <v>-31232.988897543335</v>
      </c>
      <c r="P59" s="36">
        <f t="shared" ca="1" si="88"/>
        <v>-31232.988897543335</v>
      </c>
      <c r="Q59" s="36">
        <f t="shared" ca="1" si="88"/>
        <v>-31232.988897543335</v>
      </c>
      <c r="R59" s="36">
        <f t="shared" ca="1" si="88"/>
        <v>-31232.988897543335</v>
      </c>
      <c r="S59" s="36">
        <f t="shared" ca="1" si="88"/>
        <v>-31232.988897543335</v>
      </c>
      <c r="T59" s="36">
        <f t="shared" ca="1" si="88"/>
        <v>-31232.988897543335</v>
      </c>
      <c r="U59" s="36">
        <f t="shared" ca="1" si="88"/>
        <v>-31232.988897543335</v>
      </c>
      <c r="V59" s="36">
        <f t="shared" ca="1" si="88"/>
        <v>-31232.988897543335</v>
      </c>
      <c r="W59" s="36">
        <f t="shared" ca="1" si="88"/>
        <v>-31232.988897543335</v>
      </c>
      <c r="X59" s="36">
        <f t="shared" ca="1" si="88"/>
        <v>-27428.513934402319</v>
      </c>
      <c r="Y59" s="36">
        <f t="shared" ca="1" si="88"/>
        <v>-27428.513934402319</v>
      </c>
      <c r="Z59" s="36">
        <f t="shared" ca="1" si="88"/>
        <v>-27428.513934402319</v>
      </c>
      <c r="AA59" s="36">
        <f t="shared" ca="1" si="88"/>
        <v>-27428.513934402319</v>
      </c>
      <c r="AB59" s="36">
        <f t="shared" ca="1" si="88"/>
        <v>-27428.513934402319</v>
      </c>
      <c r="AC59" s="36">
        <f t="shared" ca="1" si="88"/>
        <v>-27428.513934402319</v>
      </c>
      <c r="AD59" s="36">
        <f t="shared" ca="1" si="88"/>
        <v>-27428.513934402319</v>
      </c>
      <c r="AE59" s="36">
        <f t="shared" ca="1" si="88"/>
        <v>-27428.513934402319</v>
      </c>
      <c r="AF59" s="36">
        <f t="shared" ca="1" si="88"/>
        <v>-27428.513934402319</v>
      </c>
      <c r="AG59" s="36">
        <f t="shared" ca="1" si="88"/>
        <v>-27428.513934402319</v>
      </c>
      <c r="AH59" s="36">
        <f t="shared" ca="1" si="88"/>
        <v>-23909.145882590536</v>
      </c>
      <c r="AI59" s="36">
        <f t="shared" ca="1" si="88"/>
        <v>-23909.145882590536</v>
      </c>
      <c r="AJ59" s="36">
        <f t="shared" ca="1" si="88"/>
        <v>-23909.145882590536</v>
      </c>
      <c r="AK59" s="36">
        <f t="shared" ca="1" si="88"/>
        <v>-23909.145882590536</v>
      </c>
      <c r="AL59" s="36">
        <f t="shared" ca="1" si="88"/>
        <v>-23909.145882590536</v>
      </c>
      <c r="AM59" s="36">
        <f t="shared" ca="1" si="88"/>
        <v>-23909.145882590536</v>
      </c>
      <c r="AN59" s="36">
        <f t="shared" ca="1" si="88"/>
        <v>-23909.145882590536</v>
      </c>
      <c r="AO59" s="36">
        <f t="shared" ca="1" si="88"/>
        <v>-23909.145882590536</v>
      </c>
      <c r="AP59" s="36">
        <f t="shared" ca="1" si="88"/>
        <v>-23909.145882590536</v>
      </c>
      <c r="AQ59" s="36">
        <f t="shared" ca="1" si="88"/>
        <v>-23909.145882590536</v>
      </c>
      <c r="AR59" s="36">
        <f t="shared" ca="1" si="88"/>
        <v>-22435.528197457556</v>
      </c>
      <c r="AS59" s="36">
        <f t="shared" ca="1" si="88"/>
        <v>-22435.528197457556</v>
      </c>
      <c r="AT59" s="36">
        <f t="shared" ca="1" si="88"/>
        <v>-22435.528197457556</v>
      </c>
      <c r="AU59" s="36">
        <f t="shared" ca="1" si="88"/>
        <v>-22435.528197457556</v>
      </c>
      <c r="AV59" s="36">
        <f t="shared" ca="1" si="88"/>
        <v>-22435.528197457556</v>
      </c>
      <c r="AW59" s="36">
        <f t="shared" ca="1" si="88"/>
        <v>-22435.528197457556</v>
      </c>
      <c r="AX59" s="36">
        <f t="shared" ca="1" si="88"/>
        <v>-22435.528197457556</v>
      </c>
      <c r="AY59" s="36">
        <f t="shared" ca="1" si="88"/>
        <v>-22435.528197457556</v>
      </c>
      <c r="AZ59" s="36">
        <f t="shared" ca="1" si="88"/>
        <v>-22435.528197457556</v>
      </c>
      <c r="BA59" s="36">
        <f t="shared" ca="1" si="88"/>
        <v>-22435.528197457556</v>
      </c>
      <c r="BB59" s="36">
        <f t="shared" ca="1" si="88"/>
        <v>-21620.330224516911</v>
      </c>
      <c r="BC59" s="36">
        <f t="shared" ca="1" si="88"/>
        <v>-21620.330224516911</v>
      </c>
      <c r="BD59" s="36">
        <f t="shared" ca="1" si="88"/>
        <v>-21620.330224516911</v>
      </c>
      <c r="BE59" s="36">
        <f t="shared" ca="1" si="88"/>
        <v>-21620.330224516911</v>
      </c>
      <c r="BF59" s="36">
        <f t="shared" ca="1" si="88"/>
        <v>-21620.330224516911</v>
      </c>
      <c r="BG59" s="36">
        <f t="shared" ca="1" si="88"/>
        <v>-21620.330224516911</v>
      </c>
      <c r="BH59" s="36">
        <f t="shared" ca="1" si="88"/>
        <v>-21620.330224516911</v>
      </c>
      <c r="BI59" s="36">
        <f t="shared" ca="1" si="88"/>
        <v>-21620.330224516911</v>
      </c>
      <c r="BJ59" s="36">
        <f t="shared" ca="1" si="88"/>
        <v>-21620.330224516911</v>
      </c>
      <c r="BK59" s="36">
        <f t="shared" ca="1" si="88"/>
        <v>-21620.330224516911</v>
      </c>
      <c r="BL59" s="36">
        <f t="shared" ca="1" si="88"/>
        <v>-19725.686385058609</v>
      </c>
      <c r="BM59" s="36">
        <f t="shared" ca="1" si="88"/>
        <v>-19725.686385058609</v>
      </c>
      <c r="BN59" s="36">
        <f t="shared" ca="1" si="88"/>
        <v>-19725.686385058609</v>
      </c>
      <c r="BO59" s="36">
        <f t="shared" ca="1" si="88"/>
        <v>-19725.686385058609</v>
      </c>
      <c r="BP59" s="36">
        <f t="shared" ca="1" si="88"/>
        <v>-19725.686385058609</v>
      </c>
      <c r="BQ59" s="36">
        <f t="shared" ca="1" si="88"/>
        <v>-19725.686385058609</v>
      </c>
      <c r="BR59" s="36">
        <f t="shared" ca="1" si="88"/>
        <v>-8843.0255476459643</v>
      </c>
      <c r="BS59" s="36">
        <f t="shared" ca="1" si="88"/>
        <v>0</v>
      </c>
      <c r="BT59" s="36">
        <f t="shared" ca="1" si="88"/>
        <v>0</v>
      </c>
      <c r="BU59" s="36">
        <f t="shared" ca="1" si="88"/>
        <v>0</v>
      </c>
      <c r="BV59" s="36">
        <f t="shared" ca="1" si="88"/>
        <v>0</v>
      </c>
      <c r="BW59" s="36">
        <f t="shared" ref="BW59:CK59" ca="1" si="89">BW26</f>
        <v>0</v>
      </c>
      <c r="BX59" s="36">
        <f t="shared" ca="1" si="89"/>
        <v>0</v>
      </c>
      <c r="BY59" s="36">
        <f t="shared" ca="1" si="89"/>
        <v>0</v>
      </c>
      <c r="BZ59" s="36">
        <f t="shared" ca="1" si="89"/>
        <v>0</v>
      </c>
      <c r="CA59" s="36">
        <f t="shared" ca="1" si="89"/>
        <v>0</v>
      </c>
      <c r="CB59" s="36">
        <f t="shared" ca="1" si="89"/>
        <v>0</v>
      </c>
      <c r="CC59" s="36">
        <f t="shared" ca="1" si="89"/>
        <v>0</v>
      </c>
      <c r="CD59" s="36">
        <f t="shared" ca="1" si="89"/>
        <v>0</v>
      </c>
      <c r="CE59" s="36">
        <f t="shared" ca="1" si="89"/>
        <v>0</v>
      </c>
      <c r="CF59" s="36">
        <f t="shared" ca="1" si="89"/>
        <v>0</v>
      </c>
      <c r="CG59" s="36">
        <f t="shared" ca="1" si="89"/>
        <v>0</v>
      </c>
      <c r="CH59" s="36">
        <f t="shared" ca="1" si="89"/>
        <v>0</v>
      </c>
      <c r="CI59" s="36">
        <f t="shared" ca="1" si="89"/>
        <v>0</v>
      </c>
      <c r="CJ59" s="36">
        <f t="shared" ca="1" si="89"/>
        <v>0</v>
      </c>
      <c r="CK59" s="36">
        <f t="shared" ca="1" si="89"/>
        <v>0</v>
      </c>
    </row>
    <row r="60" spans="3:89" ht="10.15" customHeight="1">
      <c r="C60" s="109" t="s">
        <v>194</v>
      </c>
      <c r="D60" s="10" t="s">
        <v>281</v>
      </c>
      <c r="E60" s="10"/>
      <c r="F60" s="12" t="s">
        <v>4</v>
      </c>
      <c r="G60" s="25">
        <f t="shared" ca="1" si="83"/>
        <v>-2862858.1474302663</v>
      </c>
      <c r="J60" s="36">
        <f>Finansejums!J308</f>
        <v>0</v>
      </c>
      <c r="K60" s="36">
        <f>Finansejums!K308</f>
        <v>0</v>
      </c>
      <c r="L60" s="36">
        <f>Finansejums!L308</f>
        <v>0</v>
      </c>
      <c r="M60" s="36">
        <f ca="1">Finansejums!M308</f>
        <v>0</v>
      </c>
      <c r="N60" s="36">
        <f ca="1">Finansejums!N308</f>
        <v>0</v>
      </c>
      <c r="O60" s="36">
        <f ca="1">Finansejums!O308</f>
        <v>-65095.976797263502</v>
      </c>
      <c r="P60" s="36">
        <f ca="1">Finansejums!P308</f>
        <v>-66063.169268598533</v>
      </c>
      <c r="Q60" s="36">
        <f ca="1">Finansejums!Q308</f>
        <v>-66791.522569689245</v>
      </c>
      <c r="R60" s="36">
        <f ca="1">Finansejums!R308</f>
        <v>-67519.875870779942</v>
      </c>
      <c r="S60" s="36">
        <f ca="1">Finansejums!S308</f>
        <v>-68248.229171870655</v>
      </c>
      <c r="T60" s="36">
        <f ca="1">Finansejums!T308</f>
        <v>-68976.582472961367</v>
      </c>
      <c r="U60" s="36">
        <f ca="1">Finansejums!U308</f>
        <v>-69704.935774052079</v>
      </c>
      <c r="V60" s="36">
        <f ca="1">Finansejums!V308</f>
        <v>-70433.289075142791</v>
      </c>
      <c r="W60" s="36">
        <f ca="1">Finansejums!W308</f>
        <v>-71161.642376233503</v>
      </c>
      <c r="X60" s="36">
        <f ca="1">Finansejums!X308</f>
        <v>-2039.8714405864127</v>
      </c>
      <c r="Y60" s="36">
        <f ca="1">Finansejums!Y308</f>
        <v>-63885.79080790947</v>
      </c>
      <c r="Z60" s="36">
        <f ca="1">Finansejums!Z308</f>
        <v>-58532.413966954358</v>
      </c>
      <c r="AA60" s="36">
        <f ca="1">Finansejums!AA308</f>
        <v>-54083.42818445625</v>
      </c>
      <c r="AB60" s="36">
        <f ca="1">Finansejums!AB308</f>
        <v>-58248.804576091447</v>
      </c>
      <c r="AC60" s="36">
        <f ca="1">Finansejums!AC308</f>
        <v>-76310.966026704846</v>
      </c>
      <c r="AD60" s="36">
        <f ca="1">Finansejums!AD308</f>
        <v>-82647.817239817741</v>
      </c>
      <c r="AE60" s="36">
        <f ca="1">Finansejums!AE308</f>
        <v>-83508.225192206635</v>
      </c>
      <c r="AF60" s="36">
        <f ca="1">Finansejums!AF308</f>
        <v>-81953.150547920523</v>
      </c>
      <c r="AG60" s="36">
        <f ca="1">Finansejums!AG308</f>
        <v>-79462.79378044288</v>
      </c>
      <c r="AH60" s="36">
        <f ca="1">Finansejums!AH308</f>
        <v>-23000.939112030024</v>
      </c>
      <c r="AI60" s="36">
        <f ca="1">Finansejums!AI308</f>
        <v>-45512.533655471358</v>
      </c>
      <c r="AJ60" s="36">
        <f ca="1">Finansejums!AJ308</f>
        <v>-55577.408313639622</v>
      </c>
      <c r="AK60" s="36">
        <f ca="1">Finansejums!AK308</f>
        <v>-59569.175009185157</v>
      </c>
      <c r="AL60" s="36">
        <f ca="1">Finansejums!AL308</f>
        <v>-60656.06406718518</v>
      </c>
      <c r="AM60" s="36">
        <f ca="1">Finansejums!AM308</f>
        <v>-60406.55671160639</v>
      </c>
      <c r="AN60" s="36">
        <f ca="1">Finansejums!AN308</f>
        <v>-59591.641016284331</v>
      </c>
      <c r="AO60" s="36">
        <f ca="1">Finansejums!AO308</f>
        <v>-58585.502976520242</v>
      </c>
      <c r="AP60" s="36">
        <f ca="1">Finansejums!AP308</f>
        <v>-57565.527946029928</v>
      </c>
      <c r="AQ60" s="36">
        <f ca="1">Finansejums!AQ308</f>
        <v>-56612.027844503951</v>
      </c>
      <c r="AR60" s="36">
        <f ca="1">Finansejums!AR308</f>
        <v>-7441.7344654464487</v>
      </c>
      <c r="AS60" s="36">
        <f ca="1">Finansejums!AS308</f>
        <v>-28716.077777775754</v>
      </c>
      <c r="AT60" s="36">
        <f ca="1">Finansejums!AT308</f>
        <v>-39055.49119358469</v>
      </c>
      <c r="AU60" s="36">
        <f ca="1">Finansejums!AU308</f>
        <v>-43976.772497724312</v>
      </c>
      <c r="AV60" s="36">
        <f ca="1">Finansejums!AV308</f>
        <v>-46234.002792605854</v>
      </c>
      <c r="AW60" s="36">
        <f ca="1">Finansejums!AW308</f>
        <v>-47200.394511773702</v>
      </c>
      <c r="AX60" s="36">
        <f ca="1">Finansejums!AX308</f>
        <v>-47559.147914494664</v>
      </c>
      <c r="AY60" s="36">
        <f ca="1">Finansejums!AY308</f>
        <v>-47648.822692295493</v>
      </c>
      <c r="AZ60" s="36">
        <f ca="1">Finansejums!AZ308</f>
        <v>-47635.976013647647</v>
      </c>
      <c r="BA60" s="36">
        <f ca="1">Finansejums!BA308</f>
        <v>-47601.441086081788</v>
      </c>
      <c r="BB60" s="36">
        <f ca="1">Finansejums!BB308</f>
        <v>-2454.8091460245632</v>
      </c>
      <c r="BC60" s="36">
        <f ca="1">Finansejums!BC308</f>
        <v>-22837.799602128158</v>
      </c>
      <c r="BD60" s="36">
        <f ca="1">Finansejums!BD308</f>
        <v>-33058.50375417131</v>
      </c>
      <c r="BE60" s="36">
        <f ca="1">Finansejums!BE308</f>
        <v>-38220.010387880131</v>
      </c>
      <c r="BF60" s="36">
        <f ca="1">Finansejums!BF308</f>
        <v>-40872.377136403193</v>
      </c>
      <c r="BG60" s="36">
        <f ca="1">Finansejums!BG308</f>
        <v>-42289.277402442276</v>
      </c>
      <c r="BH60" s="36">
        <f ca="1">Finansejums!BH308</f>
        <v>-43106.309626952825</v>
      </c>
      <c r="BI60" s="36">
        <f ca="1">Finansejums!BI308</f>
        <v>-43640.139532600042</v>
      </c>
      <c r="BJ60" s="36">
        <f ca="1">Finansejums!BJ308</f>
        <v>-44048.060394793363</v>
      </c>
      <c r="BK60" s="36">
        <f ca="1">Finansejums!BK308</f>
        <v>-44407.763647869011</v>
      </c>
      <c r="BL60" s="36">
        <f ca="1">Finansejums!BL308</f>
        <v>-19311.066308175024</v>
      </c>
      <c r="BM60" s="36">
        <f ca="1">Finansejums!BM308</f>
        <v>-31661.653666849401</v>
      </c>
      <c r="BN60" s="36">
        <f ca="1">Finansejums!BN308</f>
        <v>-37987.710298060607</v>
      </c>
      <c r="BO60" s="36">
        <f ca="1">Finansejums!BO308</f>
        <v>-41313.107612034793</v>
      </c>
      <c r="BP60" s="36">
        <f>Finansejums!BP308</f>
        <v>0</v>
      </c>
      <c r="BQ60" s="36">
        <f>Finansejums!BQ308</f>
        <v>0</v>
      </c>
      <c r="BR60" s="36">
        <f ca="1">Finansejums!BR308</f>
        <v>-182833.83617631238</v>
      </c>
      <c r="BS60" s="36">
        <f ca="1">Finansejums!BS308</f>
        <v>-6.7870132625102998E-13</v>
      </c>
      <c r="BT60" s="36">
        <f ca="1">Finansejums!BT308</f>
        <v>-1.0180519893765449E-12</v>
      </c>
      <c r="BU60" s="36">
        <f ca="1">Finansejums!BU308</f>
        <v>-1.1877273209393024E-12</v>
      </c>
      <c r="BV60" s="36">
        <f ca="1">Finansejums!BV308</f>
        <v>-1.2725649867206812E-12</v>
      </c>
      <c r="BW60" s="36">
        <f ca="1">Finansejums!BW308</f>
        <v>-1.3149838196113706E-12</v>
      </c>
      <c r="BX60" s="36">
        <f ca="1">Finansejums!BX308</f>
        <v>-1.3361932360567153E-12</v>
      </c>
      <c r="BY60" s="36">
        <f ca="1">Finansejums!BY308</f>
        <v>-1.3467979442793876E-12</v>
      </c>
      <c r="BZ60" s="36">
        <f ca="1">Finansejums!BZ308</f>
        <v>-1.3521002983907236E-12</v>
      </c>
      <c r="CA60" s="36">
        <f ca="1">Finansejums!CA308</f>
        <v>-1.3547514754463919E-12</v>
      </c>
      <c r="CB60" s="36">
        <f ca="1">Finansejums!CB308</f>
        <v>-1.356077063974226E-12</v>
      </c>
      <c r="CC60" s="36">
        <f ca="1">Finansejums!CC308</f>
        <v>-1.356739858238143E-12</v>
      </c>
      <c r="CD60" s="36">
        <f ca="1">Finansejums!CD308</f>
        <v>-1.3570712553701013E-12</v>
      </c>
      <c r="CE60" s="36">
        <f ca="1">Finansejums!CE308</f>
        <v>-1.3572369539360806E-12</v>
      </c>
      <c r="CF60" s="36">
        <f ca="1">Finansejums!CF308</f>
        <v>-1.3573198032190703E-12</v>
      </c>
      <c r="CG60" s="36">
        <f ca="1">Finansejums!CG308</f>
        <v>-1.3573612278605651E-12</v>
      </c>
      <c r="CH60" s="36">
        <f ca="1">Finansejums!CH308</f>
        <v>-1.3573819401813123E-12</v>
      </c>
      <c r="CI60" s="36">
        <f ca="1">Finansejums!CI308</f>
        <v>-1.3573922963416862E-12</v>
      </c>
      <c r="CJ60" s="36">
        <f ca="1">Finansejums!CJ308</f>
        <v>-1.3573974744218731E-12</v>
      </c>
      <c r="CK60" s="36">
        <f ca="1">Finansejums!CK308</f>
        <v>-1.3574000634619665E-12</v>
      </c>
    </row>
    <row r="61" spans="3:89" ht="10.15" customHeight="1">
      <c r="C61" s="109" t="s">
        <v>194</v>
      </c>
      <c r="D61" s="40" t="s">
        <v>282</v>
      </c>
      <c r="E61" s="40"/>
      <c r="F61" s="42" t="s">
        <v>4</v>
      </c>
      <c r="G61" s="72">
        <f t="shared" ca="1" si="83"/>
        <v>-971516.76092615048</v>
      </c>
      <c r="J61" s="43">
        <f ca="1">Finansejums!J274</f>
        <v>0</v>
      </c>
      <c r="K61" s="43">
        <f ca="1">Finansejums!K274</f>
        <v>0</v>
      </c>
      <c r="L61" s="43">
        <f ca="1">Finansejums!L274</f>
        <v>0</v>
      </c>
      <c r="M61" s="43">
        <f ca="1">Finansejums!M274</f>
        <v>0</v>
      </c>
      <c r="N61" s="43">
        <f ca="1">Finansejums!N274</f>
        <v>0</v>
      </c>
      <c r="O61" s="43">
        <f ca="1">Finansejums!O274</f>
        <v>-81967.068922190185</v>
      </c>
      <c r="P61" s="43">
        <f ca="1">Finansejums!P274</f>
        <v>-82578.961585748169</v>
      </c>
      <c r="Q61" s="43">
        <f ca="1">Finansejums!Q274</f>
        <v>-83489.40321211156</v>
      </c>
      <c r="R61" s="43">
        <f ca="1">Finansejums!R274</f>
        <v>-84399.844838474935</v>
      </c>
      <c r="S61" s="43">
        <f ca="1">Finansejums!S274</f>
        <v>-85310.286464838326</v>
      </c>
      <c r="T61" s="43">
        <f ca="1">Finansejums!T274</f>
        <v>-86220.728091201716</v>
      </c>
      <c r="U61" s="43">
        <f ca="1">Finansejums!U274</f>
        <v>-87131.169717565092</v>
      </c>
      <c r="V61" s="43">
        <f ca="1">Finansejums!V274</f>
        <v>-88041.611343928482</v>
      </c>
      <c r="W61" s="43">
        <f ca="1">Finansejums!W274</f>
        <v>-88952.052970291872</v>
      </c>
      <c r="X61" s="43">
        <f ca="1">Finansejums!X274</f>
        <v>-2549.839300733016</v>
      </c>
      <c r="Y61" s="43">
        <f ca="1">Finansejums!Y274</f>
        <v>-79857.23850988684</v>
      </c>
      <c r="Z61" s="43">
        <f ca="1">Finansejums!Z274</f>
        <v>-73165.51745869295</v>
      </c>
      <c r="AA61" s="43">
        <f ca="1">Finansejums!AA274</f>
        <v>-47853.038510487415</v>
      </c>
      <c r="AB61" s="43">
        <f ca="1">Finansejums!AB274</f>
        <v>0</v>
      </c>
      <c r="AC61" s="43">
        <f ca="1">Finansejums!AC274</f>
        <v>0</v>
      </c>
      <c r="AD61" s="43">
        <f ca="1">Finansejums!AD274</f>
        <v>0</v>
      </c>
      <c r="AE61" s="43">
        <f ca="1">Finansejums!AE274</f>
        <v>0</v>
      </c>
      <c r="AF61" s="43">
        <f ca="1">Finansejums!AF274</f>
        <v>0</v>
      </c>
      <c r="AG61" s="43">
        <f ca="1">Finansejums!AG274</f>
        <v>0</v>
      </c>
      <c r="AH61" s="43">
        <f ca="1">Finansejums!AH274</f>
        <v>0</v>
      </c>
      <c r="AI61" s="43">
        <f ca="1">Finansejums!AI274</f>
        <v>0</v>
      </c>
      <c r="AJ61" s="43">
        <f ca="1">Finansejums!AJ274</f>
        <v>0</v>
      </c>
      <c r="AK61" s="43">
        <f ca="1">Finansejums!AK274</f>
        <v>0</v>
      </c>
      <c r="AL61" s="43">
        <f ca="1">Finansejums!AL274</f>
        <v>0</v>
      </c>
      <c r="AM61" s="43">
        <f ca="1">Finansejums!AM274</f>
        <v>0</v>
      </c>
      <c r="AN61" s="43">
        <f ca="1">Finansejums!AN274</f>
        <v>0</v>
      </c>
      <c r="AO61" s="43">
        <f ca="1">Finansejums!AO274</f>
        <v>0</v>
      </c>
      <c r="AP61" s="43">
        <f ca="1">Finansejums!AP274</f>
        <v>0</v>
      </c>
      <c r="AQ61" s="43">
        <f ca="1">Finansejums!AQ274</f>
        <v>0</v>
      </c>
      <c r="AR61" s="43">
        <f ca="1">Finansejums!AR274</f>
        <v>0</v>
      </c>
      <c r="AS61" s="43">
        <f ca="1">Finansejums!AS274</f>
        <v>0</v>
      </c>
      <c r="AT61" s="43">
        <f ca="1">Finansejums!AT274</f>
        <v>0</v>
      </c>
      <c r="AU61" s="43">
        <f ca="1">Finansejums!AU274</f>
        <v>0</v>
      </c>
      <c r="AV61" s="43">
        <f ca="1">Finansejums!AV274</f>
        <v>0</v>
      </c>
      <c r="AW61" s="43">
        <f ca="1">Finansejums!AW274</f>
        <v>0</v>
      </c>
      <c r="AX61" s="43">
        <f ca="1">Finansejums!AX274</f>
        <v>0</v>
      </c>
      <c r="AY61" s="43">
        <f ca="1">Finansejums!AY274</f>
        <v>0</v>
      </c>
      <c r="AZ61" s="43">
        <f ca="1">Finansejums!AZ274</f>
        <v>0</v>
      </c>
      <c r="BA61" s="43">
        <f ca="1">Finansejums!BA274</f>
        <v>0</v>
      </c>
      <c r="BB61" s="43">
        <f ca="1">Finansejums!BB274</f>
        <v>0</v>
      </c>
      <c r="BC61" s="43">
        <f ca="1">Finansejums!BC274</f>
        <v>0</v>
      </c>
      <c r="BD61" s="43">
        <f ca="1">Finansejums!BD274</f>
        <v>0</v>
      </c>
      <c r="BE61" s="43">
        <f ca="1">Finansejums!BE274</f>
        <v>0</v>
      </c>
      <c r="BF61" s="43">
        <f ca="1">Finansejums!BF274</f>
        <v>0</v>
      </c>
      <c r="BG61" s="43">
        <f ca="1">Finansejums!BG274</f>
        <v>0</v>
      </c>
      <c r="BH61" s="43">
        <f ca="1">Finansejums!BH274</f>
        <v>0</v>
      </c>
      <c r="BI61" s="43">
        <f ca="1">Finansejums!BI274</f>
        <v>0</v>
      </c>
      <c r="BJ61" s="43">
        <f ca="1">Finansejums!BJ274</f>
        <v>0</v>
      </c>
      <c r="BK61" s="43">
        <f ca="1">Finansejums!BK274</f>
        <v>0</v>
      </c>
      <c r="BL61" s="43">
        <f ca="1">Finansejums!BL274</f>
        <v>0</v>
      </c>
      <c r="BM61" s="43">
        <f ca="1">Finansejums!BM274</f>
        <v>0</v>
      </c>
      <c r="BN61" s="43">
        <f ca="1">Finansejums!BN274</f>
        <v>0</v>
      </c>
      <c r="BO61" s="43">
        <f ca="1">Finansejums!BO274</f>
        <v>0</v>
      </c>
      <c r="BP61" s="43">
        <f ca="1">Finansejums!BP274</f>
        <v>0</v>
      </c>
      <c r="BQ61" s="43">
        <f ca="1">Finansejums!BQ274</f>
        <v>0</v>
      </c>
      <c r="BR61" s="43">
        <f ca="1">Finansejums!BR274</f>
        <v>0</v>
      </c>
      <c r="BS61" s="43">
        <f ca="1">Finansejums!BS274</f>
        <v>0</v>
      </c>
      <c r="BT61" s="43">
        <f ca="1">Finansejums!BT274</f>
        <v>0</v>
      </c>
      <c r="BU61" s="43">
        <f ca="1">Finansejums!BU274</f>
        <v>0</v>
      </c>
      <c r="BV61" s="43">
        <f ca="1">Finansejums!BV274</f>
        <v>0</v>
      </c>
      <c r="BW61" s="43">
        <f ca="1">Finansejums!BW274</f>
        <v>0</v>
      </c>
      <c r="BX61" s="43">
        <f ca="1">Finansejums!BX274</f>
        <v>0</v>
      </c>
      <c r="BY61" s="43">
        <f ca="1">Finansejums!BY274</f>
        <v>0</v>
      </c>
      <c r="BZ61" s="43">
        <f ca="1">Finansejums!BZ274</f>
        <v>0</v>
      </c>
      <c r="CA61" s="43">
        <f ca="1">Finansejums!CA274</f>
        <v>0</v>
      </c>
      <c r="CB61" s="43">
        <f ca="1">Finansejums!CB274</f>
        <v>0</v>
      </c>
      <c r="CC61" s="43">
        <f ca="1">Finansejums!CC274</f>
        <v>0</v>
      </c>
      <c r="CD61" s="43">
        <f ca="1">Finansejums!CD274</f>
        <v>0</v>
      </c>
      <c r="CE61" s="43">
        <f ca="1">Finansejums!CE274</f>
        <v>0</v>
      </c>
      <c r="CF61" s="43">
        <f ca="1">Finansejums!CF274</f>
        <v>0</v>
      </c>
      <c r="CG61" s="43">
        <f ca="1">Finansejums!CG274</f>
        <v>0</v>
      </c>
      <c r="CH61" s="43">
        <f ca="1">Finansejums!CH274</f>
        <v>0</v>
      </c>
      <c r="CI61" s="43">
        <f ca="1">Finansejums!CI274</f>
        <v>0</v>
      </c>
      <c r="CJ61" s="43">
        <f ca="1">Finansejums!CJ274</f>
        <v>0</v>
      </c>
      <c r="CK61" s="43">
        <f ca="1">Finansejums!CK274</f>
        <v>0</v>
      </c>
    </row>
    <row r="62" spans="3:89" s="44" customFormat="1" ht="10.15" customHeight="1">
      <c r="D62" s="44" t="s">
        <v>206</v>
      </c>
      <c r="F62" s="46" t="s">
        <v>4</v>
      </c>
      <c r="G62" s="82">
        <f t="shared" ca="1" si="83"/>
        <v>-2862858.1474302667</v>
      </c>
      <c r="J62" s="38">
        <f ca="1">SUM(J57:J61)</f>
        <v>3150</v>
      </c>
      <c r="K62" s="38">
        <f t="shared" ref="K62:BV62" ca="1" si="90">SUM(K57:K61)</f>
        <v>3150</v>
      </c>
      <c r="L62" s="38">
        <f t="shared" ca="1" si="90"/>
        <v>3150</v>
      </c>
      <c r="M62" s="38">
        <f t="shared" ca="1" si="90"/>
        <v>1309055.2905868078</v>
      </c>
      <c r="N62" s="38">
        <f t="shared" ca="1" si="90"/>
        <v>434710.76893822459</v>
      </c>
      <c r="O62" s="38">
        <f t="shared" ca="1" si="90"/>
        <v>-178296.034616997</v>
      </c>
      <c r="P62" s="38">
        <f t="shared" ca="1" si="90"/>
        <v>-179875.11975189002</v>
      </c>
      <c r="Q62" s="38">
        <f t="shared" ca="1" si="90"/>
        <v>-181513.91467934413</v>
      </c>
      <c r="R62" s="38">
        <f t="shared" ca="1" si="90"/>
        <v>-183152.70960679822</v>
      </c>
      <c r="S62" s="38">
        <f t="shared" ca="1" si="90"/>
        <v>-184791.50453425234</v>
      </c>
      <c r="T62" s="38">
        <f t="shared" ca="1" si="90"/>
        <v>-186430.29946170643</v>
      </c>
      <c r="U62" s="38">
        <f t="shared" ca="1" si="90"/>
        <v>-188069.09438916051</v>
      </c>
      <c r="V62" s="38">
        <f t="shared" ca="1" si="90"/>
        <v>-189707.8893166146</v>
      </c>
      <c r="W62" s="38">
        <f t="shared" ca="1" si="90"/>
        <v>-191346.68424406872</v>
      </c>
      <c r="X62" s="38">
        <f t="shared" ca="1" si="90"/>
        <v>133440.30629417283</v>
      </c>
      <c r="Y62" s="38">
        <f t="shared" ca="1" si="90"/>
        <v>-171171.54325219864</v>
      </c>
      <c r="Z62" s="38">
        <f t="shared" ca="1" si="90"/>
        <v>-159126.44536004963</v>
      </c>
      <c r="AA62" s="38">
        <f t="shared" ca="1" si="90"/>
        <v>-129364.98062934598</v>
      </c>
      <c r="AB62" s="38">
        <f t="shared" ca="1" si="90"/>
        <v>-85677.318510493758</v>
      </c>
      <c r="AC62" s="38">
        <f t="shared" ca="1" si="90"/>
        <v>-103739.47996110716</v>
      </c>
      <c r="AD62" s="38">
        <f t="shared" ca="1" si="90"/>
        <v>-110076.33117422006</v>
      </c>
      <c r="AE62" s="38">
        <f t="shared" ca="1" si="90"/>
        <v>-110936.73912660895</v>
      </c>
      <c r="AF62" s="38">
        <f t="shared" ca="1" si="90"/>
        <v>-109381.66448232284</v>
      </c>
      <c r="AG62" s="38">
        <f t="shared" ca="1" si="90"/>
        <v>-106891.3077148452</v>
      </c>
      <c r="AH62" s="38">
        <f t="shared" ca="1" si="90"/>
        <v>83354.765457156143</v>
      </c>
      <c r="AI62" s="38">
        <f t="shared" ca="1" si="90"/>
        <v>-69421.679538061901</v>
      </c>
      <c r="AJ62" s="38">
        <f t="shared" ca="1" si="90"/>
        <v>-79486.554196230165</v>
      </c>
      <c r="AK62" s="38">
        <f t="shared" ca="1" si="90"/>
        <v>-83478.320891775686</v>
      </c>
      <c r="AL62" s="38">
        <f t="shared" ca="1" si="90"/>
        <v>-84565.209949775715</v>
      </c>
      <c r="AM62" s="38">
        <f t="shared" ca="1" si="90"/>
        <v>-84315.702594196919</v>
      </c>
      <c r="AN62" s="38">
        <f t="shared" ca="1" si="90"/>
        <v>-83500.786898874867</v>
      </c>
      <c r="AO62" s="38">
        <f t="shared" ca="1" si="90"/>
        <v>-82494.648859110777</v>
      </c>
      <c r="AP62" s="38">
        <f t="shared" ca="1" si="90"/>
        <v>-81474.673828620464</v>
      </c>
      <c r="AQ62" s="38">
        <f t="shared" ca="1" si="90"/>
        <v>-80521.173727094487</v>
      </c>
      <c r="AR62" s="38">
        <f t="shared" ca="1" si="90"/>
        <v>85651.410937542867</v>
      </c>
      <c r="AS62" s="38">
        <f t="shared" ca="1" si="90"/>
        <v>-51151.605975233309</v>
      </c>
      <c r="AT62" s="38">
        <f t="shared" ca="1" si="90"/>
        <v>-61491.019391042246</v>
      </c>
      <c r="AU62" s="38">
        <f t="shared" ca="1" si="90"/>
        <v>-66412.300695181868</v>
      </c>
      <c r="AV62" s="38">
        <f t="shared" ca="1" si="90"/>
        <v>-68669.530990063417</v>
      </c>
      <c r="AW62" s="38">
        <f t="shared" ca="1" si="90"/>
        <v>-69635.922709231265</v>
      </c>
      <c r="AX62" s="38">
        <f t="shared" ca="1" si="90"/>
        <v>-69994.676111952227</v>
      </c>
      <c r="AY62" s="38">
        <f t="shared" ca="1" si="90"/>
        <v>-70084.350889753056</v>
      </c>
      <c r="AZ62" s="38">
        <f t="shared" ca="1" si="90"/>
        <v>-70071.504211105203</v>
      </c>
      <c r="BA62" s="38">
        <f t="shared" ca="1" si="90"/>
        <v>-70036.969283539336</v>
      </c>
      <c r="BB62" s="38">
        <f t="shared" ca="1" si="90"/>
        <v>83301.554500498969</v>
      </c>
      <c r="BC62" s="38">
        <f t="shared" ca="1" si="90"/>
        <v>-44458.129826645069</v>
      </c>
      <c r="BD62" s="38">
        <f t="shared" ca="1" si="90"/>
        <v>-54678.833978688221</v>
      </c>
      <c r="BE62" s="38">
        <f t="shared" ca="1" si="90"/>
        <v>-59840.340612397042</v>
      </c>
      <c r="BF62" s="38">
        <f t="shared" ca="1" si="90"/>
        <v>-62492.707360920103</v>
      </c>
      <c r="BG62" s="38">
        <f t="shared" ca="1" si="90"/>
        <v>-63909.607626959187</v>
      </c>
      <c r="BH62" s="38">
        <f t="shared" ca="1" si="90"/>
        <v>-64726.639851469736</v>
      </c>
      <c r="BI62" s="38">
        <f t="shared" ca="1" si="90"/>
        <v>-65260.469757116953</v>
      </c>
      <c r="BJ62" s="38">
        <f t="shared" ca="1" si="90"/>
        <v>-65668.390619310274</v>
      </c>
      <c r="BK62" s="38">
        <f t="shared" ca="1" si="90"/>
        <v>-66028.093872385914</v>
      </c>
      <c r="BL62" s="38">
        <f t="shared" ca="1" si="90"/>
        <v>22864.42614028656</v>
      </c>
      <c r="BM62" s="38">
        <f t="shared" ca="1" si="90"/>
        <v>-51387.34005190801</v>
      </c>
      <c r="BN62" s="38">
        <f t="shared" ca="1" si="90"/>
        <v>-57713.396683119216</v>
      </c>
      <c r="BO62" s="38">
        <f t="shared" ca="1" si="90"/>
        <v>-61038.793997093402</v>
      </c>
      <c r="BP62" s="38">
        <f t="shared" ca="1" si="90"/>
        <v>-19725.686385058609</v>
      </c>
      <c r="BQ62" s="38">
        <f t="shared" ca="1" si="90"/>
        <v>-19725.686385058609</v>
      </c>
      <c r="BR62" s="38">
        <f t="shared" ca="1" si="90"/>
        <v>-191676.86172395834</v>
      </c>
      <c r="BS62" s="38">
        <f t="shared" ca="1" si="90"/>
        <v>-6.7870132625102998E-13</v>
      </c>
      <c r="BT62" s="38">
        <f t="shared" ca="1" si="90"/>
        <v>-1.0180519893765449E-12</v>
      </c>
      <c r="BU62" s="38">
        <f t="shared" ca="1" si="90"/>
        <v>-1.1877273209393024E-12</v>
      </c>
      <c r="BV62" s="38">
        <f t="shared" ca="1" si="90"/>
        <v>-1.2725649867206812E-12</v>
      </c>
      <c r="BW62" s="38">
        <f t="shared" ref="BW62:CK62" ca="1" si="91">SUM(BW57:BW61)</f>
        <v>-1.3149838196113706E-12</v>
      </c>
      <c r="BX62" s="38">
        <f t="shared" ca="1" si="91"/>
        <v>-1.3361932360567153E-12</v>
      </c>
      <c r="BY62" s="38">
        <f t="shared" ca="1" si="91"/>
        <v>-1.3467979442793876E-12</v>
      </c>
      <c r="BZ62" s="38">
        <f t="shared" ca="1" si="91"/>
        <v>-1.3521002983907236E-12</v>
      </c>
      <c r="CA62" s="38">
        <f t="shared" ca="1" si="91"/>
        <v>-1.3547514754463919E-12</v>
      </c>
      <c r="CB62" s="38">
        <f t="shared" ca="1" si="91"/>
        <v>-1.356077063974226E-12</v>
      </c>
      <c r="CC62" s="38">
        <f t="shared" ca="1" si="91"/>
        <v>-1.356739858238143E-12</v>
      </c>
      <c r="CD62" s="38">
        <f t="shared" ca="1" si="91"/>
        <v>-1.3570712553701013E-12</v>
      </c>
      <c r="CE62" s="38">
        <f t="shared" ca="1" si="91"/>
        <v>-1.3572369539360806E-12</v>
      </c>
      <c r="CF62" s="38">
        <f t="shared" ca="1" si="91"/>
        <v>-1.3573198032190703E-12</v>
      </c>
      <c r="CG62" s="38">
        <f t="shared" ca="1" si="91"/>
        <v>-1.3573612278605651E-12</v>
      </c>
      <c r="CH62" s="38">
        <f t="shared" ca="1" si="91"/>
        <v>-1.3573819401813123E-12</v>
      </c>
      <c r="CI62" s="38">
        <f t="shared" ca="1" si="91"/>
        <v>-1.3573922963416862E-12</v>
      </c>
      <c r="CJ62" s="38">
        <f t="shared" ca="1" si="91"/>
        <v>-1.3573974744218731E-12</v>
      </c>
      <c r="CK62" s="38">
        <f t="shared" ca="1" si="91"/>
        <v>-1.3574000634619665E-12</v>
      </c>
    </row>
    <row r="63" spans="3:89" ht="10.15" customHeight="1">
      <c r="E63" s="10"/>
      <c r="J63" s="107"/>
      <c r="K63" s="107"/>
      <c r="L63" s="107"/>
      <c r="M63" s="107"/>
      <c r="N63" s="107"/>
      <c r="O63" s="107"/>
      <c r="P63" s="107"/>
      <c r="Q63" s="107"/>
      <c r="R63" s="107"/>
      <c r="S63" s="107"/>
      <c r="T63" s="107"/>
      <c r="U63" s="107"/>
      <c r="V63" s="107"/>
      <c r="W63" s="107"/>
      <c r="X63" s="107"/>
      <c r="Y63" s="107"/>
      <c r="Z63" s="107"/>
      <c r="AA63" s="107"/>
      <c r="AB63" s="107"/>
      <c r="AC63" s="107"/>
      <c r="AD63" s="107"/>
      <c r="AE63" s="107"/>
      <c r="AF63" s="107"/>
      <c r="AG63" s="107"/>
      <c r="AH63" s="107"/>
      <c r="AI63" s="107"/>
      <c r="AJ63" s="107"/>
      <c r="AK63" s="107"/>
      <c r="AL63" s="107"/>
      <c r="AM63" s="107"/>
      <c r="AN63" s="107"/>
      <c r="AO63" s="107"/>
      <c r="AP63" s="107"/>
      <c r="AQ63" s="107"/>
      <c r="AR63" s="107"/>
      <c r="AS63" s="107"/>
      <c r="AT63" s="107"/>
      <c r="AU63" s="107"/>
      <c r="AV63" s="107"/>
      <c r="AW63" s="107"/>
      <c r="AX63" s="107"/>
      <c r="AY63" s="107"/>
      <c r="AZ63" s="107"/>
      <c r="BA63" s="107"/>
      <c r="BB63" s="107"/>
      <c r="BC63" s="107"/>
      <c r="BD63" s="107"/>
      <c r="BE63" s="107"/>
      <c r="BF63" s="107"/>
      <c r="BG63" s="107"/>
      <c r="BH63" s="107"/>
      <c r="BI63" s="107"/>
      <c r="BJ63" s="107"/>
      <c r="BK63" s="107"/>
      <c r="BL63" s="107"/>
      <c r="BM63" s="107"/>
      <c r="BN63" s="107"/>
      <c r="BO63" s="107"/>
      <c r="BP63" s="107"/>
      <c r="BQ63" s="107"/>
      <c r="BR63" s="107"/>
      <c r="BS63" s="107"/>
      <c r="BT63" s="107"/>
      <c r="BU63" s="107"/>
      <c r="BV63" s="107"/>
      <c r="BW63" s="107"/>
      <c r="BX63" s="107"/>
      <c r="BY63" s="107"/>
      <c r="BZ63" s="107"/>
      <c r="CA63" s="107"/>
      <c r="CB63" s="107"/>
      <c r="CC63" s="107"/>
      <c r="CD63" s="107"/>
      <c r="CE63" s="107"/>
      <c r="CF63" s="107"/>
      <c r="CG63" s="107"/>
      <c r="CH63" s="107"/>
      <c r="CI63" s="107"/>
      <c r="CJ63" s="107"/>
      <c r="CK63" s="107"/>
    </row>
    <row r="64" spans="3:89" ht="10.15" customHeight="1">
      <c r="D64" s="10" t="s">
        <v>232</v>
      </c>
      <c r="E64" s="10"/>
      <c r="F64" s="12" t="s">
        <v>4</v>
      </c>
      <c r="G64"/>
      <c r="J64" s="31">
        <f>Bilance!I18</f>
        <v>0</v>
      </c>
      <c r="K64" s="31">
        <f ca="1">Bilance!J18</f>
        <v>0</v>
      </c>
      <c r="L64" s="31">
        <f ca="1">Bilance!K18</f>
        <v>0</v>
      </c>
      <c r="M64" s="31">
        <f ca="1">Bilance!L18</f>
        <v>0</v>
      </c>
      <c r="N64" s="31">
        <f ca="1">Bilance!M18</f>
        <v>0</v>
      </c>
      <c r="O64" s="31">
        <f ca="1">Bilance!N18</f>
        <v>0</v>
      </c>
      <c r="P64" s="31">
        <f ca="1">Bilance!O18</f>
        <v>0</v>
      </c>
      <c r="Q64" s="31">
        <f ca="1">Bilance!P18</f>
        <v>0</v>
      </c>
      <c r="R64" s="31">
        <f ca="1">Bilance!Q18</f>
        <v>0</v>
      </c>
      <c r="S64" s="31">
        <f ca="1">Bilance!R18</f>
        <v>0</v>
      </c>
      <c r="T64" s="31">
        <f ca="1">Bilance!S18</f>
        <v>0</v>
      </c>
      <c r="U64" s="31">
        <f ca="1">Bilance!T18</f>
        <v>0</v>
      </c>
      <c r="V64" s="31">
        <f ca="1">Bilance!U18</f>
        <v>0</v>
      </c>
      <c r="W64" s="31">
        <f ca="1">Bilance!V18</f>
        <v>0</v>
      </c>
      <c r="X64" s="31">
        <f ca="1">Bilance!W18</f>
        <v>0</v>
      </c>
      <c r="Y64" s="31">
        <f ca="1">Bilance!X18</f>
        <v>0</v>
      </c>
      <c r="Z64" s="31">
        <f ca="1">Bilance!Y18</f>
        <v>0</v>
      </c>
      <c r="AA64" s="31">
        <f ca="1">Bilance!Z18</f>
        <v>0</v>
      </c>
      <c r="AB64" s="31">
        <f ca="1">Bilance!AA18</f>
        <v>19751.246720082898</v>
      </c>
      <c r="AC64" s="31">
        <f ca="1">Bilance!AB18</f>
        <v>72811.005720114306</v>
      </c>
      <c r="AD64" s="31">
        <f ca="1">Bilance!AC18</f>
        <v>95388.70753338105</v>
      </c>
      <c r="AE64" s="31">
        <f ca="1">Bilance!AD18</f>
        <v>103309.77154977218</v>
      </c>
      <c r="AF64" s="31">
        <f ca="1">Bilance!AE18</f>
        <v>104385.28149025829</v>
      </c>
      <c r="AG64" s="31">
        <f ca="1">Bilance!AF18</f>
        <v>102441.43818490065</v>
      </c>
      <c r="AH64" s="31">
        <f ca="1">Bilance!AG18</f>
        <v>99328.492225553608</v>
      </c>
      <c r="AI64" s="31">
        <f ca="1">Bilance!AH18</f>
        <v>28751.173890037531</v>
      </c>
      <c r="AJ64" s="31">
        <f ca="1">Bilance!AI18</f>
        <v>56890.667069339201</v>
      </c>
      <c r="AK64" s="31">
        <f ca="1">Bilance!AJ18</f>
        <v>69471.760392049531</v>
      </c>
      <c r="AL64" s="31">
        <f ca="1">Bilance!AK18</f>
        <v>74461.468761481447</v>
      </c>
      <c r="AM64" s="31">
        <f ca="1">Bilance!AL18</f>
        <v>75820.080083981476</v>
      </c>
      <c r="AN64" s="31">
        <f ca="1">Bilance!AM18</f>
        <v>75508.195889507988</v>
      </c>
      <c r="AO64" s="31">
        <f ca="1">Bilance!AN18</f>
        <v>74489.551270355412</v>
      </c>
      <c r="AP64" s="31">
        <f ca="1">Bilance!AO18</f>
        <v>73231.878720650304</v>
      </c>
      <c r="AQ64" s="31">
        <f ca="1">Bilance!AP18</f>
        <v>71956.909932537412</v>
      </c>
      <c r="AR64" s="31">
        <f ca="1">Bilance!AQ18</f>
        <v>70765.034805629941</v>
      </c>
      <c r="AS64" s="31">
        <f ca="1">Bilance!AR18</f>
        <v>9302.1680818080604</v>
      </c>
      <c r="AT64" s="31">
        <f ca="1">Bilance!AS18</f>
        <v>35895.097222219694</v>
      </c>
      <c r="AU64" s="31">
        <f ca="1">Bilance!AT18</f>
        <v>48819.363991980863</v>
      </c>
      <c r="AV64" s="31">
        <f ca="1">Bilance!AU18</f>
        <v>54970.965622155389</v>
      </c>
      <c r="AW64" s="31">
        <f ca="1">Bilance!AV18</f>
        <v>57792.503490757314</v>
      </c>
      <c r="AX64" s="31">
        <f ca="1">Bilance!AW18</f>
        <v>59000.493139717131</v>
      </c>
      <c r="AY64" s="31">
        <f ca="1">Bilance!AX18</f>
        <v>59448.934893118334</v>
      </c>
      <c r="AZ64" s="31">
        <f ca="1">Bilance!AY18</f>
        <v>59561.028365369362</v>
      </c>
      <c r="BA64" s="31">
        <f ca="1">Bilance!AZ18</f>
        <v>59544.970017059561</v>
      </c>
      <c r="BB64" s="31">
        <f ca="1">Bilance!BA18</f>
        <v>59501.801357602235</v>
      </c>
      <c r="BC64" s="31">
        <f ca="1">Bilance!BB18</f>
        <v>3068.511432530704</v>
      </c>
      <c r="BD64" s="31">
        <f ca="1">Bilance!BC18</f>
        <v>28547.249502660197</v>
      </c>
      <c r="BE64" s="31">
        <f ca="1">Bilance!BD18</f>
        <v>41323.129692714137</v>
      </c>
      <c r="BF64" s="31">
        <f ca="1">Bilance!BE18</f>
        <v>47775.012984850167</v>
      </c>
      <c r="BG64" s="31">
        <f ca="1">Bilance!BF18</f>
        <v>51090.471420503993</v>
      </c>
      <c r="BH64" s="31">
        <f ca="1">Bilance!BG18</f>
        <v>52861.596753052843</v>
      </c>
      <c r="BI64" s="31">
        <f ca="1">Bilance!BH18</f>
        <v>53882.887033691033</v>
      </c>
      <c r="BJ64" s="31">
        <f ca="1">Bilance!BI18</f>
        <v>54550.174415750051</v>
      </c>
      <c r="BK64" s="31">
        <f ca="1">Bilance!BJ18</f>
        <v>55060.075493491706</v>
      </c>
      <c r="BL64" s="31">
        <f ca="1">Bilance!BK18</f>
        <v>55509.70455983626</v>
      </c>
      <c r="BM64" s="31">
        <f ca="1">Bilance!BL18</f>
        <v>24138.832885218781</v>
      </c>
      <c r="BN64" s="31">
        <f ca="1">Bilance!BM18</f>
        <v>39577.067083561749</v>
      </c>
      <c r="BO64" s="31">
        <f ca="1">Bilance!BN18</f>
        <v>47484.63787257576</v>
      </c>
      <c r="BP64" s="31">
        <f ca="1">Bilance!BO18</f>
        <v>51641.384515043494</v>
      </c>
      <c r="BQ64" s="31">
        <f ca="1">Bilance!BP18</f>
        <v>107872.84981776278</v>
      </c>
      <c r="BR64" s="31">
        <f ca="1">Bilance!BQ18</f>
        <v>164563.57346882648</v>
      </c>
      <c r="BS64" s="31">
        <f ca="1">Bilance!BR18</f>
        <v>6.1118043959140778E-10</v>
      </c>
      <c r="BT64" s="31">
        <f ca="1">Bilance!BS18</f>
        <v>6.120288162492215E-10</v>
      </c>
      <c r="BU64" s="31">
        <f ca="1">Bilance!BT18</f>
        <v>6.1245300457812841E-10</v>
      </c>
      <c r="BV64" s="31">
        <f ca="1">Bilance!BU18</f>
        <v>6.1266509874258187E-10</v>
      </c>
      <c r="BW64" s="31">
        <f ca="1">Bilance!BV18</f>
        <v>6.1277114582480855E-10</v>
      </c>
      <c r="BX64" s="31">
        <f ca="1">Bilance!BW18</f>
        <v>6.1282416936592183E-10</v>
      </c>
      <c r="BY64" s="31">
        <f ca="1">Bilance!BX18</f>
        <v>6.1285068113647848E-10</v>
      </c>
      <c r="BZ64" s="31">
        <f ca="1">Bilance!BY18</f>
        <v>6.1286393702175675E-10</v>
      </c>
      <c r="CA64" s="31">
        <f ca="1">Bilance!BZ18</f>
        <v>6.1287056496439588E-10</v>
      </c>
      <c r="CB64" s="31">
        <f ca="1">Bilance!CA18</f>
        <v>6.128738789357154E-10</v>
      </c>
      <c r="CC64" s="31">
        <f ca="1">Bilance!CB18</f>
        <v>6.1287553592137521E-10</v>
      </c>
      <c r="CD64" s="31">
        <f ca="1">Bilance!CC18</f>
        <v>6.1287636441420506E-10</v>
      </c>
      <c r="CE64" s="31">
        <f ca="1">Bilance!CD18</f>
        <v>6.1287677866061993E-10</v>
      </c>
      <c r="CF64" s="31">
        <f ca="1">Bilance!CE18</f>
        <v>6.1287698578382742E-10</v>
      </c>
      <c r="CG64" s="31">
        <f ca="1">Bilance!CF18</f>
        <v>6.1287708934543112E-10</v>
      </c>
      <c r="CH64" s="31">
        <f ca="1">Bilance!CG18</f>
        <v>6.1287714112623291E-10</v>
      </c>
      <c r="CI64" s="31">
        <f ca="1">Bilance!CH18</f>
        <v>6.1287716701663381E-10</v>
      </c>
      <c r="CJ64" s="31">
        <f ca="1">Bilance!CI18</f>
        <v>6.128771799618342E-10</v>
      </c>
      <c r="CK64" s="31">
        <f ca="1">Bilance!CJ18</f>
        <v>6.128771864344344E-10</v>
      </c>
    </row>
    <row r="65" spans="1:89" ht="10.15" customHeight="1">
      <c r="D65" s="40" t="s">
        <v>207</v>
      </c>
      <c r="E65" s="40"/>
      <c r="F65" s="42" t="s">
        <v>4</v>
      </c>
      <c r="G65" s="72">
        <f ca="1">SUM(J65:CK65)</f>
        <v>5.8377335921400152E-10</v>
      </c>
      <c r="J65" s="129">
        <f ca="1">SUM(J49,J54,J62)</f>
        <v>0</v>
      </c>
      <c r="K65" s="129">
        <f t="shared" ref="K65:BV65" ca="1" si="92">SUM(K49,K54,K62)</f>
        <v>0</v>
      </c>
      <c r="L65" s="129">
        <f ca="1">SUM(L49,L54,L62)</f>
        <v>0</v>
      </c>
      <c r="M65" s="129">
        <f t="shared" ca="1" si="92"/>
        <v>0</v>
      </c>
      <c r="N65" s="129">
        <f t="shared" ca="1" si="92"/>
        <v>0</v>
      </c>
      <c r="O65" s="129">
        <f t="shared" ca="1" si="92"/>
        <v>0</v>
      </c>
      <c r="P65" s="129">
        <f t="shared" ca="1" si="92"/>
        <v>0</v>
      </c>
      <c r="Q65" s="129">
        <f t="shared" ca="1" si="92"/>
        <v>0</v>
      </c>
      <c r="R65" s="129">
        <f t="shared" ca="1" si="92"/>
        <v>0</v>
      </c>
      <c r="S65" s="129">
        <f t="shared" ca="1" si="92"/>
        <v>0</v>
      </c>
      <c r="T65" s="129">
        <f t="shared" ca="1" si="92"/>
        <v>0</v>
      </c>
      <c r="U65" s="129">
        <f t="shared" ca="1" si="92"/>
        <v>0</v>
      </c>
      <c r="V65" s="129">
        <f t="shared" ca="1" si="92"/>
        <v>0</v>
      </c>
      <c r="W65" s="129">
        <f t="shared" ca="1" si="92"/>
        <v>0</v>
      </c>
      <c r="X65" s="129">
        <f t="shared" ca="1" si="92"/>
        <v>0</v>
      </c>
      <c r="Y65" s="129">
        <f t="shared" ca="1" si="92"/>
        <v>0</v>
      </c>
      <c r="Z65" s="129">
        <f t="shared" ca="1" si="92"/>
        <v>0</v>
      </c>
      <c r="AA65" s="129">
        <f t="shared" ca="1" si="92"/>
        <v>19751.246720082941</v>
      </c>
      <c r="AB65" s="129">
        <f t="shared" ca="1" si="92"/>
        <v>53059.759000031423</v>
      </c>
      <c r="AC65" s="129">
        <f t="shared" ca="1" si="92"/>
        <v>22577.701813266729</v>
      </c>
      <c r="AD65" s="129">
        <f t="shared" ca="1" si="92"/>
        <v>7921.064016391203</v>
      </c>
      <c r="AE65" s="129">
        <f t="shared" ca="1" si="92"/>
        <v>1075.5099404861103</v>
      </c>
      <c r="AF65" s="129">
        <f t="shared" ca="1" si="92"/>
        <v>-1943.8433053577028</v>
      </c>
      <c r="AG65" s="129">
        <f t="shared" ca="1" si="92"/>
        <v>-3112.9459593469946</v>
      </c>
      <c r="AH65" s="129">
        <f t="shared" ca="1" si="92"/>
        <v>-70577.318335516116</v>
      </c>
      <c r="AI65" s="129">
        <f t="shared" ca="1" si="92"/>
        <v>28139.493179301659</v>
      </c>
      <c r="AJ65" s="129">
        <f t="shared" ca="1" si="92"/>
        <v>12581.093322710294</v>
      </c>
      <c r="AK65" s="129">
        <f t="shared" ca="1" si="92"/>
        <v>4989.7083694319299</v>
      </c>
      <c r="AL65" s="129">
        <f t="shared" ca="1" si="92"/>
        <v>1358.6113225000736</v>
      </c>
      <c r="AM65" s="129">
        <f t="shared" ca="1" si="92"/>
        <v>-311.88419447348861</v>
      </c>
      <c r="AN65" s="129">
        <f t="shared" ca="1" si="92"/>
        <v>-1018.6446191525756</v>
      </c>
      <c r="AO65" s="129">
        <f t="shared" ca="1" si="92"/>
        <v>-1257.6725497050793</v>
      </c>
      <c r="AP65" s="129">
        <f t="shared" ca="1" si="92"/>
        <v>-1274.9687881129212</v>
      </c>
      <c r="AQ65" s="129">
        <f t="shared" ca="1" si="92"/>
        <v>-1191.8751269074855</v>
      </c>
      <c r="AR65" s="129">
        <f t="shared" ca="1" si="92"/>
        <v>-61462.866723821891</v>
      </c>
      <c r="AS65" s="129">
        <f t="shared" ca="1" si="92"/>
        <v>26592.929140411637</v>
      </c>
      <c r="AT65" s="129">
        <f t="shared" ca="1" si="92"/>
        <v>12924.266769761169</v>
      </c>
      <c r="AU65" s="129">
        <f t="shared" ca="1" si="92"/>
        <v>6151.6016301745403</v>
      </c>
      <c r="AV65" s="129">
        <f t="shared" ca="1" si="92"/>
        <v>2821.5378686018812</v>
      </c>
      <c r="AW65" s="129">
        <f t="shared" ca="1" si="92"/>
        <v>1207.9896489597741</v>
      </c>
      <c r="AX65" s="129">
        <f t="shared" ca="1" si="92"/>
        <v>448.44175340114452</v>
      </c>
      <c r="AY65" s="129">
        <f t="shared" ca="1" si="92"/>
        <v>112.09347225101374</v>
      </c>
      <c r="AZ65" s="129">
        <f t="shared" ca="1" si="92"/>
        <v>-16.058348309801659</v>
      </c>
      <c r="BA65" s="129">
        <f t="shared" ca="1" si="92"/>
        <v>-43.168659457296599</v>
      </c>
      <c r="BB65" s="129">
        <f t="shared" ca="1" si="92"/>
        <v>-56433.289925071542</v>
      </c>
      <c r="BC65" s="129">
        <f t="shared" ca="1" si="92"/>
        <v>25478.738070129497</v>
      </c>
      <c r="BD65" s="129">
        <f t="shared" ca="1" si="92"/>
        <v>12775.880190053933</v>
      </c>
      <c r="BE65" s="129">
        <f t="shared" ca="1" si="92"/>
        <v>6451.8832921359935</v>
      </c>
      <c r="BF65" s="129">
        <f t="shared" ca="1" si="92"/>
        <v>3315.4584356538107</v>
      </c>
      <c r="BG65" s="129">
        <f t="shared" ca="1" si="92"/>
        <v>1771.1253325488651</v>
      </c>
      <c r="BH65" s="129">
        <f t="shared" ca="1" si="92"/>
        <v>1021.2902806381608</v>
      </c>
      <c r="BI65" s="129">
        <f t="shared" ca="1" si="92"/>
        <v>667.28738205898844</v>
      </c>
      <c r="BJ65" s="129">
        <f t="shared" ca="1" si="92"/>
        <v>509.90107774168428</v>
      </c>
      <c r="BK65" s="129">
        <f t="shared" ca="1" si="92"/>
        <v>449.62906634458341</v>
      </c>
      <c r="BL65" s="129">
        <f t="shared" ca="1" si="92"/>
        <v>-31370.871674617454</v>
      </c>
      <c r="BM65" s="129">
        <f t="shared" ca="1" si="92"/>
        <v>15438.234198342972</v>
      </c>
      <c r="BN65" s="129">
        <f t="shared" ca="1" si="92"/>
        <v>7907.5707890140111</v>
      </c>
      <c r="BO65" s="129">
        <f t="shared" ca="1" si="92"/>
        <v>4156.7466424677405</v>
      </c>
      <c r="BP65" s="129">
        <f t="shared" ca="1" si="92"/>
        <v>56231.465302719313</v>
      </c>
      <c r="BQ65" s="129">
        <f t="shared" ca="1" si="92"/>
        <v>56690.723651063687</v>
      </c>
      <c r="BR65" s="129">
        <f t="shared" ca="1" si="92"/>
        <v>-164563.57346882584</v>
      </c>
      <c r="BS65" s="129">
        <f t="shared" ca="1" si="92"/>
        <v>8.4837665781378733E-13</v>
      </c>
      <c r="BT65" s="129">
        <f t="shared" ca="1" si="92"/>
        <v>4.2418832890689366E-13</v>
      </c>
      <c r="BU65" s="129">
        <f t="shared" ca="1" si="92"/>
        <v>2.1209416445344673E-13</v>
      </c>
      <c r="BV65" s="129">
        <f t="shared" ca="1" si="92"/>
        <v>1.0604708222672326E-13</v>
      </c>
      <c r="BW65" s="129">
        <f t="shared" ref="BW65:CK65" ca="1" si="93">SUM(BW49,BW54,BW62)</f>
        <v>5.3023541113361531E-14</v>
      </c>
      <c r="BX65" s="129">
        <f t="shared" ca="1" si="93"/>
        <v>2.6511770556680665E-14</v>
      </c>
      <c r="BY65" s="129">
        <f t="shared" ca="1" si="93"/>
        <v>1.3255885278340231E-14</v>
      </c>
      <c r="BZ65" s="129">
        <f t="shared" ca="1" si="93"/>
        <v>6.6279426391703176E-15</v>
      </c>
      <c r="CA65" s="129">
        <f t="shared" ca="1" si="93"/>
        <v>3.3139713195850578E-15</v>
      </c>
      <c r="CB65" s="129">
        <f t="shared" ca="1" si="93"/>
        <v>1.656985659792226E-15</v>
      </c>
      <c r="CC65" s="129">
        <f t="shared" ca="1" si="93"/>
        <v>8.28492829896113E-16</v>
      </c>
      <c r="CD65" s="129">
        <f t="shared" ca="1" si="93"/>
        <v>4.1424641494815747E-16</v>
      </c>
      <c r="CE65" s="129">
        <f t="shared" ca="1" si="93"/>
        <v>2.0712320747397776E-16</v>
      </c>
      <c r="CF65" s="129">
        <f t="shared" ca="1" si="93"/>
        <v>1.0356160373688791E-16</v>
      </c>
      <c r="CG65" s="129">
        <f t="shared" ca="1" si="93"/>
        <v>5.1780801868443953E-17</v>
      </c>
      <c r="CH65" s="129">
        <f t="shared" ca="1" si="93"/>
        <v>2.5890400934322951E-17</v>
      </c>
      <c r="CI65" s="129">
        <f t="shared" ca="1" si="93"/>
        <v>1.2945200467060501E-17</v>
      </c>
      <c r="CJ65" s="129">
        <f t="shared" ca="1" si="93"/>
        <v>6.4726002334292764E-18</v>
      </c>
      <c r="CK65" s="129">
        <f t="shared" ca="1" si="93"/>
        <v>3.236300116613664E-18</v>
      </c>
    </row>
    <row r="66" spans="1:89" s="44" customFormat="1" ht="10.15" customHeight="1">
      <c r="D66" s="44" t="s">
        <v>254</v>
      </c>
      <c r="F66" s="46" t="s">
        <v>4</v>
      </c>
      <c r="G66" s="75"/>
      <c r="J66" s="38">
        <f ca="1">SUM(J64:J65)</f>
        <v>0</v>
      </c>
      <c r="K66" s="38">
        <f t="shared" ref="K66:BV66" ca="1" si="94">SUM(K64:K65)</f>
        <v>0</v>
      </c>
      <c r="L66" s="38">
        <f t="shared" ca="1" si="94"/>
        <v>0</v>
      </c>
      <c r="M66" s="38">
        <f t="shared" ca="1" si="94"/>
        <v>0</v>
      </c>
      <c r="N66" s="38">
        <f t="shared" ca="1" si="94"/>
        <v>0</v>
      </c>
      <c r="O66" s="38">
        <f t="shared" ca="1" si="94"/>
        <v>0</v>
      </c>
      <c r="P66" s="38">
        <f t="shared" ca="1" si="94"/>
        <v>0</v>
      </c>
      <c r="Q66" s="38">
        <f t="shared" ca="1" si="94"/>
        <v>0</v>
      </c>
      <c r="R66" s="38">
        <f t="shared" ca="1" si="94"/>
        <v>0</v>
      </c>
      <c r="S66" s="38">
        <f t="shared" ca="1" si="94"/>
        <v>0</v>
      </c>
      <c r="T66" s="38">
        <f t="shared" ca="1" si="94"/>
        <v>0</v>
      </c>
      <c r="U66" s="38">
        <f t="shared" ca="1" si="94"/>
        <v>0</v>
      </c>
      <c r="V66" s="38">
        <f t="shared" ca="1" si="94"/>
        <v>0</v>
      </c>
      <c r="W66" s="38">
        <f t="shared" ca="1" si="94"/>
        <v>0</v>
      </c>
      <c r="X66" s="38">
        <f t="shared" ca="1" si="94"/>
        <v>0</v>
      </c>
      <c r="Y66" s="38">
        <f t="shared" ca="1" si="94"/>
        <v>0</v>
      </c>
      <c r="Z66" s="38">
        <f t="shared" ca="1" si="94"/>
        <v>0</v>
      </c>
      <c r="AA66" s="38">
        <f t="shared" ca="1" si="94"/>
        <v>19751.246720082941</v>
      </c>
      <c r="AB66" s="38">
        <f t="shared" ca="1" si="94"/>
        <v>72811.005720114321</v>
      </c>
      <c r="AC66" s="38">
        <f t="shared" ca="1" si="94"/>
        <v>95388.707533381035</v>
      </c>
      <c r="AD66" s="38">
        <f t="shared" ca="1" si="94"/>
        <v>103309.77154977225</v>
      </c>
      <c r="AE66" s="38">
        <f t="shared" ca="1" si="94"/>
        <v>104385.28149025829</v>
      </c>
      <c r="AF66" s="38">
        <f t="shared" ca="1" si="94"/>
        <v>102441.43818490059</v>
      </c>
      <c r="AG66" s="38">
        <f t="shared" ca="1" si="94"/>
        <v>99328.492225553651</v>
      </c>
      <c r="AH66" s="38">
        <f t="shared" ca="1" si="94"/>
        <v>28751.173890037491</v>
      </c>
      <c r="AI66" s="38">
        <f t="shared" ca="1" si="94"/>
        <v>56890.667069339193</v>
      </c>
      <c r="AJ66" s="38">
        <f t="shared" ca="1" si="94"/>
        <v>69471.760392049502</v>
      </c>
      <c r="AK66" s="38">
        <f t="shared" ca="1" si="94"/>
        <v>74461.468761481461</v>
      </c>
      <c r="AL66" s="38">
        <f t="shared" ca="1" si="94"/>
        <v>75820.08008398152</v>
      </c>
      <c r="AM66" s="38">
        <f t="shared" ca="1" si="94"/>
        <v>75508.195889507988</v>
      </c>
      <c r="AN66" s="38">
        <f t="shared" ca="1" si="94"/>
        <v>74489.551270355412</v>
      </c>
      <c r="AO66" s="38">
        <f t="shared" ca="1" si="94"/>
        <v>73231.878720650333</v>
      </c>
      <c r="AP66" s="38">
        <f t="shared" ca="1" si="94"/>
        <v>71956.909932537383</v>
      </c>
      <c r="AQ66" s="38">
        <f t="shared" ca="1" si="94"/>
        <v>70765.034805629926</v>
      </c>
      <c r="AR66" s="38">
        <f t="shared" ca="1" si="94"/>
        <v>9302.1680818080495</v>
      </c>
      <c r="AS66" s="38">
        <f t="shared" ca="1" si="94"/>
        <v>35895.097222219702</v>
      </c>
      <c r="AT66" s="38">
        <f t="shared" ca="1" si="94"/>
        <v>48819.363991980863</v>
      </c>
      <c r="AU66" s="38">
        <f t="shared" ca="1" si="94"/>
        <v>54970.965622155403</v>
      </c>
      <c r="AV66" s="38">
        <f t="shared" ca="1" si="94"/>
        <v>57792.50349075727</v>
      </c>
      <c r="AW66" s="38">
        <f t="shared" ca="1" si="94"/>
        <v>59000.493139717088</v>
      </c>
      <c r="AX66" s="38">
        <f t="shared" ca="1" si="94"/>
        <v>59448.934893118276</v>
      </c>
      <c r="AY66" s="38">
        <f t="shared" ca="1" si="94"/>
        <v>59561.028365369348</v>
      </c>
      <c r="AZ66" s="38">
        <f t="shared" ca="1" si="94"/>
        <v>59544.970017059561</v>
      </c>
      <c r="BA66" s="38">
        <f t="shared" ca="1" si="94"/>
        <v>59501.801357602264</v>
      </c>
      <c r="BB66" s="38">
        <f t="shared" ca="1" si="94"/>
        <v>3068.5114325306931</v>
      </c>
      <c r="BC66" s="38">
        <f t="shared" ca="1" si="94"/>
        <v>28547.249502660201</v>
      </c>
      <c r="BD66" s="38">
        <f t="shared" ca="1" si="94"/>
        <v>41323.12969271413</v>
      </c>
      <c r="BE66" s="38">
        <f t="shared" ca="1" si="94"/>
        <v>47775.012984850131</v>
      </c>
      <c r="BF66" s="38">
        <f t="shared" ca="1" si="94"/>
        <v>51090.471420503978</v>
      </c>
      <c r="BG66" s="38">
        <f t="shared" ca="1" si="94"/>
        <v>52861.596753052858</v>
      </c>
      <c r="BH66" s="38">
        <f t="shared" ca="1" si="94"/>
        <v>53882.887033691004</v>
      </c>
      <c r="BI66" s="38">
        <f t="shared" ca="1" si="94"/>
        <v>54550.174415750022</v>
      </c>
      <c r="BJ66" s="38">
        <f t="shared" ca="1" si="94"/>
        <v>55060.075493491735</v>
      </c>
      <c r="BK66" s="38">
        <f t="shared" ca="1" si="94"/>
        <v>55509.704559836289</v>
      </c>
      <c r="BL66" s="38">
        <f ca="1">SUM(BL64:BL65)</f>
        <v>24138.832885218806</v>
      </c>
      <c r="BM66" s="38">
        <f t="shared" ca="1" si="94"/>
        <v>39577.067083561749</v>
      </c>
      <c r="BN66" s="38">
        <f t="shared" ca="1" si="94"/>
        <v>47484.63787257576</v>
      </c>
      <c r="BO66" s="38">
        <f t="shared" ca="1" si="94"/>
        <v>51641.384515043501</v>
      </c>
      <c r="BP66" s="38">
        <f t="shared" ca="1" si="94"/>
        <v>107872.84981776281</v>
      </c>
      <c r="BQ66" s="38">
        <f t="shared" ca="1" si="94"/>
        <v>164563.57346882648</v>
      </c>
      <c r="BR66" s="38">
        <f t="shared" ca="1" si="94"/>
        <v>6.4028427004814148E-10</v>
      </c>
      <c r="BS66" s="38">
        <f t="shared" ca="1" si="94"/>
        <v>6.120288162492216E-10</v>
      </c>
      <c r="BT66" s="38">
        <f t="shared" ca="1" si="94"/>
        <v>6.1245300457812841E-10</v>
      </c>
      <c r="BU66" s="38">
        <f t="shared" ca="1" si="94"/>
        <v>6.1266509874258187E-10</v>
      </c>
      <c r="BV66" s="38">
        <f t="shared" ca="1" si="94"/>
        <v>6.1277114582480855E-10</v>
      </c>
      <c r="BW66" s="38">
        <f t="shared" ref="BW66:CK66" ca="1" si="95">SUM(BW64:BW65)</f>
        <v>6.1282416936592194E-10</v>
      </c>
      <c r="BX66" s="38">
        <f t="shared" ca="1" si="95"/>
        <v>6.1285068113647848E-10</v>
      </c>
      <c r="BY66" s="38">
        <f t="shared" ca="1" si="95"/>
        <v>6.1286393702175685E-10</v>
      </c>
      <c r="BZ66" s="38">
        <f t="shared" ca="1" si="95"/>
        <v>6.1287056496439588E-10</v>
      </c>
      <c r="CA66" s="38">
        <f t="shared" ca="1" si="95"/>
        <v>6.128738789357155E-10</v>
      </c>
      <c r="CB66" s="38">
        <f t="shared" ca="1" si="95"/>
        <v>6.1287553592137521E-10</v>
      </c>
      <c r="CC66" s="38">
        <f t="shared" ca="1" si="95"/>
        <v>6.1287636441420506E-10</v>
      </c>
      <c r="CD66" s="38">
        <f t="shared" ca="1" si="95"/>
        <v>6.1287677866062004E-10</v>
      </c>
      <c r="CE66" s="38">
        <f t="shared" ca="1" si="95"/>
        <v>6.1287698578382742E-10</v>
      </c>
      <c r="CF66" s="38">
        <f t="shared" ca="1" si="95"/>
        <v>6.1287708934543112E-10</v>
      </c>
      <c r="CG66" s="38">
        <f t="shared" ca="1" si="95"/>
        <v>6.1287714112623301E-10</v>
      </c>
      <c r="CH66" s="38">
        <f t="shared" ca="1" si="95"/>
        <v>6.1287716701663381E-10</v>
      </c>
      <c r="CI66" s="38">
        <f t="shared" ca="1" si="95"/>
        <v>6.1287717996183431E-10</v>
      </c>
      <c r="CJ66" s="38">
        <f t="shared" ca="1" si="95"/>
        <v>6.128771864344344E-10</v>
      </c>
      <c r="CK66" s="38">
        <f t="shared" ca="1" si="95"/>
        <v>6.128771896707345E-10</v>
      </c>
    </row>
    <row r="67" spans="1:89" ht="10.15" customHeight="1">
      <c r="E67" s="10"/>
      <c r="J67" s="107"/>
      <c r="K67" s="107"/>
      <c r="L67" s="107"/>
      <c r="M67" s="107"/>
      <c r="N67" s="107"/>
      <c r="O67" s="107"/>
      <c r="P67" s="107"/>
      <c r="Q67" s="107"/>
      <c r="R67" s="107"/>
      <c r="S67" s="107"/>
      <c r="T67" s="107"/>
      <c r="U67" s="107"/>
      <c r="V67" s="107"/>
      <c r="W67" s="107"/>
      <c r="X67" s="107"/>
      <c r="Y67" s="107"/>
      <c r="Z67" s="107"/>
      <c r="AA67" s="107"/>
      <c r="AB67" s="107"/>
      <c r="AC67" s="107"/>
      <c r="AD67" s="107"/>
      <c r="AE67" s="107"/>
      <c r="AF67" s="107"/>
      <c r="AG67" s="107"/>
      <c r="AH67" s="107"/>
      <c r="AI67" s="107"/>
      <c r="AJ67" s="107"/>
      <c r="AK67" s="107"/>
      <c r="AL67" s="107"/>
      <c r="AM67" s="107"/>
      <c r="AN67" s="107"/>
      <c r="AO67" s="107"/>
      <c r="AP67" s="107"/>
      <c r="AQ67" s="107"/>
      <c r="AR67" s="107"/>
      <c r="AS67" s="107"/>
      <c r="AT67" s="107"/>
      <c r="AU67" s="107"/>
      <c r="AV67" s="107"/>
      <c r="AW67" s="107"/>
      <c r="AX67" s="107"/>
      <c r="AY67" s="107"/>
      <c r="AZ67" s="107"/>
      <c r="BA67" s="107"/>
      <c r="BB67" s="107"/>
      <c r="BC67" s="107"/>
      <c r="BD67" s="107"/>
      <c r="BE67" s="107"/>
      <c r="BF67" s="107"/>
      <c r="BG67" s="107"/>
      <c r="BH67" s="107"/>
      <c r="BI67" s="107"/>
      <c r="BJ67" s="107"/>
      <c r="BK67" s="107"/>
      <c r="BL67" s="107"/>
      <c r="BM67" s="107"/>
      <c r="BN67" s="107"/>
      <c r="BO67" s="107"/>
      <c r="BP67" s="107"/>
      <c r="BQ67" s="107"/>
      <c r="BR67" s="107"/>
      <c r="BS67" s="107"/>
      <c r="BT67" s="107"/>
      <c r="BU67" s="107"/>
      <c r="BV67" s="107"/>
      <c r="BW67" s="107"/>
      <c r="BX67" s="107"/>
      <c r="BY67" s="107"/>
      <c r="BZ67" s="107"/>
      <c r="CA67" s="107"/>
      <c r="CB67" s="107"/>
      <c r="CC67" s="107"/>
      <c r="CD67" s="107"/>
      <c r="CE67" s="107"/>
      <c r="CF67" s="107"/>
      <c r="CG67" s="107"/>
      <c r="CH67" s="107"/>
      <c r="CI67" s="107"/>
      <c r="CJ67" s="107"/>
      <c r="CK67" s="107"/>
    </row>
    <row r="68" spans="1:89" ht="10.15" customHeight="1">
      <c r="A68" s="178">
        <f ca="1">IF(SUM(J68:CK68)&gt;0,1,0)</f>
        <v>0</v>
      </c>
      <c r="D68" s="11" t="s">
        <v>283</v>
      </c>
      <c r="E68" s="10"/>
      <c r="J68" s="107">
        <f ca="1">IF(ROUNDDOWN((J66-Bilance!J18),2)&lt;&gt;0,1,0)</f>
        <v>0</v>
      </c>
      <c r="K68" s="107">
        <f ca="1">IF(ROUNDDOWN((K66-Bilance!K18),2)&lt;&gt;0,1,0)</f>
        <v>0</v>
      </c>
      <c r="L68" s="107">
        <f ca="1">IF(ROUNDDOWN((L66-Bilance!L18),2)&lt;&gt;0,1,0)</f>
        <v>0</v>
      </c>
      <c r="M68" s="107">
        <f ca="1">IF(ROUNDDOWN((M66-Bilance!M18),2)&lt;&gt;0,1,0)</f>
        <v>0</v>
      </c>
      <c r="N68" s="107">
        <f ca="1">IF(ROUNDDOWN((N66-Bilance!N18),2)&lt;&gt;0,1,0)</f>
        <v>0</v>
      </c>
      <c r="O68" s="107">
        <f ca="1">IF(ROUNDDOWN((O66-Bilance!O18),2)&lt;&gt;0,1,0)</f>
        <v>0</v>
      </c>
      <c r="P68" s="107">
        <f ca="1">IF(ROUNDDOWN((P66-Bilance!P18),2)&lt;&gt;0,1,0)</f>
        <v>0</v>
      </c>
      <c r="Q68" s="107">
        <f ca="1">IF(ROUNDDOWN((Q66-Bilance!Q18),2)&lt;&gt;0,1,0)</f>
        <v>0</v>
      </c>
      <c r="R68" s="107">
        <f ca="1">IF(ROUNDDOWN((R66-Bilance!R18),2)&lt;&gt;0,1,0)</f>
        <v>0</v>
      </c>
      <c r="S68" s="107">
        <f ca="1">IF(ROUNDDOWN((S66-Bilance!S18),2)&lt;&gt;0,1,0)</f>
        <v>0</v>
      </c>
      <c r="T68" s="107">
        <f ca="1">IF(ROUNDDOWN((T66-Bilance!T18),2)&lt;&gt;0,1,0)</f>
        <v>0</v>
      </c>
      <c r="U68" s="107">
        <f ca="1">IF(ROUNDDOWN((U66-Bilance!U18),2)&lt;&gt;0,1,0)</f>
        <v>0</v>
      </c>
      <c r="V68" s="107">
        <f ca="1">IF(ROUNDDOWN((V66-Bilance!V18),2)&lt;&gt;0,1,0)</f>
        <v>0</v>
      </c>
      <c r="W68" s="107">
        <f ca="1">IF(ROUNDDOWN((W66-Bilance!W18),2)&lt;&gt;0,1,0)</f>
        <v>0</v>
      </c>
      <c r="X68" s="107">
        <f ca="1">IF(ROUNDDOWN((X66-Bilance!X18),2)&lt;&gt;0,1,0)</f>
        <v>0</v>
      </c>
      <c r="Y68" s="107">
        <f ca="1">IF(ROUNDDOWN((Y66-Bilance!Y18),2)&lt;&gt;0,1,0)</f>
        <v>0</v>
      </c>
      <c r="Z68" s="107">
        <f ca="1">IF(ROUNDDOWN((Z66-Bilance!Z18),2)&lt;&gt;0,1,0)</f>
        <v>0</v>
      </c>
      <c r="AA68" s="107">
        <f ca="1">IF(ROUNDDOWN((AA66-Bilance!AA18),2)&lt;&gt;0,1,0)</f>
        <v>0</v>
      </c>
      <c r="AB68" s="107">
        <f ca="1">IF(ROUNDDOWN((AB66-Bilance!AB18),2)&lt;&gt;0,1,0)</f>
        <v>0</v>
      </c>
      <c r="AC68" s="107">
        <f ca="1">IF(ROUNDDOWN((AC66-Bilance!AC18),2)&lt;&gt;0,1,0)</f>
        <v>0</v>
      </c>
      <c r="AD68" s="107">
        <f ca="1">IF(ROUNDDOWN((AD66-Bilance!AD18),2)&lt;&gt;0,1,0)</f>
        <v>0</v>
      </c>
      <c r="AE68" s="107">
        <f ca="1">IF(ROUNDDOWN((AE66-Bilance!AE18),2)&lt;&gt;0,1,0)</f>
        <v>0</v>
      </c>
      <c r="AF68" s="107">
        <f ca="1">IF(ROUNDDOWN((AF66-Bilance!AF18),2)&lt;&gt;0,1,0)</f>
        <v>0</v>
      </c>
      <c r="AG68" s="107">
        <f ca="1">IF(ROUNDDOWN((AG66-Bilance!AG18),2)&lt;&gt;0,1,0)</f>
        <v>0</v>
      </c>
      <c r="AH68" s="107">
        <f ca="1">IF(ROUNDDOWN((AH66-Bilance!AH18),2)&lt;&gt;0,1,0)</f>
        <v>0</v>
      </c>
      <c r="AI68" s="107">
        <f ca="1">IF(ROUNDDOWN((AI66-Bilance!AI18),2)&lt;&gt;0,1,0)</f>
        <v>0</v>
      </c>
      <c r="AJ68" s="107">
        <f ca="1">IF(ROUNDDOWN((AJ66-Bilance!AJ18),2)&lt;&gt;0,1,0)</f>
        <v>0</v>
      </c>
      <c r="AK68" s="107">
        <f ca="1">IF(ROUNDDOWN((AK66-Bilance!AK18),2)&lt;&gt;0,1,0)</f>
        <v>0</v>
      </c>
      <c r="AL68" s="107">
        <f ca="1">IF(ROUNDDOWN((AL66-Bilance!AL18),2)&lt;&gt;0,1,0)</f>
        <v>0</v>
      </c>
      <c r="AM68" s="107">
        <f ca="1">IF(ROUNDDOWN((AM66-Bilance!AM18),2)&lt;&gt;0,1,0)</f>
        <v>0</v>
      </c>
      <c r="AN68" s="107">
        <f ca="1">IF(ROUNDDOWN((AN66-Bilance!AN18),2)&lt;&gt;0,1,0)</f>
        <v>0</v>
      </c>
      <c r="AO68" s="107">
        <f ca="1">IF(ROUNDDOWN((AO66-Bilance!AO18),2)&lt;&gt;0,1,0)</f>
        <v>0</v>
      </c>
      <c r="AP68" s="107">
        <f ca="1">IF(ROUNDDOWN((AP66-Bilance!AP18),2)&lt;&gt;0,1,0)</f>
        <v>0</v>
      </c>
      <c r="AQ68" s="107">
        <f ca="1">IF(ROUNDDOWN((AQ66-Bilance!AQ18),2)&lt;&gt;0,1,0)</f>
        <v>0</v>
      </c>
      <c r="AR68" s="107">
        <f ca="1">IF(ROUNDDOWN((AR66-Bilance!AR18),2)&lt;&gt;0,1,0)</f>
        <v>0</v>
      </c>
      <c r="AS68" s="107">
        <f ca="1">IF(ROUNDDOWN((AS66-Bilance!AS18),2)&lt;&gt;0,1,0)</f>
        <v>0</v>
      </c>
      <c r="AT68" s="107">
        <f ca="1">IF(ROUNDDOWN((AT66-Bilance!AT18),2)&lt;&gt;0,1,0)</f>
        <v>0</v>
      </c>
      <c r="AU68" s="107">
        <f ca="1">IF(ROUNDDOWN((AU66-Bilance!AU18),2)&lt;&gt;0,1,0)</f>
        <v>0</v>
      </c>
      <c r="AV68" s="107">
        <f ca="1">IF(ROUNDDOWN((AV66-Bilance!AV18),2)&lt;&gt;0,1,0)</f>
        <v>0</v>
      </c>
      <c r="AW68" s="107">
        <f ca="1">IF(ROUNDDOWN((AW66-Bilance!AW18),2)&lt;&gt;0,1,0)</f>
        <v>0</v>
      </c>
      <c r="AX68" s="107">
        <f ca="1">IF(ROUNDDOWN((AX66-Bilance!AX18),2)&lt;&gt;0,1,0)</f>
        <v>0</v>
      </c>
      <c r="AY68" s="107">
        <f ca="1">IF(ROUNDDOWN((AY66-Bilance!AY18),2)&lt;&gt;0,1,0)</f>
        <v>0</v>
      </c>
      <c r="AZ68" s="107">
        <f ca="1">IF(ROUNDDOWN((AZ66-Bilance!AZ18),2)&lt;&gt;0,1,0)</f>
        <v>0</v>
      </c>
      <c r="BA68" s="107">
        <f ca="1">IF(ROUNDDOWN((BA66-Bilance!BA18),2)&lt;&gt;0,1,0)</f>
        <v>0</v>
      </c>
      <c r="BB68" s="107">
        <f ca="1">IF(ROUNDDOWN((BB66-Bilance!BB18),2)&lt;&gt;0,1,0)</f>
        <v>0</v>
      </c>
      <c r="BC68" s="107">
        <f ca="1">IF(ROUNDDOWN((BC66-Bilance!BC18),2)&lt;&gt;0,1,0)</f>
        <v>0</v>
      </c>
      <c r="BD68" s="107">
        <f ca="1">IF(ROUNDDOWN((BD66-Bilance!BD18),2)&lt;&gt;0,1,0)</f>
        <v>0</v>
      </c>
      <c r="BE68" s="107">
        <f ca="1">IF(ROUNDDOWN((BE66-Bilance!BE18),2)&lt;&gt;0,1,0)</f>
        <v>0</v>
      </c>
      <c r="BF68" s="107">
        <f ca="1">IF(ROUNDDOWN((BF66-Bilance!BF18),2)&lt;&gt;0,1,0)</f>
        <v>0</v>
      </c>
      <c r="BG68" s="107">
        <f ca="1">IF(ROUNDDOWN((BG66-Bilance!BG18),2)&lt;&gt;0,1,0)</f>
        <v>0</v>
      </c>
      <c r="BH68" s="107">
        <f ca="1">IF(ROUNDDOWN((BH66-Bilance!BH18),2)&lt;&gt;0,1,0)</f>
        <v>0</v>
      </c>
      <c r="BI68" s="107">
        <f ca="1">IF(ROUNDDOWN((BI66-Bilance!BI18),2)&lt;&gt;0,1,0)</f>
        <v>0</v>
      </c>
      <c r="BJ68" s="107">
        <f ca="1">IF(ROUNDDOWN((BJ66-Bilance!BJ18),2)&lt;&gt;0,1,0)</f>
        <v>0</v>
      </c>
      <c r="BK68" s="107">
        <f ca="1">IF(ROUNDDOWN((BK66-Bilance!BK18),2)&lt;&gt;0,1,0)</f>
        <v>0</v>
      </c>
      <c r="BL68" s="107">
        <f ca="1">IF(ROUNDDOWN((BL66-Bilance!BL18),2)&lt;&gt;0,1,0)</f>
        <v>0</v>
      </c>
      <c r="BM68" s="107">
        <f ca="1">IF(ROUNDDOWN((BM66-Bilance!BM18),2)&lt;&gt;0,1,0)</f>
        <v>0</v>
      </c>
      <c r="BN68" s="107">
        <f ca="1">IF(ROUNDDOWN((BN66-Bilance!BN18),2)&lt;&gt;0,1,0)</f>
        <v>0</v>
      </c>
      <c r="BO68" s="107">
        <f ca="1">IF(ROUNDDOWN((BO66-Bilance!BO18),2)&lt;&gt;0,1,0)</f>
        <v>0</v>
      </c>
      <c r="BP68" s="107">
        <f ca="1">IF(ROUNDDOWN((BP66-Bilance!BP18),2)&lt;&gt;0,1,0)</f>
        <v>0</v>
      </c>
      <c r="BQ68" s="107">
        <f ca="1">IF(ROUNDDOWN((BQ66-Bilance!BQ18),2)&lt;&gt;0,1,0)</f>
        <v>0</v>
      </c>
      <c r="BR68" s="107">
        <f ca="1">IF(ROUNDDOWN((BR66-Bilance!BR18),2)&lt;&gt;0,1,0)</f>
        <v>0</v>
      </c>
      <c r="BS68" s="107">
        <f ca="1">IF(ROUNDDOWN((BS66-Bilance!BS18),2)&lt;&gt;0,1,0)</f>
        <v>0</v>
      </c>
      <c r="BT68" s="107">
        <f ca="1">IF(ROUNDDOWN((BT66-Bilance!BT18),2)&lt;&gt;0,1,0)</f>
        <v>0</v>
      </c>
      <c r="BU68" s="107">
        <f ca="1">IF(ROUNDDOWN((BU66-Bilance!BU18),2)&lt;&gt;0,1,0)</f>
        <v>0</v>
      </c>
      <c r="BV68" s="107">
        <f ca="1">IF(ROUNDDOWN((BV66-Bilance!BV18),2)&lt;&gt;0,1,0)</f>
        <v>0</v>
      </c>
      <c r="BW68" s="107">
        <f ca="1">IF(ROUNDDOWN((BW66-Bilance!BW18),2)&lt;&gt;0,1,0)</f>
        <v>0</v>
      </c>
      <c r="BX68" s="107">
        <f ca="1">IF(ROUNDDOWN((BX66-Bilance!BX18),2)&lt;&gt;0,1,0)</f>
        <v>0</v>
      </c>
      <c r="BY68" s="107">
        <f ca="1">IF(ROUNDDOWN((BY66-Bilance!BY18),2)&lt;&gt;0,1,0)</f>
        <v>0</v>
      </c>
      <c r="BZ68" s="107">
        <f ca="1">IF(ROUNDDOWN((BZ66-Bilance!BZ18),2)&lt;&gt;0,1,0)</f>
        <v>0</v>
      </c>
      <c r="CA68" s="107">
        <f ca="1">IF(ROUNDDOWN((CA66-Bilance!CA18),2)&lt;&gt;0,1,0)</f>
        <v>0</v>
      </c>
      <c r="CB68" s="107">
        <f ca="1">IF(ROUNDDOWN((CB66-Bilance!CB18),2)&lt;&gt;0,1,0)</f>
        <v>0</v>
      </c>
      <c r="CC68" s="107">
        <f ca="1">IF(ROUNDDOWN((CC66-Bilance!CC18),2)&lt;&gt;0,1,0)</f>
        <v>0</v>
      </c>
      <c r="CD68" s="107">
        <f ca="1">IF(ROUNDDOWN((CD66-Bilance!CD18),2)&lt;&gt;0,1,0)</f>
        <v>0</v>
      </c>
      <c r="CE68" s="107">
        <f ca="1">IF(ROUNDDOWN((CE66-Bilance!CE18),2)&lt;&gt;0,1,0)</f>
        <v>0</v>
      </c>
      <c r="CF68" s="107">
        <f ca="1">IF(ROUNDDOWN((CF66-Bilance!CF18),2)&lt;&gt;0,1,0)</f>
        <v>0</v>
      </c>
      <c r="CG68" s="107">
        <f ca="1">IF(ROUNDDOWN((CG66-Bilance!CG18),2)&lt;&gt;0,1,0)</f>
        <v>0</v>
      </c>
      <c r="CH68" s="107">
        <f ca="1">IF(ROUNDDOWN((CH66-Bilance!CH18),2)&lt;&gt;0,1,0)</f>
        <v>0</v>
      </c>
      <c r="CI68" s="107">
        <f ca="1">IF(ROUNDDOWN((CI66-Bilance!CI18),2)&lt;&gt;0,1,0)</f>
        <v>0</v>
      </c>
      <c r="CJ68" s="107">
        <f ca="1">IF(ROUNDDOWN((CJ66-Bilance!CJ18),2)&lt;&gt;0,1,0)</f>
        <v>0</v>
      </c>
      <c r="CK68" s="107">
        <f ca="1">IF(ROUNDDOWN((CK66-Bilance!CK18),2)&lt;&gt;0,1,0)</f>
        <v>0</v>
      </c>
    </row>
    <row r="69" spans="1:89" ht="10.15" customHeight="1">
      <c r="D69" s="44"/>
      <c r="E69" s="10"/>
      <c r="J69" s="107"/>
      <c r="K69" s="107"/>
      <c r="L69" s="107"/>
      <c r="M69" s="107"/>
      <c r="N69" s="107"/>
      <c r="O69" s="107"/>
      <c r="P69" s="107"/>
      <c r="Q69" s="107"/>
      <c r="R69" s="107"/>
      <c r="S69" s="107"/>
      <c r="T69" s="107"/>
      <c r="U69" s="107"/>
      <c r="V69" s="107"/>
      <c r="W69" s="107"/>
      <c r="X69" s="107"/>
      <c r="Y69" s="107"/>
      <c r="Z69" s="107"/>
      <c r="AA69" s="107"/>
      <c r="AB69" s="107"/>
      <c r="AC69" s="107"/>
      <c r="AD69" s="107"/>
      <c r="AE69" s="107"/>
      <c r="AF69" s="107"/>
      <c r="AG69" s="107"/>
      <c r="AH69" s="107"/>
      <c r="AI69" s="107"/>
      <c r="AJ69" s="107"/>
      <c r="AK69" s="107"/>
      <c r="AL69" s="107"/>
      <c r="AM69" s="107"/>
      <c r="AN69" s="107"/>
      <c r="AO69" s="107"/>
      <c r="AP69" s="107"/>
      <c r="AQ69" s="107"/>
      <c r="AR69" s="107"/>
      <c r="AS69" s="107"/>
      <c r="AT69" s="107"/>
      <c r="AU69" s="107"/>
      <c r="AV69" s="107"/>
      <c r="AW69" s="107"/>
      <c r="AX69" s="107"/>
      <c r="AY69" s="107"/>
      <c r="AZ69" s="107"/>
      <c r="BA69" s="107"/>
      <c r="BB69" s="107"/>
      <c r="BC69" s="107"/>
      <c r="BD69" s="107"/>
      <c r="BE69" s="107"/>
      <c r="BF69" s="107"/>
      <c r="BG69" s="107"/>
      <c r="BH69" s="107"/>
      <c r="BI69" s="107"/>
      <c r="BJ69" s="107"/>
      <c r="BK69" s="107"/>
      <c r="BL69" s="107"/>
      <c r="BM69" s="107"/>
      <c r="BN69" s="107"/>
      <c r="BO69" s="107"/>
      <c r="BP69" s="107"/>
      <c r="BQ69" s="107"/>
      <c r="BR69" s="107"/>
      <c r="BS69" s="107"/>
      <c r="BT69" s="107"/>
      <c r="BU69" s="107"/>
      <c r="BV69" s="107"/>
      <c r="BW69" s="107"/>
      <c r="BX69" s="107"/>
      <c r="BY69" s="107"/>
      <c r="BZ69" s="107"/>
      <c r="CA69" s="107"/>
      <c r="CB69" s="107"/>
      <c r="CC69" s="107"/>
      <c r="CD69" s="107"/>
      <c r="CE69" s="107"/>
      <c r="CF69" s="107"/>
      <c r="CG69" s="107"/>
      <c r="CH69" s="107"/>
      <c r="CI69" s="107"/>
      <c r="CJ69" s="107"/>
      <c r="CK69" s="107"/>
    </row>
    <row r="70" spans="1:89" ht="10.15" customHeight="1">
      <c r="D70" s="44"/>
      <c r="E70" s="10"/>
      <c r="J70" s="107"/>
      <c r="K70" s="107"/>
      <c r="L70" s="107"/>
      <c r="M70" s="107"/>
      <c r="N70" s="107"/>
      <c r="O70" s="107"/>
      <c r="P70" s="107"/>
      <c r="Q70" s="107"/>
      <c r="R70" s="107"/>
      <c r="S70" s="107"/>
      <c r="T70" s="107"/>
      <c r="U70" s="107"/>
      <c r="V70" s="107"/>
      <c r="W70" s="107"/>
      <c r="X70" s="107"/>
      <c r="Y70" s="107"/>
      <c r="Z70" s="107"/>
      <c r="AA70" s="107"/>
      <c r="AB70" s="107"/>
      <c r="AC70" s="107"/>
      <c r="AD70" s="107"/>
      <c r="AE70" s="107"/>
      <c r="AF70" s="107"/>
      <c r="AG70" s="107"/>
      <c r="AH70" s="107"/>
      <c r="AI70" s="107"/>
      <c r="AJ70" s="107"/>
      <c r="AK70" s="107"/>
      <c r="AL70" s="107"/>
      <c r="AM70" s="107"/>
      <c r="AN70" s="107"/>
      <c r="AO70" s="107"/>
      <c r="AP70" s="107"/>
      <c r="AQ70" s="107"/>
      <c r="AR70" s="107"/>
      <c r="AS70" s="107"/>
      <c r="AT70" s="107"/>
      <c r="AU70" s="107"/>
      <c r="AV70" s="107"/>
      <c r="AW70" s="107"/>
      <c r="AX70" s="107"/>
      <c r="AY70" s="107"/>
      <c r="AZ70" s="107"/>
      <c r="BA70" s="107"/>
      <c r="BB70" s="107"/>
      <c r="BC70" s="107"/>
      <c r="BD70" s="107"/>
      <c r="BE70" s="107"/>
      <c r="BF70" s="107"/>
      <c r="BG70" s="107"/>
      <c r="BH70" s="107"/>
      <c r="BI70" s="107"/>
      <c r="BJ70" s="107"/>
      <c r="BK70" s="107"/>
      <c r="BL70" s="107"/>
      <c r="BM70" s="107"/>
      <c r="BN70" s="107"/>
      <c r="BO70" s="107"/>
      <c r="BP70" s="107"/>
      <c r="BQ70" s="107"/>
      <c r="BR70" s="107"/>
      <c r="BS70" s="107"/>
      <c r="BT70" s="107"/>
      <c r="BU70" s="107"/>
      <c r="BV70" s="107"/>
      <c r="BW70" s="107"/>
      <c r="BX70" s="107"/>
      <c r="BY70" s="107"/>
      <c r="BZ70" s="107"/>
      <c r="CA70" s="107"/>
      <c r="CB70" s="107"/>
      <c r="CC70" s="107"/>
      <c r="CD70" s="107"/>
      <c r="CE70" s="107"/>
      <c r="CF70" s="107"/>
      <c r="CG70" s="107"/>
      <c r="CH70" s="107"/>
      <c r="CI70" s="107"/>
      <c r="CJ70" s="107"/>
      <c r="CK70" s="107"/>
    </row>
    <row r="71" spans="1:89" s="27" customFormat="1" ht="10.15" customHeight="1">
      <c r="C71" s="27" t="s">
        <v>3</v>
      </c>
      <c r="E71" s="28"/>
      <c r="F71" s="29"/>
      <c r="G71" s="29"/>
    </row>
    <row r="72" spans="1:89" ht="10.15" hidden="1" customHeight="1"/>
    <row r="73" spans="1:89" ht="10.15" hidden="1" customHeight="1"/>
  </sheetData>
  <conditionalFormatting sqref="A4">
    <cfRule type="cellIs" dxfId="39" priority="3" operator="equal">
      <formula>0</formula>
    </cfRule>
    <cfRule type="cellIs" dxfId="38" priority="4" operator="greaterThan">
      <formula>0</formula>
    </cfRule>
  </conditionalFormatting>
  <conditionalFormatting sqref="A68">
    <cfRule type="cellIs" dxfId="37" priority="1" operator="equal">
      <formula>0</formula>
    </cfRule>
    <cfRule type="cellIs" dxfId="36" priority="2" operator="greaterThan">
      <formula>0</formula>
    </cfRule>
  </conditionalFormatting>
  <pageMargins left="0.7" right="0.7" top="0.75" bottom="0.75" header="0.3" footer="0.3"/>
  <pageSetup paperSize="9" orientation="portrait" r:id="rId1"/>
  <headerFooter>
    <oddFooter>&amp;C&amp;7&amp;B&amp;"Arial"Document Classification: KPMG Confidential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01184-07EA-49D7-B6C6-2ECE880C7DCA}">
  <sheetPr codeName="Sheet9">
    <tabColor theme="4" tint="0.79998168889431442"/>
  </sheetPr>
  <dimension ref="A1:GE43"/>
  <sheetViews>
    <sheetView showGridLines="0" zoomScale="85" zoomScaleNormal="85" workbookViewId="0">
      <pane xSplit="9" ySplit="4" topLeftCell="J5" activePane="bottomRight" state="frozen"/>
      <selection activeCell="D47" sqref="D47"/>
      <selection pane="topRight" activeCell="D47" sqref="D47"/>
      <selection pane="bottomLeft" activeCell="D47" sqref="D47"/>
      <selection pane="bottomRight"/>
    </sheetView>
  </sheetViews>
  <sheetFormatPr defaultColWidth="0" defaultRowHeight="11.25" zeroHeight="1"/>
  <cols>
    <col min="1" max="1" width="3.5703125" style="10" customWidth="1"/>
    <col min="2" max="2" width="4.5703125" style="10" customWidth="1"/>
    <col min="3" max="3" width="4.7109375" style="10" customWidth="1"/>
    <col min="4" max="4" width="40.7109375" style="10" customWidth="1"/>
    <col min="5" max="5" width="11.7109375" style="11" customWidth="1"/>
    <col min="6" max="6" width="11.7109375" style="12" customWidth="1"/>
    <col min="7" max="7" width="15.5703125" style="12" customWidth="1"/>
    <col min="8" max="9" width="5.5703125" style="10" customWidth="1"/>
    <col min="10" max="90" width="11.7109375" style="10" customWidth="1"/>
    <col min="91" max="16384" width="11.7109375" style="10" hidden="1"/>
  </cols>
  <sheetData>
    <row r="1" spans="1:187" s="3" customFormat="1" ht="10.15" customHeight="1">
      <c r="A1" s="2"/>
      <c r="E1" s="4"/>
      <c r="F1" s="5"/>
      <c r="G1" s="5"/>
    </row>
    <row r="2" spans="1:187" s="3" customFormat="1" ht="10.15" customHeight="1">
      <c r="A2" s="6" t="s">
        <v>16</v>
      </c>
      <c r="E2" s="4"/>
      <c r="F2" s="5"/>
      <c r="G2" s="5"/>
      <c r="I2" s="7" t="s">
        <v>5</v>
      </c>
      <c r="J2" s="30">
        <f>'Laika grafiks'!J16</f>
        <v>1</v>
      </c>
      <c r="K2" s="30">
        <f>'Laika grafiks'!K16</f>
        <v>2</v>
      </c>
      <c r="L2" s="30">
        <f>'Laika grafiks'!L16</f>
        <v>3</v>
      </c>
      <c r="M2" s="30">
        <f>'Laika grafiks'!M16</f>
        <v>4</v>
      </c>
      <c r="N2" s="30">
        <f>'Laika grafiks'!N16</f>
        <v>5</v>
      </c>
      <c r="O2" s="30">
        <f>'Laika grafiks'!O16</f>
        <v>6</v>
      </c>
      <c r="P2" s="30">
        <f>'Laika grafiks'!P16</f>
        <v>7</v>
      </c>
      <c r="Q2" s="30">
        <f>'Laika grafiks'!Q16</f>
        <v>8</v>
      </c>
      <c r="R2" s="30">
        <f>'Laika grafiks'!R16</f>
        <v>9</v>
      </c>
      <c r="S2" s="30">
        <f>'Laika grafiks'!S16</f>
        <v>10</v>
      </c>
      <c r="T2" s="30">
        <f>'Laika grafiks'!T16</f>
        <v>11</v>
      </c>
      <c r="U2" s="30">
        <f>'Laika grafiks'!U16</f>
        <v>12</v>
      </c>
      <c r="V2" s="30">
        <f>'Laika grafiks'!V16</f>
        <v>13</v>
      </c>
      <c r="W2" s="30">
        <f>'Laika grafiks'!W16</f>
        <v>14</v>
      </c>
      <c r="X2" s="30">
        <f>'Laika grafiks'!X16</f>
        <v>15</v>
      </c>
      <c r="Y2" s="30">
        <f>'Laika grafiks'!Y16</f>
        <v>16</v>
      </c>
      <c r="Z2" s="30">
        <f>'Laika grafiks'!Z16</f>
        <v>17</v>
      </c>
      <c r="AA2" s="30">
        <f>'Laika grafiks'!AA16</f>
        <v>18</v>
      </c>
      <c r="AB2" s="30">
        <f>'Laika grafiks'!AB16</f>
        <v>19</v>
      </c>
      <c r="AC2" s="30">
        <f>'Laika grafiks'!AC16</f>
        <v>20</v>
      </c>
      <c r="AD2" s="30">
        <f>'Laika grafiks'!AD16</f>
        <v>21</v>
      </c>
      <c r="AE2" s="30">
        <f>'Laika grafiks'!AE16</f>
        <v>22</v>
      </c>
      <c r="AF2" s="30">
        <f>'Laika grafiks'!AF16</f>
        <v>23</v>
      </c>
      <c r="AG2" s="30">
        <f>'Laika grafiks'!AG16</f>
        <v>24</v>
      </c>
      <c r="AH2" s="30">
        <f>'Laika grafiks'!AH16</f>
        <v>25</v>
      </c>
      <c r="AI2" s="30">
        <f>'Laika grafiks'!AI16</f>
        <v>26</v>
      </c>
      <c r="AJ2" s="30">
        <f>'Laika grafiks'!AJ16</f>
        <v>27</v>
      </c>
      <c r="AK2" s="30">
        <f>'Laika grafiks'!AK16</f>
        <v>28</v>
      </c>
      <c r="AL2" s="30">
        <f>'Laika grafiks'!AL16</f>
        <v>29</v>
      </c>
      <c r="AM2" s="30">
        <f>'Laika grafiks'!AM16</f>
        <v>30</v>
      </c>
      <c r="AN2" s="30">
        <f>'Laika grafiks'!AN16</f>
        <v>31</v>
      </c>
      <c r="AO2" s="30">
        <f>'Laika grafiks'!AO16</f>
        <v>32</v>
      </c>
      <c r="AP2" s="30">
        <f>'Laika grafiks'!AP16</f>
        <v>33</v>
      </c>
      <c r="AQ2" s="30">
        <f>'Laika grafiks'!AQ16</f>
        <v>34</v>
      </c>
      <c r="AR2" s="30">
        <f>'Laika grafiks'!AR16</f>
        <v>35</v>
      </c>
      <c r="AS2" s="30">
        <f>'Laika grafiks'!AS16</f>
        <v>36</v>
      </c>
      <c r="AT2" s="30">
        <f>'Laika grafiks'!AT16</f>
        <v>37</v>
      </c>
      <c r="AU2" s="30">
        <f>'Laika grafiks'!AU16</f>
        <v>38</v>
      </c>
      <c r="AV2" s="30">
        <f>'Laika grafiks'!AV16</f>
        <v>39</v>
      </c>
      <c r="AW2" s="30">
        <f>'Laika grafiks'!AW16</f>
        <v>40</v>
      </c>
      <c r="AX2" s="30">
        <f>'Laika grafiks'!AX16</f>
        <v>41</v>
      </c>
      <c r="AY2" s="30">
        <f>'Laika grafiks'!AY16</f>
        <v>42</v>
      </c>
      <c r="AZ2" s="30">
        <f>'Laika grafiks'!AZ16</f>
        <v>43</v>
      </c>
      <c r="BA2" s="30">
        <f>'Laika grafiks'!BA16</f>
        <v>44</v>
      </c>
      <c r="BB2" s="30">
        <f>'Laika grafiks'!BB16</f>
        <v>45</v>
      </c>
      <c r="BC2" s="30">
        <f>'Laika grafiks'!BC16</f>
        <v>46</v>
      </c>
      <c r="BD2" s="30">
        <f>'Laika grafiks'!BD16</f>
        <v>47</v>
      </c>
      <c r="BE2" s="30">
        <f>'Laika grafiks'!BE16</f>
        <v>48</v>
      </c>
      <c r="BF2" s="30">
        <f>'Laika grafiks'!BF16</f>
        <v>49</v>
      </c>
      <c r="BG2" s="30">
        <f>'Laika grafiks'!BG16</f>
        <v>50</v>
      </c>
      <c r="BH2" s="30">
        <f>'Laika grafiks'!BH16</f>
        <v>51</v>
      </c>
      <c r="BI2" s="30">
        <f>'Laika grafiks'!BI16</f>
        <v>52</v>
      </c>
      <c r="BJ2" s="30">
        <f>'Laika grafiks'!BJ16</f>
        <v>53</v>
      </c>
      <c r="BK2" s="30">
        <f>'Laika grafiks'!BK16</f>
        <v>54</v>
      </c>
      <c r="BL2" s="30">
        <f>'Laika grafiks'!BL16</f>
        <v>55</v>
      </c>
      <c r="BM2" s="30">
        <f>'Laika grafiks'!BM16</f>
        <v>56</v>
      </c>
      <c r="BN2" s="30">
        <f>'Laika grafiks'!BN16</f>
        <v>57</v>
      </c>
      <c r="BO2" s="30">
        <f>'Laika grafiks'!BO16</f>
        <v>58</v>
      </c>
      <c r="BP2" s="30">
        <f>'Laika grafiks'!BP16</f>
        <v>59</v>
      </c>
      <c r="BQ2" s="30">
        <f>'Laika grafiks'!BQ16</f>
        <v>60</v>
      </c>
      <c r="BR2" s="30">
        <f>'Laika grafiks'!BR16</f>
        <v>61</v>
      </c>
      <c r="BS2" s="30">
        <f>'Laika grafiks'!BS16</f>
        <v>62</v>
      </c>
      <c r="BT2" s="30">
        <f>'Laika grafiks'!BT16</f>
        <v>63</v>
      </c>
      <c r="BU2" s="30">
        <f>'Laika grafiks'!BU16</f>
        <v>64</v>
      </c>
      <c r="BV2" s="30">
        <f>'Laika grafiks'!BV16</f>
        <v>65</v>
      </c>
      <c r="BW2" s="30">
        <f>'Laika grafiks'!BW16</f>
        <v>66</v>
      </c>
      <c r="BX2" s="30">
        <f>'Laika grafiks'!BX16</f>
        <v>67</v>
      </c>
      <c r="BY2" s="30">
        <f>'Laika grafiks'!BY16</f>
        <v>68</v>
      </c>
      <c r="BZ2" s="30">
        <f>'Laika grafiks'!BZ16</f>
        <v>69</v>
      </c>
      <c r="CA2" s="30">
        <f>'Laika grafiks'!CA16</f>
        <v>70</v>
      </c>
      <c r="CB2" s="30">
        <f>'Laika grafiks'!CB16</f>
        <v>71</v>
      </c>
      <c r="CC2" s="30">
        <f>'Laika grafiks'!CC16</f>
        <v>72</v>
      </c>
      <c r="CD2" s="30">
        <f>'Laika grafiks'!CD16</f>
        <v>73</v>
      </c>
      <c r="CE2" s="30">
        <f>'Laika grafiks'!CE16</f>
        <v>74</v>
      </c>
      <c r="CF2" s="30">
        <f>'Laika grafiks'!CF16</f>
        <v>75</v>
      </c>
      <c r="CG2" s="30">
        <f>'Laika grafiks'!CG16</f>
        <v>76</v>
      </c>
      <c r="CH2" s="30">
        <f>'Laika grafiks'!CH16</f>
        <v>77</v>
      </c>
      <c r="CI2" s="30">
        <f>'Laika grafiks'!CI16</f>
        <v>78</v>
      </c>
      <c r="CJ2" s="30">
        <f>'Laika grafiks'!CJ16</f>
        <v>79</v>
      </c>
      <c r="CK2" s="30">
        <f>'Laika grafiks'!CK16</f>
        <v>80</v>
      </c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</row>
    <row r="3" spans="1:187" s="3" customFormat="1" ht="10.15" customHeight="1">
      <c r="A3" s="6" t="s">
        <v>354</v>
      </c>
      <c r="E3" s="4"/>
      <c r="F3" s="5"/>
      <c r="G3" s="5"/>
      <c r="I3" s="7" t="s">
        <v>6</v>
      </c>
      <c r="J3" s="6">
        <f>'Laika grafiks'!J17</f>
        <v>2000</v>
      </c>
      <c r="K3" s="6">
        <f>'Laika grafiks'!K17</f>
        <v>2001</v>
      </c>
      <c r="L3" s="6">
        <f>'Laika grafiks'!L17</f>
        <v>2002</v>
      </c>
      <c r="M3" s="6">
        <f>'Laika grafiks'!M17</f>
        <v>2003</v>
      </c>
      <c r="N3" s="6">
        <f>'Laika grafiks'!N17</f>
        <v>2004</v>
      </c>
      <c r="O3" s="6">
        <f>'Laika grafiks'!O17</f>
        <v>2005</v>
      </c>
      <c r="P3" s="6">
        <f>'Laika grafiks'!P17</f>
        <v>2006</v>
      </c>
      <c r="Q3" s="6">
        <f>'Laika grafiks'!Q17</f>
        <v>2007</v>
      </c>
      <c r="R3" s="6">
        <f>'Laika grafiks'!R17</f>
        <v>2008</v>
      </c>
      <c r="S3" s="6">
        <f>'Laika grafiks'!S17</f>
        <v>2009</v>
      </c>
      <c r="T3" s="6">
        <f>'Laika grafiks'!T17</f>
        <v>2010</v>
      </c>
      <c r="U3" s="6">
        <f>'Laika grafiks'!U17</f>
        <v>2011</v>
      </c>
      <c r="V3" s="6">
        <f>'Laika grafiks'!V17</f>
        <v>2012</v>
      </c>
      <c r="W3" s="6">
        <f>'Laika grafiks'!W17</f>
        <v>2013</v>
      </c>
      <c r="X3" s="6">
        <f>'Laika grafiks'!X17</f>
        <v>2014</v>
      </c>
      <c r="Y3" s="6">
        <f>'Laika grafiks'!Y17</f>
        <v>2015</v>
      </c>
      <c r="Z3" s="6">
        <f>'Laika grafiks'!Z17</f>
        <v>2016</v>
      </c>
      <c r="AA3" s="6">
        <f>'Laika grafiks'!AA17</f>
        <v>2017</v>
      </c>
      <c r="AB3" s="6">
        <f>'Laika grafiks'!AB17</f>
        <v>2018</v>
      </c>
      <c r="AC3" s="6">
        <f>'Laika grafiks'!AC17</f>
        <v>2019</v>
      </c>
      <c r="AD3" s="6">
        <f>'Laika grafiks'!AD17</f>
        <v>2020</v>
      </c>
      <c r="AE3" s="6">
        <f>'Laika grafiks'!AE17</f>
        <v>2021</v>
      </c>
      <c r="AF3" s="6">
        <f>'Laika grafiks'!AF17</f>
        <v>2022</v>
      </c>
      <c r="AG3" s="6">
        <f>'Laika grafiks'!AG17</f>
        <v>2023</v>
      </c>
      <c r="AH3" s="6">
        <f>'Laika grafiks'!AH17</f>
        <v>2024</v>
      </c>
      <c r="AI3" s="6">
        <f>'Laika grafiks'!AI17</f>
        <v>2025</v>
      </c>
      <c r="AJ3" s="6">
        <f>'Laika grafiks'!AJ17</f>
        <v>2026</v>
      </c>
      <c r="AK3" s="6">
        <f>'Laika grafiks'!AK17</f>
        <v>2027</v>
      </c>
      <c r="AL3" s="6">
        <f>'Laika grafiks'!AL17</f>
        <v>2028</v>
      </c>
      <c r="AM3" s="6">
        <f>'Laika grafiks'!AM17</f>
        <v>2029</v>
      </c>
      <c r="AN3" s="6">
        <f>'Laika grafiks'!AN17</f>
        <v>2030</v>
      </c>
      <c r="AO3" s="6">
        <f>'Laika grafiks'!AO17</f>
        <v>2031</v>
      </c>
      <c r="AP3" s="6">
        <f>'Laika grafiks'!AP17</f>
        <v>2032</v>
      </c>
      <c r="AQ3" s="6">
        <f>'Laika grafiks'!AQ17</f>
        <v>2033</v>
      </c>
      <c r="AR3" s="6">
        <f>'Laika grafiks'!AR17</f>
        <v>2034</v>
      </c>
      <c r="AS3" s="6">
        <f>'Laika grafiks'!AS17</f>
        <v>2035</v>
      </c>
      <c r="AT3" s="6">
        <f>'Laika grafiks'!AT17</f>
        <v>2036</v>
      </c>
      <c r="AU3" s="6">
        <f>'Laika grafiks'!AU17</f>
        <v>2037</v>
      </c>
      <c r="AV3" s="6">
        <f>'Laika grafiks'!AV17</f>
        <v>2038</v>
      </c>
      <c r="AW3" s="6">
        <f>'Laika grafiks'!AW17</f>
        <v>2039</v>
      </c>
      <c r="AX3" s="6">
        <f>'Laika grafiks'!AX17</f>
        <v>2040</v>
      </c>
      <c r="AY3" s="6">
        <f>'Laika grafiks'!AY17</f>
        <v>2041</v>
      </c>
      <c r="AZ3" s="6">
        <f>'Laika grafiks'!AZ17</f>
        <v>2042</v>
      </c>
      <c r="BA3" s="6">
        <f>'Laika grafiks'!BA17</f>
        <v>2043</v>
      </c>
      <c r="BB3" s="6">
        <f>'Laika grafiks'!BB17</f>
        <v>2044</v>
      </c>
      <c r="BC3" s="6">
        <f>'Laika grafiks'!BC17</f>
        <v>2045</v>
      </c>
      <c r="BD3" s="6">
        <f>'Laika grafiks'!BD17</f>
        <v>2046</v>
      </c>
      <c r="BE3" s="6">
        <f>'Laika grafiks'!BE17</f>
        <v>2047</v>
      </c>
      <c r="BF3" s="6">
        <f>'Laika grafiks'!BF17</f>
        <v>2048</v>
      </c>
      <c r="BG3" s="6">
        <f>'Laika grafiks'!BG17</f>
        <v>2049</v>
      </c>
      <c r="BH3" s="6">
        <f>'Laika grafiks'!BH17</f>
        <v>2050</v>
      </c>
      <c r="BI3" s="6">
        <f>'Laika grafiks'!BI17</f>
        <v>2051</v>
      </c>
      <c r="BJ3" s="6">
        <f>'Laika grafiks'!BJ17</f>
        <v>2052</v>
      </c>
      <c r="BK3" s="6">
        <f>'Laika grafiks'!BK17</f>
        <v>2053</v>
      </c>
      <c r="BL3" s="6">
        <f>'Laika grafiks'!BL17</f>
        <v>2054</v>
      </c>
      <c r="BM3" s="6">
        <f>'Laika grafiks'!BM17</f>
        <v>2055</v>
      </c>
      <c r="BN3" s="6">
        <f>'Laika grafiks'!BN17</f>
        <v>2056</v>
      </c>
      <c r="BO3" s="6">
        <f>'Laika grafiks'!BO17</f>
        <v>2057</v>
      </c>
      <c r="BP3" s="6">
        <f>'Laika grafiks'!BP17</f>
        <v>2058</v>
      </c>
      <c r="BQ3" s="6">
        <f>'Laika grafiks'!BQ17</f>
        <v>2059</v>
      </c>
      <c r="BR3" s="6">
        <f>'Laika grafiks'!BR17</f>
        <v>2060</v>
      </c>
      <c r="BS3" s="6">
        <f>'Laika grafiks'!BS17</f>
        <v>2061</v>
      </c>
      <c r="BT3" s="6">
        <f>'Laika grafiks'!BT17</f>
        <v>2062</v>
      </c>
      <c r="BU3" s="6">
        <f>'Laika grafiks'!BU17</f>
        <v>2063</v>
      </c>
      <c r="BV3" s="6">
        <f>'Laika grafiks'!BV17</f>
        <v>2064</v>
      </c>
      <c r="BW3" s="6">
        <f>'Laika grafiks'!BW17</f>
        <v>2065</v>
      </c>
      <c r="BX3" s="6">
        <f>'Laika grafiks'!BX17</f>
        <v>2066</v>
      </c>
      <c r="BY3" s="6">
        <f>'Laika grafiks'!BY17</f>
        <v>2067</v>
      </c>
      <c r="BZ3" s="6">
        <f>'Laika grafiks'!BZ17</f>
        <v>2068</v>
      </c>
      <c r="CA3" s="6">
        <f>'Laika grafiks'!CA17</f>
        <v>2069</v>
      </c>
      <c r="CB3" s="6">
        <f>'Laika grafiks'!CB17</f>
        <v>2070</v>
      </c>
      <c r="CC3" s="6">
        <f>'Laika grafiks'!CC17</f>
        <v>2071</v>
      </c>
      <c r="CD3" s="6">
        <f>'Laika grafiks'!CD17</f>
        <v>2072</v>
      </c>
      <c r="CE3" s="6">
        <f>'Laika grafiks'!CE17</f>
        <v>2073</v>
      </c>
      <c r="CF3" s="6">
        <f>'Laika grafiks'!CF17</f>
        <v>2074</v>
      </c>
      <c r="CG3" s="6">
        <f>'Laika grafiks'!CG17</f>
        <v>2075</v>
      </c>
      <c r="CH3" s="6">
        <f>'Laika grafiks'!CH17</f>
        <v>2076</v>
      </c>
      <c r="CI3" s="6">
        <f>'Laika grafiks'!CI17</f>
        <v>2077</v>
      </c>
      <c r="CJ3" s="6">
        <f>'Laika grafiks'!CJ17</f>
        <v>2078</v>
      </c>
      <c r="CK3" s="6">
        <f>'Laika grafiks'!CK17</f>
        <v>2079</v>
      </c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</row>
    <row r="4" spans="1:187" s="3" customFormat="1" ht="10.15" customHeight="1">
      <c r="A4" s="178">
        <f ca="1">SUM(A5:A40)</f>
        <v>0</v>
      </c>
      <c r="E4" s="4"/>
      <c r="F4" s="5"/>
      <c r="G4" s="5"/>
      <c r="I4" s="7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</row>
    <row r="5" spans="1:187" ht="10.15" customHeight="1"/>
    <row r="6" spans="1:187" s="13" customFormat="1" ht="10.15" customHeight="1">
      <c r="B6" s="15">
        <v>1</v>
      </c>
      <c r="C6" s="13" t="s">
        <v>357</v>
      </c>
      <c r="E6" s="14"/>
      <c r="F6" s="15"/>
      <c r="G6" s="15"/>
    </row>
    <row r="7" spans="1:187" ht="10.15" customHeight="1"/>
    <row r="8" spans="1:187" ht="10.15" customHeight="1"/>
    <row r="9" spans="1:187" customFormat="1" ht="10.15" customHeight="1">
      <c r="C9" s="119" t="s">
        <v>229</v>
      </c>
    </row>
    <row r="10" spans="1:187" customFormat="1" ht="10.15" customHeight="1"/>
    <row r="11" spans="1:187" customFormat="1" ht="10.15" customHeight="1">
      <c r="D11" s="63" t="s">
        <v>230</v>
      </c>
    </row>
    <row r="12" spans="1:187" customFormat="1" ht="10.15" customHeight="1">
      <c r="D12" s="10" t="s">
        <v>600</v>
      </c>
      <c r="F12" s="12" t="s">
        <v>4</v>
      </c>
      <c r="J12" s="31">
        <f>'CAPEX un PL'!J191</f>
        <v>0</v>
      </c>
      <c r="K12" s="31">
        <f>'CAPEX un PL'!K191</f>
        <v>0</v>
      </c>
      <c r="L12" s="31">
        <f>'CAPEX un PL'!L191</f>
        <v>0</v>
      </c>
      <c r="M12" s="31">
        <f>'CAPEX un PL'!M191</f>
        <v>1218858.013790241</v>
      </c>
      <c r="N12" s="31">
        <f>'CAPEX un PL'!N191</f>
        <v>1197092.6921154154</v>
      </c>
      <c r="O12" s="31">
        <f>'CAPEX un PL'!O191</f>
        <v>1175327.3704405897</v>
      </c>
      <c r="P12" s="31">
        <f>'CAPEX un PL'!P191</f>
        <v>1153562.0487657641</v>
      </c>
      <c r="Q12" s="31">
        <f>'CAPEX un PL'!Q191</f>
        <v>1131796.7270909385</v>
      </c>
      <c r="R12" s="31">
        <f>'CAPEX un PL'!R191</f>
        <v>1110031.4054161129</v>
      </c>
      <c r="S12" s="31">
        <f>'CAPEX un PL'!S191</f>
        <v>1088266.0837412872</v>
      </c>
      <c r="T12" s="31">
        <f>'CAPEX un PL'!T191</f>
        <v>1066500.7620664616</v>
      </c>
      <c r="U12" s="31">
        <f>'CAPEX un PL'!U191</f>
        <v>1044735.4403916359</v>
      </c>
      <c r="V12" s="31">
        <f>'CAPEX un PL'!V191</f>
        <v>1022970.1187168101</v>
      </c>
      <c r="W12" s="31">
        <f>'CAPEX un PL'!W191</f>
        <v>1001204.7970419844</v>
      </c>
      <c r="X12" s="31">
        <f>'CAPEX un PL'!X191</f>
        <v>979439.47536715865</v>
      </c>
      <c r="Y12" s="31">
        <f>'CAPEX un PL'!Y191</f>
        <v>957674.15369233291</v>
      </c>
      <c r="Z12" s="31">
        <f>'CAPEX un PL'!Z191</f>
        <v>935908.83201750717</v>
      </c>
      <c r="AA12" s="31">
        <f>'CAPEX un PL'!AA191</f>
        <v>914143.51034268143</v>
      </c>
      <c r="AB12" s="31">
        <f>'CAPEX un PL'!AB191</f>
        <v>892378.18866785569</v>
      </c>
      <c r="AC12" s="31">
        <f>'CAPEX un PL'!AC191</f>
        <v>870612.86699302995</v>
      </c>
      <c r="AD12" s="31">
        <f>'CAPEX un PL'!AD191</f>
        <v>848847.54531820421</v>
      </c>
      <c r="AE12" s="31">
        <f>'CAPEX un PL'!AE191</f>
        <v>827082.22364337847</v>
      </c>
      <c r="AF12" s="31">
        <f>'CAPEX un PL'!AF191</f>
        <v>805316.90196855273</v>
      </c>
      <c r="AG12" s="31">
        <f>'CAPEX un PL'!AG191</f>
        <v>783551.58029372699</v>
      </c>
      <c r="AH12" s="31">
        <f>'CAPEX un PL'!AH191</f>
        <v>761786.25861890125</v>
      </c>
      <c r="AI12" s="31">
        <f>'CAPEX un PL'!AI191</f>
        <v>740020.93694407551</v>
      </c>
      <c r="AJ12" s="31">
        <f>'CAPEX un PL'!AJ191</f>
        <v>718255.61526924977</v>
      </c>
      <c r="AK12" s="31">
        <f>'CAPEX un PL'!AK191</f>
        <v>696490.29359442403</v>
      </c>
      <c r="AL12" s="31">
        <f>'CAPEX un PL'!AL191</f>
        <v>674724.97191959829</v>
      </c>
      <c r="AM12" s="31">
        <f>'CAPEX un PL'!AM191</f>
        <v>652959.65024477255</v>
      </c>
      <c r="AN12" s="31">
        <f>'CAPEX un PL'!AN191</f>
        <v>631194.32856994681</v>
      </c>
      <c r="AO12" s="31">
        <f>'CAPEX un PL'!AO191</f>
        <v>609429.00689512107</v>
      </c>
      <c r="AP12" s="31">
        <f>'CAPEX un PL'!AP191</f>
        <v>587663.68522029533</v>
      </c>
      <c r="AQ12" s="31">
        <f>'CAPEX un PL'!AQ191</f>
        <v>565898.36354546959</v>
      </c>
      <c r="AR12" s="31">
        <f>'CAPEX un PL'!AR191</f>
        <v>544133.04187064385</v>
      </c>
      <c r="AS12" s="31">
        <f>'CAPEX un PL'!AS191</f>
        <v>522367.72019581811</v>
      </c>
      <c r="AT12" s="31">
        <f>'CAPEX un PL'!AT191</f>
        <v>500602.39852099237</v>
      </c>
      <c r="AU12" s="31">
        <f>'CAPEX un PL'!AU191</f>
        <v>478837.07684616663</v>
      </c>
      <c r="AV12" s="31">
        <f>'CAPEX un PL'!AV191</f>
        <v>457071.75517134089</v>
      </c>
      <c r="AW12" s="31">
        <f>'CAPEX un PL'!AW191</f>
        <v>435306.43349651515</v>
      </c>
      <c r="AX12" s="31">
        <f>'CAPEX un PL'!AX191</f>
        <v>413541.11182168941</v>
      </c>
      <c r="AY12" s="31">
        <f>'CAPEX un PL'!AY191</f>
        <v>391775.79014686367</v>
      </c>
      <c r="AZ12" s="31">
        <f>'CAPEX un PL'!AZ191</f>
        <v>370010.46847203793</v>
      </c>
      <c r="BA12" s="31">
        <f>'CAPEX un PL'!BA191</f>
        <v>348245.14679721219</v>
      </c>
      <c r="BB12" s="31">
        <f>'CAPEX un PL'!BB191</f>
        <v>326479.82512238645</v>
      </c>
      <c r="BC12" s="31">
        <f>'CAPEX un PL'!BC191</f>
        <v>304714.50344756071</v>
      </c>
      <c r="BD12" s="31">
        <f>'CAPEX un PL'!BD191</f>
        <v>282949.18177273497</v>
      </c>
      <c r="BE12" s="31">
        <f>'CAPEX un PL'!BE191</f>
        <v>261183.86009790923</v>
      </c>
      <c r="BF12" s="31">
        <f>'CAPEX un PL'!BF191</f>
        <v>239418.53842308349</v>
      </c>
      <c r="BG12" s="31">
        <f>'CAPEX un PL'!BG191</f>
        <v>217653.21674825775</v>
      </c>
      <c r="BH12" s="31">
        <f>'CAPEX un PL'!BH191</f>
        <v>195887.89507343201</v>
      </c>
      <c r="BI12" s="31">
        <f>'CAPEX un PL'!BI191</f>
        <v>174122.57339860627</v>
      </c>
      <c r="BJ12" s="31">
        <f>'CAPEX un PL'!BJ191</f>
        <v>152357.25172378053</v>
      </c>
      <c r="BK12" s="31">
        <f>'CAPEX un PL'!BK191</f>
        <v>130591.9300489548</v>
      </c>
      <c r="BL12" s="31">
        <f>'CAPEX un PL'!BL191</f>
        <v>108826.60837412908</v>
      </c>
      <c r="BM12" s="31">
        <f>'CAPEX un PL'!BM191</f>
        <v>87061.286699303353</v>
      </c>
      <c r="BN12" s="31">
        <f>'CAPEX un PL'!BN191</f>
        <v>65295.965024477628</v>
      </c>
      <c r="BO12" s="31">
        <f>'CAPEX un PL'!BO191</f>
        <v>43530.643349651902</v>
      </c>
      <c r="BP12" s="31">
        <f>'CAPEX un PL'!BP191</f>
        <v>21765.321674826173</v>
      </c>
      <c r="BQ12" s="31">
        <f>'CAPEX un PL'!BQ191</f>
        <v>4.4383341446518898E-10</v>
      </c>
      <c r="BR12" s="31">
        <f>'CAPEX un PL'!BR191</f>
        <v>0</v>
      </c>
      <c r="BS12" s="31">
        <f>'CAPEX un PL'!BS191</f>
        <v>0</v>
      </c>
      <c r="BT12" s="31">
        <f>'CAPEX un PL'!BT191</f>
        <v>0</v>
      </c>
      <c r="BU12" s="31">
        <f>'CAPEX un PL'!BU191</f>
        <v>0</v>
      </c>
      <c r="BV12" s="31">
        <f>'CAPEX un PL'!BV191</f>
        <v>0</v>
      </c>
      <c r="BW12" s="31">
        <f>'CAPEX un PL'!BW191</f>
        <v>0</v>
      </c>
      <c r="BX12" s="31">
        <f>'CAPEX un PL'!BX191</f>
        <v>0</v>
      </c>
      <c r="BY12" s="31">
        <f>'CAPEX un PL'!BY191</f>
        <v>0</v>
      </c>
      <c r="BZ12" s="31">
        <f>'CAPEX un PL'!BZ191</f>
        <v>0</v>
      </c>
      <c r="CA12" s="31">
        <f>'CAPEX un PL'!CA191</f>
        <v>0</v>
      </c>
      <c r="CB12" s="31">
        <f>'CAPEX un PL'!CB191</f>
        <v>0</v>
      </c>
      <c r="CC12" s="31">
        <f>'CAPEX un PL'!CC191</f>
        <v>0</v>
      </c>
      <c r="CD12" s="31">
        <f>'CAPEX un PL'!CD191</f>
        <v>0</v>
      </c>
      <c r="CE12" s="31">
        <f>'CAPEX un PL'!CE191</f>
        <v>0</v>
      </c>
      <c r="CF12" s="31">
        <f>'CAPEX un PL'!CF191</f>
        <v>0</v>
      </c>
      <c r="CG12" s="31">
        <f>'CAPEX un PL'!CG191</f>
        <v>0</v>
      </c>
      <c r="CH12" s="31">
        <f>'CAPEX un PL'!CH191</f>
        <v>0</v>
      </c>
      <c r="CI12" s="31">
        <f>'CAPEX un PL'!CI191</f>
        <v>0</v>
      </c>
      <c r="CJ12" s="31">
        <f>'CAPEX un PL'!CJ191</f>
        <v>0</v>
      </c>
      <c r="CK12" s="31">
        <f>'CAPEX un PL'!CK191</f>
        <v>0</v>
      </c>
    </row>
    <row r="13" spans="1:187" customFormat="1" ht="10.15" customHeight="1">
      <c r="D13" s="40" t="s">
        <v>601</v>
      </c>
      <c r="E13" s="94"/>
      <c r="F13" s="42" t="s">
        <v>4</v>
      </c>
      <c r="J13" s="39">
        <f ca="1">'CAPEX un PL'!J196</f>
        <v>0</v>
      </c>
      <c r="K13" s="39">
        <f ca="1">'CAPEX un PL'!K196</f>
        <v>0</v>
      </c>
      <c r="L13" s="39">
        <f ca="1">'CAPEX un PL'!L196</f>
        <v>0</v>
      </c>
      <c r="M13" s="39">
        <f ca="1">'CAPEX un PL'!M196</f>
        <v>0</v>
      </c>
      <c r="N13" s="39">
        <f ca="1">'CAPEX un PL'!N196</f>
        <v>366305.90508234844</v>
      </c>
      <c r="O13" s="39">
        <f ca="1">'CAPEX un PL'!O196</f>
        <v>325605.2489620875</v>
      </c>
      <c r="P13" s="39">
        <f ca="1">'CAPEX un PL'!P196</f>
        <v>284904.59284182655</v>
      </c>
      <c r="Q13" s="39">
        <f ca="1">'CAPEX un PL'!Q196</f>
        <v>244203.93672156561</v>
      </c>
      <c r="R13" s="39">
        <f ca="1">'CAPEX un PL'!R196</f>
        <v>203503.28060130466</v>
      </c>
      <c r="S13" s="39">
        <f ca="1">'CAPEX un PL'!S196</f>
        <v>162802.62448104372</v>
      </c>
      <c r="T13" s="39">
        <f ca="1">'CAPEX un PL'!T196</f>
        <v>122101.96836078278</v>
      </c>
      <c r="U13" s="39">
        <f ca="1">'CAPEX un PL'!U196</f>
        <v>81401.312240521831</v>
      </c>
      <c r="V13" s="39">
        <f ca="1">'CAPEX un PL'!V196</f>
        <v>40700.656120260894</v>
      </c>
      <c r="W13" s="39">
        <f ca="1">'CAPEX un PL'!W196</f>
        <v>0</v>
      </c>
      <c r="X13" s="39">
        <f ca="1">'CAPEX un PL'!X196</f>
        <v>297825.35574581026</v>
      </c>
      <c r="Y13" s="39">
        <f ca="1">'CAPEX un PL'!Y196</f>
        <v>264733.64955183136</v>
      </c>
      <c r="Z13" s="39">
        <f ca="1">'CAPEX un PL'!Z196</f>
        <v>231641.94335785246</v>
      </c>
      <c r="AA13" s="39">
        <f ca="1">'CAPEX un PL'!AA196</f>
        <v>198550.23716387356</v>
      </c>
      <c r="AB13" s="39">
        <f ca="1">'CAPEX un PL'!AB196</f>
        <v>165458.53096989467</v>
      </c>
      <c r="AC13" s="39">
        <f ca="1">'CAPEX un PL'!AC196</f>
        <v>132366.82477591577</v>
      </c>
      <c r="AD13" s="39">
        <f ca="1">'CAPEX un PL'!AD196</f>
        <v>99275.118581936855</v>
      </c>
      <c r="AE13" s="39">
        <f ca="1">'CAPEX un PL'!AE196</f>
        <v>66183.412387957942</v>
      </c>
      <c r="AF13" s="39">
        <f ca="1">'CAPEX un PL'!AF196</f>
        <v>33091.706193979029</v>
      </c>
      <c r="AG13" s="39">
        <f ca="1">'CAPEX un PL'!AG196</f>
        <v>1.1641532182693481E-10</v>
      </c>
      <c r="AH13" s="39">
        <f ca="1">'CAPEX un PL'!AH196</f>
        <v>234476.73081319817</v>
      </c>
      <c r="AI13" s="39">
        <f ca="1">'CAPEX un PL'!AI196</f>
        <v>208423.76072284282</v>
      </c>
      <c r="AJ13" s="39">
        <f ca="1">'CAPEX un PL'!AJ196</f>
        <v>182370.79063248748</v>
      </c>
      <c r="AK13" s="39">
        <f ca="1">'CAPEX un PL'!AK196</f>
        <v>156317.82054213213</v>
      </c>
      <c r="AL13" s="39">
        <f ca="1">'CAPEX un PL'!AL196</f>
        <v>130264.85045177679</v>
      </c>
      <c r="AM13" s="39">
        <f ca="1">'CAPEX un PL'!AM196</f>
        <v>104211.88036142144</v>
      </c>
      <c r="AN13" s="39">
        <f ca="1">'CAPEX un PL'!AN196</f>
        <v>78158.910271066095</v>
      </c>
      <c r="AO13" s="39">
        <f ca="1">'CAPEX un PL'!AO196</f>
        <v>52105.940180710757</v>
      </c>
      <c r="AP13" s="39">
        <f ca="1">'CAPEX un PL'!AP196</f>
        <v>26052.970090355419</v>
      </c>
      <c r="AQ13" s="39">
        <f ca="1">'CAPEX un PL'!AQ196</f>
        <v>8.0035533756017685E-11</v>
      </c>
      <c r="AR13" s="39">
        <f ca="1">'CAPEX un PL'!AR196</f>
        <v>207951.61248080447</v>
      </c>
      <c r="AS13" s="39">
        <f ca="1">'CAPEX un PL'!AS196</f>
        <v>184845.87776071508</v>
      </c>
      <c r="AT13" s="39">
        <f ca="1">'CAPEX un PL'!AT196</f>
        <v>161740.1430406257</v>
      </c>
      <c r="AU13" s="39">
        <f ca="1">'CAPEX un PL'!AU196</f>
        <v>138634.40832053631</v>
      </c>
      <c r="AV13" s="39">
        <f ca="1">'CAPEX un PL'!AV196</f>
        <v>115528.67360044693</v>
      </c>
      <c r="AW13" s="39">
        <f ca="1">'CAPEX un PL'!AW196</f>
        <v>92422.938880357542</v>
      </c>
      <c r="AX13" s="39">
        <f ca="1">'CAPEX un PL'!AX196</f>
        <v>69317.204160268157</v>
      </c>
      <c r="AY13" s="39">
        <f ca="1">'CAPEX un PL'!AY196</f>
        <v>46211.469440178778</v>
      </c>
      <c r="AZ13" s="39">
        <f ca="1">'CAPEX un PL'!AZ196</f>
        <v>23105.7347200894</v>
      </c>
      <c r="BA13" s="39">
        <f ca="1">'CAPEX un PL'!BA196</f>
        <v>0</v>
      </c>
      <c r="BB13" s="39">
        <f ca="1">'CAPEX un PL'!BB196</f>
        <v>193278.04896787278</v>
      </c>
      <c r="BC13" s="39">
        <f ca="1">'CAPEX un PL'!BC196</f>
        <v>171802.71019366468</v>
      </c>
      <c r="BD13" s="39">
        <f ca="1">'CAPEX un PL'!BD196</f>
        <v>150327.37141945658</v>
      </c>
      <c r="BE13" s="39">
        <f ca="1">'CAPEX un PL'!BE196</f>
        <v>128852.03264524849</v>
      </c>
      <c r="BF13" s="39">
        <f ca="1">'CAPEX un PL'!BF196</f>
        <v>107376.69387104039</v>
      </c>
      <c r="BG13" s="39">
        <f ca="1">'CAPEX un PL'!BG196</f>
        <v>85901.355096832296</v>
      </c>
      <c r="BH13" s="39">
        <f ca="1">'CAPEX un PL'!BH196</f>
        <v>64426.016322624208</v>
      </c>
      <c r="BI13" s="39">
        <f ca="1">'CAPEX un PL'!BI196</f>
        <v>42950.677548416119</v>
      </c>
      <c r="BJ13" s="39">
        <f ca="1">'CAPEX un PL'!BJ196</f>
        <v>21475.33877420803</v>
      </c>
      <c r="BK13" s="39">
        <f ca="1">'CAPEX un PL'!BK196</f>
        <v>-5.8207660913467407E-11</v>
      </c>
      <c r="BL13" s="39">
        <f ca="1">'CAPEX un PL'!BL196</f>
        <v>106116.30657174884</v>
      </c>
      <c r="BM13" s="39">
        <f ca="1">'CAPEX un PL'!BM196</f>
        <v>88430.255476457358</v>
      </c>
      <c r="BN13" s="39">
        <f ca="1">'CAPEX un PL'!BN196</f>
        <v>70744.20438116588</v>
      </c>
      <c r="BO13" s="39">
        <f ca="1">'CAPEX un PL'!BO196</f>
        <v>53058.153285874396</v>
      </c>
      <c r="BP13" s="39">
        <f ca="1">'CAPEX un PL'!BP196</f>
        <v>35372.102190582911</v>
      </c>
      <c r="BQ13" s="39">
        <f ca="1">'CAPEX un PL'!BQ196</f>
        <v>17686.051095291426</v>
      </c>
      <c r="BR13" s="39">
        <f ca="1">'CAPEX un PL'!BR196</f>
        <v>-5.8207660913467407E-11</v>
      </c>
      <c r="BS13" s="39">
        <f ca="1">'CAPEX un PL'!BS196</f>
        <v>-5.8207660913467407E-11</v>
      </c>
      <c r="BT13" s="39">
        <f ca="1">'CAPEX un PL'!BT196</f>
        <v>-5.8207660913467407E-11</v>
      </c>
      <c r="BU13" s="39">
        <f ca="1">'CAPEX un PL'!BU196</f>
        <v>-5.8207660913467407E-11</v>
      </c>
      <c r="BV13" s="39">
        <f ca="1">'CAPEX un PL'!BV196</f>
        <v>-5.8207660913467407E-11</v>
      </c>
      <c r="BW13" s="39">
        <f ca="1">'CAPEX un PL'!BW196</f>
        <v>-5.8207660913467407E-11</v>
      </c>
      <c r="BX13" s="39">
        <f ca="1">'CAPEX un PL'!BX196</f>
        <v>-5.8207660913467407E-11</v>
      </c>
      <c r="BY13" s="39">
        <f ca="1">'CAPEX un PL'!BY196</f>
        <v>-5.8207660913467407E-11</v>
      </c>
      <c r="BZ13" s="39">
        <f ca="1">'CAPEX un PL'!BZ196</f>
        <v>-5.8207660913467407E-11</v>
      </c>
      <c r="CA13" s="39">
        <f ca="1">'CAPEX un PL'!CA196</f>
        <v>-5.8207660913467407E-11</v>
      </c>
      <c r="CB13" s="39">
        <f ca="1">'CAPEX un PL'!CB196</f>
        <v>-5.8207660913467407E-11</v>
      </c>
      <c r="CC13" s="39">
        <f ca="1">'CAPEX un PL'!CC196</f>
        <v>-5.8207660913467407E-11</v>
      </c>
      <c r="CD13" s="39">
        <f ca="1">'CAPEX un PL'!CD196</f>
        <v>-5.8207660913467407E-11</v>
      </c>
      <c r="CE13" s="39">
        <f ca="1">'CAPEX un PL'!CE196</f>
        <v>-5.8207660913467407E-11</v>
      </c>
      <c r="CF13" s="39">
        <f ca="1">'CAPEX un PL'!CF196</f>
        <v>-5.8207660913467407E-11</v>
      </c>
      <c r="CG13" s="39">
        <f ca="1">'CAPEX un PL'!CG196</f>
        <v>-5.8207660913467407E-11</v>
      </c>
      <c r="CH13" s="39">
        <f ca="1">'CAPEX un PL'!CH196</f>
        <v>-5.8207660913467407E-11</v>
      </c>
      <c r="CI13" s="39">
        <f ca="1">'CAPEX un PL'!CI196</f>
        <v>-5.8207660913467407E-11</v>
      </c>
      <c r="CJ13" s="39">
        <f ca="1">'CAPEX un PL'!CJ196</f>
        <v>-5.8207660913467407E-11</v>
      </c>
      <c r="CK13" s="39">
        <f ca="1">'CAPEX un PL'!CK196</f>
        <v>-5.8207660913467407E-11</v>
      </c>
    </row>
    <row r="14" spans="1:187" customFormat="1" ht="10.15" customHeight="1">
      <c r="D14" s="44" t="s">
        <v>602</v>
      </c>
      <c r="E14" s="75"/>
      <c r="F14" s="12"/>
      <c r="J14" s="120">
        <f ca="1">SUM(J12:J13)</f>
        <v>0</v>
      </c>
      <c r="K14" s="120">
        <f t="shared" ref="K14:BV14" ca="1" si="0">SUM(K12:K13)</f>
        <v>0</v>
      </c>
      <c r="L14" s="120">
        <f t="shared" ca="1" si="0"/>
        <v>0</v>
      </c>
      <c r="M14" s="120">
        <f t="shared" ca="1" si="0"/>
        <v>1218858.013790241</v>
      </c>
      <c r="N14" s="120">
        <f t="shared" ca="1" si="0"/>
        <v>1563398.5971977639</v>
      </c>
      <c r="O14" s="120">
        <f t="shared" ca="1" si="0"/>
        <v>1500932.6194026773</v>
      </c>
      <c r="P14" s="120">
        <f t="shared" ca="1" si="0"/>
        <v>1438466.6416075907</v>
      </c>
      <c r="Q14" s="120">
        <f t="shared" ca="1" si="0"/>
        <v>1376000.6638125041</v>
      </c>
      <c r="R14" s="120">
        <f t="shared" ca="1" si="0"/>
        <v>1313534.6860174176</v>
      </c>
      <c r="S14" s="120">
        <f t="shared" ca="1" si="0"/>
        <v>1251068.708222331</v>
      </c>
      <c r="T14" s="120">
        <f t="shared" ca="1" si="0"/>
        <v>1188602.7304272444</v>
      </c>
      <c r="U14" s="120">
        <f t="shared" ca="1" si="0"/>
        <v>1126136.7526321576</v>
      </c>
      <c r="V14" s="120">
        <f t="shared" ca="1" si="0"/>
        <v>1063670.7748370711</v>
      </c>
      <c r="W14" s="120">
        <f t="shared" ca="1" si="0"/>
        <v>1001204.7970419844</v>
      </c>
      <c r="X14" s="120">
        <f t="shared" ca="1" si="0"/>
        <v>1277264.831112969</v>
      </c>
      <c r="Y14" s="120">
        <f t="shared" ca="1" si="0"/>
        <v>1222407.8032441642</v>
      </c>
      <c r="Z14" s="120">
        <f t="shared" ca="1" si="0"/>
        <v>1167550.7753753597</v>
      </c>
      <c r="AA14" s="120">
        <f t="shared" ca="1" si="0"/>
        <v>1112693.7475065549</v>
      </c>
      <c r="AB14" s="120">
        <f t="shared" ca="1" si="0"/>
        <v>1057836.7196377504</v>
      </c>
      <c r="AC14" s="120">
        <f t="shared" ca="1" si="0"/>
        <v>1002979.6917689457</v>
      </c>
      <c r="AD14" s="120">
        <f t="shared" ca="1" si="0"/>
        <v>948122.66390014102</v>
      </c>
      <c r="AE14" s="120">
        <f t="shared" ca="1" si="0"/>
        <v>893265.63603133638</v>
      </c>
      <c r="AF14" s="120">
        <f t="shared" ca="1" si="0"/>
        <v>838408.60816253175</v>
      </c>
      <c r="AG14" s="120">
        <f t="shared" ca="1" si="0"/>
        <v>783551.58029372711</v>
      </c>
      <c r="AH14" s="120">
        <f t="shared" ca="1" si="0"/>
        <v>996262.98943209939</v>
      </c>
      <c r="AI14" s="120">
        <f t="shared" ca="1" si="0"/>
        <v>948444.69766691839</v>
      </c>
      <c r="AJ14" s="120">
        <f t="shared" ca="1" si="0"/>
        <v>900626.40590173728</v>
      </c>
      <c r="AK14" s="120">
        <f t="shared" ca="1" si="0"/>
        <v>852808.11413655616</v>
      </c>
      <c r="AL14" s="120">
        <f t="shared" ca="1" si="0"/>
        <v>804989.82237137505</v>
      </c>
      <c r="AM14" s="120">
        <f t="shared" ca="1" si="0"/>
        <v>757171.53060619393</v>
      </c>
      <c r="AN14" s="120">
        <f t="shared" ca="1" si="0"/>
        <v>709353.23884101294</v>
      </c>
      <c r="AO14" s="120">
        <f t="shared" ca="1" si="0"/>
        <v>661534.94707583182</v>
      </c>
      <c r="AP14" s="120">
        <f t="shared" ca="1" si="0"/>
        <v>613716.65531065071</v>
      </c>
      <c r="AQ14" s="120">
        <f t="shared" ca="1" si="0"/>
        <v>565898.36354546971</v>
      </c>
      <c r="AR14" s="120">
        <f t="shared" ca="1" si="0"/>
        <v>752084.65435144829</v>
      </c>
      <c r="AS14" s="120">
        <f t="shared" ca="1" si="0"/>
        <v>707213.59795653319</v>
      </c>
      <c r="AT14" s="120">
        <f t="shared" ca="1" si="0"/>
        <v>662342.5415616181</v>
      </c>
      <c r="AU14" s="120">
        <f t="shared" ca="1" si="0"/>
        <v>617471.48516670289</v>
      </c>
      <c r="AV14" s="120">
        <f t="shared" ca="1" si="0"/>
        <v>572600.42877178779</v>
      </c>
      <c r="AW14" s="120">
        <f t="shared" ca="1" si="0"/>
        <v>527729.37237687269</v>
      </c>
      <c r="AX14" s="120">
        <f t="shared" ca="1" si="0"/>
        <v>482858.3159819576</v>
      </c>
      <c r="AY14" s="120">
        <f t="shared" ca="1" si="0"/>
        <v>437987.25958704244</v>
      </c>
      <c r="AZ14" s="120">
        <f t="shared" ca="1" si="0"/>
        <v>393116.20319212734</v>
      </c>
      <c r="BA14" s="120">
        <f t="shared" ca="1" si="0"/>
        <v>348245.14679721219</v>
      </c>
      <c r="BB14" s="120">
        <f t="shared" ca="1" si="0"/>
        <v>519757.8740902592</v>
      </c>
      <c r="BC14" s="120">
        <f t="shared" ca="1" si="0"/>
        <v>476517.21364122536</v>
      </c>
      <c r="BD14" s="120">
        <f t="shared" ca="1" si="0"/>
        <v>433276.55319219152</v>
      </c>
      <c r="BE14" s="120">
        <f t="shared" ca="1" si="0"/>
        <v>390035.89274315769</v>
      </c>
      <c r="BF14" s="120">
        <f t="shared" ca="1" si="0"/>
        <v>346795.23229412385</v>
      </c>
      <c r="BG14" s="120">
        <f t="shared" ca="1" si="0"/>
        <v>303554.57184509002</v>
      </c>
      <c r="BH14" s="120">
        <f t="shared" ca="1" si="0"/>
        <v>260313.91139605621</v>
      </c>
      <c r="BI14" s="120">
        <f t="shared" ca="1" si="0"/>
        <v>217073.2509470224</v>
      </c>
      <c r="BJ14" s="120">
        <f t="shared" ca="1" si="0"/>
        <v>173832.59049798857</v>
      </c>
      <c r="BK14" s="120">
        <f t="shared" ca="1" si="0"/>
        <v>130591.93004895475</v>
      </c>
      <c r="BL14" s="120">
        <f t="shared" ca="1" si="0"/>
        <v>214942.91494587791</v>
      </c>
      <c r="BM14" s="120">
        <f t="shared" ca="1" si="0"/>
        <v>175491.54217576073</v>
      </c>
      <c r="BN14" s="120">
        <f t="shared" ca="1" si="0"/>
        <v>136040.16940564351</v>
      </c>
      <c r="BO14" s="120">
        <f t="shared" ca="1" si="0"/>
        <v>96588.796635526291</v>
      </c>
      <c r="BP14" s="120">
        <f t="shared" ca="1" si="0"/>
        <v>57137.423865409088</v>
      </c>
      <c r="BQ14" s="120">
        <f t="shared" ca="1" si="0"/>
        <v>17686.05109529187</v>
      </c>
      <c r="BR14" s="120">
        <f t="shared" ca="1" si="0"/>
        <v>-5.8207660913467407E-11</v>
      </c>
      <c r="BS14" s="120">
        <f t="shared" ca="1" si="0"/>
        <v>-5.8207660913467407E-11</v>
      </c>
      <c r="BT14" s="120">
        <f t="shared" ca="1" si="0"/>
        <v>-5.8207660913467407E-11</v>
      </c>
      <c r="BU14" s="120">
        <f t="shared" ca="1" si="0"/>
        <v>-5.8207660913467407E-11</v>
      </c>
      <c r="BV14" s="120">
        <f t="shared" ca="1" si="0"/>
        <v>-5.8207660913467407E-11</v>
      </c>
      <c r="BW14" s="120">
        <f t="shared" ref="BW14:CK14" ca="1" si="1">SUM(BW12:BW13)</f>
        <v>-5.8207660913467407E-11</v>
      </c>
      <c r="BX14" s="120">
        <f t="shared" ca="1" si="1"/>
        <v>-5.8207660913467407E-11</v>
      </c>
      <c r="BY14" s="120">
        <f t="shared" ca="1" si="1"/>
        <v>-5.8207660913467407E-11</v>
      </c>
      <c r="BZ14" s="120">
        <f t="shared" ca="1" si="1"/>
        <v>-5.8207660913467407E-11</v>
      </c>
      <c r="CA14" s="120">
        <f t="shared" ca="1" si="1"/>
        <v>-5.8207660913467407E-11</v>
      </c>
      <c r="CB14" s="120">
        <f t="shared" ca="1" si="1"/>
        <v>-5.8207660913467407E-11</v>
      </c>
      <c r="CC14" s="120">
        <f t="shared" ca="1" si="1"/>
        <v>-5.8207660913467407E-11</v>
      </c>
      <c r="CD14" s="120">
        <f t="shared" ca="1" si="1"/>
        <v>-5.8207660913467407E-11</v>
      </c>
      <c r="CE14" s="120">
        <f t="shared" ca="1" si="1"/>
        <v>-5.8207660913467407E-11</v>
      </c>
      <c r="CF14" s="120">
        <f t="shared" ca="1" si="1"/>
        <v>-5.8207660913467407E-11</v>
      </c>
      <c r="CG14" s="120">
        <f t="shared" ca="1" si="1"/>
        <v>-5.8207660913467407E-11</v>
      </c>
      <c r="CH14" s="120">
        <f t="shared" ca="1" si="1"/>
        <v>-5.8207660913467407E-11</v>
      </c>
      <c r="CI14" s="120">
        <f t="shared" ca="1" si="1"/>
        <v>-5.8207660913467407E-11</v>
      </c>
      <c r="CJ14" s="120">
        <f t="shared" ca="1" si="1"/>
        <v>-5.8207660913467407E-11</v>
      </c>
      <c r="CK14" s="120">
        <f t="shared" ca="1" si="1"/>
        <v>-5.8207660913467407E-11</v>
      </c>
    </row>
    <row r="15" spans="1:187" customFormat="1" ht="10.15" customHeight="1">
      <c r="D15" s="10"/>
      <c r="F15" s="12"/>
    </row>
    <row r="16" spans="1:187" customFormat="1" ht="10.15" customHeight="1">
      <c r="D16" s="63" t="s">
        <v>231</v>
      </c>
      <c r="F16" s="12"/>
    </row>
    <row r="17" spans="1:89" customFormat="1" ht="10.15" customHeight="1">
      <c r="D17" s="10" t="s">
        <v>173</v>
      </c>
      <c r="F17" s="12" t="s">
        <v>4</v>
      </c>
      <c r="J17" s="31">
        <f>NWC!J47</f>
        <v>0</v>
      </c>
      <c r="K17" s="31">
        <f>NWC!K47</f>
        <v>0</v>
      </c>
      <c r="L17" s="31">
        <f>NWC!L47</f>
        <v>0</v>
      </c>
      <c r="M17" s="31">
        <f>NWC!M47</f>
        <v>0</v>
      </c>
      <c r="N17" s="31">
        <f>NWC!N47</f>
        <v>267620.75257157866</v>
      </c>
      <c r="O17" s="31">
        <f>NWC!O47</f>
        <v>267620.75257157866</v>
      </c>
      <c r="P17" s="31">
        <f>NWC!P47</f>
        <v>267620.75257157866</v>
      </c>
      <c r="Q17" s="31">
        <f>NWC!Q47</f>
        <v>267620.75257157866</v>
      </c>
      <c r="R17" s="31">
        <f>NWC!R47</f>
        <v>267620.75257157866</v>
      </c>
      <c r="S17" s="31">
        <f>NWC!S47</f>
        <v>267620.75257157866</v>
      </c>
      <c r="T17" s="31">
        <f>NWC!T47</f>
        <v>267620.75257157866</v>
      </c>
      <c r="U17" s="31">
        <f>NWC!U47</f>
        <v>267620.75257157866</v>
      </c>
      <c r="V17" s="31">
        <f>NWC!V47</f>
        <v>267620.75257157866</v>
      </c>
      <c r="W17" s="31">
        <f>NWC!W47</f>
        <v>267620.75257157866</v>
      </c>
      <c r="X17" s="31">
        <f>NWC!X47</f>
        <v>258552.51012736207</v>
      </c>
      <c r="Y17" s="31">
        <f>NWC!Y47</f>
        <v>245639.39511905753</v>
      </c>
      <c r="Z17" s="31">
        <f>NWC!Z47</f>
        <v>234712.91318895371</v>
      </c>
      <c r="AA17" s="31">
        <f>NWC!AA47</f>
        <v>225347.35724886475</v>
      </c>
      <c r="AB17" s="31">
        <f>NWC!AB47</f>
        <v>217230.54210078763</v>
      </c>
      <c r="AC17" s="31">
        <f>NWC!AC47</f>
        <v>210128.32884622016</v>
      </c>
      <c r="AD17" s="31">
        <f>NWC!AD47</f>
        <v>203861.67009219009</v>
      </c>
      <c r="AE17" s="31">
        <f>NWC!AE47</f>
        <v>198291.30675527436</v>
      </c>
      <c r="AF17" s="31">
        <f>NWC!AF47</f>
        <v>193307.2974538235</v>
      </c>
      <c r="AG17" s="31">
        <f>NWC!AG47</f>
        <v>188821.6890825177</v>
      </c>
      <c r="AH17" s="31">
        <f>NWC!AH47</f>
        <v>184763.28150847915</v>
      </c>
      <c r="AI17" s="31">
        <f>NWC!AI47</f>
        <v>181073.820077535</v>
      </c>
      <c r="AJ17" s="31">
        <f>NWC!AJ47</f>
        <v>177705.18137971641</v>
      </c>
      <c r="AK17" s="31">
        <f>NWC!AK47</f>
        <v>174617.26257338273</v>
      </c>
      <c r="AL17" s="31">
        <f>NWC!AL47</f>
        <v>171776.37727155571</v>
      </c>
      <c r="AM17" s="31">
        <f>NWC!AM47</f>
        <v>169154.02160833078</v>
      </c>
      <c r="AN17" s="31">
        <f>NWC!AN47</f>
        <v>166725.91451275218</v>
      </c>
      <c r="AO17" s="31">
        <f>NWC!AO47</f>
        <v>164471.24363828625</v>
      </c>
      <c r="AP17" s="31">
        <f>NWC!AP47</f>
        <v>162372.06730688704</v>
      </c>
      <c r="AQ17" s="31">
        <f>NWC!AQ47</f>
        <v>160412.83606424773</v>
      </c>
      <c r="AR17" s="31">
        <f>NWC!AR47</f>
        <v>158580.00683726257</v>
      </c>
      <c r="AS17" s="31">
        <f>NWC!AS47</f>
        <v>156861.729436964</v>
      </c>
      <c r="AT17" s="31">
        <f>NWC!AT47</f>
        <v>155247.59006092596</v>
      </c>
      <c r="AU17" s="31">
        <f>NWC!AU47</f>
        <v>153728.40005994897</v>
      </c>
      <c r="AV17" s="31">
        <f>NWC!AV47</f>
        <v>152296.02091617064</v>
      </c>
      <c r="AW17" s="31">
        <f>NWC!AW47</f>
        <v>150943.2183914911</v>
      </c>
      <c r="AX17" s="31">
        <f>NWC!AX47</f>
        <v>149663.54032760506</v>
      </c>
      <c r="AY17" s="31">
        <f>NWC!AY47</f>
        <v>148451.21374076567</v>
      </c>
      <c r="AZ17" s="31">
        <f>NWC!AZ47</f>
        <v>147301.05774812316</v>
      </c>
      <c r="BA17" s="31">
        <f>NWC!BA47</f>
        <v>146208.40955511277</v>
      </c>
      <c r="BB17" s="31">
        <f>NWC!BB47</f>
        <v>145169.06127395655</v>
      </c>
      <c r="BC17" s="31">
        <f>NWC!BC47</f>
        <v>144179.20576809347</v>
      </c>
      <c r="BD17" s="31">
        <f>NWC!BD47</f>
        <v>143235.39005320077</v>
      </c>
      <c r="BE17" s="31">
        <f>NWC!BE47</f>
        <v>142334.47505262136</v>
      </c>
      <c r="BF17" s="31">
        <f>NWC!BF47</f>
        <v>141473.60071873441</v>
      </c>
      <c r="BG17" s="31">
        <f>NWC!BG47</f>
        <v>140650.15570371214</v>
      </c>
      <c r="BH17" s="31">
        <f>NWC!BH47</f>
        <v>139861.75090209502</v>
      </c>
      <c r="BI17" s="31">
        <f>NWC!BI47</f>
        <v>139106.1963005453</v>
      </c>
      <c r="BJ17" s="31">
        <f>NWC!BJ47</f>
        <v>138381.48066232415</v>
      </c>
      <c r="BK17" s="31">
        <f>NWC!BK47</f>
        <v>137685.75364963181</v>
      </c>
      <c r="BL17" s="31">
        <f>NWC!BL47</f>
        <v>137017.31004920189</v>
      </c>
      <c r="BM17" s="31">
        <f>NWC!BM47</f>
        <v>136374.57581801934</v>
      </c>
      <c r="BN17" s="31">
        <f>NWC!BN47</f>
        <v>135756.09570876823</v>
      </c>
      <c r="BO17" s="31">
        <f>NWC!BO47</f>
        <v>135160.52227023017</v>
      </c>
      <c r="BP17" s="31">
        <f>NWC!BP47</f>
        <v>134586.60604763884</v>
      </c>
      <c r="BQ17" s="31">
        <f>NWC!BQ47</f>
        <v>134033.18683299728</v>
      </c>
      <c r="BR17" s="31">
        <f>NWC!BR47</f>
        <v>0</v>
      </c>
      <c r="BS17" s="31">
        <f>NWC!BS47</f>
        <v>0</v>
      </c>
      <c r="BT17" s="31">
        <f>NWC!BT47</f>
        <v>0</v>
      </c>
      <c r="BU17" s="31">
        <f>NWC!BU47</f>
        <v>0</v>
      </c>
      <c r="BV17" s="31">
        <f>NWC!BV47</f>
        <v>0</v>
      </c>
      <c r="BW17" s="31">
        <f>NWC!BW47</f>
        <v>0</v>
      </c>
      <c r="BX17" s="31">
        <f>NWC!BX47</f>
        <v>0</v>
      </c>
      <c r="BY17" s="31">
        <f>NWC!BY47</f>
        <v>0</v>
      </c>
      <c r="BZ17" s="31">
        <f>NWC!BZ47</f>
        <v>0</v>
      </c>
      <c r="CA17" s="31">
        <f>NWC!CA47</f>
        <v>0</v>
      </c>
      <c r="CB17" s="31">
        <f>NWC!CB47</f>
        <v>0</v>
      </c>
      <c r="CC17" s="31">
        <f>NWC!CC47</f>
        <v>0</v>
      </c>
      <c r="CD17" s="31">
        <f>NWC!CD47</f>
        <v>0</v>
      </c>
      <c r="CE17" s="31">
        <f>NWC!CE47</f>
        <v>0</v>
      </c>
      <c r="CF17" s="31">
        <f>NWC!CF47</f>
        <v>0</v>
      </c>
      <c r="CG17" s="31">
        <f>NWC!CG47</f>
        <v>0</v>
      </c>
      <c r="CH17" s="31">
        <f>NWC!CH47</f>
        <v>0</v>
      </c>
      <c r="CI17" s="31">
        <f>NWC!CI47</f>
        <v>0</v>
      </c>
      <c r="CJ17" s="31">
        <f>NWC!CJ47</f>
        <v>0</v>
      </c>
      <c r="CK17" s="31">
        <f>NWC!CK47</f>
        <v>0</v>
      </c>
    </row>
    <row r="18" spans="1:89" customFormat="1" ht="10.15" customHeight="1">
      <c r="D18" s="40" t="s">
        <v>235</v>
      </c>
      <c r="E18" s="94"/>
      <c r="F18" s="42" t="s">
        <v>4</v>
      </c>
      <c r="I18" s="24"/>
      <c r="J18" s="39">
        <f ca="1">Finansejums!J304</f>
        <v>0</v>
      </c>
      <c r="K18" s="39">
        <f ca="1">Finansejums!K304</f>
        <v>0</v>
      </c>
      <c r="L18" s="39">
        <f ca="1">Finansejums!L304</f>
        <v>0</v>
      </c>
      <c r="M18" s="39">
        <f ca="1">Finansejums!M304</f>
        <v>0</v>
      </c>
      <c r="N18" s="39">
        <f ca="1">Finansejums!N304</f>
        <v>0</v>
      </c>
      <c r="O18" s="39">
        <f ca="1">Finansejums!O304</f>
        <v>0</v>
      </c>
      <c r="P18" s="39">
        <f ca="1">Finansejums!P304</f>
        <v>0</v>
      </c>
      <c r="Q18" s="39">
        <f ca="1">Finansejums!Q304</f>
        <v>0</v>
      </c>
      <c r="R18" s="39">
        <f ca="1">Finansejums!R304</f>
        <v>0</v>
      </c>
      <c r="S18" s="39">
        <f ca="1">Finansejums!S304</f>
        <v>0</v>
      </c>
      <c r="T18" s="39">
        <f ca="1">Finansejums!T304</f>
        <v>0</v>
      </c>
      <c r="U18" s="39">
        <f ca="1">Finansejums!U304</f>
        <v>0</v>
      </c>
      <c r="V18" s="39">
        <f ca="1">Finansejums!V304</f>
        <v>0</v>
      </c>
      <c r="W18" s="39">
        <f ca="1">Finansejums!W304</f>
        <v>0</v>
      </c>
      <c r="X18" s="39">
        <f ca="1">Finansejums!X304</f>
        <v>0</v>
      </c>
      <c r="Y18" s="39">
        <f ca="1">Finansejums!Y304</f>
        <v>0</v>
      </c>
      <c r="Z18" s="39">
        <f ca="1">Finansejums!Z304</f>
        <v>0</v>
      </c>
      <c r="AA18" s="39">
        <f ca="1">Finansejums!AA304</f>
        <v>19751.246720082898</v>
      </c>
      <c r="AB18" s="39">
        <f ca="1">Finansejums!AB304</f>
        <v>72811.005720114306</v>
      </c>
      <c r="AC18" s="39">
        <f ca="1">Finansejums!AC304</f>
        <v>95388.70753338105</v>
      </c>
      <c r="AD18" s="39">
        <f ca="1">Finansejums!AD304</f>
        <v>103309.77154977218</v>
      </c>
      <c r="AE18" s="39">
        <f ca="1">Finansejums!AE304</f>
        <v>104385.28149025829</v>
      </c>
      <c r="AF18" s="39">
        <f ca="1">Finansejums!AF304</f>
        <v>102441.43818490065</v>
      </c>
      <c r="AG18" s="39">
        <f ca="1">Finansejums!AG304</f>
        <v>99328.492225553608</v>
      </c>
      <c r="AH18" s="39">
        <f ca="1">Finansejums!AH304</f>
        <v>28751.173890037531</v>
      </c>
      <c r="AI18" s="39">
        <f ca="1">Finansejums!AI304</f>
        <v>56890.667069339201</v>
      </c>
      <c r="AJ18" s="39">
        <f ca="1">Finansejums!AJ304</f>
        <v>69471.760392049531</v>
      </c>
      <c r="AK18" s="39">
        <f ca="1">Finansejums!AK304</f>
        <v>74461.468761481447</v>
      </c>
      <c r="AL18" s="39">
        <f ca="1">Finansejums!AL304</f>
        <v>75820.080083981476</v>
      </c>
      <c r="AM18" s="39">
        <f ca="1">Finansejums!AM304</f>
        <v>75508.195889507988</v>
      </c>
      <c r="AN18" s="39">
        <f ca="1">Finansejums!AN304</f>
        <v>74489.551270355412</v>
      </c>
      <c r="AO18" s="39">
        <f ca="1">Finansejums!AO304</f>
        <v>73231.878720650304</v>
      </c>
      <c r="AP18" s="39">
        <f ca="1">Finansejums!AP304</f>
        <v>71956.909932537412</v>
      </c>
      <c r="AQ18" s="39">
        <f ca="1">Finansejums!AQ304</f>
        <v>70765.034805629941</v>
      </c>
      <c r="AR18" s="39">
        <f ca="1">Finansejums!AR304</f>
        <v>9302.1680818080604</v>
      </c>
      <c r="AS18" s="39">
        <f ca="1">Finansejums!AS304</f>
        <v>35895.097222219694</v>
      </c>
      <c r="AT18" s="39">
        <f ca="1">Finansejums!AT304</f>
        <v>48819.363991980863</v>
      </c>
      <c r="AU18" s="39">
        <f ca="1">Finansejums!AU304</f>
        <v>54970.965622155389</v>
      </c>
      <c r="AV18" s="39">
        <f ca="1">Finansejums!AV304</f>
        <v>57792.503490757314</v>
      </c>
      <c r="AW18" s="39">
        <f ca="1">Finansejums!AW304</f>
        <v>59000.493139717131</v>
      </c>
      <c r="AX18" s="39">
        <f ca="1">Finansejums!AX304</f>
        <v>59448.934893118334</v>
      </c>
      <c r="AY18" s="39">
        <f ca="1">Finansejums!AY304</f>
        <v>59561.028365369362</v>
      </c>
      <c r="AZ18" s="39">
        <f ca="1">Finansejums!AZ304</f>
        <v>59544.970017059561</v>
      </c>
      <c r="BA18" s="39">
        <f ca="1">Finansejums!BA304</f>
        <v>59501.801357602235</v>
      </c>
      <c r="BB18" s="39">
        <f ca="1">Finansejums!BB304</f>
        <v>3068.511432530704</v>
      </c>
      <c r="BC18" s="39">
        <f ca="1">Finansejums!BC304</f>
        <v>28547.249502660197</v>
      </c>
      <c r="BD18" s="39">
        <f ca="1">Finansejums!BD304</f>
        <v>41323.129692714137</v>
      </c>
      <c r="BE18" s="39">
        <f ca="1">Finansejums!BE304</f>
        <v>47775.012984850167</v>
      </c>
      <c r="BF18" s="39">
        <f ca="1">Finansejums!BF304</f>
        <v>51090.471420503993</v>
      </c>
      <c r="BG18" s="39">
        <f ca="1">Finansejums!BG304</f>
        <v>52861.596753052843</v>
      </c>
      <c r="BH18" s="39">
        <f ca="1">Finansejums!BH304</f>
        <v>53882.887033691033</v>
      </c>
      <c r="BI18" s="39">
        <f ca="1">Finansejums!BI304</f>
        <v>54550.174415750051</v>
      </c>
      <c r="BJ18" s="39">
        <f ca="1">Finansejums!BJ304</f>
        <v>55060.075493491706</v>
      </c>
      <c r="BK18" s="39">
        <f ca="1">Finansejums!BK304</f>
        <v>55509.70455983626</v>
      </c>
      <c r="BL18" s="39">
        <f ca="1">Finansejums!BL304</f>
        <v>24138.832885218781</v>
      </c>
      <c r="BM18" s="39">
        <f ca="1">Finansejums!BM304</f>
        <v>39577.067083561749</v>
      </c>
      <c r="BN18" s="39">
        <f ca="1">Finansejums!BN304</f>
        <v>47484.63787257576</v>
      </c>
      <c r="BO18" s="39">
        <f ca="1">Finansejums!BO304</f>
        <v>51641.384515043494</v>
      </c>
      <c r="BP18" s="39">
        <f ca="1">Finansejums!BP304</f>
        <v>107872.84981776278</v>
      </c>
      <c r="BQ18" s="39">
        <f ca="1">Finansejums!BQ304</f>
        <v>164563.57346882648</v>
      </c>
      <c r="BR18" s="39">
        <f ca="1">Finansejums!BR304</f>
        <v>6.1118043959140778E-10</v>
      </c>
      <c r="BS18" s="39">
        <f ca="1">Finansejums!BS304</f>
        <v>6.120288162492215E-10</v>
      </c>
      <c r="BT18" s="39">
        <f ca="1">Finansejums!BT304</f>
        <v>6.1245300457812841E-10</v>
      </c>
      <c r="BU18" s="39">
        <f ca="1">Finansejums!BU304</f>
        <v>6.1266509874258187E-10</v>
      </c>
      <c r="BV18" s="39">
        <f ca="1">Finansejums!BV304</f>
        <v>6.1277114582480855E-10</v>
      </c>
      <c r="BW18" s="39">
        <f ca="1">Finansejums!BW304</f>
        <v>6.1282416936592183E-10</v>
      </c>
      <c r="BX18" s="39">
        <f ca="1">Finansejums!BX304</f>
        <v>6.1285068113647848E-10</v>
      </c>
      <c r="BY18" s="39">
        <f ca="1">Finansejums!BY304</f>
        <v>6.1286393702175675E-10</v>
      </c>
      <c r="BZ18" s="39">
        <f ca="1">Finansejums!BZ304</f>
        <v>6.1287056496439588E-10</v>
      </c>
      <c r="CA18" s="39">
        <f ca="1">Finansejums!CA304</f>
        <v>6.128738789357154E-10</v>
      </c>
      <c r="CB18" s="39">
        <f ca="1">Finansejums!CB304</f>
        <v>6.1287553592137521E-10</v>
      </c>
      <c r="CC18" s="39">
        <f ca="1">Finansejums!CC304</f>
        <v>6.1287636441420506E-10</v>
      </c>
      <c r="CD18" s="39">
        <f ca="1">Finansejums!CD304</f>
        <v>6.1287677866061993E-10</v>
      </c>
      <c r="CE18" s="39">
        <f ca="1">Finansejums!CE304</f>
        <v>6.1287698578382742E-10</v>
      </c>
      <c r="CF18" s="39">
        <f ca="1">Finansejums!CF304</f>
        <v>6.1287708934543112E-10</v>
      </c>
      <c r="CG18" s="39">
        <f ca="1">Finansejums!CG304</f>
        <v>6.1287714112623291E-10</v>
      </c>
      <c r="CH18" s="39">
        <f ca="1">Finansejums!CH304</f>
        <v>6.1287716701663381E-10</v>
      </c>
      <c r="CI18" s="39">
        <f ca="1">Finansejums!CI304</f>
        <v>6.128771799618342E-10</v>
      </c>
      <c r="CJ18" s="39">
        <f ca="1">Finansejums!CJ304</f>
        <v>6.128771864344344E-10</v>
      </c>
      <c r="CK18" s="39">
        <f ca="1">Finansejums!CK304</f>
        <v>6.128771896707345E-10</v>
      </c>
    </row>
    <row r="19" spans="1:89" s="75" customFormat="1" ht="10.15" customHeight="1">
      <c r="D19" s="44" t="s">
        <v>236</v>
      </c>
      <c r="F19" s="12"/>
      <c r="J19" s="38">
        <f t="shared" ref="J19:AO19" ca="1" si="2">SUM(J17:J18)</f>
        <v>0</v>
      </c>
      <c r="K19" s="38">
        <f ca="1">SUM(K17:K18)</f>
        <v>0</v>
      </c>
      <c r="L19" s="38">
        <f t="shared" ca="1" si="2"/>
        <v>0</v>
      </c>
      <c r="M19" s="38">
        <f t="shared" ca="1" si="2"/>
        <v>0</v>
      </c>
      <c r="N19" s="38">
        <f t="shared" ca="1" si="2"/>
        <v>267620.75257157866</v>
      </c>
      <c r="O19" s="38">
        <f t="shared" ca="1" si="2"/>
        <v>267620.75257157866</v>
      </c>
      <c r="P19" s="38">
        <f t="shared" ca="1" si="2"/>
        <v>267620.75257157866</v>
      </c>
      <c r="Q19" s="38">
        <f t="shared" ca="1" si="2"/>
        <v>267620.75257157866</v>
      </c>
      <c r="R19" s="38">
        <f t="shared" ca="1" si="2"/>
        <v>267620.75257157866</v>
      </c>
      <c r="S19" s="38">
        <f t="shared" ca="1" si="2"/>
        <v>267620.75257157866</v>
      </c>
      <c r="T19" s="38">
        <f t="shared" ca="1" si="2"/>
        <v>267620.75257157866</v>
      </c>
      <c r="U19" s="38">
        <f t="shared" ca="1" si="2"/>
        <v>267620.75257157866</v>
      </c>
      <c r="V19" s="38">
        <f t="shared" ca="1" si="2"/>
        <v>267620.75257157866</v>
      </c>
      <c r="W19" s="38">
        <f t="shared" ca="1" si="2"/>
        <v>267620.75257157866</v>
      </c>
      <c r="X19" s="38">
        <f t="shared" ca="1" si="2"/>
        <v>258552.51012736207</v>
      </c>
      <c r="Y19" s="38">
        <f t="shared" ca="1" si="2"/>
        <v>245639.39511905753</v>
      </c>
      <c r="Z19" s="38">
        <f t="shared" ca="1" si="2"/>
        <v>234712.91318895371</v>
      </c>
      <c r="AA19" s="38">
        <f t="shared" ca="1" si="2"/>
        <v>245098.60396894766</v>
      </c>
      <c r="AB19" s="38">
        <f t="shared" ca="1" si="2"/>
        <v>290041.54782090196</v>
      </c>
      <c r="AC19" s="38">
        <f t="shared" ca="1" si="2"/>
        <v>305517.03637960122</v>
      </c>
      <c r="AD19" s="38">
        <f t="shared" ca="1" si="2"/>
        <v>307171.44164196227</v>
      </c>
      <c r="AE19" s="38">
        <f t="shared" ca="1" si="2"/>
        <v>302676.58824553265</v>
      </c>
      <c r="AF19" s="38">
        <f t="shared" ca="1" si="2"/>
        <v>295748.73563872417</v>
      </c>
      <c r="AG19" s="38">
        <f t="shared" ca="1" si="2"/>
        <v>288150.1813080713</v>
      </c>
      <c r="AH19" s="38">
        <f t="shared" ca="1" si="2"/>
        <v>213514.45539851667</v>
      </c>
      <c r="AI19" s="38">
        <f t="shared" ca="1" si="2"/>
        <v>237964.48714687419</v>
      </c>
      <c r="AJ19" s="38">
        <f t="shared" ca="1" si="2"/>
        <v>247176.94177176594</v>
      </c>
      <c r="AK19" s="38">
        <f t="shared" ca="1" si="2"/>
        <v>249078.73133486416</v>
      </c>
      <c r="AL19" s="38">
        <f t="shared" ca="1" si="2"/>
        <v>247596.45735553719</v>
      </c>
      <c r="AM19" s="38">
        <f t="shared" ca="1" si="2"/>
        <v>244662.21749783878</v>
      </c>
      <c r="AN19" s="38">
        <f t="shared" ca="1" si="2"/>
        <v>241215.46578310759</v>
      </c>
      <c r="AO19" s="38">
        <f t="shared" ca="1" si="2"/>
        <v>237703.12235893655</v>
      </c>
      <c r="AP19" s="38">
        <f t="shared" ref="AP19:BU19" ca="1" si="3">SUM(AP17:AP18)</f>
        <v>234328.97723942445</v>
      </c>
      <c r="AQ19" s="38">
        <f t="shared" ca="1" si="3"/>
        <v>231177.87086987769</v>
      </c>
      <c r="AR19" s="38">
        <f t="shared" ca="1" si="3"/>
        <v>167882.17491907062</v>
      </c>
      <c r="AS19" s="38">
        <f t="shared" ca="1" si="3"/>
        <v>192756.82665918369</v>
      </c>
      <c r="AT19" s="38">
        <f t="shared" ca="1" si="3"/>
        <v>204066.95405290683</v>
      </c>
      <c r="AU19" s="38">
        <f t="shared" ca="1" si="3"/>
        <v>208699.36568210437</v>
      </c>
      <c r="AV19" s="38">
        <f t="shared" ca="1" si="3"/>
        <v>210088.52440692796</v>
      </c>
      <c r="AW19" s="38">
        <f t="shared" ca="1" si="3"/>
        <v>209943.71153120825</v>
      </c>
      <c r="AX19" s="38">
        <f t="shared" ca="1" si="3"/>
        <v>209112.4752207234</v>
      </c>
      <c r="AY19" s="38">
        <f t="shared" ca="1" si="3"/>
        <v>208012.24210613503</v>
      </c>
      <c r="AZ19" s="38">
        <f t="shared" ca="1" si="3"/>
        <v>206846.02776518272</v>
      </c>
      <c r="BA19" s="38">
        <f t="shared" ca="1" si="3"/>
        <v>205710.210912715</v>
      </c>
      <c r="BB19" s="38">
        <f t="shared" ca="1" si="3"/>
        <v>148237.57270648726</v>
      </c>
      <c r="BC19" s="38">
        <f t="shared" ca="1" si="3"/>
        <v>172726.45527075365</v>
      </c>
      <c r="BD19" s="38">
        <f t="shared" ca="1" si="3"/>
        <v>184558.51974591491</v>
      </c>
      <c r="BE19" s="38">
        <f t="shared" ca="1" si="3"/>
        <v>190109.48803747154</v>
      </c>
      <c r="BF19" s="38">
        <f t="shared" ca="1" si="3"/>
        <v>192564.07213923841</v>
      </c>
      <c r="BG19" s="38">
        <f t="shared" ca="1" si="3"/>
        <v>193511.75245676498</v>
      </c>
      <c r="BH19" s="38">
        <f t="shared" ca="1" si="3"/>
        <v>193744.63793578604</v>
      </c>
      <c r="BI19" s="38">
        <f t="shared" ca="1" si="3"/>
        <v>193656.37071629535</v>
      </c>
      <c r="BJ19" s="38">
        <f t="shared" ca="1" si="3"/>
        <v>193441.55615581584</v>
      </c>
      <c r="BK19" s="38">
        <f t="shared" ca="1" si="3"/>
        <v>193195.45820946805</v>
      </c>
      <c r="BL19" s="38">
        <f t="shared" ca="1" si="3"/>
        <v>161156.14293442067</v>
      </c>
      <c r="BM19" s="38">
        <f t="shared" ca="1" si="3"/>
        <v>175951.64290158107</v>
      </c>
      <c r="BN19" s="38">
        <f t="shared" ca="1" si="3"/>
        <v>183240.73358134399</v>
      </c>
      <c r="BO19" s="38">
        <f t="shared" ca="1" si="3"/>
        <v>186801.90678527366</v>
      </c>
      <c r="BP19" s="38">
        <f t="shared" ca="1" si="3"/>
        <v>242459.4558654016</v>
      </c>
      <c r="BQ19" s="38">
        <f t="shared" ca="1" si="3"/>
        <v>298596.76030182373</v>
      </c>
      <c r="BR19" s="38">
        <f t="shared" ca="1" si="3"/>
        <v>6.1118043959140778E-10</v>
      </c>
      <c r="BS19" s="38">
        <f t="shared" ca="1" si="3"/>
        <v>6.120288162492215E-10</v>
      </c>
      <c r="BT19" s="38">
        <f t="shared" ca="1" si="3"/>
        <v>6.1245300457812841E-10</v>
      </c>
      <c r="BU19" s="38">
        <f t="shared" ca="1" si="3"/>
        <v>6.1266509874258187E-10</v>
      </c>
      <c r="BV19" s="38">
        <f t="shared" ref="BV19:CK19" ca="1" si="4">SUM(BV17:BV18)</f>
        <v>6.1277114582480855E-10</v>
      </c>
      <c r="BW19" s="38">
        <f t="shared" ca="1" si="4"/>
        <v>6.1282416936592183E-10</v>
      </c>
      <c r="BX19" s="38">
        <f t="shared" ca="1" si="4"/>
        <v>6.1285068113647848E-10</v>
      </c>
      <c r="BY19" s="38">
        <f t="shared" ca="1" si="4"/>
        <v>6.1286393702175675E-10</v>
      </c>
      <c r="BZ19" s="38">
        <f t="shared" ca="1" si="4"/>
        <v>6.1287056496439588E-10</v>
      </c>
      <c r="CA19" s="38">
        <f t="shared" ca="1" si="4"/>
        <v>6.128738789357154E-10</v>
      </c>
      <c r="CB19" s="38">
        <f t="shared" ca="1" si="4"/>
        <v>6.1287553592137521E-10</v>
      </c>
      <c r="CC19" s="38">
        <f t="shared" ca="1" si="4"/>
        <v>6.1287636441420506E-10</v>
      </c>
      <c r="CD19" s="38">
        <f t="shared" ca="1" si="4"/>
        <v>6.1287677866061993E-10</v>
      </c>
      <c r="CE19" s="38">
        <f t="shared" ca="1" si="4"/>
        <v>6.1287698578382742E-10</v>
      </c>
      <c r="CF19" s="38">
        <f t="shared" ca="1" si="4"/>
        <v>6.1287708934543112E-10</v>
      </c>
      <c r="CG19" s="38">
        <f t="shared" ca="1" si="4"/>
        <v>6.1287714112623291E-10</v>
      </c>
      <c r="CH19" s="38">
        <f t="shared" ca="1" si="4"/>
        <v>6.1287716701663381E-10</v>
      </c>
      <c r="CI19" s="38">
        <f t="shared" ca="1" si="4"/>
        <v>6.128771799618342E-10</v>
      </c>
      <c r="CJ19" s="38">
        <f t="shared" ca="1" si="4"/>
        <v>6.128771864344344E-10</v>
      </c>
      <c r="CK19" s="38">
        <f t="shared" ca="1" si="4"/>
        <v>6.128771896707345E-10</v>
      </c>
    </row>
    <row r="20" spans="1:89" customFormat="1" ht="10.15" customHeight="1">
      <c r="D20" s="10"/>
      <c r="F20" s="12" t="s">
        <v>4</v>
      </c>
    </row>
    <row r="21" spans="1:89" s="75" customFormat="1" ht="10.15" customHeight="1">
      <c r="D21" s="123" t="s">
        <v>237</v>
      </c>
      <c r="F21" s="12" t="s">
        <v>4</v>
      </c>
      <c r="J21" s="79">
        <f ca="1">SUM(J14,J19)</f>
        <v>0</v>
      </c>
      <c r="K21" s="79">
        <f t="shared" ref="K21:BV21" ca="1" si="5">SUM(K14,K19)</f>
        <v>0</v>
      </c>
      <c r="L21" s="79">
        <f t="shared" ca="1" si="5"/>
        <v>0</v>
      </c>
      <c r="M21" s="79">
        <f t="shared" ca="1" si="5"/>
        <v>1218858.013790241</v>
      </c>
      <c r="N21" s="79">
        <f t="shared" ca="1" si="5"/>
        <v>1831019.3497693425</v>
      </c>
      <c r="O21" s="79">
        <f t="shared" ca="1" si="5"/>
        <v>1768553.3719742559</v>
      </c>
      <c r="P21" s="79">
        <f t="shared" ca="1" si="5"/>
        <v>1706087.3941791693</v>
      </c>
      <c r="Q21" s="79">
        <f t="shared" ca="1" si="5"/>
        <v>1643621.4163840828</v>
      </c>
      <c r="R21" s="79">
        <f t="shared" ca="1" si="5"/>
        <v>1581155.4385889962</v>
      </c>
      <c r="S21" s="79">
        <f t="shared" ca="1" si="5"/>
        <v>1518689.4607939096</v>
      </c>
      <c r="T21" s="79">
        <f t="shared" ca="1" si="5"/>
        <v>1456223.482998823</v>
      </c>
      <c r="U21" s="79">
        <f t="shared" ca="1" si="5"/>
        <v>1393757.5052037362</v>
      </c>
      <c r="V21" s="79">
        <f t="shared" ca="1" si="5"/>
        <v>1331291.5274086497</v>
      </c>
      <c r="W21" s="79">
        <f t="shared" ca="1" si="5"/>
        <v>1268825.5496135631</v>
      </c>
      <c r="X21" s="79">
        <f t="shared" ca="1" si="5"/>
        <v>1535817.3412403311</v>
      </c>
      <c r="Y21" s="79">
        <f t="shared" ca="1" si="5"/>
        <v>1468047.1983632217</v>
      </c>
      <c r="Z21" s="79">
        <f t="shared" ca="1" si="5"/>
        <v>1402263.6885643133</v>
      </c>
      <c r="AA21" s="79">
        <f t="shared" ca="1" si="5"/>
        <v>1357792.3514755026</v>
      </c>
      <c r="AB21" s="79">
        <f t="shared" ca="1" si="5"/>
        <v>1347878.2674586524</v>
      </c>
      <c r="AC21" s="79">
        <f t="shared" ca="1" si="5"/>
        <v>1308496.728148547</v>
      </c>
      <c r="AD21" s="79">
        <f t="shared" ca="1" si="5"/>
        <v>1255294.1055421033</v>
      </c>
      <c r="AE21" s="79">
        <f t="shared" ca="1" si="5"/>
        <v>1195942.2242768691</v>
      </c>
      <c r="AF21" s="79">
        <f t="shared" ca="1" si="5"/>
        <v>1134157.3438012558</v>
      </c>
      <c r="AG21" s="79">
        <f t="shared" ca="1" si="5"/>
        <v>1071701.7616017985</v>
      </c>
      <c r="AH21" s="79">
        <f t="shared" ca="1" si="5"/>
        <v>1209777.444830616</v>
      </c>
      <c r="AI21" s="79">
        <f t="shared" ca="1" si="5"/>
        <v>1186409.1848137926</v>
      </c>
      <c r="AJ21" s="79">
        <f t="shared" ca="1" si="5"/>
        <v>1147803.3476735032</v>
      </c>
      <c r="AK21" s="79">
        <f t="shared" ca="1" si="5"/>
        <v>1101886.8454714203</v>
      </c>
      <c r="AL21" s="79">
        <f t="shared" ca="1" si="5"/>
        <v>1052586.2797269123</v>
      </c>
      <c r="AM21" s="79">
        <f t="shared" ca="1" si="5"/>
        <v>1001833.7481040327</v>
      </c>
      <c r="AN21" s="79">
        <f t="shared" ca="1" si="5"/>
        <v>950568.7046241205</v>
      </c>
      <c r="AO21" s="79">
        <f t="shared" ca="1" si="5"/>
        <v>899238.0694347684</v>
      </c>
      <c r="AP21" s="79">
        <f t="shared" ca="1" si="5"/>
        <v>848045.63255007518</v>
      </c>
      <c r="AQ21" s="79">
        <f t="shared" ca="1" si="5"/>
        <v>797076.23441534746</v>
      </c>
      <c r="AR21" s="79">
        <f t="shared" ca="1" si="5"/>
        <v>919966.82927051885</v>
      </c>
      <c r="AS21" s="79">
        <f t="shared" ca="1" si="5"/>
        <v>899970.42461571691</v>
      </c>
      <c r="AT21" s="79">
        <f t="shared" ca="1" si="5"/>
        <v>866409.49561452493</v>
      </c>
      <c r="AU21" s="79">
        <f t="shared" ca="1" si="5"/>
        <v>826170.85084880725</v>
      </c>
      <c r="AV21" s="79">
        <f t="shared" ca="1" si="5"/>
        <v>782688.95317871578</v>
      </c>
      <c r="AW21" s="79">
        <f t="shared" ca="1" si="5"/>
        <v>737673.08390808094</v>
      </c>
      <c r="AX21" s="79">
        <f t="shared" ca="1" si="5"/>
        <v>691970.79120268102</v>
      </c>
      <c r="AY21" s="79">
        <f t="shared" ca="1" si="5"/>
        <v>645999.5016931775</v>
      </c>
      <c r="AZ21" s="79">
        <f t="shared" ca="1" si="5"/>
        <v>599962.23095731006</v>
      </c>
      <c r="BA21" s="79">
        <f t="shared" ca="1" si="5"/>
        <v>553955.35770992725</v>
      </c>
      <c r="BB21" s="79">
        <f t="shared" ca="1" si="5"/>
        <v>667995.44679674646</v>
      </c>
      <c r="BC21" s="79">
        <f t="shared" ca="1" si="5"/>
        <v>649243.66891197907</v>
      </c>
      <c r="BD21" s="79">
        <f t="shared" ca="1" si="5"/>
        <v>617835.07293810649</v>
      </c>
      <c r="BE21" s="79">
        <f t="shared" ca="1" si="5"/>
        <v>580145.38078062923</v>
      </c>
      <c r="BF21" s="79">
        <f t="shared" ca="1" si="5"/>
        <v>539359.30443336233</v>
      </c>
      <c r="BG21" s="79">
        <f t="shared" ca="1" si="5"/>
        <v>497066.324301855</v>
      </c>
      <c r="BH21" s="79">
        <f t="shared" ca="1" si="5"/>
        <v>454058.54933184222</v>
      </c>
      <c r="BI21" s="79">
        <f t="shared" ca="1" si="5"/>
        <v>410729.62166331778</v>
      </c>
      <c r="BJ21" s="79">
        <f t="shared" ca="1" si="5"/>
        <v>367274.1466538044</v>
      </c>
      <c r="BK21" s="79">
        <f t="shared" ca="1" si="5"/>
        <v>323787.38825842278</v>
      </c>
      <c r="BL21" s="79">
        <f t="shared" ca="1" si="5"/>
        <v>376099.05788029858</v>
      </c>
      <c r="BM21" s="79">
        <f t="shared" ca="1" si="5"/>
        <v>351443.1850773418</v>
      </c>
      <c r="BN21" s="79">
        <f t="shared" ca="1" si="5"/>
        <v>319280.90298698749</v>
      </c>
      <c r="BO21" s="79">
        <f t="shared" ca="1" si="5"/>
        <v>283390.70342079992</v>
      </c>
      <c r="BP21" s="79">
        <f t="shared" ca="1" si="5"/>
        <v>299596.8797308107</v>
      </c>
      <c r="BQ21" s="79">
        <f t="shared" ca="1" si="5"/>
        <v>316282.81139711558</v>
      </c>
      <c r="BR21" s="79">
        <f t="shared" ca="1" si="5"/>
        <v>5.5297277867794037E-10</v>
      </c>
      <c r="BS21" s="79">
        <f t="shared" ca="1" si="5"/>
        <v>5.5382115533575409E-10</v>
      </c>
      <c r="BT21" s="79">
        <f t="shared" ca="1" si="5"/>
        <v>5.5424534366466101E-10</v>
      </c>
      <c r="BU21" s="79">
        <f t="shared" ca="1" si="5"/>
        <v>5.5445743782911446E-10</v>
      </c>
      <c r="BV21" s="79">
        <f t="shared" ca="1" si="5"/>
        <v>5.5456348491134114E-10</v>
      </c>
      <c r="BW21" s="79">
        <f t="shared" ref="BW21:CK21" ca="1" si="6">SUM(BW14,BW19)</f>
        <v>5.5461650845245442E-10</v>
      </c>
      <c r="BX21" s="79">
        <f t="shared" ca="1" si="6"/>
        <v>5.5464302022301107E-10</v>
      </c>
      <c r="BY21" s="79">
        <f t="shared" ca="1" si="6"/>
        <v>5.5465627610828934E-10</v>
      </c>
      <c r="BZ21" s="79">
        <f t="shared" ca="1" si="6"/>
        <v>5.5466290405092847E-10</v>
      </c>
      <c r="CA21" s="79">
        <f t="shared" ca="1" si="6"/>
        <v>5.5466621802224799E-10</v>
      </c>
      <c r="CB21" s="79">
        <f t="shared" ca="1" si="6"/>
        <v>5.546678750079078E-10</v>
      </c>
      <c r="CC21" s="79">
        <f t="shared" ca="1" si="6"/>
        <v>5.5466870350073765E-10</v>
      </c>
      <c r="CD21" s="79">
        <f t="shared" ca="1" si="6"/>
        <v>5.5466911774715253E-10</v>
      </c>
      <c r="CE21" s="79">
        <f t="shared" ca="1" si="6"/>
        <v>5.5466932487036002E-10</v>
      </c>
      <c r="CF21" s="79">
        <f t="shared" ca="1" si="6"/>
        <v>5.5466942843196371E-10</v>
      </c>
      <c r="CG21" s="79">
        <f t="shared" ca="1" si="6"/>
        <v>5.546694802127655E-10</v>
      </c>
      <c r="CH21" s="79">
        <f t="shared" ca="1" si="6"/>
        <v>5.546695061031664E-10</v>
      </c>
      <c r="CI21" s="79">
        <f t="shared" ca="1" si="6"/>
        <v>5.546695190483668E-10</v>
      </c>
      <c r="CJ21" s="79">
        <f t="shared" ca="1" si="6"/>
        <v>5.54669525520967E-10</v>
      </c>
      <c r="CK21" s="79">
        <f t="shared" ca="1" si="6"/>
        <v>5.546695287572671E-10</v>
      </c>
    </row>
    <row r="22" spans="1:89" customFormat="1" ht="10.15" customHeight="1">
      <c r="D22" s="10"/>
      <c r="F22" s="12"/>
    </row>
    <row r="23" spans="1:89" customFormat="1" ht="10.15" customHeight="1">
      <c r="C23" s="119" t="s">
        <v>238</v>
      </c>
      <c r="D23" s="10"/>
      <c r="F23" s="12" t="s">
        <v>4</v>
      </c>
    </row>
    <row r="24" spans="1:89" customFormat="1" ht="10.15" customHeight="1">
      <c r="D24" s="10"/>
      <c r="F24" s="12"/>
    </row>
    <row r="25" spans="1:89" customFormat="1" ht="10.15" customHeight="1">
      <c r="D25" s="122" t="s">
        <v>239</v>
      </c>
      <c r="F25" s="12"/>
    </row>
    <row r="26" spans="1:89" customFormat="1" ht="10.15" customHeight="1">
      <c r="D26" s="10" t="s">
        <v>240</v>
      </c>
      <c r="F26" s="12" t="s">
        <v>4</v>
      </c>
      <c r="I26" s="24"/>
      <c r="J26" s="31">
        <f ca="1">Finansejums!J279</f>
        <v>3150</v>
      </c>
      <c r="K26" s="31">
        <f ca="1">Finansejums!K279</f>
        <v>6300</v>
      </c>
      <c r="L26" s="31">
        <f ca="1">Finansejums!L279</f>
        <v>9450</v>
      </c>
      <c r="M26" s="31">
        <f ca="1">Finansejums!M279</f>
        <v>709076.28369168728</v>
      </c>
      <c r="N26" s="31">
        <f ca="1">Finansejums!N279</f>
        <v>971516.76092615048</v>
      </c>
      <c r="O26" s="31">
        <f ca="1">Finansejums!O279</f>
        <v>889549.69200396026</v>
      </c>
      <c r="P26" s="31">
        <f ca="1">Finansejums!P279</f>
        <v>806970.73041821213</v>
      </c>
      <c r="Q26" s="31">
        <f ca="1">Finansejums!Q279</f>
        <v>723481.32720610057</v>
      </c>
      <c r="R26" s="31">
        <f ca="1">Finansejums!R279</f>
        <v>639081.48236762569</v>
      </c>
      <c r="S26" s="31">
        <f ca="1">Finansejums!S279</f>
        <v>553771.19590278738</v>
      </c>
      <c r="T26" s="31">
        <f ca="1">Finansejums!T279</f>
        <v>467550.46781158564</v>
      </c>
      <c r="U26" s="31">
        <f ca="1">Finansejums!U279</f>
        <v>380419.29809402057</v>
      </c>
      <c r="V26" s="31">
        <f ca="1">Finansejums!V279</f>
        <v>292377.68675009208</v>
      </c>
      <c r="W26" s="31">
        <f ca="1">Finansejums!W279</f>
        <v>203425.63377980021</v>
      </c>
      <c r="X26" s="31">
        <f ca="1">Finansejums!X279</f>
        <v>200875.7944790672</v>
      </c>
      <c r="Y26" s="31">
        <f ca="1">Finansejums!Y279</f>
        <v>121018.55596918036</v>
      </c>
      <c r="Z26" s="31">
        <f ca="1">Finansejums!Z279</f>
        <v>47853.038510487415</v>
      </c>
      <c r="AA26" s="31">
        <f ca="1">Finansejums!AA279</f>
        <v>0</v>
      </c>
      <c r="AB26" s="31">
        <f ca="1">Finansejums!AB279</f>
        <v>0</v>
      </c>
      <c r="AC26" s="31">
        <f ca="1">Finansejums!AC279</f>
        <v>0</v>
      </c>
      <c r="AD26" s="31">
        <f ca="1">Finansejums!AD279</f>
        <v>0</v>
      </c>
      <c r="AE26" s="31">
        <f ca="1">Finansejums!AE279</f>
        <v>0</v>
      </c>
      <c r="AF26" s="31">
        <f ca="1">Finansejums!AF279</f>
        <v>0</v>
      </c>
      <c r="AG26" s="31">
        <f ca="1">Finansejums!AG279</f>
        <v>0</v>
      </c>
      <c r="AH26" s="31">
        <f ca="1">Finansejums!AH279</f>
        <v>0</v>
      </c>
      <c r="AI26" s="31">
        <f ca="1">Finansejums!AI279</f>
        <v>0</v>
      </c>
      <c r="AJ26" s="31">
        <f ca="1">Finansejums!AJ279</f>
        <v>0</v>
      </c>
      <c r="AK26" s="31">
        <f ca="1">Finansejums!AK279</f>
        <v>0</v>
      </c>
      <c r="AL26" s="31">
        <f ca="1">Finansejums!AL279</f>
        <v>0</v>
      </c>
      <c r="AM26" s="31">
        <f ca="1">Finansejums!AM279</f>
        <v>0</v>
      </c>
      <c r="AN26" s="31">
        <f ca="1">Finansejums!AN279</f>
        <v>0</v>
      </c>
      <c r="AO26" s="31">
        <f ca="1">Finansejums!AO279</f>
        <v>0</v>
      </c>
      <c r="AP26" s="31">
        <f ca="1">Finansejums!AP279</f>
        <v>0</v>
      </c>
      <c r="AQ26" s="31">
        <f ca="1">Finansejums!AQ279</f>
        <v>0</v>
      </c>
      <c r="AR26" s="31">
        <f ca="1">Finansejums!AR279</f>
        <v>0</v>
      </c>
      <c r="AS26" s="31">
        <f ca="1">Finansejums!AS279</f>
        <v>0</v>
      </c>
      <c r="AT26" s="31">
        <f ca="1">Finansejums!AT279</f>
        <v>0</v>
      </c>
      <c r="AU26" s="31">
        <f ca="1">Finansejums!AU279</f>
        <v>0</v>
      </c>
      <c r="AV26" s="31">
        <f ca="1">Finansejums!AV279</f>
        <v>0</v>
      </c>
      <c r="AW26" s="31">
        <f ca="1">Finansejums!AW279</f>
        <v>0</v>
      </c>
      <c r="AX26" s="31">
        <f ca="1">Finansejums!AX279</f>
        <v>0</v>
      </c>
      <c r="AY26" s="31">
        <f ca="1">Finansejums!AY279</f>
        <v>0</v>
      </c>
      <c r="AZ26" s="31">
        <f ca="1">Finansejums!AZ279</f>
        <v>0</v>
      </c>
      <c r="BA26" s="31">
        <f ca="1">Finansejums!BA279</f>
        <v>0</v>
      </c>
      <c r="BB26" s="31">
        <f ca="1">Finansejums!BB279</f>
        <v>0</v>
      </c>
      <c r="BC26" s="31">
        <f ca="1">Finansejums!BC279</f>
        <v>0</v>
      </c>
      <c r="BD26" s="31">
        <f ca="1">Finansejums!BD279</f>
        <v>0</v>
      </c>
      <c r="BE26" s="31">
        <f ca="1">Finansejums!BE279</f>
        <v>0</v>
      </c>
      <c r="BF26" s="31">
        <f ca="1">Finansejums!BF279</f>
        <v>0</v>
      </c>
      <c r="BG26" s="31">
        <f ca="1">Finansejums!BG279</f>
        <v>0</v>
      </c>
      <c r="BH26" s="31">
        <f ca="1">Finansejums!BH279</f>
        <v>0</v>
      </c>
      <c r="BI26" s="31">
        <f ca="1">Finansejums!BI279</f>
        <v>0</v>
      </c>
      <c r="BJ26" s="31">
        <f ca="1">Finansejums!BJ279</f>
        <v>0</v>
      </c>
      <c r="BK26" s="31">
        <f ca="1">Finansejums!BK279</f>
        <v>0</v>
      </c>
      <c r="BL26" s="31">
        <f ca="1">Finansejums!BL279</f>
        <v>0</v>
      </c>
      <c r="BM26" s="31">
        <f ca="1">Finansejums!BM279</f>
        <v>0</v>
      </c>
      <c r="BN26" s="31">
        <f ca="1">Finansejums!BN279</f>
        <v>0</v>
      </c>
      <c r="BO26" s="31">
        <f ca="1">Finansejums!BO279</f>
        <v>0</v>
      </c>
      <c r="BP26" s="31">
        <f ca="1">Finansejums!BP279</f>
        <v>0</v>
      </c>
      <c r="BQ26" s="31">
        <f ca="1">Finansejums!BQ279</f>
        <v>0</v>
      </c>
      <c r="BR26" s="31">
        <f ca="1">Finansejums!BR279</f>
        <v>0</v>
      </c>
      <c r="BS26" s="31">
        <f ca="1">Finansejums!BS279</f>
        <v>0</v>
      </c>
      <c r="BT26" s="31">
        <f ca="1">Finansejums!BT279</f>
        <v>0</v>
      </c>
      <c r="BU26" s="31">
        <f ca="1">Finansejums!BU279</f>
        <v>0</v>
      </c>
      <c r="BV26" s="31">
        <f ca="1">Finansejums!BV279</f>
        <v>0</v>
      </c>
      <c r="BW26" s="31">
        <f ca="1">Finansejums!BW279</f>
        <v>0</v>
      </c>
      <c r="BX26" s="31">
        <f ca="1">Finansejums!BX279</f>
        <v>0</v>
      </c>
      <c r="BY26" s="31">
        <f ca="1">Finansejums!BY279</f>
        <v>0</v>
      </c>
      <c r="BZ26" s="31">
        <f ca="1">Finansejums!BZ279</f>
        <v>0</v>
      </c>
      <c r="CA26" s="31">
        <f ca="1">Finansejums!CA279</f>
        <v>0</v>
      </c>
      <c r="CB26" s="31">
        <f ca="1">Finansejums!CB279</f>
        <v>0</v>
      </c>
      <c r="CC26" s="31">
        <f ca="1">Finansejums!CC279</f>
        <v>0</v>
      </c>
      <c r="CD26" s="31">
        <f ca="1">Finansejums!CD279</f>
        <v>0</v>
      </c>
      <c r="CE26" s="31">
        <f ca="1">Finansejums!CE279</f>
        <v>0</v>
      </c>
      <c r="CF26" s="31">
        <f ca="1">Finansejums!CF279</f>
        <v>0</v>
      </c>
      <c r="CG26" s="31">
        <f ca="1">Finansejums!CG279</f>
        <v>0</v>
      </c>
      <c r="CH26" s="31">
        <f ca="1">Finansejums!CH279</f>
        <v>0</v>
      </c>
      <c r="CI26" s="31">
        <f ca="1">Finansejums!CI279</f>
        <v>0</v>
      </c>
      <c r="CJ26" s="31">
        <f ca="1">Finansejums!CJ279</f>
        <v>0</v>
      </c>
      <c r="CK26" s="31">
        <f ca="1">Finansejums!CK279</f>
        <v>0</v>
      </c>
    </row>
    <row r="27" spans="1:89" customFormat="1" ht="10.15" customHeight="1">
      <c r="D27" s="40" t="s">
        <v>241</v>
      </c>
      <c r="E27" s="94"/>
      <c r="F27" s="42" t="s">
        <v>4</v>
      </c>
      <c r="J27" s="39">
        <f ca="1">Finansejums!J313</f>
        <v>-3150</v>
      </c>
      <c r="K27" s="39">
        <f ca="1">Finansejums!K313</f>
        <v>-6300</v>
      </c>
      <c r="L27" s="39">
        <f ca="1">Finansejums!L313</f>
        <v>-9450</v>
      </c>
      <c r="M27" s="39">
        <f ca="1">Finansejums!M313</f>
        <v>-99647.276796566905</v>
      </c>
      <c r="N27" s="39">
        <f ca="1">Finansejums!N313</f>
        <v>30635.890971932531</v>
      </c>
      <c r="O27" s="39">
        <f ca="1">Finansejums!O313</f>
        <v>81369.970996579374</v>
      </c>
      <c r="P27" s="39">
        <f ca="1">Finansejums!P313</f>
        <v>132715.94368478417</v>
      </c>
      <c r="Q27" s="39">
        <f ca="1">Finansejums!Q313</f>
        <v>184972.35799935239</v>
      </c>
      <c r="R27" s="39">
        <f ca="1">Finansejums!R313</f>
        <v>238139.21394028398</v>
      </c>
      <c r="S27" s="39">
        <f ca="1">Finansejums!S313</f>
        <v>292216.51150757901</v>
      </c>
      <c r="T27" s="39">
        <f ca="1">Finansejums!T313</f>
        <v>347204.25070123735</v>
      </c>
      <c r="U27" s="39">
        <f ca="1">Finansejums!U313</f>
        <v>403102.43152125913</v>
      </c>
      <c r="V27" s="39">
        <f ca="1">Finansejums!V313</f>
        <v>459911.05396764423</v>
      </c>
      <c r="W27" s="39">
        <f ca="1">Finansejums!W313</f>
        <v>517630.11804039282</v>
      </c>
      <c r="X27" s="39">
        <f ca="1">Finansejums!X313</f>
        <v>650501.96829903394</v>
      </c>
      <c r="Y27" s="39">
        <f ca="1">Finansejums!Y313</f>
        <v>691954.54511745973</v>
      </c>
      <c r="Z27" s="39">
        <f ca="1">Finansejums!Z313</f>
        <v>728404.03900116216</v>
      </c>
      <c r="AA27" s="39">
        <f ca="1">Finansejums!AA313</f>
        <v>760619.08774825453</v>
      </c>
      <c r="AB27" s="39">
        <f ca="1">Finansejums!AB313</f>
        <v>779351.03993801808</v>
      </c>
      <c r="AC27" s="39">
        <f ca="1">Finansejums!AC313</f>
        <v>768463.34655050014</v>
      </c>
      <c r="AD27" s="39">
        <f ca="1">Finansejums!AD313</f>
        <v>743629.23669156339</v>
      </c>
      <c r="AE27" s="39">
        <f ca="1">Finansejums!AE313</f>
        <v>712541.42386126879</v>
      </c>
      <c r="AF27" s="39">
        <f ca="1">Finansejums!AF313</f>
        <v>678932.65871527558</v>
      </c>
      <c r="AG27" s="39">
        <f ca="1">Finansejums!AG313</f>
        <v>644578.4317059163</v>
      </c>
      <c r="AH27" s="39">
        <f ca="1">Finansejums!AH313</f>
        <v>676907.1715016535</v>
      </c>
      <c r="AI27" s="39">
        <f ca="1">Finansejums!AI313</f>
        <v>678001.47658206208</v>
      </c>
      <c r="AJ27" s="39">
        <f ca="1">Finansejums!AJ313</f>
        <v>663810.08112903603</v>
      </c>
      <c r="AK27" s="39">
        <f ca="1">Finansejums!AK313</f>
        <v>642265.91263049375</v>
      </c>
      <c r="AL27" s="39">
        <f ca="1">Finansejums!AL313</f>
        <v>617300.62556385028</v>
      </c>
      <c r="AM27" s="39">
        <f ca="1">Finansejums!AM313</f>
        <v>590850.59317304508</v>
      </c>
      <c r="AN27" s="39">
        <f ca="1">Finansejums!AN313</f>
        <v>563858.91164006013</v>
      </c>
      <c r="AO27" s="39">
        <f ca="1">Finansejums!AO313</f>
        <v>536775.62296446844</v>
      </c>
      <c r="AP27" s="39">
        <f ca="1">Finansejums!AP313</f>
        <v>509807.20841207571</v>
      </c>
      <c r="AQ27" s="39">
        <f ca="1">Finansejums!AQ313</f>
        <v>483040.84084633429</v>
      </c>
      <c r="AR27" s="39">
        <f ca="1">Finansejums!AR313</f>
        <v>513113.21468256431</v>
      </c>
      <c r="AS27" s="39">
        <f ca="1">Finansejums!AS313</f>
        <v>515810.07983526459</v>
      </c>
      <c r="AT27" s="39">
        <f ca="1">Finansejums!AT313</f>
        <v>504926.79993793584</v>
      </c>
      <c r="AU27" s="39">
        <f ca="1">Finansejums!AU313</f>
        <v>487351.56186982238</v>
      </c>
      <c r="AV27" s="39">
        <f ca="1">Finansejums!AV313</f>
        <v>466520.04926875513</v>
      </c>
      <c r="AW27" s="39">
        <f ca="1">Finansejums!AW313</f>
        <v>444142.62857427972</v>
      </c>
      <c r="AX27" s="39">
        <f ca="1">Finansejums!AX313</f>
        <v>421067.81577592023</v>
      </c>
      <c r="AY27" s="39">
        <f ca="1">Finansejums!AY313</f>
        <v>397713.90345190023</v>
      </c>
      <c r="AZ27" s="39">
        <f ca="1">Finansejums!AZ313</f>
        <v>374284.68431238679</v>
      </c>
      <c r="BA27" s="39">
        <f ca="1">Finansejums!BA313</f>
        <v>350877.23649141309</v>
      </c>
      <c r="BB27" s="39">
        <f ca="1">Finansejums!BB313</f>
        <v>379316.86417388229</v>
      </c>
      <c r="BC27" s="39">
        <f ca="1">Finansejums!BC313</f>
        <v>382333.89483951125</v>
      </c>
      <c r="BD27" s="39">
        <f ca="1">Finansejums!BD313</f>
        <v>372687.2014473895</v>
      </c>
      <c r="BE27" s="39">
        <f ca="1">Finansejums!BE313</f>
        <v>356752.97676451609</v>
      </c>
      <c r="BF27" s="39">
        <f ca="1">Finansejums!BF313</f>
        <v>337716.36179184908</v>
      </c>
      <c r="BG27" s="39">
        <f ca="1">Finansejums!BG313</f>
        <v>317167.22863711213</v>
      </c>
      <c r="BH27" s="39">
        <f ca="1">Finansejums!BH313</f>
        <v>295898.04461185879</v>
      </c>
      <c r="BI27" s="39">
        <f ca="1">Finansejums!BI313</f>
        <v>274302.78035808355</v>
      </c>
      <c r="BJ27" s="39">
        <f ca="1">Finansejums!BJ313</f>
        <v>252576.34291882033</v>
      </c>
      <c r="BK27" s="39">
        <f ca="1">Finansejums!BK313</f>
        <v>230814.27379985951</v>
      </c>
      <c r="BL27" s="39">
        <f ca="1">Finansejums!BL313</f>
        <v>241050.7175133382</v>
      </c>
      <c r="BM27" s="39">
        <f ca="1">Finansejums!BM313</f>
        <v>236216.9412301174</v>
      </c>
      <c r="BN27" s="39">
        <f ca="1">Finansejums!BN313</f>
        <v>223873.11754120936</v>
      </c>
      <c r="BO27" s="39">
        <f ca="1">Finansejums!BO313</f>
        <v>207797.94037586116</v>
      </c>
      <c r="BP27" s="39">
        <f ca="1">Finansejums!BP313</f>
        <v>243815.89050431922</v>
      </c>
      <c r="BQ27" s="39">
        <f ca="1">Finansejums!BQ313</f>
        <v>280310.52143787901</v>
      </c>
      <c r="BR27" s="39">
        <f ca="1">Finansejums!BR313</f>
        <v>0</v>
      </c>
      <c r="BS27" s="39">
        <f ca="1">Finansejums!BS313</f>
        <v>8.4837665781378743E-13</v>
      </c>
      <c r="BT27" s="39">
        <f ca="1">Finansejums!BT313</f>
        <v>1.2725649867206812E-12</v>
      </c>
      <c r="BU27" s="39">
        <f ca="1">Finansejums!BU313</f>
        <v>1.4846591511741281E-12</v>
      </c>
      <c r="BV27" s="39">
        <f ca="1">Finansejums!BV313</f>
        <v>1.5907062334008516E-12</v>
      </c>
      <c r="BW27" s="39">
        <f ca="1">Finansejums!BW313</f>
        <v>1.6437297745142133E-12</v>
      </c>
      <c r="BX27" s="39">
        <f ca="1">Finansejums!BX313</f>
        <v>1.6702415450708942E-12</v>
      </c>
      <c r="BY27" s="39">
        <f ca="1">Finansejums!BY313</f>
        <v>1.6834974303492344E-12</v>
      </c>
      <c r="BZ27" s="39">
        <f ca="1">Finansejums!BZ313</f>
        <v>1.6901253729884045E-12</v>
      </c>
      <c r="CA27" s="39">
        <f ca="1">Finansejums!CA313</f>
        <v>1.6934393443079898E-12</v>
      </c>
      <c r="CB27" s="39">
        <f ca="1">Finansejums!CB313</f>
        <v>1.6950963299677824E-12</v>
      </c>
      <c r="CC27" s="39">
        <f ca="1">Finansejums!CC313</f>
        <v>1.6959248227976787E-12</v>
      </c>
      <c r="CD27" s="39">
        <f ca="1">Finansejums!CD313</f>
        <v>1.6963390692126267E-12</v>
      </c>
      <c r="CE27" s="39">
        <f ca="1">Finansejums!CE313</f>
        <v>1.6965461924201009E-12</v>
      </c>
      <c r="CF27" s="39">
        <f ca="1">Finansejums!CF313</f>
        <v>1.6966497540238378E-12</v>
      </c>
      <c r="CG27" s="39">
        <f ca="1">Finansejums!CG313</f>
        <v>1.6967015348257064E-12</v>
      </c>
      <c r="CH27" s="39">
        <f ca="1">Finansejums!CH313</f>
        <v>1.6967274252266405E-12</v>
      </c>
      <c r="CI27" s="39">
        <f ca="1">Finansejums!CI313</f>
        <v>1.6967403704271078E-12</v>
      </c>
      <c r="CJ27" s="39">
        <f ca="1">Finansejums!CJ313</f>
        <v>1.6967468430273414E-12</v>
      </c>
      <c r="CK27" s="39">
        <f ca="1">Finansejums!CK313</f>
        <v>1.696750079327458E-12</v>
      </c>
    </row>
    <row r="28" spans="1:89" s="75" customFormat="1" ht="10.15" customHeight="1">
      <c r="D28" s="44" t="s">
        <v>242</v>
      </c>
      <c r="F28" s="12" t="s">
        <v>4</v>
      </c>
      <c r="J28" s="38">
        <f ca="1">SUM(J26:J27)</f>
        <v>0</v>
      </c>
      <c r="K28" s="38">
        <f t="shared" ref="K28:Q28" ca="1" si="7">SUM(K26:K27)</f>
        <v>0</v>
      </c>
      <c r="L28" s="38">
        <f t="shared" ca="1" si="7"/>
        <v>0</v>
      </c>
      <c r="M28" s="38">
        <f t="shared" ca="1" si="7"/>
        <v>609429.00689512037</v>
      </c>
      <c r="N28" s="38">
        <f t="shared" ca="1" si="7"/>
        <v>1002152.651898083</v>
      </c>
      <c r="O28" s="38">
        <f t="shared" ca="1" si="7"/>
        <v>970919.66300053964</v>
      </c>
      <c r="P28" s="38">
        <f t="shared" ca="1" si="7"/>
        <v>939686.67410299624</v>
      </c>
      <c r="Q28" s="38">
        <f t="shared" ca="1" si="7"/>
        <v>908453.68520545296</v>
      </c>
      <c r="R28" s="38">
        <f t="shared" ref="R28:AW28" ca="1" si="8">SUM(R26:R27)</f>
        <v>877220.69630790967</v>
      </c>
      <c r="S28" s="38">
        <f t="shared" ca="1" si="8"/>
        <v>845987.70741036639</v>
      </c>
      <c r="T28" s="38">
        <f t="shared" ca="1" si="8"/>
        <v>814754.71851282299</v>
      </c>
      <c r="U28" s="38">
        <f t="shared" ca="1" si="8"/>
        <v>783521.72961527971</v>
      </c>
      <c r="V28" s="38">
        <f t="shared" ca="1" si="8"/>
        <v>752288.74071773631</v>
      </c>
      <c r="W28" s="38">
        <f t="shared" ca="1" si="8"/>
        <v>721055.75182019302</v>
      </c>
      <c r="X28" s="38">
        <f t="shared" ca="1" si="8"/>
        <v>851377.76277810114</v>
      </c>
      <c r="Y28" s="38">
        <f t="shared" ca="1" si="8"/>
        <v>812973.10108664003</v>
      </c>
      <c r="Z28" s="38">
        <f t="shared" ca="1" si="8"/>
        <v>776257.07751164958</v>
      </c>
      <c r="AA28" s="38">
        <f t="shared" ca="1" si="8"/>
        <v>760619.08774825453</v>
      </c>
      <c r="AB28" s="38">
        <f t="shared" ca="1" si="8"/>
        <v>779351.03993801808</v>
      </c>
      <c r="AC28" s="38">
        <f t="shared" ca="1" si="8"/>
        <v>768463.34655050014</v>
      </c>
      <c r="AD28" s="38">
        <f t="shared" ca="1" si="8"/>
        <v>743629.23669156339</v>
      </c>
      <c r="AE28" s="38">
        <f t="shared" ca="1" si="8"/>
        <v>712541.42386126879</v>
      </c>
      <c r="AF28" s="38">
        <f t="shared" ca="1" si="8"/>
        <v>678932.65871527558</v>
      </c>
      <c r="AG28" s="38">
        <f t="shared" ca="1" si="8"/>
        <v>644578.4317059163</v>
      </c>
      <c r="AH28" s="38">
        <f t="shared" ca="1" si="8"/>
        <v>676907.1715016535</v>
      </c>
      <c r="AI28" s="38">
        <f t="shared" ca="1" si="8"/>
        <v>678001.47658206208</v>
      </c>
      <c r="AJ28" s="38">
        <f t="shared" ca="1" si="8"/>
        <v>663810.08112903603</v>
      </c>
      <c r="AK28" s="38">
        <f t="shared" ca="1" si="8"/>
        <v>642265.91263049375</v>
      </c>
      <c r="AL28" s="38">
        <f t="shared" ca="1" si="8"/>
        <v>617300.62556385028</v>
      </c>
      <c r="AM28" s="38">
        <f t="shared" ca="1" si="8"/>
        <v>590850.59317304508</v>
      </c>
      <c r="AN28" s="38">
        <f t="shared" ca="1" si="8"/>
        <v>563858.91164006013</v>
      </c>
      <c r="AO28" s="38">
        <f t="shared" ca="1" si="8"/>
        <v>536775.62296446844</v>
      </c>
      <c r="AP28" s="38">
        <f t="shared" ca="1" si="8"/>
        <v>509807.20841207571</v>
      </c>
      <c r="AQ28" s="38">
        <f t="shared" ca="1" si="8"/>
        <v>483040.84084633429</v>
      </c>
      <c r="AR28" s="38">
        <f t="shared" ca="1" si="8"/>
        <v>513113.21468256431</v>
      </c>
      <c r="AS28" s="38">
        <f t="shared" ca="1" si="8"/>
        <v>515810.07983526459</v>
      </c>
      <c r="AT28" s="38">
        <f t="shared" ca="1" si="8"/>
        <v>504926.79993793584</v>
      </c>
      <c r="AU28" s="38">
        <f t="shared" ca="1" si="8"/>
        <v>487351.56186982238</v>
      </c>
      <c r="AV28" s="38">
        <f t="shared" ca="1" si="8"/>
        <v>466520.04926875513</v>
      </c>
      <c r="AW28" s="38">
        <f t="shared" ca="1" si="8"/>
        <v>444142.62857427972</v>
      </c>
      <c r="AX28" s="38">
        <f t="shared" ref="AX28:CC28" ca="1" si="9">SUM(AX26:AX27)</f>
        <v>421067.81577592023</v>
      </c>
      <c r="AY28" s="38">
        <f t="shared" ca="1" si="9"/>
        <v>397713.90345190023</v>
      </c>
      <c r="AZ28" s="38">
        <f t="shared" ca="1" si="9"/>
        <v>374284.68431238679</v>
      </c>
      <c r="BA28" s="38">
        <f t="shared" ca="1" si="9"/>
        <v>350877.23649141309</v>
      </c>
      <c r="BB28" s="38">
        <f t="shared" ca="1" si="9"/>
        <v>379316.86417388229</v>
      </c>
      <c r="BC28" s="38">
        <f t="shared" ca="1" si="9"/>
        <v>382333.89483951125</v>
      </c>
      <c r="BD28" s="38">
        <f t="shared" ca="1" si="9"/>
        <v>372687.2014473895</v>
      </c>
      <c r="BE28" s="38">
        <f t="shared" ca="1" si="9"/>
        <v>356752.97676451609</v>
      </c>
      <c r="BF28" s="38">
        <f t="shared" ca="1" si="9"/>
        <v>337716.36179184908</v>
      </c>
      <c r="BG28" s="38">
        <f t="shared" ca="1" si="9"/>
        <v>317167.22863711213</v>
      </c>
      <c r="BH28" s="38">
        <f t="shared" ca="1" si="9"/>
        <v>295898.04461185879</v>
      </c>
      <c r="BI28" s="38">
        <f t="shared" ca="1" si="9"/>
        <v>274302.78035808355</v>
      </c>
      <c r="BJ28" s="38">
        <f t="shared" ca="1" si="9"/>
        <v>252576.34291882033</v>
      </c>
      <c r="BK28" s="38">
        <f t="shared" ca="1" si="9"/>
        <v>230814.27379985951</v>
      </c>
      <c r="BL28" s="38">
        <f t="shared" ca="1" si="9"/>
        <v>241050.7175133382</v>
      </c>
      <c r="BM28" s="38">
        <f t="shared" ca="1" si="9"/>
        <v>236216.9412301174</v>
      </c>
      <c r="BN28" s="38">
        <f t="shared" ca="1" si="9"/>
        <v>223873.11754120936</v>
      </c>
      <c r="BO28" s="38">
        <f t="shared" ca="1" si="9"/>
        <v>207797.94037586116</v>
      </c>
      <c r="BP28" s="38">
        <f t="shared" ca="1" si="9"/>
        <v>243815.89050431922</v>
      </c>
      <c r="BQ28" s="38">
        <f t="shared" ca="1" si="9"/>
        <v>280310.52143787901</v>
      </c>
      <c r="BR28" s="38">
        <f t="shared" ca="1" si="9"/>
        <v>0</v>
      </c>
      <c r="BS28" s="38">
        <f t="shared" ca="1" si="9"/>
        <v>8.4837665781378743E-13</v>
      </c>
      <c r="BT28" s="38">
        <f t="shared" ca="1" si="9"/>
        <v>1.2725649867206812E-12</v>
      </c>
      <c r="BU28" s="38">
        <f t="shared" ca="1" si="9"/>
        <v>1.4846591511741281E-12</v>
      </c>
      <c r="BV28" s="38">
        <f t="shared" ca="1" si="9"/>
        <v>1.5907062334008516E-12</v>
      </c>
      <c r="BW28" s="38">
        <f t="shared" ca="1" si="9"/>
        <v>1.6437297745142133E-12</v>
      </c>
      <c r="BX28" s="38">
        <f t="shared" ca="1" si="9"/>
        <v>1.6702415450708942E-12</v>
      </c>
      <c r="BY28" s="38">
        <f t="shared" ca="1" si="9"/>
        <v>1.6834974303492344E-12</v>
      </c>
      <c r="BZ28" s="38">
        <f t="shared" ca="1" si="9"/>
        <v>1.6901253729884045E-12</v>
      </c>
      <c r="CA28" s="38">
        <f t="shared" ca="1" si="9"/>
        <v>1.6934393443079898E-12</v>
      </c>
      <c r="CB28" s="38">
        <f t="shared" ca="1" si="9"/>
        <v>1.6950963299677824E-12</v>
      </c>
      <c r="CC28" s="38">
        <f t="shared" ca="1" si="9"/>
        <v>1.6959248227976787E-12</v>
      </c>
      <c r="CD28" s="38">
        <f t="shared" ref="CD28:CK28" ca="1" si="10">SUM(CD26:CD27)</f>
        <v>1.6963390692126267E-12</v>
      </c>
      <c r="CE28" s="38">
        <f t="shared" ca="1" si="10"/>
        <v>1.6965461924201009E-12</v>
      </c>
      <c r="CF28" s="38">
        <f t="shared" ca="1" si="10"/>
        <v>1.6966497540238378E-12</v>
      </c>
      <c r="CG28" s="38">
        <f t="shared" ca="1" si="10"/>
        <v>1.6967015348257064E-12</v>
      </c>
      <c r="CH28" s="38">
        <f t="shared" ca="1" si="10"/>
        <v>1.6967274252266405E-12</v>
      </c>
      <c r="CI28" s="38">
        <f t="shared" ca="1" si="10"/>
        <v>1.6967403704271078E-12</v>
      </c>
      <c r="CJ28" s="38">
        <f t="shared" ca="1" si="10"/>
        <v>1.6967468430273414E-12</v>
      </c>
      <c r="CK28" s="38">
        <f t="shared" ca="1" si="10"/>
        <v>1.696750079327458E-12</v>
      </c>
    </row>
    <row r="29" spans="1:89" s="75" customFormat="1" ht="10.15" customHeight="1">
      <c r="A29" s="178">
        <f ca="1">IF(SUM(J29:CK29)&gt;0,1,0)</f>
        <v>0</v>
      </c>
      <c r="D29" s="11" t="s">
        <v>382</v>
      </c>
      <c r="F29" s="12"/>
      <c r="J29" s="180">
        <f ca="1">IF(ROUND(J28,2)&lt;0,1,0)</f>
        <v>0</v>
      </c>
      <c r="K29" s="180">
        <f t="shared" ref="K29:BV29" ca="1" si="11">IF(ROUND(K28,2)&lt;0,1,0)</f>
        <v>0</v>
      </c>
      <c r="L29" s="180">
        <f t="shared" ca="1" si="11"/>
        <v>0</v>
      </c>
      <c r="M29" s="180">
        <f t="shared" ca="1" si="11"/>
        <v>0</v>
      </c>
      <c r="N29" s="180">
        <f t="shared" ca="1" si="11"/>
        <v>0</v>
      </c>
      <c r="O29" s="180">
        <f t="shared" ca="1" si="11"/>
        <v>0</v>
      </c>
      <c r="P29" s="180">
        <f t="shared" ca="1" si="11"/>
        <v>0</v>
      </c>
      <c r="Q29" s="180">
        <f t="shared" ca="1" si="11"/>
        <v>0</v>
      </c>
      <c r="R29" s="180">
        <f t="shared" ca="1" si="11"/>
        <v>0</v>
      </c>
      <c r="S29" s="180">
        <f t="shared" ca="1" si="11"/>
        <v>0</v>
      </c>
      <c r="T29" s="180">
        <f t="shared" ca="1" si="11"/>
        <v>0</v>
      </c>
      <c r="U29" s="180">
        <f t="shared" ca="1" si="11"/>
        <v>0</v>
      </c>
      <c r="V29" s="180">
        <f t="shared" ca="1" si="11"/>
        <v>0</v>
      </c>
      <c r="W29" s="180">
        <f t="shared" ca="1" si="11"/>
        <v>0</v>
      </c>
      <c r="X29" s="180">
        <f t="shared" ca="1" si="11"/>
        <v>0</v>
      </c>
      <c r="Y29" s="180">
        <f t="shared" ca="1" si="11"/>
        <v>0</v>
      </c>
      <c r="Z29" s="180">
        <f t="shared" ca="1" si="11"/>
        <v>0</v>
      </c>
      <c r="AA29" s="180">
        <f t="shared" ca="1" si="11"/>
        <v>0</v>
      </c>
      <c r="AB29" s="180">
        <f t="shared" ca="1" si="11"/>
        <v>0</v>
      </c>
      <c r="AC29" s="180">
        <f t="shared" ca="1" si="11"/>
        <v>0</v>
      </c>
      <c r="AD29" s="180">
        <f t="shared" ca="1" si="11"/>
        <v>0</v>
      </c>
      <c r="AE29" s="180">
        <f t="shared" ca="1" si="11"/>
        <v>0</v>
      </c>
      <c r="AF29" s="180">
        <f t="shared" ca="1" si="11"/>
        <v>0</v>
      </c>
      <c r="AG29" s="180">
        <f t="shared" ca="1" si="11"/>
        <v>0</v>
      </c>
      <c r="AH29" s="180">
        <f t="shared" ca="1" si="11"/>
        <v>0</v>
      </c>
      <c r="AI29" s="180">
        <f t="shared" ca="1" si="11"/>
        <v>0</v>
      </c>
      <c r="AJ29" s="180">
        <f t="shared" ca="1" si="11"/>
        <v>0</v>
      </c>
      <c r="AK29" s="180">
        <f t="shared" ca="1" si="11"/>
        <v>0</v>
      </c>
      <c r="AL29" s="180">
        <f t="shared" ca="1" si="11"/>
        <v>0</v>
      </c>
      <c r="AM29" s="180">
        <f t="shared" ca="1" si="11"/>
        <v>0</v>
      </c>
      <c r="AN29" s="180">
        <f t="shared" ca="1" si="11"/>
        <v>0</v>
      </c>
      <c r="AO29" s="180">
        <f t="shared" ca="1" si="11"/>
        <v>0</v>
      </c>
      <c r="AP29" s="180">
        <f t="shared" ca="1" si="11"/>
        <v>0</v>
      </c>
      <c r="AQ29" s="180">
        <f t="shared" ca="1" si="11"/>
        <v>0</v>
      </c>
      <c r="AR29" s="180">
        <f t="shared" ca="1" si="11"/>
        <v>0</v>
      </c>
      <c r="AS29" s="180">
        <f t="shared" ca="1" si="11"/>
        <v>0</v>
      </c>
      <c r="AT29" s="180">
        <f t="shared" ca="1" si="11"/>
        <v>0</v>
      </c>
      <c r="AU29" s="180">
        <f t="shared" ca="1" si="11"/>
        <v>0</v>
      </c>
      <c r="AV29" s="180">
        <f t="shared" ca="1" si="11"/>
        <v>0</v>
      </c>
      <c r="AW29" s="180">
        <f t="shared" ca="1" si="11"/>
        <v>0</v>
      </c>
      <c r="AX29" s="180">
        <f t="shared" ca="1" si="11"/>
        <v>0</v>
      </c>
      <c r="AY29" s="180">
        <f t="shared" ca="1" si="11"/>
        <v>0</v>
      </c>
      <c r="AZ29" s="180">
        <f t="shared" ca="1" si="11"/>
        <v>0</v>
      </c>
      <c r="BA29" s="180">
        <f t="shared" ca="1" si="11"/>
        <v>0</v>
      </c>
      <c r="BB29" s="180">
        <f t="shared" ca="1" si="11"/>
        <v>0</v>
      </c>
      <c r="BC29" s="180">
        <f t="shared" ca="1" si="11"/>
        <v>0</v>
      </c>
      <c r="BD29" s="180">
        <f t="shared" ca="1" si="11"/>
        <v>0</v>
      </c>
      <c r="BE29" s="180">
        <f t="shared" ca="1" si="11"/>
        <v>0</v>
      </c>
      <c r="BF29" s="180">
        <f t="shared" ca="1" si="11"/>
        <v>0</v>
      </c>
      <c r="BG29" s="180">
        <f t="shared" ca="1" si="11"/>
        <v>0</v>
      </c>
      <c r="BH29" s="180">
        <f t="shared" ca="1" si="11"/>
        <v>0</v>
      </c>
      <c r="BI29" s="180">
        <f t="shared" ca="1" si="11"/>
        <v>0</v>
      </c>
      <c r="BJ29" s="180">
        <f t="shared" ca="1" si="11"/>
        <v>0</v>
      </c>
      <c r="BK29" s="180">
        <f t="shared" ca="1" si="11"/>
        <v>0</v>
      </c>
      <c r="BL29" s="180">
        <f t="shared" ca="1" si="11"/>
        <v>0</v>
      </c>
      <c r="BM29" s="180">
        <f t="shared" ca="1" si="11"/>
        <v>0</v>
      </c>
      <c r="BN29" s="180">
        <f t="shared" ca="1" si="11"/>
        <v>0</v>
      </c>
      <c r="BO29" s="180">
        <f t="shared" ca="1" si="11"/>
        <v>0</v>
      </c>
      <c r="BP29" s="180">
        <f t="shared" ca="1" si="11"/>
        <v>0</v>
      </c>
      <c r="BQ29" s="180">
        <f t="shared" ca="1" si="11"/>
        <v>0</v>
      </c>
      <c r="BR29" s="180">
        <f t="shared" ca="1" si="11"/>
        <v>0</v>
      </c>
      <c r="BS29" s="180">
        <f t="shared" ca="1" si="11"/>
        <v>0</v>
      </c>
      <c r="BT29" s="180">
        <f t="shared" ca="1" si="11"/>
        <v>0</v>
      </c>
      <c r="BU29" s="180">
        <f t="shared" ca="1" si="11"/>
        <v>0</v>
      </c>
      <c r="BV29" s="180">
        <f t="shared" ca="1" si="11"/>
        <v>0</v>
      </c>
      <c r="BW29" s="180">
        <f t="shared" ref="BW29:CB29" ca="1" si="12">IF(ROUND(BW28,2)&lt;0,1,0)</f>
        <v>0</v>
      </c>
      <c r="BX29" s="180">
        <f t="shared" ca="1" si="12"/>
        <v>0</v>
      </c>
      <c r="BY29" s="180">
        <f t="shared" ca="1" si="12"/>
        <v>0</v>
      </c>
      <c r="BZ29" s="180">
        <f t="shared" ca="1" si="12"/>
        <v>0</v>
      </c>
      <c r="CA29" s="180">
        <f t="shared" ca="1" si="12"/>
        <v>0</v>
      </c>
      <c r="CB29" s="180">
        <f t="shared" ca="1" si="12"/>
        <v>0</v>
      </c>
      <c r="CC29" s="180">
        <f ca="1">IF(ROUND(CC28,2)&lt;0,1,0)</f>
        <v>0</v>
      </c>
      <c r="CD29" s="180">
        <f t="shared" ref="CD29" ca="1" si="13">IF(ROUND(CD28,2)&lt;0,1,0)</f>
        <v>0</v>
      </c>
      <c r="CE29" s="180">
        <f t="shared" ref="CE29" ca="1" si="14">IF(ROUND(CE28,2)&lt;0,1,0)</f>
        <v>0</v>
      </c>
      <c r="CF29" s="180">
        <f t="shared" ref="CF29" ca="1" si="15">IF(ROUND(CF28,2)&lt;0,1,0)</f>
        <v>0</v>
      </c>
      <c r="CG29" s="180">
        <f t="shared" ref="CG29" ca="1" si="16">IF(ROUND(CG28,2)&lt;0,1,0)</f>
        <v>0</v>
      </c>
      <c r="CH29" s="180">
        <f t="shared" ref="CH29" ca="1" si="17">IF(ROUND(CH28,2)&lt;0,1,0)</f>
        <v>0</v>
      </c>
      <c r="CI29" s="180">
        <f t="shared" ref="CI29" ca="1" si="18">IF(ROUND(CI28,2)&lt;0,1,0)</f>
        <v>0</v>
      </c>
      <c r="CJ29" s="180">
        <f t="shared" ref="CJ29" ca="1" si="19">IF(ROUND(CJ28,2)&lt;0,1,0)</f>
        <v>0</v>
      </c>
      <c r="CK29" s="180">
        <f t="shared" ref="CK29" ca="1" si="20">IF(ROUND(CK28,2)&lt;0,1,0)</f>
        <v>0</v>
      </c>
    </row>
    <row r="30" spans="1:89" customFormat="1" ht="10.15" customHeight="1">
      <c r="D30" s="10"/>
      <c r="F30" s="12"/>
    </row>
    <row r="31" spans="1:89" customFormat="1" ht="10.15" customHeight="1">
      <c r="D31" s="122" t="s">
        <v>243</v>
      </c>
      <c r="F31" s="12"/>
    </row>
    <row r="32" spans="1:89" customFormat="1" ht="10.15" customHeight="1">
      <c r="D32" s="10" t="s">
        <v>248</v>
      </c>
      <c r="F32" s="12" t="s">
        <v>4</v>
      </c>
      <c r="J32" s="31">
        <f ca="1">Finansejums!J251</f>
        <v>0</v>
      </c>
      <c r="K32" s="31">
        <f ca="1">Finansejums!K251</f>
        <v>0</v>
      </c>
      <c r="L32" s="31">
        <f ca="1">Finansejums!L251</f>
        <v>0</v>
      </c>
      <c r="M32" s="31">
        <f ca="1">Finansejums!M251</f>
        <v>609429.00689512049</v>
      </c>
      <c r="N32" s="31">
        <f ca="1">Finansejums!N251</f>
        <v>781699.29859888193</v>
      </c>
      <c r="O32" s="31">
        <f ca="1">Finansejums!O251</f>
        <v>750466.30970133864</v>
      </c>
      <c r="P32" s="31">
        <f ca="1">Finansejums!P251</f>
        <v>719233.32080379536</v>
      </c>
      <c r="Q32" s="31">
        <f ca="1">Finansejums!Q251</f>
        <v>688000.33190625207</v>
      </c>
      <c r="R32" s="31">
        <f ca="1">Finansejums!R251</f>
        <v>656767.34300870879</v>
      </c>
      <c r="S32" s="31">
        <f ca="1">Finansejums!S251</f>
        <v>625534.35411116551</v>
      </c>
      <c r="T32" s="31">
        <f ca="1">Finansejums!T251</f>
        <v>594301.36521362222</v>
      </c>
      <c r="U32" s="31">
        <f ca="1">Finansejums!U251</f>
        <v>563068.37631607894</v>
      </c>
      <c r="V32" s="31">
        <f ca="1">Finansejums!V251</f>
        <v>531835.38741853554</v>
      </c>
      <c r="W32" s="31">
        <f ca="1">Finansejums!W251</f>
        <v>500602.3985209922</v>
      </c>
      <c r="X32" s="31">
        <f ca="1">Finansejums!X251</f>
        <v>638632.41555648437</v>
      </c>
      <c r="Y32" s="31">
        <f ca="1">Finansejums!Y251</f>
        <v>611203.90162208211</v>
      </c>
      <c r="Z32" s="31">
        <f ca="1">Finansejums!Z251</f>
        <v>583775.38768767985</v>
      </c>
      <c r="AA32" s="31">
        <f ca="1">Finansejums!AA251</f>
        <v>556346.87375327758</v>
      </c>
      <c r="AB32" s="31">
        <f ca="1">Finansejums!AB251</f>
        <v>528918.35981887509</v>
      </c>
      <c r="AC32" s="31">
        <f ca="1">Finansejums!AC251</f>
        <v>501489.84588447289</v>
      </c>
      <c r="AD32" s="31">
        <f ca="1">Finansejums!AD251</f>
        <v>474061.33195007051</v>
      </c>
      <c r="AE32" s="31">
        <f ca="1">Finansejums!AE251</f>
        <v>446632.81801566819</v>
      </c>
      <c r="AF32" s="31">
        <f ca="1">Finansejums!AF251</f>
        <v>419204.30408126587</v>
      </c>
      <c r="AG32" s="31">
        <f ca="1">Finansejums!AG251</f>
        <v>391775.79014686355</v>
      </c>
      <c r="AH32" s="31">
        <f ca="1">Finansejums!AH251</f>
        <v>498131.4947160497</v>
      </c>
      <c r="AI32" s="31">
        <f ca="1">Finansejums!AI251</f>
        <v>474222.34883345914</v>
      </c>
      <c r="AJ32" s="31">
        <f ca="1">Finansejums!AJ251</f>
        <v>450313.20295086864</v>
      </c>
      <c r="AK32" s="31">
        <f ca="1">Finansejums!AK251</f>
        <v>426404.05706827808</v>
      </c>
      <c r="AL32" s="31">
        <f ca="1">Finansejums!AL251</f>
        <v>402494.91118568752</v>
      </c>
      <c r="AM32" s="31">
        <f ca="1">Finansejums!AM251</f>
        <v>378585.76530309697</v>
      </c>
      <c r="AN32" s="31">
        <f ca="1">Finansejums!AN251</f>
        <v>354676.61942050641</v>
      </c>
      <c r="AO32" s="31">
        <f ca="1">Finansejums!AO251</f>
        <v>330767.47353791591</v>
      </c>
      <c r="AP32" s="31">
        <f ca="1">Finansejums!AP251</f>
        <v>306858.32765532535</v>
      </c>
      <c r="AQ32" s="31">
        <f ca="1">Finansejums!AQ251</f>
        <v>282949.1817727348</v>
      </c>
      <c r="AR32" s="31">
        <f ca="1">Finansejums!AR251</f>
        <v>376042.3271757242</v>
      </c>
      <c r="AS32" s="31">
        <f ca="1">Finansejums!AS251</f>
        <v>353606.7989782666</v>
      </c>
      <c r="AT32" s="31">
        <f ca="1">Finansejums!AT251</f>
        <v>331171.27078080905</v>
      </c>
      <c r="AU32" s="31">
        <f ca="1">Finansejums!AU251</f>
        <v>308735.7425833515</v>
      </c>
      <c r="AV32" s="31">
        <f ca="1">Finansejums!AV251</f>
        <v>286300.21438589389</v>
      </c>
      <c r="AW32" s="31">
        <f ca="1">Finansejums!AW251</f>
        <v>263864.68618843635</v>
      </c>
      <c r="AX32" s="31">
        <f ca="1">Finansejums!AX251</f>
        <v>241429.1579909788</v>
      </c>
      <c r="AY32" s="31">
        <f ca="1">Finansejums!AY251</f>
        <v>218993.62979352125</v>
      </c>
      <c r="AZ32" s="31">
        <f ca="1">Finansejums!AZ251</f>
        <v>196558.10159606367</v>
      </c>
      <c r="BA32" s="31">
        <f ca="1">Finansejums!BA251</f>
        <v>174122.57339860612</v>
      </c>
      <c r="BB32" s="31">
        <f ca="1">Finansejums!BB251</f>
        <v>259878.9370451296</v>
      </c>
      <c r="BC32" s="31">
        <f ca="1">Finansejums!BC251</f>
        <v>238258.60682061268</v>
      </c>
      <c r="BD32" s="31">
        <f ca="1">Finansejums!BD251</f>
        <v>216638.27659609576</v>
      </c>
      <c r="BE32" s="31">
        <f ca="1">Finansejums!BE251</f>
        <v>195017.94637157884</v>
      </c>
      <c r="BF32" s="31">
        <f ca="1">Finansejums!BF251</f>
        <v>173397.61614706193</v>
      </c>
      <c r="BG32" s="31">
        <f ca="1">Finansejums!BG251</f>
        <v>151777.28592254501</v>
      </c>
      <c r="BH32" s="31">
        <f ca="1">Finansejums!BH251</f>
        <v>130156.95569802809</v>
      </c>
      <c r="BI32" s="31">
        <f ca="1">Finansejums!BI251</f>
        <v>108536.6254735112</v>
      </c>
      <c r="BJ32" s="31">
        <f ca="1">Finansejums!BJ251</f>
        <v>86916.295248994284</v>
      </c>
      <c r="BK32" s="31">
        <f ca="1">Finansejums!BK251</f>
        <v>65295.965024477373</v>
      </c>
      <c r="BL32" s="31">
        <f ca="1">Finansejums!BL251</f>
        <v>107471.45747293896</v>
      </c>
      <c r="BM32" s="31">
        <f ca="1">Finansejums!BM251</f>
        <v>87745.771087880348</v>
      </c>
      <c r="BN32" s="31">
        <f ca="1">Finansejums!BN251</f>
        <v>68020.084702821754</v>
      </c>
      <c r="BO32" s="31">
        <f ca="1">Finansejums!BO251</f>
        <v>48294.398317763145</v>
      </c>
      <c r="BP32" s="31">
        <f ca="1">Finansejums!BP251</f>
        <v>28568.711932704537</v>
      </c>
      <c r="BQ32" s="31">
        <f ca="1">Finansejums!BQ251</f>
        <v>8843.0255476459351</v>
      </c>
      <c r="BR32" s="31">
        <f ca="1">Finansejums!BR251</f>
        <v>-2.9103830456733704E-11</v>
      </c>
      <c r="BS32" s="31">
        <f ca="1">Finansejums!BS251</f>
        <v>-2.9103830456733704E-11</v>
      </c>
      <c r="BT32" s="31">
        <f ca="1">Finansejums!BT251</f>
        <v>-2.9103830456733704E-11</v>
      </c>
      <c r="BU32" s="31">
        <f ca="1">Finansejums!BU251</f>
        <v>-2.9103830456733704E-11</v>
      </c>
      <c r="BV32" s="31">
        <f ca="1">Finansejums!BV251</f>
        <v>-2.9103830456733704E-11</v>
      </c>
      <c r="BW32" s="31">
        <f ca="1">Finansejums!BW251</f>
        <v>-2.9103830456733704E-11</v>
      </c>
      <c r="BX32" s="31">
        <f ca="1">Finansejums!BX251</f>
        <v>-2.9103830456733704E-11</v>
      </c>
      <c r="BY32" s="31">
        <f ca="1">Finansejums!BY251</f>
        <v>-2.9103830456733704E-11</v>
      </c>
      <c r="BZ32" s="31">
        <f ca="1">Finansejums!BZ251</f>
        <v>-2.9103830456733704E-11</v>
      </c>
      <c r="CA32" s="31">
        <f ca="1">Finansejums!CA251</f>
        <v>-2.9103830456733704E-11</v>
      </c>
      <c r="CB32" s="31">
        <f ca="1">Finansejums!CB251</f>
        <v>-2.9103830456733704E-11</v>
      </c>
      <c r="CC32" s="31">
        <f ca="1">Finansejums!CC251</f>
        <v>-2.9103830456733704E-11</v>
      </c>
      <c r="CD32" s="31">
        <f ca="1">Finansejums!CD251</f>
        <v>-2.9103830456733704E-11</v>
      </c>
      <c r="CE32" s="31">
        <f ca="1">Finansejums!CE251</f>
        <v>-2.9103830456733704E-11</v>
      </c>
      <c r="CF32" s="31">
        <f ca="1">Finansejums!CF251</f>
        <v>-2.9103830456733704E-11</v>
      </c>
      <c r="CG32" s="31">
        <f ca="1">Finansejums!CG251</f>
        <v>-2.9103830456733704E-11</v>
      </c>
      <c r="CH32" s="31">
        <f ca="1">Finansejums!CH251</f>
        <v>-2.9103830456733704E-11</v>
      </c>
      <c r="CI32" s="31">
        <f ca="1">Finansejums!CI251</f>
        <v>-2.9103830456733704E-11</v>
      </c>
      <c r="CJ32" s="31">
        <f ca="1">Finansejums!CJ251</f>
        <v>-2.9103830456733704E-11</v>
      </c>
      <c r="CK32" s="31">
        <f ca="1">Finansejums!CK251</f>
        <v>-2.9103830456733704E-11</v>
      </c>
    </row>
    <row r="33" spans="1:89" ht="10.15" customHeight="1"/>
    <row r="34" spans="1:89" ht="10.15" customHeight="1">
      <c r="D34" s="122" t="s">
        <v>244</v>
      </c>
    </row>
    <row r="35" spans="1:89" ht="10.15" customHeight="1">
      <c r="D35" s="10" t="s">
        <v>174</v>
      </c>
      <c r="F35" s="12" t="s">
        <v>4</v>
      </c>
      <c r="J35" s="31">
        <f>NWC!J48</f>
        <v>0</v>
      </c>
      <c r="K35" s="31">
        <f>NWC!K48</f>
        <v>0</v>
      </c>
      <c r="L35" s="31">
        <f>NWC!L48</f>
        <v>0</v>
      </c>
      <c r="M35" s="31">
        <f>NWC!M48</f>
        <v>0</v>
      </c>
      <c r="N35" s="31">
        <f>NWC!N48</f>
        <v>47167.399272377326</v>
      </c>
      <c r="O35" s="31">
        <f>NWC!O48</f>
        <v>47167.399272377326</v>
      </c>
      <c r="P35" s="31">
        <f>NWC!P48</f>
        <v>47167.399272377326</v>
      </c>
      <c r="Q35" s="31">
        <f>NWC!Q48</f>
        <v>47167.399272377326</v>
      </c>
      <c r="R35" s="31">
        <f>NWC!R48</f>
        <v>47167.399272377326</v>
      </c>
      <c r="S35" s="31">
        <f>NWC!S48</f>
        <v>47167.399272377326</v>
      </c>
      <c r="T35" s="31">
        <f>NWC!T48</f>
        <v>47167.399272377326</v>
      </c>
      <c r="U35" s="31">
        <f>NWC!U48</f>
        <v>47167.399272377326</v>
      </c>
      <c r="V35" s="31">
        <f>NWC!V48</f>
        <v>47167.399272377326</v>
      </c>
      <c r="W35" s="31">
        <f>NWC!W48</f>
        <v>47167.399272377326</v>
      </c>
      <c r="X35" s="31">
        <f>NWC!X48</f>
        <v>45807.16290574483</v>
      </c>
      <c r="Y35" s="31">
        <f>NWC!Y48</f>
        <v>43870.195654499155</v>
      </c>
      <c r="Z35" s="31">
        <f>NWC!Z48</f>
        <v>42231.223364983583</v>
      </c>
      <c r="AA35" s="31">
        <f>NWC!AA48</f>
        <v>40826.389973970232</v>
      </c>
      <c r="AB35" s="31">
        <f>NWC!AB48</f>
        <v>39608.867701758674</v>
      </c>
      <c r="AC35" s="31">
        <f>NWC!AC48</f>
        <v>38543.535713573547</v>
      </c>
      <c r="AD35" s="31">
        <f>NWC!AD48</f>
        <v>37603.536900469036</v>
      </c>
      <c r="AE35" s="31">
        <f>NWC!AE48</f>
        <v>36767.98239993168</v>
      </c>
      <c r="AF35" s="31">
        <f>NWC!AF48</f>
        <v>36020.381004714051</v>
      </c>
      <c r="AG35" s="31">
        <f>NWC!AG48</f>
        <v>35347.539749018179</v>
      </c>
      <c r="AH35" s="31">
        <f>NWC!AH48</f>
        <v>34738.778612912392</v>
      </c>
      <c r="AI35" s="31">
        <f>NWC!AI48</f>
        <v>34185.359398270775</v>
      </c>
      <c r="AJ35" s="31">
        <f>NWC!AJ48</f>
        <v>33680.063593597988</v>
      </c>
      <c r="AK35" s="31">
        <f>NWC!AK48</f>
        <v>33216.875772647938</v>
      </c>
      <c r="AL35" s="31">
        <f>NWC!AL48</f>
        <v>32790.742977373877</v>
      </c>
      <c r="AM35" s="31">
        <f>NWC!AM48</f>
        <v>32397.389627890141</v>
      </c>
      <c r="AN35" s="31">
        <f>NWC!AN48</f>
        <v>32033.173563553348</v>
      </c>
      <c r="AO35" s="31">
        <f>NWC!AO48</f>
        <v>31694.972932383462</v>
      </c>
      <c r="AP35" s="31">
        <f>NWC!AP48</f>
        <v>31380.096482673576</v>
      </c>
      <c r="AQ35" s="31">
        <f>NWC!AQ48</f>
        <v>31086.211796277687</v>
      </c>
      <c r="AR35" s="31">
        <f>NWC!AR48</f>
        <v>30811.287412229911</v>
      </c>
      <c r="AS35" s="31">
        <f>NWC!AS48</f>
        <v>30553.545802185123</v>
      </c>
      <c r="AT35" s="31">
        <f>NWC!AT48</f>
        <v>30311.424895779419</v>
      </c>
      <c r="AU35" s="31">
        <f>NWC!AU48</f>
        <v>30083.546395632868</v>
      </c>
      <c r="AV35" s="31">
        <f>NWC!AV48</f>
        <v>29868.689524066122</v>
      </c>
      <c r="AW35" s="31">
        <f>NWC!AW48</f>
        <v>29665.769145364189</v>
      </c>
      <c r="AX35" s="31">
        <f>NWC!AX48</f>
        <v>29473.817435781282</v>
      </c>
      <c r="AY35" s="31">
        <f>NWC!AY48</f>
        <v>29291.968447755375</v>
      </c>
      <c r="AZ35" s="31">
        <f>NWC!AZ48</f>
        <v>29119.445048858994</v>
      </c>
      <c r="BA35" s="31">
        <f>NWC!BA48</f>
        <v>28955.547819907435</v>
      </c>
      <c r="BB35" s="31">
        <f>NWC!BB48</f>
        <v>28799.645577734005</v>
      </c>
      <c r="BC35" s="31">
        <f>NWC!BC48</f>
        <v>28651.167251854546</v>
      </c>
      <c r="BD35" s="31">
        <f>NWC!BD48</f>
        <v>28509.594894620641</v>
      </c>
      <c r="BE35" s="31">
        <f>NWC!BE48</f>
        <v>28374.45764453373</v>
      </c>
      <c r="BF35" s="31">
        <f>NWC!BF48</f>
        <v>28245.326494450681</v>
      </c>
      <c r="BG35" s="31">
        <f>NWC!BG48</f>
        <v>28121.80974219734</v>
      </c>
      <c r="BH35" s="31">
        <f>NWC!BH48</f>
        <v>28003.549021954779</v>
      </c>
      <c r="BI35" s="31">
        <f>NWC!BI48</f>
        <v>27890.215831722318</v>
      </c>
      <c r="BJ35" s="31">
        <f>NWC!BJ48</f>
        <v>27781.508485989147</v>
      </c>
      <c r="BK35" s="31">
        <f>NWC!BK48</f>
        <v>27677.149434085295</v>
      </c>
      <c r="BL35" s="31">
        <f>NWC!BL48</f>
        <v>27576.882894020808</v>
      </c>
      <c r="BM35" s="31">
        <f>NWC!BM48</f>
        <v>27480.472759343425</v>
      </c>
      <c r="BN35" s="31">
        <f>NWC!BN48</f>
        <v>27387.70074295576</v>
      </c>
      <c r="BO35" s="31">
        <f>NWC!BO48</f>
        <v>27298.364727175049</v>
      </c>
      <c r="BP35" s="31">
        <f>NWC!BP48</f>
        <v>27212.277293786352</v>
      </c>
      <c r="BQ35" s="31">
        <f>NWC!BQ48</f>
        <v>27129.264411590113</v>
      </c>
      <c r="BR35" s="31">
        <f>NWC!BR48</f>
        <v>0</v>
      </c>
      <c r="BS35" s="31">
        <f>NWC!BS48</f>
        <v>0</v>
      </c>
      <c r="BT35" s="31">
        <f>NWC!BT48</f>
        <v>0</v>
      </c>
      <c r="BU35" s="31">
        <f>NWC!BU48</f>
        <v>0</v>
      </c>
      <c r="BV35" s="31">
        <f>NWC!BV48</f>
        <v>0</v>
      </c>
      <c r="BW35" s="31">
        <f>NWC!BW48</f>
        <v>0</v>
      </c>
      <c r="BX35" s="31">
        <f>NWC!BX48</f>
        <v>0</v>
      </c>
      <c r="BY35" s="31">
        <f>NWC!BY48</f>
        <v>0</v>
      </c>
      <c r="BZ35" s="31">
        <f>NWC!BZ48</f>
        <v>0</v>
      </c>
      <c r="CA35" s="31">
        <f>NWC!CA48</f>
        <v>0</v>
      </c>
      <c r="CB35" s="31">
        <f>NWC!CB48</f>
        <v>0</v>
      </c>
      <c r="CC35" s="31">
        <f>NWC!CC48</f>
        <v>0</v>
      </c>
      <c r="CD35" s="31">
        <f>NWC!CD48</f>
        <v>0</v>
      </c>
      <c r="CE35" s="31">
        <f>NWC!CE48</f>
        <v>0</v>
      </c>
      <c r="CF35" s="31">
        <f>NWC!CF48</f>
        <v>0</v>
      </c>
      <c r="CG35" s="31">
        <f>NWC!CG48</f>
        <v>0</v>
      </c>
      <c r="CH35" s="31">
        <f>NWC!CH48</f>
        <v>0</v>
      </c>
      <c r="CI35" s="31">
        <f>NWC!CI48</f>
        <v>0</v>
      </c>
      <c r="CJ35" s="31">
        <f>NWC!CJ48</f>
        <v>0</v>
      </c>
      <c r="CK35" s="31">
        <f>NWC!CK48</f>
        <v>0</v>
      </c>
    </row>
    <row r="36" spans="1:89" ht="10.15" customHeight="1"/>
    <row r="37" spans="1:89" s="44" customFormat="1" ht="10.15" customHeight="1">
      <c r="D37" s="123" t="s">
        <v>245</v>
      </c>
      <c r="E37" s="45"/>
      <c r="F37" s="12" t="s">
        <v>4</v>
      </c>
      <c r="G37" s="46"/>
      <c r="J37" s="79">
        <f ca="1">SUM(J28,J32,J35)</f>
        <v>0</v>
      </c>
      <c r="K37" s="79">
        <f t="shared" ref="K37:BV37" ca="1" si="21">SUM(K28,K32,K35)</f>
        <v>0</v>
      </c>
      <c r="L37" s="79">
        <f t="shared" ca="1" si="21"/>
        <v>0</v>
      </c>
      <c r="M37" s="79">
        <f t="shared" ca="1" si="21"/>
        <v>1218858.013790241</v>
      </c>
      <c r="N37" s="79">
        <f t="shared" ca="1" si="21"/>
        <v>1831019.3497693425</v>
      </c>
      <c r="O37" s="79">
        <f t="shared" ca="1" si="21"/>
        <v>1768553.3719742557</v>
      </c>
      <c r="P37" s="79">
        <f t="shared" ca="1" si="21"/>
        <v>1706087.3941791689</v>
      </c>
      <c r="Q37" s="79">
        <f t="shared" ca="1" si="21"/>
        <v>1643621.4163840825</v>
      </c>
      <c r="R37" s="79">
        <f t="shared" ca="1" si="21"/>
        <v>1581155.4385889957</v>
      </c>
      <c r="S37" s="79">
        <f t="shared" ca="1" si="21"/>
        <v>1518689.4607939094</v>
      </c>
      <c r="T37" s="79">
        <f t="shared" ca="1" si="21"/>
        <v>1456223.4829988226</v>
      </c>
      <c r="U37" s="79">
        <f t="shared" ca="1" si="21"/>
        <v>1393757.505203736</v>
      </c>
      <c r="V37" s="79">
        <f t="shared" ca="1" si="21"/>
        <v>1331291.5274086492</v>
      </c>
      <c r="W37" s="79">
        <f t="shared" ca="1" si="21"/>
        <v>1268825.5496135626</v>
      </c>
      <c r="X37" s="79">
        <f t="shared" ca="1" si="21"/>
        <v>1535817.3412403301</v>
      </c>
      <c r="Y37" s="79">
        <f t="shared" ca="1" si="21"/>
        <v>1468047.1983632213</v>
      </c>
      <c r="Z37" s="79">
        <f t="shared" ca="1" si="21"/>
        <v>1402263.6885643131</v>
      </c>
      <c r="AA37" s="79">
        <f t="shared" ca="1" si="21"/>
        <v>1357792.3514755024</v>
      </c>
      <c r="AB37" s="79">
        <f t="shared" ca="1" si="21"/>
        <v>1347878.2674586517</v>
      </c>
      <c r="AC37" s="79">
        <f t="shared" ca="1" si="21"/>
        <v>1308496.7281485465</v>
      </c>
      <c r="AD37" s="79">
        <f t="shared" ca="1" si="21"/>
        <v>1255294.1055421031</v>
      </c>
      <c r="AE37" s="79">
        <f t="shared" ca="1" si="21"/>
        <v>1195942.2242768686</v>
      </c>
      <c r="AF37" s="79">
        <f t="shared" ca="1" si="21"/>
        <v>1134157.3438012553</v>
      </c>
      <c r="AG37" s="79">
        <f t="shared" ca="1" si="21"/>
        <v>1071701.761601798</v>
      </c>
      <c r="AH37" s="79">
        <f t="shared" ca="1" si="21"/>
        <v>1209777.4448306155</v>
      </c>
      <c r="AI37" s="79">
        <f t="shared" ca="1" si="21"/>
        <v>1186409.1848137919</v>
      </c>
      <c r="AJ37" s="79">
        <f t="shared" ca="1" si="21"/>
        <v>1147803.3476735028</v>
      </c>
      <c r="AK37" s="79">
        <f t="shared" ca="1" si="21"/>
        <v>1101886.8454714199</v>
      </c>
      <c r="AL37" s="79">
        <f t="shared" ca="1" si="21"/>
        <v>1052586.2797269116</v>
      </c>
      <c r="AM37" s="79">
        <f t="shared" ca="1" si="21"/>
        <v>1001833.7481040322</v>
      </c>
      <c r="AN37" s="79">
        <f t="shared" ca="1" si="21"/>
        <v>950568.70462411991</v>
      </c>
      <c r="AO37" s="79">
        <f t="shared" ca="1" si="21"/>
        <v>899238.06943476782</v>
      </c>
      <c r="AP37" s="79">
        <f t="shared" ca="1" si="21"/>
        <v>848045.6325500746</v>
      </c>
      <c r="AQ37" s="79">
        <f t="shared" ca="1" si="21"/>
        <v>797076.23441534676</v>
      </c>
      <c r="AR37" s="79">
        <f t="shared" ca="1" si="21"/>
        <v>919966.82927051838</v>
      </c>
      <c r="AS37" s="79">
        <f t="shared" ca="1" si="21"/>
        <v>899970.42461571633</v>
      </c>
      <c r="AT37" s="79">
        <f t="shared" ca="1" si="21"/>
        <v>866409.49561452435</v>
      </c>
      <c r="AU37" s="79">
        <f t="shared" ca="1" si="21"/>
        <v>826170.85084880679</v>
      </c>
      <c r="AV37" s="79">
        <f t="shared" ca="1" si="21"/>
        <v>782688.95317871519</v>
      </c>
      <c r="AW37" s="79">
        <f t="shared" ca="1" si="21"/>
        <v>737673.08390808024</v>
      </c>
      <c r="AX37" s="79">
        <f t="shared" ca="1" si="21"/>
        <v>691970.79120268021</v>
      </c>
      <c r="AY37" s="79">
        <f t="shared" ca="1" si="21"/>
        <v>645999.5016931768</v>
      </c>
      <c r="AZ37" s="79">
        <f t="shared" ca="1" si="21"/>
        <v>599962.23095730948</v>
      </c>
      <c r="BA37" s="79">
        <f t="shared" ca="1" si="21"/>
        <v>553955.35770992667</v>
      </c>
      <c r="BB37" s="79">
        <f t="shared" ca="1" si="21"/>
        <v>667995.44679674588</v>
      </c>
      <c r="BC37" s="79">
        <f t="shared" ca="1" si="21"/>
        <v>649243.66891197849</v>
      </c>
      <c r="BD37" s="79">
        <f t="shared" ca="1" si="21"/>
        <v>617835.07293810579</v>
      </c>
      <c r="BE37" s="79">
        <f t="shared" ca="1" si="21"/>
        <v>580145.38078062865</v>
      </c>
      <c r="BF37" s="79">
        <f t="shared" ca="1" si="21"/>
        <v>539359.30443336163</v>
      </c>
      <c r="BG37" s="79">
        <f t="shared" ca="1" si="21"/>
        <v>497066.32430185447</v>
      </c>
      <c r="BH37" s="79">
        <f t="shared" ca="1" si="21"/>
        <v>454058.54933184164</v>
      </c>
      <c r="BI37" s="79">
        <f t="shared" ca="1" si="21"/>
        <v>410729.62166331703</v>
      </c>
      <c r="BJ37" s="79">
        <f t="shared" ca="1" si="21"/>
        <v>367274.14665380371</v>
      </c>
      <c r="BK37" s="79">
        <f t="shared" ca="1" si="21"/>
        <v>323787.3882584222</v>
      </c>
      <c r="BL37" s="79">
        <f t="shared" ca="1" si="21"/>
        <v>376099.05788029794</v>
      </c>
      <c r="BM37" s="79">
        <f t="shared" ca="1" si="21"/>
        <v>351443.18507734122</v>
      </c>
      <c r="BN37" s="79">
        <f t="shared" ca="1" si="21"/>
        <v>319280.90298698691</v>
      </c>
      <c r="BO37" s="79">
        <f t="shared" ca="1" si="21"/>
        <v>283390.70342079934</v>
      </c>
      <c r="BP37" s="79">
        <f t="shared" ca="1" si="21"/>
        <v>299596.87973081012</v>
      </c>
      <c r="BQ37" s="79">
        <f t="shared" ca="1" si="21"/>
        <v>316282.81139711506</v>
      </c>
      <c r="BR37" s="79">
        <f t="shared" ca="1" si="21"/>
        <v>-2.9103830456733704E-11</v>
      </c>
      <c r="BS37" s="79">
        <f t="shared" ca="1" si="21"/>
        <v>-2.8255453798919916E-11</v>
      </c>
      <c r="BT37" s="79">
        <f t="shared" ca="1" si="21"/>
        <v>-2.7831265470013022E-11</v>
      </c>
      <c r="BU37" s="79">
        <f t="shared" ca="1" si="21"/>
        <v>-2.7619171305559575E-11</v>
      </c>
      <c r="BV37" s="79">
        <f t="shared" ca="1" si="21"/>
        <v>-2.7513124223332853E-11</v>
      </c>
      <c r="BW37" s="79">
        <f t="shared" ref="BW37:CK37" ca="1" si="22">SUM(BW28,BW32,BW35)</f>
        <v>-2.7460100682219489E-11</v>
      </c>
      <c r="BX37" s="79">
        <f t="shared" ca="1" si="22"/>
        <v>-2.743358891166281E-11</v>
      </c>
      <c r="BY37" s="79">
        <f t="shared" ca="1" si="22"/>
        <v>-2.7420333026384469E-11</v>
      </c>
      <c r="BZ37" s="79">
        <f t="shared" ca="1" si="22"/>
        <v>-2.7413705083745299E-11</v>
      </c>
      <c r="CA37" s="79">
        <f t="shared" ca="1" si="22"/>
        <v>-2.7410391112425715E-11</v>
      </c>
      <c r="CB37" s="79">
        <f t="shared" ca="1" si="22"/>
        <v>-2.7408734126765922E-11</v>
      </c>
      <c r="CC37" s="79">
        <f t="shared" ca="1" si="22"/>
        <v>-2.7407905633936026E-11</v>
      </c>
      <c r="CD37" s="79">
        <f t="shared" ca="1" si="22"/>
        <v>-2.7407491387521077E-11</v>
      </c>
      <c r="CE37" s="79">
        <f t="shared" ca="1" si="22"/>
        <v>-2.7407284264313604E-11</v>
      </c>
      <c r="CF37" s="79">
        <f t="shared" ca="1" si="22"/>
        <v>-2.7407180702709866E-11</v>
      </c>
      <c r="CG37" s="79">
        <f t="shared" ca="1" si="22"/>
        <v>-2.7407128921907997E-11</v>
      </c>
      <c r="CH37" s="79">
        <f t="shared" ca="1" si="22"/>
        <v>-2.7407103031507064E-11</v>
      </c>
      <c r="CI37" s="79">
        <f t="shared" ca="1" si="22"/>
        <v>-2.7407090086306596E-11</v>
      </c>
      <c r="CJ37" s="79">
        <f t="shared" ca="1" si="22"/>
        <v>-2.7407083613706362E-11</v>
      </c>
      <c r="CK37" s="79">
        <f t="shared" ca="1" si="22"/>
        <v>-2.7407080377406247E-11</v>
      </c>
    </row>
    <row r="38" spans="1:89" ht="10.15" customHeight="1"/>
    <row r="39" spans="1:89" ht="10.15" customHeight="1">
      <c r="A39" s="178">
        <f ca="1">IF(SUM(J39:CK39)&gt;0,1,0)</f>
        <v>0</v>
      </c>
      <c r="D39" s="11" t="s">
        <v>380</v>
      </c>
      <c r="J39" s="180">
        <f ca="1">IF(ROUNDDOWN((J21-J37),2)&lt;&gt;0,1,0)</f>
        <v>0</v>
      </c>
      <c r="K39" s="180">
        <f t="shared" ref="K39:BV39" ca="1" si="23">IF(ROUNDDOWN((K21-K37),2)&lt;&gt;0,1,0)</f>
        <v>0</v>
      </c>
      <c r="L39" s="180">
        <f t="shared" ca="1" si="23"/>
        <v>0</v>
      </c>
      <c r="M39" s="180">
        <f t="shared" ca="1" si="23"/>
        <v>0</v>
      </c>
      <c r="N39" s="180">
        <f t="shared" ca="1" si="23"/>
        <v>0</v>
      </c>
      <c r="O39" s="180">
        <f t="shared" ca="1" si="23"/>
        <v>0</v>
      </c>
      <c r="P39" s="180">
        <f t="shared" ca="1" si="23"/>
        <v>0</v>
      </c>
      <c r="Q39" s="180">
        <f t="shared" ca="1" si="23"/>
        <v>0</v>
      </c>
      <c r="R39" s="180">
        <f t="shared" ca="1" si="23"/>
        <v>0</v>
      </c>
      <c r="S39" s="180">
        <f t="shared" ca="1" si="23"/>
        <v>0</v>
      </c>
      <c r="T39" s="180">
        <f t="shared" ca="1" si="23"/>
        <v>0</v>
      </c>
      <c r="U39" s="180">
        <f t="shared" ca="1" si="23"/>
        <v>0</v>
      </c>
      <c r="V39" s="180">
        <f t="shared" ca="1" si="23"/>
        <v>0</v>
      </c>
      <c r="W39" s="180">
        <f t="shared" ca="1" si="23"/>
        <v>0</v>
      </c>
      <c r="X39" s="180">
        <f t="shared" ca="1" si="23"/>
        <v>0</v>
      </c>
      <c r="Y39" s="180">
        <f t="shared" ca="1" si="23"/>
        <v>0</v>
      </c>
      <c r="Z39" s="180">
        <f t="shared" ca="1" si="23"/>
        <v>0</v>
      </c>
      <c r="AA39" s="180">
        <f t="shared" ca="1" si="23"/>
        <v>0</v>
      </c>
      <c r="AB39" s="180">
        <f t="shared" ca="1" si="23"/>
        <v>0</v>
      </c>
      <c r="AC39" s="180">
        <f t="shared" ca="1" si="23"/>
        <v>0</v>
      </c>
      <c r="AD39" s="180">
        <f t="shared" ca="1" si="23"/>
        <v>0</v>
      </c>
      <c r="AE39" s="180">
        <f t="shared" ca="1" si="23"/>
        <v>0</v>
      </c>
      <c r="AF39" s="180">
        <f t="shared" ca="1" si="23"/>
        <v>0</v>
      </c>
      <c r="AG39" s="180">
        <f t="shared" ca="1" si="23"/>
        <v>0</v>
      </c>
      <c r="AH39" s="180">
        <f t="shared" ca="1" si="23"/>
        <v>0</v>
      </c>
      <c r="AI39" s="180">
        <f t="shared" ca="1" si="23"/>
        <v>0</v>
      </c>
      <c r="AJ39" s="180">
        <f t="shared" ca="1" si="23"/>
        <v>0</v>
      </c>
      <c r="AK39" s="180">
        <f t="shared" ca="1" si="23"/>
        <v>0</v>
      </c>
      <c r="AL39" s="180">
        <f t="shared" ca="1" si="23"/>
        <v>0</v>
      </c>
      <c r="AM39" s="180">
        <f t="shared" ca="1" si="23"/>
        <v>0</v>
      </c>
      <c r="AN39" s="180">
        <f t="shared" ca="1" si="23"/>
        <v>0</v>
      </c>
      <c r="AO39" s="180">
        <f t="shared" ca="1" si="23"/>
        <v>0</v>
      </c>
      <c r="AP39" s="180">
        <f t="shared" ca="1" si="23"/>
        <v>0</v>
      </c>
      <c r="AQ39" s="180">
        <f t="shared" ca="1" si="23"/>
        <v>0</v>
      </c>
      <c r="AR39" s="180">
        <f t="shared" ca="1" si="23"/>
        <v>0</v>
      </c>
      <c r="AS39" s="180">
        <f t="shared" ca="1" si="23"/>
        <v>0</v>
      </c>
      <c r="AT39" s="180">
        <f t="shared" ca="1" si="23"/>
        <v>0</v>
      </c>
      <c r="AU39" s="180">
        <f t="shared" ca="1" si="23"/>
        <v>0</v>
      </c>
      <c r="AV39" s="180">
        <f t="shared" ca="1" si="23"/>
        <v>0</v>
      </c>
      <c r="AW39" s="180">
        <f t="shared" ca="1" si="23"/>
        <v>0</v>
      </c>
      <c r="AX39" s="180">
        <f t="shared" ca="1" si="23"/>
        <v>0</v>
      </c>
      <c r="AY39" s="180">
        <f t="shared" ca="1" si="23"/>
        <v>0</v>
      </c>
      <c r="AZ39" s="180">
        <f t="shared" ca="1" si="23"/>
        <v>0</v>
      </c>
      <c r="BA39" s="180">
        <f t="shared" ca="1" si="23"/>
        <v>0</v>
      </c>
      <c r="BB39" s="180">
        <f t="shared" ca="1" si="23"/>
        <v>0</v>
      </c>
      <c r="BC39" s="180">
        <f t="shared" ca="1" si="23"/>
        <v>0</v>
      </c>
      <c r="BD39" s="180">
        <f t="shared" ca="1" si="23"/>
        <v>0</v>
      </c>
      <c r="BE39" s="180">
        <f t="shared" ca="1" si="23"/>
        <v>0</v>
      </c>
      <c r="BF39" s="180">
        <f t="shared" ca="1" si="23"/>
        <v>0</v>
      </c>
      <c r="BG39" s="180">
        <f t="shared" ca="1" si="23"/>
        <v>0</v>
      </c>
      <c r="BH39" s="180">
        <f t="shared" ca="1" si="23"/>
        <v>0</v>
      </c>
      <c r="BI39" s="180">
        <f t="shared" ca="1" si="23"/>
        <v>0</v>
      </c>
      <c r="BJ39" s="180">
        <f t="shared" ca="1" si="23"/>
        <v>0</v>
      </c>
      <c r="BK39" s="180">
        <f t="shared" ca="1" si="23"/>
        <v>0</v>
      </c>
      <c r="BL39" s="180">
        <f t="shared" ca="1" si="23"/>
        <v>0</v>
      </c>
      <c r="BM39" s="180">
        <f t="shared" ca="1" si="23"/>
        <v>0</v>
      </c>
      <c r="BN39" s="180">
        <f t="shared" ca="1" si="23"/>
        <v>0</v>
      </c>
      <c r="BO39" s="180">
        <f ca="1">IF(ROUNDDOWN((BO21-BO37),2)&lt;&gt;0,1,0)</f>
        <v>0</v>
      </c>
      <c r="BP39" s="180">
        <f t="shared" ca="1" si="23"/>
        <v>0</v>
      </c>
      <c r="BQ39" s="180">
        <f t="shared" ca="1" si="23"/>
        <v>0</v>
      </c>
      <c r="BR39" s="180">
        <f t="shared" ca="1" si="23"/>
        <v>0</v>
      </c>
      <c r="BS39" s="180">
        <f t="shared" ca="1" si="23"/>
        <v>0</v>
      </c>
      <c r="BT39" s="180">
        <f t="shared" ca="1" si="23"/>
        <v>0</v>
      </c>
      <c r="BU39" s="180">
        <f t="shared" ca="1" si="23"/>
        <v>0</v>
      </c>
      <c r="BV39" s="180">
        <f t="shared" ca="1" si="23"/>
        <v>0</v>
      </c>
      <c r="BW39" s="180">
        <f t="shared" ref="BW39:CK39" ca="1" si="24">IF(ROUNDDOWN((BW21-BW37),2)&lt;&gt;0,1,0)</f>
        <v>0</v>
      </c>
      <c r="BX39" s="180">
        <f t="shared" ca="1" si="24"/>
        <v>0</v>
      </c>
      <c r="BY39" s="180">
        <f t="shared" ca="1" si="24"/>
        <v>0</v>
      </c>
      <c r="BZ39" s="180">
        <f t="shared" ca="1" si="24"/>
        <v>0</v>
      </c>
      <c r="CA39" s="180">
        <f t="shared" ca="1" si="24"/>
        <v>0</v>
      </c>
      <c r="CB39" s="180">
        <f t="shared" ca="1" si="24"/>
        <v>0</v>
      </c>
      <c r="CC39" s="180">
        <f t="shared" ca="1" si="24"/>
        <v>0</v>
      </c>
      <c r="CD39" s="180">
        <f t="shared" ca="1" si="24"/>
        <v>0</v>
      </c>
      <c r="CE39" s="180">
        <f t="shared" ca="1" si="24"/>
        <v>0</v>
      </c>
      <c r="CF39" s="180">
        <f t="shared" ca="1" si="24"/>
        <v>0</v>
      </c>
      <c r="CG39" s="180">
        <f t="shared" ca="1" si="24"/>
        <v>0</v>
      </c>
      <c r="CH39" s="180">
        <f t="shared" ca="1" si="24"/>
        <v>0</v>
      </c>
      <c r="CI39" s="180">
        <f t="shared" ca="1" si="24"/>
        <v>0</v>
      </c>
      <c r="CJ39" s="180">
        <f t="shared" ca="1" si="24"/>
        <v>0</v>
      </c>
      <c r="CK39" s="180">
        <f t="shared" ca="1" si="24"/>
        <v>0</v>
      </c>
    </row>
    <row r="40" spans="1:89" ht="10.15" customHeight="1"/>
    <row r="41" spans="1:89" s="27" customFormat="1" ht="10.15" customHeight="1">
      <c r="C41" s="27" t="s">
        <v>3</v>
      </c>
      <c r="E41" s="28"/>
      <c r="F41" s="29"/>
      <c r="G41" s="29"/>
    </row>
    <row r="42" spans="1:89" ht="10.15" hidden="1" customHeight="1">
      <c r="N42" s="195"/>
    </row>
    <row r="43" spans="1:89" ht="10.15" hidden="1" customHeight="1"/>
  </sheetData>
  <conditionalFormatting sqref="A4">
    <cfRule type="cellIs" dxfId="35" priority="5" operator="equal">
      <formula>0</formula>
    </cfRule>
    <cfRule type="cellIs" dxfId="34" priority="6" operator="greaterThan">
      <formula>0</formula>
    </cfRule>
  </conditionalFormatting>
  <conditionalFormatting sqref="A39">
    <cfRule type="cellIs" dxfId="33" priority="3" operator="equal">
      <formula>0</formula>
    </cfRule>
    <cfRule type="cellIs" dxfId="32" priority="4" operator="greaterThan">
      <formula>0</formula>
    </cfRule>
  </conditionalFormatting>
  <conditionalFormatting sqref="A29">
    <cfRule type="cellIs" dxfId="31" priority="1" operator="equal">
      <formula>0</formula>
    </cfRule>
    <cfRule type="cellIs" dxfId="30" priority="2" operator="greaterThan">
      <formula>0</formula>
    </cfRule>
  </conditionalFormatting>
  <pageMargins left="0.7" right="0.7" top="0.75" bottom="0.75" header="0.3" footer="0.3"/>
  <pageSetup paperSize="9" orientation="portrait" r:id="rId1"/>
  <headerFooter>
    <oddFooter>&amp;C&amp;7&amp;B&amp;"Arial"Document Classification: KPMG Confidential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FCE02-E0AF-48AA-8325-26CF47A6BB00}">
  <sheetPr codeName="Sheet11">
    <tabColor theme="4" tint="0.79998168889431442"/>
  </sheetPr>
  <dimension ref="A1:GE29"/>
  <sheetViews>
    <sheetView showGridLines="0" zoomScale="85" zoomScaleNormal="85" workbookViewId="0">
      <pane xSplit="9" ySplit="4" topLeftCell="J5" activePane="bottomRight" state="frozen"/>
      <selection activeCell="D134" sqref="D134"/>
      <selection pane="topRight" activeCell="D134" sqref="D134"/>
      <selection pane="bottomLeft" activeCell="D134" sqref="D134"/>
      <selection pane="bottomRight"/>
    </sheetView>
  </sheetViews>
  <sheetFormatPr defaultColWidth="0" defaultRowHeight="11.25" zeroHeight="1"/>
  <cols>
    <col min="1" max="1" width="3.5703125" style="10" customWidth="1"/>
    <col min="2" max="2" width="4.5703125" style="10" customWidth="1"/>
    <col min="3" max="3" width="4.7109375" style="10" customWidth="1"/>
    <col min="4" max="4" width="40.7109375" style="10" customWidth="1"/>
    <col min="5" max="5" width="11.7109375" style="11" customWidth="1"/>
    <col min="6" max="6" width="11.7109375" style="12" customWidth="1"/>
    <col min="7" max="7" width="15.5703125" style="12" customWidth="1"/>
    <col min="8" max="9" width="5.5703125" style="10" customWidth="1"/>
    <col min="10" max="90" width="11.7109375" style="10" customWidth="1"/>
    <col min="91" max="16384" width="11.7109375" style="10" hidden="1"/>
  </cols>
  <sheetData>
    <row r="1" spans="1:187" s="3" customFormat="1" ht="10.15" customHeight="1">
      <c r="A1" s="2"/>
      <c r="E1" s="4"/>
      <c r="F1" s="5"/>
      <c r="G1" s="5"/>
    </row>
    <row r="2" spans="1:187" s="3" customFormat="1" ht="10.15" customHeight="1">
      <c r="A2" s="6" t="s">
        <v>16</v>
      </c>
      <c r="E2" s="4"/>
      <c r="F2" s="5"/>
      <c r="G2" s="5"/>
      <c r="I2" s="7" t="s">
        <v>5</v>
      </c>
      <c r="J2" s="30">
        <f>'Laika grafiks'!J16</f>
        <v>1</v>
      </c>
      <c r="K2" s="30">
        <f>'Laika grafiks'!K16</f>
        <v>2</v>
      </c>
      <c r="L2" s="30">
        <f>'Laika grafiks'!L16</f>
        <v>3</v>
      </c>
      <c r="M2" s="30">
        <f>'Laika grafiks'!M16</f>
        <v>4</v>
      </c>
      <c r="N2" s="30">
        <f>'Laika grafiks'!N16</f>
        <v>5</v>
      </c>
      <c r="O2" s="30">
        <f>'Laika grafiks'!O16</f>
        <v>6</v>
      </c>
      <c r="P2" s="30">
        <f>'Laika grafiks'!P16</f>
        <v>7</v>
      </c>
      <c r="Q2" s="30">
        <f>'Laika grafiks'!Q16</f>
        <v>8</v>
      </c>
      <c r="R2" s="30">
        <f>'Laika grafiks'!R16</f>
        <v>9</v>
      </c>
      <c r="S2" s="30">
        <f>'Laika grafiks'!S16</f>
        <v>10</v>
      </c>
      <c r="T2" s="30">
        <f>'Laika grafiks'!T16</f>
        <v>11</v>
      </c>
      <c r="U2" s="30">
        <f>'Laika grafiks'!U16</f>
        <v>12</v>
      </c>
      <c r="V2" s="30">
        <f>'Laika grafiks'!V16</f>
        <v>13</v>
      </c>
      <c r="W2" s="30">
        <f>'Laika grafiks'!W16</f>
        <v>14</v>
      </c>
      <c r="X2" s="30">
        <f>'Laika grafiks'!X16</f>
        <v>15</v>
      </c>
      <c r="Y2" s="30">
        <f>'Laika grafiks'!Y16</f>
        <v>16</v>
      </c>
      <c r="Z2" s="30">
        <f>'Laika grafiks'!Z16</f>
        <v>17</v>
      </c>
      <c r="AA2" s="30">
        <f>'Laika grafiks'!AA16</f>
        <v>18</v>
      </c>
      <c r="AB2" s="30">
        <f>'Laika grafiks'!AB16</f>
        <v>19</v>
      </c>
      <c r="AC2" s="30">
        <f>'Laika grafiks'!AC16</f>
        <v>20</v>
      </c>
      <c r="AD2" s="30">
        <f>'Laika grafiks'!AD16</f>
        <v>21</v>
      </c>
      <c r="AE2" s="30">
        <f>'Laika grafiks'!AE16</f>
        <v>22</v>
      </c>
      <c r="AF2" s="30">
        <f>'Laika grafiks'!AF16</f>
        <v>23</v>
      </c>
      <c r="AG2" s="30">
        <f>'Laika grafiks'!AG16</f>
        <v>24</v>
      </c>
      <c r="AH2" s="30">
        <f>'Laika grafiks'!AH16</f>
        <v>25</v>
      </c>
      <c r="AI2" s="30">
        <f>'Laika grafiks'!AI16</f>
        <v>26</v>
      </c>
      <c r="AJ2" s="30">
        <f>'Laika grafiks'!AJ16</f>
        <v>27</v>
      </c>
      <c r="AK2" s="30">
        <f>'Laika grafiks'!AK16</f>
        <v>28</v>
      </c>
      <c r="AL2" s="30">
        <f>'Laika grafiks'!AL16</f>
        <v>29</v>
      </c>
      <c r="AM2" s="30">
        <f>'Laika grafiks'!AM16</f>
        <v>30</v>
      </c>
      <c r="AN2" s="30">
        <f>'Laika grafiks'!AN16</f>
        <v>31</v>
      </c>
      <c r="AO2" s="30">
        <f>'Laika grafiks'!AO16</f>
        <v>32</v>
      </c>
      <c r="AP2" s="30">
        <f>'Laika grafiks'!AP16</f>
        <v>33</v>
      </c>
      <c r="AQ2" s="30">
        <f>'Laika grafiks'!AQ16</f>
        <v>34</v>
      </c>
      <c r="AR2" s="30">
        <f>'Laika grafiks'!AR16</f>
        <v>35</v>
      </c>
      <c r="AS2" s="30">
        <f>'Laika grafiks'!AS16</f>
        <v>36</v>
      </c>
      <c r="AT2" s="30">
        <f>'Laika grafiks'!AT16</f>
        <v>37</v>
      </c>
      <c r="AU2" s="30">
        <f>'Laika grafiks'!AU16</f>
        <v>38</v>
      </c>
      <c r="AV2" s="30">
        <f>'Laika grafiks'!AV16</f>
        <v>39</v>
      </c>
      <c r="AW2" s="30">
        <f>'Laika grafiks'!AW16</f>
        <v>40</v>
      </c>
      <c r="AX2" s="30">
        <f>'Laika grafiks'!AX16</f>
        <v>41</v>
      </c>
      <c r="AY2" s="30">
        <f>'Laika grafiks'!AY16</f>
        <v>42</v>
      </c>
      <c r="AZ2" s="30">
        <f>'Laika grafiks'!AZ16</f>
        <v>43</v>
      </c>
      <c r="BA2" s="30">
        <f>'Laika grafiks'!BA16</f>
        <v>44</v>
      </c>
      <c r="BB2" s="30">
        <f>'Laika grafiks'!BB16</f>
        <v>45</v>
      </c>
      <c r="BC2" s="30">
        <f>'Laika grafiks'!BC16</f>
        <v>46</v>
      </c>
      <c r="BD2" s="30">
        <f>'Laika grafiks'!BD16</f>
        <v>47</v>
      </c>
      <c r="BE2" s="30">
        <f>'Laika grafiks'!BE16</f>
        <v>48</v>
      </c>
      <c r="BF2" s="30">
        <f>'Laika grafiks'!BF16</f>
        <v>49</v>
      </c>
      <c r="BG2" s="30">
        <f>'Laika grafiks'!BG16</f>
        <v>50</v>
      </c>
      <c r="BH2" s="30">
        <f>'Laika grafiks'!BH16</f>
        <v>51</v>
      </c>
      <c r="BI2" s="30">
        <f>'Laika grafiks'!BI16</f>
        <v>52</v>
      </c>
      <c r="BJ2" s="30">
        <f>'Laika grafiks'!BJ16</f>
        <v>53</v>
      </c>
      <c r="BK2" s="30">
        <f>'Laika grafiks'!BK16</f>
        <v>54</v>
      </c>
      <c r="BL2" s="30">
        <f>'Laika grafiks'!BL16</f>
        <v>55</v>
      </c>
      <c r="BM2" s="30">
        <f>'Laika grafiks'!BM16</f>
        <v>56</v>
      </c>
      <c r="BN2" s="30">
        <f>'Laika grafiks'!BN16</f>
        <v>57</v>
      </c>
      <c r="BO2" s="30">
        <f>'Laika grafiks'!BO16</f>
        <v>58</v>
      </c>
      <c r="BP2" s="30">
        <f>'Laika grafiks'!BP16</f>
        <v>59</v>
      </c>
      <c r="BQ2" s="30">
        <f>'Laika grafiks'!BQ16</f>
        <v>60</v>
      </c>
      <c r="BR2" s="30">
        <f>'Laika grafiks'!BR16</f>
        <v>61</v>
      </c>
      <c r="BS2" s="30">
        <f>'Laika grafiks'!BS16</f>
        <v>62</v>
      </c>
      <c r="BT2" s="30">
        <f>'Laika grafiks'!BT16</f>
        <v>63</v>
      </c>
      <c r="BU2" s="30">
        <f>'Laika grafiks'!BU16</f>
        <v>64</v>
      </c>
      <c r="BV2" s="30">
        <f>'Laika grafiks'!BV16</f>
        <v>65</v>
      </c>
      <c r="BW2" s="30">
        <f>'Laika grafiks'!BW16</f>
        <v>66</v>
      </c>
      <c r="BX2" s="30">
        <f>'Laika grafiks'!BX16</f>
        <v>67</v>
      </c>
      <c r="BY2" s="30">
        <f>'Laika grafiks'!BY16</f>
        <v>68</v>
      </c>
      <c r="BZ2" s="30">
        <f>'Laika grafiks'!BZ16</f>
        <v>69</v>
      </c>
      <c r="CA2" s="30">
        <f>'Laika grafiks'!CA16</f>
        <v>70</v>
      </c>
      <c r="CB2" s="30">
        <f>'Laika grafiks'!CB16</f>
        <v>71</v>
      </c>
      <c r="CC2" s="30">
        <f>'Laika grafiks'!CC16</f>
        <v>72</v>
      </c>
      <c r="CD2" s="30">
        <f>'Laika grafiks'!CD16</f>
        <v>73</v>
      </c>
      <c r="CE2" s="30">
        <f>'Laika grafiks'!CE16</f>
        <v>74</v>
      </c>
      <c r="CF2" s="30">
        <f>'Laika grafiks'!CF16</f>
        <v>75</v>
      </c>
      <c r="CG2" s="30">
        <f>'Laika grafiks'!CG16</f>
        <v>76</v>
      </c>
      <c r="CH2" s="30">
        <f>'Laika grafiks'!CH16</f>
        <v>77</v>
      </c>
      <c r="CI2" s="30">
        <f>'Laika grafiks'!CI16</f>
        <v>78</v>
      </c>
      <c r="CJ2" s="30">
        <f>'Laika grafiks'!CJ16</f>
        <v>79</v>
      </c>
      <c r="CK2" s="30">
        <f>'Laika grafiks'!CK16</f>
        <v>80</v>
      </c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</row>
    <row r="3" spans="1:187" s="3" customFormat="1" ht="10.15" customHeight="1">
      <c r="A3" s="6" t="s">
        <v>354</v>
      </c>
      <c r="E3" s="4"/>
      <c r="F3" s="5"/>
      <c r="G3" s="5"/>
      <c r="I3" s="7" t="s">
        <v>6</v>
      </c>
      <c r="J3" s="6">
        <f>'Laika grafiks'!J17</f>
        <v>2000</v>
      </c>
      <c r="K3" s="6">
        <f>'Laika grafiks'!K17</f>
        <v>2001</v>
      </c>
      <c r="L3" s="6">
        <f>'Laika grafiks'!L17</f>
        <v>2002</v>
      </c>
      <c r="M3" s="6">
        <f>'Laika grafiks'!M17</f>
        <v>2003</v>
      </c>
      <c r="N3" s="6">
        <f>'Laika grafiks'!N17</f>
        <v>2004</v>
      </c>
      <c r="O3" s="6">
        <f>'Laika grafiks'!O17</f>
        <v>2005</v>
      </c>
      <c r="P3" s="6">
        <f>'Laika grafiks'!P17</f>
        <v>2006</v>
      </c>
      <c r="Q3" s="6">
        <f>'Laika grafiks'!Q17</f>
        <v>2007</v>
      </c>
      <c r="R3" s="6">
        <f>'Laika grafiks'!R17</f>
        <v>2008</v>
      </c>
      <c r="S3" s="6">
        <f>'Laika grafiks'!S17</f>
        <v>2009</v>
      </c>
      <c r="T3" s="6">
        <f>'Laika grafiks'!T17</f>
        <v>2010</v>
      </c>
      <c r="U3" s="6">
        <f>'Laika grafiks'!U17</f>
        <v>2011</v>
      </c>
      <c r="V3" s="6">
        <f>'Laika grafiks'!V17</f>
        <v>2012</v>
      </c>
      <c r="W3" s="6">
        <f>'Laika grafiks'!W17</f>
        <v>2013</v>
      </c>
      <c r="X3" s="6">
        <f>'Laika grafiks'!X17</f>
        <v>2014</v>
      </c>
      <c r="Y3" s="6">
        <f>'Laika grafiks'!Y17</f>
        <v>2015</v>
      </c>
      <c r="Z3" s="6">
        <f>'Laika grafiks'!Z17</f>
        <v>2016</v>
      </c>
      <c r="AA3" s="6">
        <f>'Laika grafiks'!AA17</f>
        <v>2017</v>
      </c>
      <c r="AB3" s="6">
        <f>'Laika grafiks'!AB17</f>
        <v>2018</v>
      </c>
      <c r="AC3" s="6">
        <f>'Laika grafiks'!AC17</f>
        <v>2019</v>
      </c>
      <c r="AD3" s="6">
        <f>'Laika grafiks'!AD17</f>
        <v>2020</v>
      </c>
      <c r="AE3" s="6">
        <f>'Laika grafiks'!AE17</f>
        <v>2021</v>
      </c>
      <c r="AF3" s="6">
        <f>'Laika grafiks'!AF17</f>
        <v>2022</v>
      </c>
      <c r="AG3" s="6">
        <f>'Laika grafiks'!AG17</f>
        <v>2023</v>
      </c>
      <c r="AH3" s="6">
        <f>'Laika grafiks'!AH17</f>
        <v>2024</v>
      </c>
      <c r="AI3" s="6">
        <f>'Laika grafiks'!AI17</f>
        <v>2025</v>
      </c>
      <c r="AJ3" s="6">
        <f>'Laika grafiks'!AJ17</f>
        <v>2026</v>
      </c>
      <c r="AK3" s="6">
        <f>'Laika grafiks'!AK17</f>
        <v>2027</v>
      </c>
      <c r="AL3" s="6">
        <f>'Laika grafiks'!AL17</f>
        <v>2028</v>
      </c>
      <c r="AM3" s="6">
        <f>'Laika grafiks'!AM17</f>
        <v>2029</v>
      </c>
      <c r="AN3" s="6">
        <f>'Laika grafiks'!AN17</f>
        <v>2030</v>
      </c>
      <c r="AO3" s="6">
        <f>'Laika grafiks'!AO17</f>
        <v>2031</v>
      </c>
      <c r="AP3" s="6">
        <f>'Laika grafiks'!AP17</f>
        <v>2032</v>
      </c>
      <c r="AQ3" s="6">
        <f>'Laika grafiks'!AQ17</f>
        <v>2033</v>
      </c>
      <c r="AR3" s="6">
        <f>'Laika grafiks'!AR17</f>
        <v>2034</v>
      </c>
      <c r="AS3" s="6">
        <f>'Laika grafiks'!AS17</f>
        <v>2035</v>
      </c>
      <c r="AT3" s="6">
        <f>'Laika grafiks'!AT17</f>
        <v>2036</v>
      </c>
      <c r="AU3" s="6">
        <f>'Laika grafiks'!AU17</f>
        <v>2037</v>
      </c>
      <c r="AV3" s="6">
        <f>'Laika grafiks'!AV17</f>
        <v>2038</v>
      </c>
      <c r="AW3" s="6">
        <f>'Laika grafiks'!AW17</f>
        <v>2039</v>
      </c>
      <c r="AX3" s="6">
        <f>'Laika grafiks'!AX17</f>
        <v>2040</v>
      </c>
      <c r="AY3" s="6">
        <f>'Laika grafiks'!AY17</f>
        <v>2041</v>
      </c>
      <c r="AZ3" s="6">
        <f>'Laika grafiks'!AZ17</f>
        <v>2042</v>
      </c>
      <c r="BA3" s="6">
        <f>'Laika grafiks'!BA17</f>
        <v>2043</v>
      </c>
      <c r="BB3" s="6">
        <f>'Laika grafiks'!BB17</f>
        <v>2044</v>
      </c>
      <c r="BC3" s="6">
        <f>'Laika grafiks'!BC17</f>
        <v>2045</v>
      </c>
      <c r="BD3" s="6">
        <f>'Laika grafiks'!BD17</f>
        <v>2046</v>
      </c>
      <c r="BE3" s="6">
        <f>'Laika grafiks'!BE17</f>
        <v>2047</v>
      </c>
      <c r="BF3" s="6">
        <f>'Laika grafiks'!BF17</f>
        <v>2048</v>
      </c>
      <c r="BG3" s="6">
        <f>'Laika grafiks'!BG17</f>
        <v>2049</v>
      </c>
      <c r="BH3" s="6">
        <f>'Laika grafiks'!BH17</f>
        <v>2050</v>
      </c>
      <c r="BI3" s="6">
        <f>'Laika grafiks'!BI17</f>
        <v>2051</v>
      </c>
      <c r="BJ3" s="6">
        <f>'Laika grafiks'!BJ17</f>
        <v>2052</v>
      </c>
      <c r="BK3" s="6">
        <f>'Laika grafiks'!BK17</f>
        <v>2053</v>
      </c>
      <c r="BL3" s="6">
        <f>'Laika grafiks'!BL17</f>
        <v>2054</v>
      </c>
      <c r="BM3" s="6">
        <f>'Laika grafiks'!BM17</f>
        <v>2055</v>
      </c>
      <c r="BN3" s="6">
        <f>'Laika grafiks'!BN17</f>
        <v>2056</v>
      </c>
      <c r="BO3" s="6">
        <f>'Laika grafiks'!BO17</f>
        <v>2057</v>
      </c>
      <c r="BP3" s="6">
        <f>'Laika grafiks'!BP17</f>
        <v>2058</v>
      </c>
      <c r="BQ3" s="6">
        <f>'Laika grafiks'!BQ17</f>
        <v>2059</v>
      </c>
      <c r="BR3" s="6">
        <f>'Laika grafiks'!BR17</f>
        <v>2060</v>
      </c>
      <c r="BS3" s="6">
        <f>'Laika grafiks'!BS17</f>
        <v>2061</v>
      </c>
      <c r="BT3" s="6">
        <f>'Laika grafiks'!BT17</f>
        <v>2062</v>
      </c>
      <c r="BU3" s="6">
        <f>'Laika grafiks'!BU17</f>
        <v>2063</v>
      </c>
      <c r="BV3" s="6">
        <f>'Laika grafiks'!BV17</f>
        <v>2064</v>
      </c>
      <c r="BW3" s="6">
        <f>'Laika grafiks'!BW17</f>
        <v>2065</v>
      </c>
      <c r="BX3" s="6">
        <f>'Laika grafiks'!BX17</f>
        <v>2066</v>
      </c>
      <c r="BY3" s="6">
        <f>'Laika grafiks'!BY17</f>
        <v>2067</v>
      </c>
      <c r="BZ3" s="6">
        <f>'Laika grafiks'!BZ17</f>
        <v>2068</v>
      </c>
      <c r="CA3" s="6">
        <f>'Laika grafiks'!CA17</f>
        <v>2069</v>
      </c>
      <c r="CB3" s="6">
        <f>'Laika grafiks'!CB17</f>
        <v>2070</v>
      </c>
      <c r="CC3" s="6">
        <f>'Laika grafiks'!CC17</f>
        <v>2071</v>
      </c>
      <c r="CD3" s="6">
        <f>'Laika grafiks'!CD17</f>
        <v>2072</v>
      </c>
      <c r="CE3" s="6">
        <f>'Laika grafiks'!CE17</f>
        <v>2073</v>
      </c>
      <c r="CF3" s="6">
        <f>'Laika grafiks'!CF17</f>
        <v>2074</v>
      </c>
      <c r="CG3" s="6">
        <f>'Laika grafiks'!CG17</f>
        <v>2075</v>
      </c>
      <c r="CH3" s="6">
        <f>'Laika grafiks'!CH17</f>
        <v>2076</v>
      </c>
      <c r="CI3" s="6">
        <f>'Laika grafiks'!CI17</f>
        <v>2077</v>
      </c>
      <c r="CJ3" s="6">
        <f>'Laika grafiks'!CJ17</f>
        <v>2078</v>
      </c>
      <c r="CK3" s="6">
        <f>'Laika grafiks'!CK17</f>
        <v>2079</v>
      </c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</row>
    <row r="4" spans="1:187" s="3" customFormat="1" ht="10.15" customHeight="1">
      <c r="A4" s="178">
        <f ca="1">SUM(A5:A22)</f>
        <v>0</v>
      </c>
      <c r="E4" s="4"/>
      <c r="F4" s="5"/>
      <c r="G4" s="5"/>
      <c r="I4" s="7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</row>
    <row r="5" spans="1:187" ht="10.15" customHeight="1"/>
    <row r="6" spans="1:187" s="13" customFormat="1" ht="10.15" customHeight="1">
      <c r="B6" s="15">
        <v>1</v>
      </c>
      <c r="C6" s="13" t="s">
        <v>288</v>
      </c>
      <c r="E6" s="14"/>
      <c r="F6" s="15"/>
      <c r="G6" s="15"/>
    </row>
    <row r="7" spans="1:187" customFormat="1" ht="10.15" customHeight="1">
      <c r="C7" s="10"/>
      <c r="D7" s="10"/>
      <c r="E7" s="10"/>
      <c r="F7" s="12"/>
      <c r="G7" s="10"/>
      <c r="H7" s="10"/>
      <c r="I7" s="10"/>
      <c r="J7" s="10"/>
      <c r="K7" s="10"/>
      <c r="L7" s="10"/>
      <c r="M7" s="10"/>
      <c r="N7" s="10"/>
      <c r="O7" s="10"/>
    </row>
    <row r="8" spans="1:187" customFormat="1" ht="10.15" customHeight="1">
      <c r="C8" s="10"/>
      <c r="D8" s="10" t="s">
        <v>285</v>
      </c>
      <c r="E8" s="10"/>
      <c r="F8" s="12" t="s">
        <v>9</v>
      </c>
      <c r="G8" s="34">
        <f>'Ievades dati'!G532</f>
        <v>0.2</v>
      </c>
      <c r="H8" s="10"/>
      <c r="I8" s="10"/>
      <c r="J8" s="10"/>
      <c r="K8" s="10"/>
      <c r="L8" s="10"/>
      <c r="M8" s="10"/>
      <c r="N8" s="10"/>
      <c r="O8" s="10"/>
    </row>
    <row r="9" spans="1:187" customFormat="1" ht="10.15" customHeight="1">
      <c r="C9" s="10"/>
      <c r="D9" s="10"/>
      <c r="E9" s="10"/>
      <c r="F9" s="12"/>
      <c r="H9" s="10"/>
      <c r="I9" s="10"/>
      <c r="J9" s="10"/>
      <c r="K9" s="10"/>
      <c r="L9" s="10"/>
      <c r="M9" s="10"/>
      <c r="N9" s="10"/>
      <c r="O9" s="10"/>
    </row>
    <row r="10" spans="1:187" customFormat="1" ht="10.15" customHeight="1">
      <c r="C10" s="10"/>
      <c r="D10" s="10"/>
      <c r="E10" s="10"/>
      <c r="F10" s="12"/>
      <c r="G10" s="10"/>
      <c r="H10" s="10"/>
      <c r="I10" s="10"/>
      <c r="J10" s="10"/>
      <c r="K10" s="10"/>
      <c r="L10" s="10"/>
      <c r="M10" s="10"/>
      <c r="N10" s="10"/>
      <c r="O10" s="10"/>
    </row>
    <row r="11" spans="1:187" customFormat="1" ht="10.15" customHeight="1">
      <c r="C11" s="10"/>
      <c r="D11" s="10" t="s">
        <v>271</v>
      </c>
      <c r="E11" s="10"/>
      <c r="F11" s="12" t="s">
        <v>4</v>
      </c>
      <c r="G11" s="25">
        <f t="shared" ref="G11:G16" ca="1" si="0">SUM(J11:CK11)</f>
        <v>2862858.1474302658</v>
      </c>
      <c r="H11" s="10"/>
      <c r="I11" s="10"/>
      <c r="J11" s="36">
        <f ca="1">'Naudas plusma'!J37</f>
        <v>-3150</v>
      </c>
      <c r="K11" s="36">
        <f ca="1">'Naudas plusma'!K37</f>
        <v>-3150</v>
      </c>
      <c r="L11" s="36">
        <f ca="1">'Naudas plusma'!L37</f>
        <v>-3150</v>
      </c>
      <c r="M11" s="36">
        <f ca="1">'Naudas plusma'!M37</f>
        <v>-90197.276796566905</v>
      </c>
      <c r="N11" s="36">
        <f ca="1">'Naudas plusma'!N37</f>
        <v>130283.16776849944</v>
      </c>
      <c r="O11" s="36">
        <f ca="1">'Naudas plusma'!O37</f>
        <v>115830.05682191034</v>
      </c>
      <c r="P11" s="36">
        <f ca="1">'Naudas plusma'!P37</f>
        <v>117409.14195680336</v>
      </c>
      <c r="Q11" s="36">
        <f ca="1">'Naudas plusma'!Q37</f>
        <v>119047.93688425746</v>
      </c>
      <c r="R11" s="36">
        <f ca="1">'Naudas plusma'!R37</f>
        <v>120686.73181171154</v>
      </c>
      <c r="S11" s="36">
        <f ca="1">'Naudas plusma'!S37</f>
        <v>122325.52673916564</v>
      </c>
      <c r="T11" s="36">
        <f ca="1">'Naudas plusma'!T37</f>
        <v>123964.32166661974</v>
      </c>
      <c r="U11" s="36">
        <f ca="1">'Naudas plusma'!U37</f>
        <v>125603.11659407383</v>
      </c>
      <c r="V11" s="36">
        <f ca="1">'Naudas plusma'!V37</f>
        <v>127241.91152152792</v>
      </c>
      <c r="W11" s="36">
        <f ca="1">'Naudas plusma'!W37</f>
        <v>128880.70644898203</v>
      </c>
      <c r="X11" s="36">
        <f ca="1">'Naudas plusma'!X37</f>
        <v>134911.72169922758</v>
      </c>
      <c r="Y11" s="36">
        <f ca="1">'Naudas plusma'!Y37</f>
        <v>105338.36762633521</v>
      </c>
      <c r="Z11" s="36">
        <f ca="1">'Naudas plusma'!Z37</f>
        <v>94981.907850656717</v>
      </c>
      <c r="AA11" s="36">
        <f ca="1">'Naudas plusma'!AA37</f>
        <v>86298.476931548663</v>
      </c>
      <c r="AB11" s="36">
        <f ca="1">'Naudas plusma'!AB37</f>
        <v>76980.756765854981</v>
      </c>
      <c r="AC11" s="36">
        <f ca="1">'Naudas plusma'!AC37</f>
        <v>65423.272639186915</v>
      </c>
      <c r="AD11" s="36">
        <f ca="1">'Naudas plusma'!AD37</f>
        <v>57813.707380881082</v>
      </c>
      <c r="AE11" s="36">
        <f ca="1">'Naudas plusma'!AE37</f>
        <v>52420.412361912036</v>
      </c>
      <c r="AF11" s="36">
        <f ca="1">'Naudas plusma'!AF37</f>
        <v>48344.385401927291</v>
      </c>
      <c r="AG11" s="36">
        <f ca="1">'Naudas plusma'!AG37</f>
        <v>45108.566771083642</v>
      </c>
      <c r="AH11" s="36">
        <f ca="1">'Naudas plusma'!AH37</f>
        <v>55329.678907767295</v>
      </c>
      <c r="AI11" s="36">
        <f ca="1">'Naudas plusma'!AI37</f>
        <v>46606.838735879937</v>
      </c>
      <c r="AJ11" s="36">
        <f ca="1">'Naudas plusma'!AJ37</f>
        <v>41386.012860613584</v>
      </c>
      <c r="AK11" s="36">
        <f ca="1">'Naudas plusma'!AK37</f>
        <v>38025.006510642925</v>
      </c>
      <c r="AL11" s="36">
        <f ca="1">'Naudas plusma'!AL37</f>
        <v>35690.777000541748</v>
      </c>
      <c r="AM11" s="36">
        <f ca="1">'Naudas plusma'!AM37</f>
        <v>33956.524320801152</v>
      </c>
      <c r="AN11" s="36">
        <f ca="1">'Naudas plusma'!AN37</f>
        <v>32599.959483299426</v>
      </c>
      <c r="AO11" s="36">
        <f ca="1">'Naudas plusma'!AO37</f>
        <v>31502.214300928601</v>
      </c>
      <c r="AP11" s="36">
        <f ca="1">'Naudas plusma'!AP37</f>
        <v>30597.113393637155</v>
      </c>
      <c r="AQ11" s="36">
        <f ca="1">'Naudas plusma'!AQ37</f>
        <v>29845.660278762523</v>
      </c>
      <c r="AR11" s="36">
        <f ca="1">'Naudas plusma'!AR37</f>
        <v>37514.108301676511</v>
      </c>
      <c r="AS11" s="36">
        <f ca="1">'Naudas plusma'!AS37</f>
        <v>31412.942930476056</v>
      </c>
      <c r="AT11" s="36">
        <f ca="1">'Naudas plusma'!AT37</f>
        <v>28172.211296255962</v>
      </c>
      <c r="AU11" s="36">
        <f ca="1">'Naudas plusma'!AU37</f>
        <v>26401.534429610874</v>
      </c>
      <c r="AV11" s="36">
        <f ca="1">'Naudas plusma'!AV37</f>
        <v>25402.490191538611</v>
      </c>
      <c r="AW11" s="36">
        <f ca="1">'Naudas plusma'!AW37</f>
        <v>24822.973817298327</v>
      </c>
      <c r="AX11" s="36">
        <f ca="1">'Naudas plusma'!AX37</f>
        <v>24484.335116135153</v>
      </c>
      <c r="AY11" s="36">
        <f ca="1">'Naudas plusma'!AY37</f>
        <v>24294.910368275476</v>
      </c>
      <c r="AZ11" s="36">
        <f ca="1">'Naudas plusma'!AZ37</f>
        <v>24206.756874134175</v>
      </c>
      <c r="BA11" s="36">
        <f ca="1">'Naudas plusma'!BA37</f>
        <v>24193.993265108104</v>
      </c>
      <c r="BB11" s="36">
        <f ca="1">'Naudas plusma'!BB37</f>
        <v>30894.436828493763</v>
      </c>
      <c r="BC11" s="36">
        <f ca="1">'Naudas plusma'!BC37</f>
        <v>25854.830267757119</v>
      </c>
      <c r="BD11" s="36">
        <f ca="1">'Naudas plusma'!BD37</f>
        <v>23411.810362049531</v>
      </c>
      <c r="BE11" s="36">
        <f ca="1">'Naudas plusma'!BE37</f>
        <v>22285.785705006718</v>
      </c>
      <c r="BF11" s="36">
        <f ca="1">'Naudas plusma'!BF37</f>
        <v>21835.762163736188</v>
      </c>
      <c r="BG11" s="36">
        <f ca="1">'Naudas plusma'!BG37</f>
        <v>21740.144247705313</v>
      </c>
      <c r="BH11" s="36">
        <f ca="1">'Naudas plusma'!BH37</f>
        <v>21837.125601699507</v>
      </c>
      <c r="BI11" s="36">
        <f ca="1">'Naudas plusma'!BI37</f>
        <v>22044.87527882486</v>
      </c>
      <c r="BJ11" s="36">
        <f ca="1">'Naudas plusma'!BJ37</f>
        <v>22321.622955530154</v>
      </c>
      <c r="BK11" s="36">
        <f ca="1">'Naudas plusma'!BK37</f>
        <v>22645.694528908189</v>
      </c>
      <c r="BL11" s="36">
        <f ca="1">'Naudas plusma'!BL37</f>
        <v>29547.510021653707</v>
      </c>
      <c r="BM11" s="36">
        <f ca="1">'Naudas plusma'!BM37</f>
        <v>26827.877383628591</v>
      </c>
      <c r="BN11" s="36">
        <f ca="1">'Naudas plusma'!BN37</f>
        <v>25643.886609152563</v>
      </c>
      <c r="BO11" s="36">
        <f ca="1">'Naudas plusma'!BO37</f>
        <v>25237.93044668658</v>
      </c>
      <c r="BP11" s="36">
        <f ca="1">'Naudas plusma'!BP37</f>
        <v>36017.950128458062</v>
      </c>
      <c r="BQ11" s="36">
        <f ca="1">'Naudas plusma'!BQ37</f>
        <v>36494.630933559769</v>
      </c>
      <c r="BR11" s="36">
        <f ca="1">'Naudas plusma'!BR37</f>
        <v>-97476.685261566614</v>
      </c>
      <c r="BS11" s="36">
        <f ca="1">'Naudas plusma'!BS37</f>
        <v>1.5270779840648173E-12</v>
      </c>
      <c r="BT11" s="36">
        <f ca="1">'Naudas plusma'!BT37</f>
        <v>1.4422403182834385E-12</v>
      </c>
      <c r="BU11" s="36">
        <f ca="1">'Naudas plusma'!BU37</f>
        <v>1.3998214853927491E-12</v>
      </c>
      <c r="BV11" s="36">
        <f ca="1">'Naudas plusma'!BV37</f>
        <v>1.3786120689474045E-12</v>
      </c>
      <c r="BW11" s="36">
        <f ca="1">'Naudas plusma'!BW37</f>
        <v>1.3680073607247321E-12</v>
      </c>
      <c r="BX11" s="36">
        <f ca="1">'Naudas plusma'!BX37</f>
        <v>1.3627050066133959E-12</v>
      </c>
      <c r="BY11" s="36">
        <f ca="1">'Naudas plusma'!BY37</f>
        <v>1.3600538295577278E-12</v>
      </c>
      <c r="BZ11" s="36">
        <f ca="1">'Naudas plusma'!BZ37</f>
        <v>1.3587282410298939E-12</v>
      </c>
      <c r="CA11" s="36">
        <f ca="1">'Naudas plusma'!CA37</f>
        <v>1.3580654467659769E-12</v>
      </c>
      <c r="CB11" s="36">
        <f ca="1">'Naudas plusma'!CB37</f>
        <v>1.3577340496340182E-12</v>
      </c>
      <c r="CC11" s="36">
        <f ca="1">'Naudas plusma'!CC37</f>
        <v>1.3575683510680391E-12</v>
      </c>
      <c r="CD11" s="36">
        <f ca="1">'Naudas plusma'!CD37</f>
        <v>1.3574855017850494E-12</v>
      </c>
      <c r="CE11" s="36">
        <f ca="1">'Naudas plusma'!CE37</f>
        <v>1.3574440771435546E-12</v>
      </c>
      <c r="CF11" s="36">
        <f ca="1">'Naudas plusma'!CF37</f>
        <v>1.3574233648228072E-12</v>
      </c>
      <c r="CG11" s="36">
        <f ca="1">'Naudas plusma'!CG37</f>
        <v>1.3574130086624336E-12</v>
      </c>
      <c r="CH11" s="36">
        <f ca="1">'Naudas plusma'!CH37</f>
        <v>1.3574078305822467E-12</v>
      </c>
      <c r="CI11" s="36">
        <f ca="1">'Naudas plusma'!CI37</f>
        <v>1.3574052415421532E-12</v>
      </c>
      <c r="CJ11" s="36">
        <f ca="1">'Naudas plusma'!CJ37</f>
        <v>1.3574039470221065E-12</v>
      </c>
      <c r="CK11" s="36">
        <f ca="1">'Naudas plusma'!CK37</f>
        <v>1.3574032997620831E-12</v>
      </c>
    </row>
    <row r="12" spans="1:187" customFormat="1" ht="10.15" customHeight="1">
      <c r="C12" s="108" t="s">
        <v>193</v>
      </c>
      <c r="D12" s="10" t="s">
        <v>224</v>
      </c>
      <c r="E12" s="10"/>
      <c r="F12" s="12" t="s">
        <v>4</v>
      </c>
      <c r="G12" s="25">
        <f t="shared" ca="1" si="0"/>
        <v>2808689.7521210317</v>
      </c>
      <c r="H12" s="10"/>
      <c r="I12" s="10"/>
      <c r="J12" s="36">
        <f ca="1">'Naudas plusma'!J38</f>
        <v>0</v>
      </c>
      <c r="K12" s="36">
        <f ca="1">'Naudas plusma'!K38</f>
        <v>0</v>
      </c>
      <c r="L12" s="36">
        <f ca="1">'Naudas plusma'!L38</f>
        <v>0</v>
      </c>
      <c r="M12" s="36">
        <f ca="1">'Naudas plusma'!M38</f>
        <v>21765.321674825729</v>
      </c>
      <c r="N12" s="36">
        <f ca="1">'Naudas plusma'!N38</f>
        <v>62465.97779508667</v>
      </c>
      <c r="O12" s="36">
        <f ca="1">'Naudas plusma'!O38</f>
        <v>62465.97779508667</v>
      </c>
      <c r="P12" s="36">
        <f ca="1">'Naudas plusma'!P38</f>
        <v>62465.97779508667</v>
      </c>
      <c r="Q12" s="36">
        <f ca="1">'Naudas plusma'!Q38</f>
        <v>62465.97779508667</v>
      </c>
      <c r="R12" s="36">
        <f ca="1">'Naudas plusma'!R38</f>
        <v>62465.97779508667</v>
      </c>
      <c r="S12" s="36">
        <f ca="1">'Naudas plusma'!S38</f>
        <v>62465.97779508667</v>
      </c>
      <c r="T12" s="36">
        <f ca="1">'Naudas plusma'!T38</f>
        <v>62465.97779508667</v>
      </c>
      <c r="U12" s="36">
        <f ca="1">'Naudas plusma'!U38</f>
        <v>62465.97779508667</v>
      </c>
      <c r="V12" s="36">
        <f ca="1">'Naudas plusma'!V38</f>
        <v>62465.97779508667</v>
      </c>
      <c r="W12" s="36">
        <f ca="1">'Naudas plusma'!W38</f>
        <v>62465.97779508667</v>
      </c>
      <c r="X12" s="36">
        <f ca="1">'Naudas plusma'!X38</f>
        <v>54857.027868804638</v>
      </c>
      <c r="Y12" s="36">
        <f ca="1">'Naudas plusma'!Y38</f>
        <v>54857.027868804638</v>
      </c>
      <c r="Z12" s="36">
        <f ca="1">'Naudas plusma'!Z38</f>
        <v>54857.027868804638</v>
      </c>
      <c r="AA12" s="36">
        <f ca="1">'Naudas plusma'!AA38</f>
        <v>54857.027868804638</v>
      </c>
      <c r="AB12" s="36">
        <f ca="1">'Naudas plusma'!AB38</f>
        <v>54857.027868804638</v>
      </c>
      <c r="AC12" s="36">
        <f ca="1">'Naudas plusma'!AC38</f>
        <v>54857.027868804638</v>
      </c>
      <c r="AD12" s="36">
        <f ca="1">'Naudas plusma'!AD38</f>
        <v>54857.027868804638</v>
      </c>
      <c r="AE12" s="36">
        <f ca="1">'Naudas plusma'!AE38</f>
        <v>54857.027868804638</v>
      </c>
      <c r="AF12" s="36">
        <f ca="1">'Naudas plusma'!AF38</f>
        <v>54857.027868804638</v>
      </c>
      <c r="AG12" s="36">
        <f ca="1">'Naudas plusma'!AG38</f>
        <v>54857.027868804638</v>
      </c>
      <c r="AH12" s="36">
        <f ca="1">'Naudas plusma'!AH38</f>
        <v>47818.291765181071</v>
      </c>
      <c r="AI12" s="36">
        <f ca="1">'Naudas plusma'!AI38</f>
        <v>47818.291765181071</v>
      </c>
      <c r="AJ12" s="36">
        <f ca="1">'Naudas plusma'!AJ38</f>
        <v>47818.291765181071</v>
      </c>
      <c r="AK12" s="36">
        <f ca="1">'Naudas plusma'!AK38</f>
        <v>47818.291765181071</v>
      </c>
      <c r="AL12" s="36">
        <f ca="1">'Naudas plusma'!AL38</f>
        <v>47818.291765181071</v>
      </c>
      <c r="AM12" s="36">
        <f ca="1">'Naudas plusma'!AM38</f>
        <v>47818.291765181071</v>
      </c>
      <c r="AN12" s="36">
        <f ca="1">'Naudas plusma'!AN38</f>
        <v>47818.291765181071</v>
      </c>
      <c r="AO12" s="36">
        <f ca="1">'Naudas plusma'!AO38</f>
        <v>47818.291765181071</v>
      </c>
      <c r="AP12" s="36">
        <f ca="1">'Naudas plusma'!AP38</f>
        <v>47818.291765181071</v>
      </c>
      <c r="AQ12" s="36">
        <f ca="1">'Naudas plusma'!AQ38</f>
        <v>47818.291765181071</v>
      </c>
      <c r="AR12" s="36">
        <f ca="1">'Naudas plusma'!AR38</f>
        <v>44871.056394915111</v>
      </c>
      <c r="AS12" s="36">
        <f ca="1">'Naudas plusma'!AS38</f>
        <v>44871.056394915111</v>
      </c>
      <c r="AT12" s="36">
        <f ca="1">'Naudas plusma'!AT38</f>
        <v>44871.056394915111</v>
      </c>
      <c r="AU12" s="36">
        <f ca="1">'Naudas plusma'!AU38</f>
        <v>44871.056394915111</v>
      </c>
      <c r="AV12" s="36">
        <f ca="1">'Naudas plusma'!AV38</f>
        <v>44871.056394915111</v>
      </c>
      <c r="AW12" s="36">
        <f ca="1">'Naudas plusma'!AW38</f>
        <v>44871.056394915111</v>
      </c>
      <c r="AX12" s="36">
        <f ca="1">'Naudas plusma'!AX38</f>
        <v>44871.056394915111</v>
      </c>
      <c r="AY12" s="36">
        <f ca="1">'Naudas plusma'!AY38</f>
        <v>44871.056394915111</v>
      </c>
      <c r="AZ12" s="36">
        <f ca="1">'Naudas plusma'!AZ38</f>
        <v>44871.056394915111</v>
      </c>
      <c r="BA12" s="36">
        <f ca="1">'Naudas plusma'!BA38</f>
        <v>44871.056394915111</v>
      </c>
      <c r="BB12" s="36">
        <f ca="1">'Naudas plusma'!BB38</f>
        <v>43240.660449033821</v>
      </c>
      <c r="BC12" s="36">
        <f ca="1">'Naudas plusma'!BC38</f>
        <v>43240.660449033821</v>
      </c>
      <c r="BD12" s="36">
        <f ca="1">'Naudas plusma'!BD38</f>
        <v>43240.660449033821</v>
      </c>
      <c r="BE12" s="36">
        <f ca="1">'Naudas plusma'!BE38</f>
        <v>43240.660449033821</v>
      </c>
      <c r="BF12" s="36">
        <f ca="1">'Naudas plusma'!BF38</f>
        <v>43240.660449033821</v>
      </c>
      <c r="BG12" s="36">
        <f ca="1">'Naudas plusma'!BG38</f>
        <v>43240.660449033821</v>
      </c>
      <c r="BH12" s="36">
        <f ca="1">'Naudas plusma'!BH38</f>
        <v>43240.660449033821</v>
      </c>
      <c r="BI12" s="36">
        <f ca="1">'Naudas plusma'!BI38</f>
        <v>43240.660449033821</v>
      </c>
      <c r="BJ12" s="36">
        <f ca="1">'Naudas plusma'!BJ38</f>
        <v>43240.660449033821</v>
      </c>
      <c r="BK12" s="36">
        <f ca="1">'Naudas plusma'!BK38</f>
        <v>43240.660449033821</v>
      </c>
      <c r="BL12" s="36">
        <f ca="1">'Naudas plusma'!BL38</f>
        <v>39451.372770117217</v>
      </c>
      <c r="BM12" s="36">
        <f ca="1">'Naudas plusma'!BM38</f>
        <v>39451.372770117217</v>
      </c>
      <c r="BN12" s="36">
        <f ca="1">'Naudas plusma'!BN38</f>
        <v>39451.372770117217</v>
      </c>
      <c r="BO12" s="36">
        <f ca="1">'Naudas plusma'!BO38</f>
        <v>39451.372770117217</v>
      </c>
      <c r="BP12" s="36">
        <f ca="1">'Naudas plusma'!BP38</f>
        <v>39451.372770117217</v>
      </c>
      <c r="BQ12" s="36">
        <f ca="1">'Naudas plusma'!BQ38</f>
        <v>39451.372770117217</v>
      </c>
      <c r="BR12" s="36">
        <f ca="1">'Naudas plusma'!BR38</f>
        <v>17686.051095291929</v>
      </c>
      <c r="BS12" s="36">
        <f ca="1">'Naudas plusma'!BS38</f>
        <v>0</v>
      </c>
      <c r="BT12" s="36">
        <f ca="1">'Naudas plusma'!BT38</f>
        <v>0</v>
      </c>
      <c r="BU12" s="36">
        <f ca="1">'Naudas plusma'!BU38</f>
        <v>0</v>
      </c>
      <c r="BV12" s="36">
        <f ca="1">'Naudas plusma'!BV38</f>
        <v>0</v>
      </c>
      <c r="BW12" s="36">
        <f ca="1">'Naudas plusma'!BW38</f>
        <v>0</v>
      </c>
      <c r="BX12" s="36">
        <f ca="1">'Naudas plusma'!BX38</f>
        <v>0</v>
      </c>
      <c r="BY12" s="36">
        <f ca="1">'Naudas plusma'!BY38</f>
        <v>0</v>
      </c>
      <c r="BZ12" s="36">
        <f ca="1">'Naudas plusma'!BZ38</f>
        <v>0</v>
      </c>
      <c r="CA12" s="36">
        <f ca="1">'Naudas plusma'!CA38</f>
        <v>0</v>
      </c>
      <c r="CB12" s="36">
        <f ca="1">'Naudas plusma'!CB38</f>
        <v>0</v>
      </c>
      <c r="CC12" s="36">
        <f ca="1">'Naudas plusma'!CC38</f>
        <v>0</v>
      </c>
      <c r="CD12" s="36">
        <f ca="1">'Naudas plusma'!CD38</f>
        <v>0</v>
      </c>
      <c r="CE12" s="36">
        <f ca="1">'Naudas plusma'!CE38</f>
        <v>0</v>
      </c>
      <c r="CF12" s="36">
        <f ca="1">'Naudas plusma'!CF38</f>
        <v>0</v>
      </c>
      <c r="CG12" s="36">
        <f ca="1">'Naudas plusma'!CG38</f>
        <v>0</v>
      </c>
      <c r="CH12" s="36">
        <f ca="1">'Naudas plusma'!CH38</f>
        <v>0</v>
      </c>
      <c r="CI12" s="36">
        <f ca="1">'Naudas plusma'!CI38</f>
        <v>0</v>
      </c>
      <c r="CJ12" s="36">
        <f ca="1">'Naudas plusma'!CJ38</f>
        <v>0</v>
      </c>
      <c r="CK12" s="36">
        <f ca="1">'Naudas plusma'!CK38</f>
        <v>0</v>
      </c>
    </row>
    <row r="13" spans="1:187" customFormat="1" ht="10.15" customHeight="1">
      <c r="C13" s="108" t="s">
        <v>193</v>
      </c>
      <c r="D13" s="10" t="s">
        <v>286</v>
      </c>
      <c r="E13" s="10"/>
      <c r="F13" s="12" t="s">
        <v>4</v>
      </c>
      <c r="G13" s="25">
        <f t="shared" ca="1" si="0"/>
        <v>1035798.3414374174</v>
      </c>
      <c r="H13" s="10"/>
      <c r="I13" s="10"/>
      <c r="J13" s="36">
        <f ca="1">'Naudas plusma'!J39 * (1-$G$8)</f>
        <v>0</v>
      </c>
      <c r="K13" s="36">
        <f ca="1">'Naudas plusma'!K39 * (1-$G$8)</f>
        <v>0</v>
      </c>
      <c r="L13" s="36">
        <f ca="1">'Naudas plusma'!L39 * (1-$G$8)</f>
        <v>0</v>
      </c>
      <c r="M13" s="36">
        <f ca="1">'Naudas plusma'!M39 * (1-$G$8)</f>
        <v>28931.33618304535</v>
      </c>
      <c r="N13" s="36">
        <f ca="1">'Naudas plusma'!N39 * (1-$G$8)</f>
        <v>37915.161888833267</v>
      </c>
      <c r="O13" s="36">
        <f ca="1">'Naudas plusma'!O39 * (1-$G$8)</f>
        <v>36458.45528665185</v>
      </c>
      <c r="P13" s="36">
        <f ca="1">'Naudas plusma'!P39 * (1-$G$8)</f>
        <v>35001.748684470433</v>
      </c>
      <c r="Q13" s="36">
        <f ca="1">'Naudas plusma'!Q39 * (1-$G$8)</f>
        <v>33545.042082289016</v>
      </c>
      <c r="R13" s="36">
        <f ca="1">'Naudas plusma'!R39 * (1-$G$8)</f>
        <v>32088.335480107595</v>
      </c>
      <c r="S13" s="36">
        <f ca="1">'Naudas plusma'!S39 * (1-$G$8)</f>
        <v>30631.628877926178</v>
      </c>
      <c r="T13" s="36">
        <f ca="1">'Naudas plusma'!T39 * (1-$G$8)</f>
        <v>29174.922275744757</v>
      </c>
      <c r="U13" s="36">
        <f ca="1">'Naudas plusma'!U39 * (1-$G$8)</f>
        <v>27718.21567356334</v>
      </c>
      <c r="V13" s="36">
        <f ca="1">'Naudas plusma'!V39 * (1-$G$8)</f>
        <v>26261.509071381923</v>
      </c>
      <c r="W13" s="36">
        <f ca="1">'Naudas plusma'!W39 * (1-$G$8)</f>
        <v>24804.802469200498</v>
      </c>
      <c r="X13" s="36">
        <f ca="1">'Naudas plusma'!X39 * (1-$G$8)</f>
        <v>31065.08175145496</v>
      </c>
      <c r="Y13" s="36">
        <f ca="1">'Naudas plusma'!Y39 * (1-$G$8)</f>
        <v>29785.815861554434</v>
      </c>
      <c r="Z13" s="36">
        <f ca="1">'Naudas plusma'!Z39 * (1-$G$8)</f>
        <v>28506.549971653913</v>
      </c>
      <c r="AA13" s="36">
        <f ca="1">'Naudas plusma'!AA39 * (1-$G$8)</f>
        <v>27227.284081753387</v>
      </c>
      <c r="AB13" s="36">
        <f ca="1">'Naudas plusma'!AB39 * (1-$G$8)</f>
        <v>25948.018191852865</v>
      </c>
      <c r="AC13" s="36">
        <f ca="1">'Naudas plusma'!AC39 * (1-$G$8)</f>
        <v>24668.75230195234</v>
      </c>
      <c r="AD13" s="36">
        <f ca="1">'Naudas plusma'!AD39 * (1-$G$8)</f>
        <v>23389.486412051818</v>
      </c>
      <c r="AE13" s="36">
        <f ca="1">'Naudas plusma'!AE39 * (1-$G$8)</f>
        <v>22110.220522151289</v>
      </c>
      <c r="AF13" s="36">
        <f ca="1">'Naudas plusma'!AF39 * (1-$G$8)</f>
        <v>20830.954632250767</v>
      </c>
      <c r="AG13" s="36">
        <f ca="1">'Naudas plusma'!AG39 * (1-$G$8)</f>
        <v>19551.688742350241</v>
      </c>
      <c r="AH13" s="36">
        <f ca="1">'Naudas plusma'!AH39 * (1-$G$8)</f>
        <v>24347.97547752058</v>
      </c>
      <c r="AI13" s="36">
        <f ca="1">'Naudas plusma'!AI39 * (1-$G$8)</f>
        <v>23232.852913556559</v>
      </c>
      <c r="AJ13" s="36">
        <f ca="1">'Naudas plusma'!AJ39 * (1-$G$8)</f>
        <v>22117.730349592537</v>
      </c>
      <c r="AK13" s="36">
        <f ca="1">'Naudas plusma'!AK39 * (1-$G$8)</f>
        <v>21002.607785628516</v>
      </c>
      <c r="AL13" s="36">
        <f ca="1">'Naudas plusma'!AL39 * (1-$G$8)</f>
        <v>19887.48522166449</v>
      </c>
      <c r="AM13" s="36">
        <f ca="1">'Naudas plusma'!AM39 * (1-$G$8)</f>
        <v>18772.362657700465</v>
      </c>
      <c r="AN13" s="36">
        <f ca="1">'Naudas plusma'!AN39 * (1-$G$8)</f>
        <v>17657.240093736444</v>
      </c>
      <c r="AO13" s="36">
        <f ca="1">'Naudas plusma'!AO39 * (1-$G$8)</f>
        <v>16542.117529772422</v>
      </c>
      <c r="AP13" s="36">
        <f ca="1">'Naudas plusma'!AP39 * (1-$G$8)</f>
        <v>15426.994965808401</v>
      </c>
      <c r="AQ13" s="36">
        <f ca="1">'Naudas plusma'!AQ39 * (1-$G$8)</f>
        <v>14311.872401844375</v>
      </c>
      <c r="AR13" s="36">
        <f ca="1">'Naudas plusma'!AR39 * (1-$G$8)</f>
        <v>18585.007174605194</v>
      </c>
      <c r="AS13" s="36">
        <f ca="1">'Naudas plusma'!AS39 * (1-$G$8)</f>
        <v>17538.614139475776</v>
      </c>
      <c r="AT13" s="36">
        <f ca="1">'Naudas plusma'!AT39 * (1-$G$8)</f>
        <v>16492.221104346354</v>
      </c>
      <c r="AU13" s="36">
        <f ca="1">'Naudas plusma'!AU39 * (1-$G$8)</f>
        <v>15445.828069216934</v>
      </c>
      <c r="AV13" s="36">
        <f ca="1">'Naudas plusma'!AV39 * (1-$G$8)</f>
        <v>14399.435034087513</v>
      </c>
      <c r="AW13" s="36">
        <f ca="1">'Naudas plusma'!AW39 * (1-$G$8)</f>
        <v>13353.041998958093</v>
      </c>
      <c r="AX13" s="36">
        <f ca="1">'Naudas plusma'!AX39 * (1-$G$8)</f>
        <v>12306.648963828671</v>
      </c>
      <c r="AY13" s="36">
        <f ca="1">'Naudas plusma'!AY39 * (1-$G$8)</f>
        <v>11260.255928699251</v>
      </c>
      <c r="AZ13" s="36">
        <f ca="1">'Naudas plusma'!AZ39 * (1-$G$8)</f>
        <v>10213.862893569831</v>
      </c>
      <c r="BA13" s="36">
        <f ca="1">'Naudas plusma'!BA39 * (1-$G$8)</f>
        <v>9167.4698584404086</v>
      </c>
      <c r="BB13" s="36">
        <f ca="1">'Naudas plusma'!BB39 * (1-$G$8)</f>
        <v>13129.125825456314</v>
      </c>
      <c r="BC13" s="36">
        <f ca="1">'Naudas plusma'!BC39 * (1-$G$8)</f>
        <v>12120.753623784847</v>
      </c>
      <c r="BD13" s="36">
        <f ca="1">'Naudas plusma'!BD39 * (1-$G$8)</f>
        <v>11112.381422113378</v>
      </c>
      <c r="BE13" s="36">
        <f ca="1">'Naudas plusma'!BE39 * (1-$G$8)</f>
        <v>10104.009220441905</v>
      </c>
      <c r="BF13" s="36">
        <f ca="1">'Naudas plusma'!BF39 * (1-$G$8)</f>
        <v>9095.6370187704379</v>
      </c>
      <c r="BG13" s="36">
        <f ca="1">'Naudas plusma'!BG39 * (1-$G$8)</f>
        <v>8087.2648170989696</v>
      </c>
      <c r="BH13" s="36">
        <f ca="1">'Naudas plusma'!BH39 * (1-$G$8)</f>
        <v>7078.8926154274995</v>
      </c>
      <c r="BI13" s="36">
        <f ca="1">'Naudas plusma'!BI39 * (1-$G$8)</f>
        <v>6070.5204137560304</v>
      </c>
      <c r="BJ13" s="36">
        <f ca="1">'Naudas plusma'!BJ39 * (1-$G$8)</f>
        <v>5062.1482120845621</v>
      </c>
      <c r="BK13" s="36">
        <f ca="1">'Naudas plusma'!BK39 * (1-$G$8)</f>
        <v>4053.7760104130934</v>
      </c>
      <c r="BL13" s="36">
        <f ca="1">'Naudas plusma'!BL39 * (1-$G$8)</f>
        <v>5932.4747895370065</v>
      </c>
      <c r="BM13" s="36">
        <f ca="1">'Naudas plusma'!BM39 * (1-$G$8)</f>
        <v>5012.4687765378731</v>
      </c>
      <c r="BN13" s="36">
        <f ca="1">'Naudas plusma'!BN39 * (1-$G$8)</f>
        <v>4092.4627635387401</v>
      </c>
      <c r="BO13" s="36">
        <f ca="1">'Naudas plusma'!BO39 * (1-$G$8)</f>
        <v>3172.4567505396067</v>
      </c>
      <c r="BP13" s="36">
        <f ca="1">'Naudas plusma'!BP39 * (1-$G$8)</f>
        <v>2252.4507375404733</v>
      </c>
      <c r="BQ13" s="36">
        <f ca="1">'Naudas plusma'!BQ39 * (1-$G$8)</f>
        <v>1332.4447245413398</v>
      </c>
      <c r="BR13" s="36">
        <f ca="1">'Naudas plusma'!BR39 * (1-$G$8)</f>
        <v>412.43871154220642</v>
      </c>
      <c r="BS13" s="36">
        <f ca="1">'Naudas plusma'!BS39 * (1-$G$8)</f>
        <v>-1.35740265250206E-12</v>
      </c>
      <c r="BT13" s="36">
        <f ca="1">'Naudas plusma'!BT39 * (1-$G$8)</f>
        <v>-1.35740265250206E-12</v>
      </c>
      <c r="BU13" s="36">
        <f ca="1">'Naudas plusma'!BU39 * (1-$G$8)</f>
        <v>-1.35740265250206E-12</v>
      </c>
      <c r="BV13" s="36">
        <f ca="1">'Naudas plusma'!BV39 * (1-$G$8)</f>
        <v>-1.35740265250206E-12</v>
      </c>
      <c r="BW13" s="36">
        <f ca="1">'Naudas plusma'!BW39 * (1-$G$8)</f>
        <v>-1.35740265250206E-12</v>
      </c>
      <c r="BX13" s="36">
        <f ca="1">'Naudas plusma'!BX39 * (1-$G$8)</f>
        <v>-1.35740265250206E-12</v>
      </c>
      <c r="BY13" s="36">
        <f ca="1">'Naudas plusma'!BY39 * (1-$G$8)</f>
        <v>-1.35740265250206E-12</v>
      </c>
      <c r="BZ13" s="36">
        <f ca="1">'Naudas plusma'!BZ39 * (1-$G$8)</f>
        <v>-1.35740265250206E-12</v>
      </c>
      <c r="CA13" s="36">
        <f ca="1">'Naudas plusma'!CA39 * (1-$G$8)</f>
        <v>-1.35740265250206E-12</v>
      </c>
      <c r="CB13" s="36">
        <f ca="1">'Naudas plusma'!CB39 * (1-$G$8)</f>
        <v>-1.35740265250206E-12</v>
      </c>
      <c r="CC13" s="36">
        <f ca="1">'Naudas plusma'!CC39 * (1-$G$8)</f>
        <v>-1.35740265250206E-12</v>
      </c>
      <c r="CD13" s="36">
        <f ca="1">'Naudas plusma'!CD39 * (1-$G$8)</f>
        <v>-1.35740265250206E-12</v>
      </c>
      <c r="CE13" s="36">
        <f ca="1">'Naudas plusma'!CE39 * (1-$G$8)</f>
        <v>-1.35740265250206E-12</v>
      </c>
      <c r="CF13" s="36">
        <f ca="1">'Naudas plusma'!CF39 * (1-$G$8)</f>
        <v>-1.35740265250206E-12</v>
      </c>
      <c r="CG13" s="36">
        <f ca="1">'Naudas plusma'!CG39 * (1-$G$8)</f>
        <v>-1.35740265250206E-12</v>
      </c>
      <c r="CH13" s="36">
        <f ca="1">'Naudas plusma'!CH39 * (1-$G$8)</f>
        <v>-1.35740265250206E-12</v>
      </c>
      <c r="CI13" s="36">
        <f ca="1">'Naudas plusma'!CI39 * (1-$G$8)</f>
        <v>-1.35740265250206E-12</v>
      </c>
      <c r="CJ13" s="36">
        <f ca="1">'Naudas plusma'!CJ39 * (1-$G$8)</f>
        <v>-1.35740265250206E-12</v>
      </c>
      <c r="CK13" s="36">
        <f ca="1">'Naudas plusma'!CK39 * (1-$G$8)</f>
        <v>-1.35740265250206E-12</v>
      </c>
    </row>
    <row r="14" spans="1:187" customFormat="1" ht="10.15" customHeight="1">
      <c r="C14" s="109" t="s">
        <v>194</v>
      </c>
      <c r="D14" s="10" t="s">
        <v>142</v>
      </c>
      <c r="E14" s="10"/>
      <c r="F14" s="12" t="s">
        <v>4</v>
      </c>
      <c r="G14" s="25">
        <f t="shared" ca="1" si="0"/>
        <v>-2808689.7521210336</v>
      </c>
      <c r="H14" s="10"/>
      <c r="I14" s="10"/>
      <c r="J14" s="36">
        <f ca="1">'Naudas plusma'!J21</f>
        <v>0</v>
      </c>
      <c r="K14" s="36">
        <f ca="1">'Naudas plusma'!K21</f>
        <v>0</v>
      </c>
      <c r="L14" s="36">
        <f ca="1">'Naudas plusma'!L21</f>
        <v>0</v>
      </c>
      <c r="M14" s="36">
        <f ca="1">'Naudas plusma'!M21</f>
        <v>-1240623.3354650666</v>
      </c>
      <c r="N14" s="36">
        <f ca="1">'Naudas plusma'!N21</f>
        <v>-407006.56120260939</v>
      </c>
      <c r="O14" s="36">
        <f ca="1">'Naudas plusma'!O21</f>
        <v>0</v>
      </c>
      <c r="P14" s="36">
        <f ca="1">'Naudas plusma'!P21</f>
        <v>0</v>
      </c>
      <c r="Q14" s="36">
        <f ca="1">'Naudas plusma'!Q21</f>
        <v>0</v>
      </c>
      <c r="R14" s="36">
        <f ca="1">'Naudas plusma'!R21</f>
        <v>0</v>
      </c>
      <c r="S14" s="36">
        <f ca="1">'Naudas plusma'!S21</f>
        <v>0</v>
      </c>
      <c r="T14" s="36">
        <f ca="1">'Naudas plusma'!T21</f>
        <v>0</v>
      </c>
      <c r="U14" s="36">
        <f ca="1">'Naudas plusma'!U21</f>
        <v>0</v>
      </c>
      <c r="V14" s="36">
        <f ca="1">'Naudas plusma'!V21</f>
        <v>0</v>
      </c>
      <c r="W14" s="36">
        <f ca="1">'Naudas plusma'!W21</f>
        <v>0</v>
      </c>
      <c r="X14" s="36">
        <f ca="1">'Naudas plusma'!X21</f>
        <v>-330917.06193978916</v>
      </c>
      <c r="Y14" s="36">
        <f ca="1">'Naudas plusma'!Y21</f>
        <v>0</v>
      </c>
      <c r="Z14" s="36">
        <f ca="1">'Naudas plusma'!Z21</f>
        <v>0</v>
      </c>
      <c r="AA14" s="36">
        <f ca="1">'Naudas plusma'!AA21</f>
        <v>0</v>
      </c>
      <c r="AB14" s="36">
        <f ca="1">'Naudas plusma'!AB21</f>
        <v>0</v>
      </c>
      <c r="AC14" s="36">
        <f ca="1">'Naudas plusma'!AC21</f>
        <v>0</v>
      </c>
      <c r="AD14" s="36">
        <f ca="1">'Naudas plusma'!AD21</f>
        <v>0</v>
      </c>
      <c r="AE14" s="36">
        <f ca="1">'Naudas plusma'!AE21</f>
        <v>0</v>
      </c>
      <c r="AF14" s="36">
        <f ca="1">'Naudas plusma'!AF21</f>
        <v>0</v>
      </c>
      <c r="AG14" s="36">
        <f ca="1">'Naudas plusma'!AG21</f>
        <v>0</v>
      </c>
      <c r="AH14" s="36">
        <f ca="1">'Naudas plusma'!AH21</f>
        <v>-260529.7009035534</v>
      </c>
      <c r="AI14" s="36">
        <f ca="1">'Naudas plusma'!AI21</f>
        <v>0</v>
      </c>
      <c r="AJ14" s="36">
        <f ca="1">'Naudas plusma'!AJ21</f>
        <v>0</v>
      </c>
      <c r="AK14" s="36">
        <f ca="1">'Naudas plusma'!AK21</f>
        <v>0</v>
      </c>
      <c r="AL14" s="36">
        <f ca="1">'Naudas plusma'!AL21</f>
        <v>0</v>
      </c>
      <c r="AM14" s="36">
        <f ca="1">'Naudas plusma'!AM21</f>
        <v>0</v>
      </c>
      <c r="AN14" s="36">
        <f ca="1">'Naudas plusma'!AN21</f>
        <v>0</v>
      </c>
      <c r="AO14" s="36">
        <f ca="1">'Naudas plusma'!AO21</f>
        <v>0</v>
      </c>
      <c r="AP14" s="36">
        <f ca="1">'Naudas plusma'!AP21</f>
        <v>0</v>
      </c>
      <c r="AQ14" s="36">
        <f ca="1">'Naudas plusma'!AQ21</f>
        <v>0</v>
      </c>
      <c r="AR14" s="36">
        <f ca="1">'Naudas plusma'!AR21</f>
        <v>-231057.34720089377</v>
      </c>
      <c r="AS14" s="36">
        <f ca="1">'Naudas plusma'!AS21</f>
        <v>0</v>
      </c>
      <c r="AT14" s="36">
        <f ca="1">'Naudas plusma'!AT21</f>
        <v>0</v>
      </c>
      <c r="AU14" s="36">
        <f ca="1">'Naudas plusma'!AU21</f>
        <v>0</v>
      </c>
      <c r="AV14" s="36">
        <f ca="1">'Naudas plusma'!AV21</f>
        <v>0</v>
      </c>
      <c r="AW14" s="36">
        <f ca="1">'Naudas plusma'!AW21</f>
        <v>0</v>
      </c>
      <c r="AX14" s="36">
        <f ca="1">'Naudas plusma'!AX21</f>
        <v>0</v>
      </c>
      <c r="AY14" s="36">
        <f ca="1">'Naudas plusma'!AY21</f>
        <v>0</v>
      </c>
      <c r="AZ14" s="36">
        <f ca="1">'Naudas plusma'!AZ21</f>
        <v>0</v>
      </c>
      <c r="BA14" s="36">
        <f ca="1">'Naudas plusma'!BA21</f>
        <v>0</v>
      </c>
      <c r="BB14" s="36">
        <f ca="1">'Naudas plusma'!BB21</f>
        <v>-214753.38774208087</v>
      </c>
      <c r="BC14" s="36">
        <f ca="1">'Naudas plusma'!BC21</f>
        <v>0</v>
      </c>
      <c r="BD14" s="36">
        <f ca="1">'Naudas plusma'!BD21</f>
        <v>0</v>
      </c>
      <c r="BE14" s="36">
        <f ca="1">'Naudas plusma'!BE21</f>
        <v>0</v>
      </c>
      <c r="BF14" s="36">
        <f ca="1">'Naudas plusma'!BF21</f>
        <v>0</v>
      </c>
      <c r="BG14" s="36">
        <f ca="1">'Naudas plusma'!BG21</f>
        <v>0</v>
      </c>
      <c r="BH14" s="36">
        <f ca="1">'Naudas plusma'!BH21</f>
        <v>0</v>
      </c>
      <c r="BI14" s="36">
        <f ca="1">'Naudas plusma'!BI21</f>
        <v>0</v>
      </c>
      <c r="BJ14" s="36">
        <f ca="1">'Naudas plusma'!BJ21</f>
        <v>0</v>
      </c>
      <c r="BK14" s="36">
        <f ca="1">'Naudas plusma'!BK21</f>
        <v>0</v>
      </c>
      <c r="BL14" s="36">
        <f ca="1">'Naudas plusma'!BL21</f>
        <v>-123802.35766704039</v>
      </c>
      <c r="BM14" s="36">
        <f ca="1">'Naudas plusma'!BM21</f>
        <v>0</v>
      </c>
      <c r="BN14" s="36">
        <f ca="1">'Naudas plusma'!BN21</f>
        <v>0</v>
      </c>
      <c r="BO14" s="36">
        <f ca="1">'Naudas plusma'!BO21</f>
        <v>0</v>
      </c>
      <c r="BP14" s="36">
        <f ca="1">'Naudas plusma'!BP21</f>
        <v>0</v>
      </c>
      <c r="BQ14" s="36">
        <f ca="1">'Naudas plusma'!BQ21</f>
        <v>0</v>
      </c>
      <c r="BR14" s="36">
        <f ca="1">'Naudas plusma'!BR21</f>
        <v>0</v>
      </c>
      <c r="BS14" s="36">
        <f ca="1">'Naudas plusma'!BS21</f>
        <v>0</v>
      </c>
      <c r="BT14" s="36">
        <f ca="1">'Naudas plusma'!BT21</f>
        <v>0</v>
      </c>
      <c r="BU14" s="36">
        <f ca="1">'Naudas plusma'!BU21</f>
        <v>0</v>
      </c>
      <c r="BV14" s="36">
        <f ca="1">'Naudas plusma'!BV21</f>
        <v>0</v>
      </c>
      <c r="BW14" s="36">
        <f ca="1">'Naudas plusma'!BW21</f>
        <v>0</v>
      </c>
      <c r="BX14" s="36">
        <f ca="1">'Naudas plusma'!BX21</f>
        <v>0</v>
      </c>
      <c r="BY14" s="36">
        <f ca="1">'Naudas plusma'!BY21</f>
        <v>0</v>
      </c>
      <c r="BZ14" s="36">
        <f ca="1">'Naudas plusma'!BZ21</f>
        <v>0</v>
      </c>
      <c r="CA14" s="36">
        <f ca="1">'Naudas plusma'!CA21</f>
        <v>0</v>
      </c>
      <c r="CB14" s="36">
        <f ca="1">'Naudas plusma'!CB21</f>
        <v>0</v>
      </c>
      <c r="CC14" s="36">
        <f ca="1">'Naudas plusma'!CC21</f>
        <v>0</v>
      </c>
      <c r="CD14" s="36">
        <f ca="1">'Naudas plusma'!CD21</f>
        <v>0</v>
      </c>
      <c r="CE14" s="36">
        <f ca="1">'Naudas plusma'!CE21</f>
        <v>0</v>
      </c>
      <c r="CF14" s="36">
        <f ca="1">'Naudas plusma'!CF21</f>
        <v>0</v>
      </c>
      <c r="CG14" s="36">
        <f ca="1">'Naudas plusma'!CG21</f>
        <v>0</v>
      </c>
      <c r="CH14" s="36">
        <f ca="1">'Naudas plusma'!CH21</f>
        <v>0</v>
      </c>
      <c r="CI14" s="36">
        <f ca="1">'Naudas plusma'!CI21</f>
        <v>0</v>
      </c>
      <c r="CJ14" s="36">
        <f ca="1">'Naudas plusma'!CJ21</f>
        <v>0</v>
      </c>
      <c r="CK14" s="36">
        <f ca="1">'Naudas plusma'!CK21</f>
        <v>0</v>
      </c>
    </row>
    <row r="15" spans="1:187" customFormat="1" ht="10.15" customHeight="1">
      <c r="C15" s="109" t="s">
        <v>194</v>
      </c>
      <c r="D15" s="40" t="s">
        <v>287</v>
      </c>
      <c r="E15" s="40"/>
      <c r="F15" s="42" t="s">
        <v>4</v>
      </c>
      <c r="G15" s="72">
        <f t="shared" si="0"/>
        <v>-4.3655745685100555E-11</v>
      </c>
      <c r="H15" s="10"/>
      <c r="I15" s="10"/>
      <c r="J15" s="43">
        <f>SUM('Naudas plusma'!J41:J42)</f>
        <v>0</v>
      </c>
      <c r="K15" s="43">
        <f>SUM('Naudas plusma'!K41:K42)</f>
        <v>0</v>
      </c>
      <c r="L15" s="43">
        <f>SUM('Naudas plusma'!L41:L42)</f>
        <v>0</v>
      </c>
      <c r="M15" s="43">
        <f>SUM('Naudas plusma'!M41:M42)</f>
        <v>0</v>
      </c>
      <c r="N15" s="43">
        <f>SUM('Naudas plusma'!N41:N42)</f>
        <v>-220453.35329920135</v>
      </c>
      <c r="O15" s="43">
        <f>SUM('Naudas plusma'!O41:O42)</f>
        <v>0</v>
      </c>
      <c r="P15" s="43">
        <f>SUM('Naudas plusma'!P41:P42)</f>
        <v>0</v>
      </c>
      <c r="Q15" s="43">
        <f>SUM('Naudas plusma'!Q41:Q42)</f>
        <v>0</v>
      </c>
      <c r="R15" s="43">
        <f>SUM('Naudas plusma'!R41:R42)</f>
        <v>0</v>
      </c>
      <c r="S15" s="43">
        <f>SUM('Naudas plusma'!S41:S42)</f>
        <v>0</v>
      </c>
      <c r="T15" s="43">
        <f>SUM('Naudas plusma'!T41:T42)</f>
        <v>0</v>
      </c>
      <c r="U15" s="43">
        <f>SUM('Naudas plusma'!U41:U42)</f>
        <v>0</v>
      </c>
      <c r="V15" s="43">
        <f>SUM('Naudas plusma'!V41:V42)</f>
        <v>0</v>
      </c>
      <c r="W15" s="43">
        <f>SUM('Naudas plusma'!W41:W42)</f>
        <v>0</v>
      </c>
      <c r="X15" s="43">
        <f>SUM('Naudas plusma'!X41:X42)</f>
        <v>7708.0060775840975</v>
      </c>
      <c r="Y15" s="43">
        <f>SUM('Naudas plusma'!Y41:Y42)</f>
        <v>10976.147757058861</v>
      </c>
      <c r="Z15" s="43">
        <f>SUM('Naudas plusma'!Z41:Z42)</f>
        <v>9287.5096405882505</v>
      </c>
      <c r="AA15" s="43">
        <f>SUM('Naudas plusma'!AA41:AA42)</f>
        <v>7960.72254907561</v>
      </c>
      <c r="AB15" s="43">
        <f>SUM('Naudas plusma'!AB41:AB42)</f>
        <v>6899.2928758655617</v>
      </c>
      <c r="AC15" s="43">
        <f>SUM('Naudas plusma'!AC41:AC42)</f>
        <v>6036.881266382341</v>
      </c>
      <c r="AD15" s="43">
        <f>SUM('Naudas plusma'!AD41:AD42)</f>
        <v>5326.6599409255577</v>
      </c>
      <c r="AE15" s="43">
        <f>SUM('Naudas plusma'!AE41:AE42)</f>
        <v>4734.8088363783754</v>
      </c>
      <c r="AF15" s="43">
        <f>SUM('Naudas plusma'!AF41:AF42)</f>
        <v>4236.4079062332312</v>
      </c>
      <c r="AG15" s="43">
        <f>SUM('Naudas plusma'!AG41:AG42)</f>
        <v>3812.7671156099314</v>
      </c>
      <c r="AH15" s="43">
        <f>SUM('Naudas plusma'!AH41:AH42)</f>
        <v>3449.646437932759</v>
      </c>
      <c r="AI15" s="43">
        <f>SUM('Naudas plusma'!AI41:AI42)</f>
        <v>3136.042216302536</v>
      </c>
      <c r="AJ15" s="43">
        <f>SUM('Naudas plusma'!AJ41:AJ42)</f>
        <v>2863.3428931458038</v>
      </c>
      <c r="AK15" s="43">
        <f>SUM('Naudas plusma'!AK41:AK42)</f>
        <v>2624.7309853836268</v>
      </c>
      <c r="AL15" s="43">
        <f>SUM('Naudas plusma'!AL41:AL42)</f>
        <v>2414.7525065529553</v>
      </c>
      <c r="AM15" s="43">
        <f>SUM('Naudas plusma'!AM41:AM42)</f>
        <v>2229.0023137412027</v>
      </c>
      <c r="AN15" s="43">
        <f>SUM('Naudas plusma'!AN41:AN42)</f>
        <v>2063.8910312418047</v>
      </c>
      <c r="AO15" s="43">
        <f>SUM('Naudas plusma'!AO41:AO42)</f>
        <v>1916.4702432960403</v>
      </c>
      <c r="AP15" s="43">
        <f>SUM('Naudas plusma'!AP41:AP42)</f>
        <v>1784.2998816893269</v>
      </c>
      <c r="AQ15" s="43">
        <f>SUM('Naudas plusma'!AQ41:AQ42)</f>
        <v>1665.3465562434139</v>
      </c>
      <c r="AR15" s="43">
        <f>SUM('Naudas plusma'!AR41:AR42)</f>
        <v>1557.9048429373906</v>
      </c>
      <c r="AS15" s="43">
        <f>SUM('Naudas plusma'!AS41:AS42)</f>
        <v>1460.5357902537799</v>
      </c>
      <c r="AT15" s="43">
        <f>SUM('Naudas plusma'!AT41:AT42)</f>
        <v>1372.0184696323413</v>
      </c>
      <c r="AU15" s="43">
        <f>SUM('Naudas plusma'!AU41:AU42)</f>
        <v>1291.3115008304376</v>
      </c>
      <c r="AV15" s="43">
        <f>SUM('Naudas plusma'!AV41:AV42)</f>
        <v>1217.5222722115759</v>
      </c>
      <c r="AW15" s="43">
        <f>SUM('Naudas plusma'!AW41:AW42)</f>
        <v>1149.8821459776118</v>
      </c>
      <c r="AX15" s="43">
        <f>SUM('Naudas plusma'!AX41:AX42)</f>
        <v>1087.7263543031295</v>
      </c>
      <c r="AY15" s="43">
        <f>SUM('Naudas plusma'!AY41:AY42)</f>
        <v>1030.4775988134861</v>
      </c>
      <c r="AZ15" s="43">
        <f>SUM('Naudas plusma'!AZ41:AZ42)</f>
        <v>977.63259374612971</v>
      </c>
      <c r="BA15" s="43">
        <f>SUM('Naudas plusma'!BA41:BA42)</f>
        <v>928.75096405883232</v>
      </c>
      <c r="BB15" s="43">
        <f>SUM('Naudas plusma'!BB41:BB42)</f>
        <v>883.44603898278365</v>
      </c>
      <c r="BC15" s="43">
        <f>SUM('Naudas plusma'!BC41:BC42)</f>
        <v>841.37717998362859</v>
      </c>
      <c r="BD15" s="43">
        <f>SUM('Naudas plusma'!BD41:BD42)</f>
        <v>802.24335765879368</v>
      </c>
      <c r="BE15" s="43">
        <f>SUM('Naudas plusma'!BE41:BE42)</f>
        <v>765.77775049249612</v>
      </c>
      <c r="BF15" s="43">
        <f>SUM('Naudas plusma'!BF41:BF42)</f>
        <v>731.74318380390469</v>
      </c>
      <c r="BG15" s="43">
        <f>SUM('Naudas plusma'!BG41:BG42)</f>
        <v>699.92826276892811</v>
      </c>
      <c r="BH15" s="43">
        <f>SUM('Naudas plusma'!BH41:BH42)</f>
        <v>670.14408137455393</v>
      </c>
      <c r="BI15" s="43">
        <f>SUM('Naudas plusma'!BI41:BI42)</f>
        <v>642.22141131726312</v>
      </c>
      <c r="BJ15" s="43">
        <f>SUM('Naudas plusma'!BJ41:BJ42)</f>
        <v>616.00829248798254</v>
      </c>
      <c r="BK15" s="43">
        <f>SUM('Naudas plusma'!BK41:BK42)</f>
        <v>591.36796078848784</v>
      </c>
      <c r="BL15" s="43">
        <f>SUM('Naudas plusma'!BL41:BL42)</f>
        <v>568.17706036543314</v>
      </c>
      <c r="BM15" s="43">
        <f>SUM('Naudas plusma'!BM41:BM42)</f>
        <v>546.32409650516638</v>
      </c>
      <c r="BN15" s="43">
        <f>SUM('Naudas plusma'!BN41:BN42)</f>
        <v>525.70809286343865</v>
      </c>
      <c r="BO15" s="43">
        <f>SUM('Naudas plusma'!BO41:BO42)</f>
        <v>506.23742275735276</v>
      </c>
      <c r="BP15" s="43">
        <f>SUM('Naudas plusma'!BP41:BP42)</f>
        <v>487.82878920263465</v>
      </c>
      <c r="BQ15" s="43">
        <f>SUM('Naudas plusma'!BQ41:BQ42)</f>
        <v>470.40633244532</v>
      </c>
      <c r="BR15" s="43">
        <f>SUM('Naudas plusma'!BR41:BR42)</f>
        <v>106903.92242140716</v>
      </c>
      <c r="BS15" s="43">
        <f>SUM('Naudas plusma'!BS41:BS42)</f>
        <v>0</v>
      </c>
      <c r="BT15" s="43">
        <f>SUM('Naudas plusma'!BT41:BT42)</f>
        <v>0</v>
      </c>
      <c r="BU15" s="43">
        <f>SUM('Naudas plusma'!BU41:BU42)</f>
        <v>0</v>
      </c>
      <c r="BV15" s="43">
        <f>SUM('Naudas plusma'!BV41:BV42)</f>
        <v>0</v>
      </c>
      <c r="BW15" s="43">
        <f>SUM('Naudas plusma'!BW41:BW42)</f>
        <v>0</v>
      </c>
      <c r="BX15" s="43">
        <f>SUM('Naudas plusma'!BX41:BX42)</f>
        <v>0</v>
      </c>
      <c r="BY15" s="43">
        <f>SUM('Naudas plusma'!BY41:BY42)</f>
        <v>0</v>
      </c>
      <c r="BZ15" s="43">
        <f>SUM('Naudas plusma'!BZ41:BZ42)</f>
        <v>0</v>
      </c>
      <c r="CA15" s="43">
        <f>SUM('Naudas plusma'!CA41:CA42)</f>
        <v>0</v>
      </c>
      <c r="CB15" s="43">
        <f>SUM('Naudas plusma'!CB41:CB42)</f>
        <v>0</v>
      </c>
      <c r="CC15" s="43">
        <f>SUM('Naudas plusma'!CC41:CC42)</f>
        <v>0</v>
      </c>
      <c r="CD15" s="43">
        <f>SUM('Naudas plusma'!CD41:CD42)</f>
        <v>0</v>
      </c>
      <c r="CE15" s="43">
        <f>SUM('Naudas plusma'!CE41:CE42)</f>
        <v>0</v>
      </c>
      <c r="CF15" s="43">
        <f>SUM('Naudas plusma'!CF41:CF42)</f>
        <v>0</v>
      </c>
      <c r="CG15" s="43">
        <f>SUM('Naudas plusma'!CG41:CG42)</f>
        <v>0</v>
      </c>
      <c r="CH15" s="43">
        <f>SUM('Naudas plusma'!CH41:CH42)</f>
        <v>0</v>
      </c>
      <c r="CI15" s="43">
        <f>SUM('Naudas plusma'!CI41:CI42)</f>
        <v>0</v>
      </c>
      <c r="CJ15" s="43">
        <f>SUM('Naudas plusma'!CJ41:CJ42)</f>
        <v>0</v>
      </c>
      <c r="CK15" s="43">
        <f>SUM('Naudas plusma'!CK41:CK42)</f>
        <v>0</v>
      </c>
    </row>
    <row r="16" spans="1:187" s="75" customFormat="1" ht="10.15" customHeight="1">
      <c r="A16" s="178">
        <f ca="1">IF(G16&lt;0,1,0)</f>
        <v>0</v>
      </c>
      <c r="C16" s="44"/>
      <c r="D16" s="44" t="s">
        <v>288</v>
      </c>
      <c r="E16" s="44"/>
      <c r="F16" s="46" t="s">
        <v>4</v>
      </c>
      <c r="G16" s="82">
        <f t="shared" ca="1" si="0"/>
        <v>3898656.4888676824</v>
      </c>
      <c r="H16" s="44"/>
      <c r="I16" s="44"/>
      <c r="J16" s="38">
        <f ca="1">SUM(J11:J15)</f>
        <v>-3150</v>
      </c>
      <c r="K16" s="38">
        <f ca="1">SUM(K11:K15)</f>
        <v>-3150</v>
      </c>
      <c r="L16" s="38">
        <f t="shared" ref="L16:BV16" ca="1" si="1">SUM(L11:L15)</f>
        <v>-3150</v>
      </c>
      <c r="M16" s="38">
        <f t="shared" ca="1" si="1"/>
        <v>-1280123.9544037625</v>
      </c>
      <c r="N16" s="38">
        <f t="shared" ca="1" si="1"/>
        <v>-396795.60704939137</v>
      </c>
      <c r="O16" s="38">
        <f t="shared" ca="1" si="1"/>
        <v>214754.48990364885</v>
      </c>
      <c r="P16" s="38">
        <f t="shared" ca="1" si="1"/>
        <v>214876.86843636044</v>
      </c>
      <c r="Q16" s="38">
        <f t="shared" ca="1" si="1"/>
        <v>215058.95676163316</v>
      </c>
      <c r="R16" s="38">
        <f t="shared" ca="1" si="1"/>
        <v>215241.0450869058</v>
      </c>
      <c r="S16" s="38">
        <f t="shared" ca="1" si="1"/>
        <v>215423.13341217849</v>
      </c>
      <c r="T16" s="38">
        <f t="shared" ca="1" si="1"/>
        <v>215605.22173745118</v>
      </c>
      <c r="U16" s="38">
        <f t="shared" ca="1" si="1"/>
        <v>215787.31006272385</v>
      </c>
      <c r="V16" s="38">
        <f t="shared" ca="1" si="1"/>
        <v>215969.39838799654</v>
      </c>
      <c r="W16" s="38">
        <f t="shared" ca="1" si="1"/>
        <v>216151.4867132692</v>
      </c>
      <c r="X16" s="38">
        <f t="shared" ca="1" si="1"/>
        <v>-102375.22454271787</v>
      </c>
      <c r="Y16" s="38">
        <f t="shared" ca="1" si="1"/>
        <v>200957.35911375313</v>
      </c>
      <c r="Z16" s="38">
        <f t="shared" ca="1" si="1"/>
        <v>187632.99533170351</v>
      </c>
      <c r="AA16" s="38">
        <f t="shared" ca="1" si="1"/>
        <v>176343.51143118233</v>
      </c>
      <c r="AB16" s="38">
        <f t="shared" ca="1" si="1"/>
        <v>164685.09570237805</v>
      </c>
      <c r="AC16" s="38">
        <f t="shared" ca="1" si="1"/>
        <v>150985.93407632623</v>
      </c>
      <c r="AD16" s="38">
        <f t="shared" ca="1" si="1"/>
        <v>141386.88160266308</v>
      </c>
      <c r="AE16" s="38">
        <f t="shared" ca="1" si="1"/>
        <v>134122.46958924632</v>
      </c>
      <c r="AF16" s="38">
        <f t="shared" ca="1" si="1"/>
        <v>128268.77580921592</v>
      </c>
      <c r="AG16" s="38">
        <f t="shared" ca="1" si="1"/>
        <v>123330.05049784845</v>
      </c>
      <c r="AH16" s="38">
        <f t="shared" ca="1" si="1"/>
        <v>-129584.10831515168</v>
      </c>
      <c r="AI16" s="38">
        <f t="shared" ca="1" si="1"/>
        <v>120794.02563092011</v>
      </c>
      <c r="AJ16" s="38">
        <f t="shared" ca="1" si="1"/>
        <v>114185.37786853299</v>
      </c>
      <c r="AK16" s="38">
        <f t="shared" ca="1" si="1"/>
        <v>109470.63704683614</v>
      </c>
      <c r="AL16" s="38">
        <f t="shared" ca="1" si="1"/>
        <v>105811.30649394027</v>
      </c>
      <c r="AM16" s="38">
        <f t="shared" ca="1" si="1"/>
        <v>102776.18105742389</v>
      </c>
      <c r="AN16" s="38">
        <f t="shared" ca="1" si="1"/>
        <v>100139.38237345873</v>
      </c>
      <c r="AO16" s="38">
        <f t="shared" ca="1" si="1"/>
        <v>97779.093839178124</v>
      </c>
      <c r="AP16" s="38">
        <f t="shared" ca="1" si="1"/>
        <v>95626.700006315965</v>
      </c>
      <c r="AQ16" s="38">
        <f t="shared" ca="1" si="1"/>
        <v>93641.171002031391</v>
      </c>
      <c r="AR16" s="38">
        <f t="shared" ca="1" si="1"/>
        <v>-128529.27048675956</v>
      </c>
      <c r="AS16" s="38">
        <f t="shared" ca="1" si="1"/>
        <v>95283.149255120719</v>
      </c>
      <c r="AT16" s="38">
        <f t="shared" ca="1" si="1"/>
        <v>90907.507265149761</v>
      </c>
      <c r="AU16" s="38">
        <f t="shared" ca="1" si="1"/>
        <v>88009.730394573358</v>
      </c>
      <c r="AV16" s="38">
        <f t="shared" ca="1" si="1"/>
        <v>85890.503892752808</v>
      </c>
      <c r="AW16" s="38">
        <f t="shared" ca="1" si="1"/>
        <v>84196.954357149138</v>
      </c>
      <c r="AX16" s="38">
        <f t="shared" ca="1" si="1"/>
        <v>82749.766829182059</v>
      </c>
      <c r="AY16" s="38">
        <f t="shared" ca="1" si="1"/>
        <v>81456.700290703331</v>
      </c>
      <c r="AZ16" s="38">
        <f t="shared" ca="1" si="1"/>
        <v>80269.308756365237</v>
      </c>
      <c r="BA16" s="38">
        <f t="shared" ca="1" si="1"/>
        <v>79161.270482522465</v>
      </c>
      <c r="BB16" s="38">
        <f t="shared" ca="1" si="1"/>
        <v>-126605.71860011418</v>
      </c>
      <c r="BC16" s="38">
        <f t="shared" ca="1" si="1"/>
        <v>82057.62152055942</v>
      </c>
      <c r="BD16" s="38">
        <f t="shared" ca="1" si="1"/>
        <v>78567.095590855533</v>
      </c>
      <c r="BE16" s="38">
        <f t="shared" ca="1" si="1"/>
        <v>76396.23312497494</v>
      </c>
      <c r="BF16" s="38">
        <f t="shared" ca="1" si="1"/>
        <v>74903.802815344345</v>
      </c>
      <c r="BG16" s="38">
        <f t="shared" ca="1" si="1"/>
        <v>73767.997776607022</v>
      </c>
      <c r="BH16" s="38">
        <f t="shared" ca="1" si="1"/>
        <v>72826.822747535378</v>
      </c>
      <c r="BI16" s="38">
        <f t="shared" ca="1" si="1"/>
        <v>71998.277552931977</v>
      </c>
      <c r="BJ16" s="38">
        <f t="shared" ca="1" si="1"/>
        <v>71240.439909136519</v>
      </c>
      <c r="BK16" s="38">
        <f t="shared" ca="1" si="1"/>
        <v>70531.498949143584</v>
      </c>
      <c r="BL16" s="38">
        <f t="shared" ca="1" si="1"/>
        <v>-48302.823025367019</v>
      </c>
      <c r="BM16" s="38">
        <f t="shared" ca="1" si="1"/>
        <v>71838.043026788859</v>
      </c>
      <c r="BN16" s="38">
        <f t="shared" ca="1" si="1"/>
        <v>69713.430235671956</v>
      </c>
      <c r="BO16" s="38">
        <f t="shared" ca="1" si="1"/>
        <v>68367.997390100762</v>
      </c>
      <c r="BP16" s="38">
        <f t="shared" ca="1" si="1"/>
        <v>78209.602425318386</v>
      </c>
      <c r="BQ16" s="38">
        <f t="shared" ca="1" si="1"/>
        <v>77748.854760663642</v>
      </c>
      <c r="BR16" s="38">
        <f t="shared" ca="1" si="1"/>
        <v>27525.726966674672</v>
      </c>
      <c r="BS16" s="38">
        <f t="shared" ca="1" si="1"/>
        <v>1.6967533156275734E-13</v>
      </c>
      <c r="BT16" s="38">
        <f t="shared" ca="1" si="1"/>
        <v>8.4837665781378571E-14</v>
      </c>
      <c r="BU16" s="38">
        <f t="shared" ca="1" si="1"/>
        <v>4.2418832890689185E-14</v>
      </c>
      <c r="BV16" s="38">
        <f t="shared" ca="1" si="1"/>
        <v>2.1209416445344491E-14</v>
      </c>
      <c r="BW16" s="38">
        <f t="shared" ref="BW16:CK16" ca="1" si="2">SUM(BW11:BW15)</f>
        <v>1.0604708222672145E-14</v>
      </c>
      <c r="BX16" s="38">
        <f t="shared" ca="1" si="2"/>
        <v>5.3023541113359714E-15</v>
      </c>
      <c r="BY16" s="38">
        <f t="shared" ca="1" si="2"/>
        <v>2.6511770556678847E-15</v>
      </c>
      <c r="BZ16" s="38">
        <f t="shared" ca="1" si="2"/>
        <v>1.3255885278339424E-15</v>
      </c>
      <c r="CA16" s="38">
        <f t="shared" ca="1" si="2"/>
        <v>6.6279426391697118E-16</v>
      </c>
      <c r="CB16" s="38">
        <f t="shared" ca="1" si="2"/>
        <v>3.3139713195828364E-16</v>
      </c>
      <c r="CC16" s="38">
        <f t="shared" ca="1" si="2"/>
        <v>1.6569856597914182E-16</v>
      </c>
      <c r="CD16" s="38">
        <f t="shared" ca="1" si="2"/>
        <v>8.2849282989469936E-17</v>
      </c>
      <c r="CE16" s="38">
        <f t="shared" ca="1" si="2"/>
        <v>4.1424641494633994E-17</v>
      </c>
      <c r="CF16" s="38">
        <f t="shared" ca="1" si="2"/>
        <v>2.0712320747216023E-17</v>
      </c>
      <c r="CG16" s="38">
        <f t="shared" ca="1" si="2"/>
        <v>1.0356160373608011E-17</v>
      </c>
      <c r="CH16" s="38">
        <f t="shared" ca="1" si="2"/>
        <v>5.1780801867030315E-18</v>
      </c>
      <c r="CI16" s="38">
        <f t="shared" ca="1" si="2"/>
        <v>2.5890400932505415E-18</v>
      </c>
      <c r="CJ16" s="38">
        <f t="shared" ca="1" si="2"/>
        <v>1.2945200465242966E-18</v>
      </c>
      <c r="CK16" s="38">
        <f t="shared" ca="1" si="2"/>
        <v>6.4726002316117409E-19</v>
      </c>
    </row>
    <row r="17" spans="3:15" customFormat="1" ht="10.15" customHeight="1">
      <c r="C17" s="10"/>
      <c r="D17" s="10"/>
      <c r="E17" s="10"/>
      <c r="F17" s="12"/>
      <c r="G17" s="10"/>
      <c r="H17" s="10"/>
      <c r="I17" s="10"/>
      <c r="J17" s="10"/>
      <c r="K17" s="10"/>
      <c r="L17" s="10"/>
      <c r="M17" s="10"/>
      <c r="N17" s="10"/>
      <c r="O17" s="10"/>
    </row>
    <row r="18" spans="3:15" customFormat="1" ht="10.15" customHeight="1">
      <c r="C18" s="10"/>
      <c r="D18" s="40"/>
      <c r="E18" s="40"/>
      <c r="F18" s="42"/>
      <c r="G18" s="40"/>
      <c r="H18" s="10"/>
      <c r="I18" s="10"/>
      <c r="J18" s="10"/>
      <c r="K18" s="10"/>
      <c r="L18" s="10"/>
      <c r="M18" s="10"/>
      <c r="N18" s="10"/>
      <c r="O18" s="10"/>
    </row>
    <row r="19" spans="3:15" customFormat="1" ht="10.15" customHeight="1">
      <c r="C19" s="10"/>
      <c r="D19" s="10"/>
      <c r="E19" s="10"/>
      <c r="F19" s="12"/>
      <c r="G19" s="10"/>
      <c r="H19" s="10"/>
      <c r="I19" s="10"/>
      <c r="J19" s="10"/>
      <c r="K19" s="10"/>
      <c r="L19" s="10"/>
      <c r="M19" s="10"/>
      <c r="N19" s="10"/>
      <c r="O19" s="10"/>
    </row>
    <row r="20" spans="3:15" customFormat="1" ht="10.15" customHeight="1">
      <c r="C20" s="10"/>
      <c r="D20" s="44" t="s">
        <v>289</v>
      </c>
      <c r="E20" s="10"/>
      <c r="F20" s="12" t="s">
        <v>9</v>
      </c>
      <c r="G20" s="104">
        <f ca="1">IRR(J16:CK16)</f>
        <v>8.9189869230327679E-2</v>
      </c>
      <c r="H20" s="10"/>
      <c r="I20" s="10"/>
      <c r="J20" s="10"/>
      <c r="K20" s="10"/>
      <c r="L20" s="10"/>
      <c r="M20" s="10"/>
      <c r="N20" s="10"/>
      <c r="O20" s="10"/>
    </row>
    <row r="21" spans="3:15" customFormat="1" ht="10.15" customHeight="1">
      <c r="C21" s="10"/>
      <c r="D21" s="10"/>
      <c r="E21" s="10"/>
      <c r="F21" s="12"/>
      <c r="G21" s="10"/>
      <c r="H21" s="10"/>
      <c r="I21" s="10"/>
      <c r="J21" s="10"/>
      <c r="K21" s="10"/>
      <c r="L21" s="10"/>
      <c r="M21" s="10"/>
      <c r="N21" s="10"/>
      <c r="O21" s="10"/>
    </row>
    <row r="22" spans="3:15" customFormat="1" ht="10.15" customHeight="1"/>
    <row r="23" spans="3:15" s="27" customFormat="1" ht="10.15" customHeight="1">
      <c r="C23" s="27" t="s">
        <v>3</v>
      </c>
      <c r="E23" s="28"/>
      <c r="F23" s="29"/>
      <c r="G23" s="29"/>
    </row>
    <row r="24" spans="3:15" ht="10.15" hidden="1" customHeight="1"/>
    <row r="25" spans="3:15" ht="10.15" hidden="1" customHeight="1"/>
    <row r="27" spans="3:15" hidden="1">
      <c r="G27" s="201"/>
    </row>
    <row r="29" spans="3:15" hidden="1">
      <c r="G29" s="201"/>
    </row>
  </sheetData>
  <conditionalFormatting sqref="A4">
    <cfRule type="cellIs" dxfId="29" priority="3" operator="equal">
      <formula>0</formula>
    </cfRule>
    <cfRule type="cellIs" dxfId="28" priority="4" operator="greaterThan">
      <formula>0</formula>
    </cfRule>
  </conditionalFormatting>
  <conditionalFormatting sqref="A16">
    <cfRule type="cellIs" dxfId="27" priority="1" operator="equal">
      <formula>0</formula>
    </cfRule>
    <cfRule type="cellIs" dxfId="26" priority="2" operator="greaterThan">
      <formula>0</formula>
    </cfRule>
  </conditionalFormatting>
  <pageMargins left="0.7" right="0.7" top="0.75" bottom="0.75" header="0.3" footer="0.3"/>
  <pageSetup paperSize="9" orientation="portrait" r:id="rId1"/>
  <headerFooter>
    <oddFooter>&amp;C&amp;7&amp;B&amp;"Arial"Document Classification: KPMG Confidential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52895-33FE-45DB-9E9B-C7BC329EDA6B}">
  <sheetPr codeName="Sheet18">
    <tabColor theme="4" tint="0.79998168889431442"/>
  </sheetPr>
  <dimension ref="A1:GE69"/>
  <sheetViews>
    <sheetView showGridLines="0" zoomScale="85" zoomScaleNormal="85" workbookViewId="0">
      <pane xSplit="9" ySplit="4" topLeftCell="J5" activePane="bottomRight" state="frozen"/>
      <selection activeCell="D134" sqref="D134"/>
      <selection pane="topRight" activeCell="D134" sqref="D134"/>
      <selection pane="bottomLeft" activeCell="D134" sqref="D134"/>
      <selection pane="bottomRight"/>
    </sheetView>
  </sheetViews>
  <sheetFormatPr defaultColWidth="0" defaultRowHeight="11.25" zeroHeight="1" outlineLevelRow="1"/>
  <cols>
    <col min="1" max="1" width="3.5703125" style="10" customWidth="1"/>
    <col min="2" max="2" width="4.5703125" style="10" customWidth="1"/>
    <col min="3" max="3" width="4.7109375" style="10" customWidth="1"/>
    <col min="4" max="4" width="60.28515625" style="10" customWidth="1"/>
    <col min="5" max="5" width="10.28515625" style="11" customWidth="1"/>
    <col min="6" max="6" width="11.7109375" style="12" customWidth="1"/>
    <col min="7" max="7" width="15.5703125" style="12" customWidth="1"/>
    <col min="8" max="9" width="5.5703125" style="10" customWidth="1"/>
    <col min="10" max="90" width="11.7109375" style="10" customWidth="1"/>
    <col min="91" max="16384" width="11.7109375" style="10" hidden="1"/>
  </cols>
  <sheetData>
    <row r="1" spans="1:187" s="3" customFormat="1" ht="10.15" customHeight="1">
      <c r="A1" s="2"/>
      <c r="E1" s="4"/>
      <c r="F1" s="5"/>
      <c r="G1" s="5"/>
    </row>
    <row r="2" spans="1:187" s="3" customFormat="1" ht="10.15" customHeight="1">
      <c r="A2" s="6" t="s">
        <v>16</v>
      </c>
      <c r="E2" s="4"/>
      <c r="F2" s="5"/>
      <c r="G2" s="5"/>
      <c r="I2" s="7" t="s">
        <v>5</v>
      </c>
      <c r="J2" s="30">
        <f>'Laika grafiks'!J16</f>
        <v>1</v>
      </c>
      <c r="K2" s="30">
        <f>'Laika grafiks'!K16</f>
        <v>2</v>
      </c>
      <c r="L2" s="30">
        <f>'Laika grafiks'!L16</f>
        <v>3</v>
      </c>
      <c r="M2" s="30">
        <f>'Laika grafiks'!M16</f>
        <v>4</v>
      </c>
      <c r="N2" s="30">
        <f>'Laika grafiks'!N16</f>
        <v>5</v>
      </c>
      <c r="O2" s="30">
        <f>'Laika grafiks'!O16</f>
        <v>6</v>
      </c>
      <c r="P2" s="30">
        <f>'Laika grafiks'!P16</f>
        <v>7</v>
      </c>
      <c r="Q2" s="30">
        <f>'Laika grafiks'!Q16</f>
        <v>8</v>
      </c>
      <c r="R2" s="30">
        <f>'Laika grafiks'!R16</f>
        <v>9</v>
      </c>
      <c r="S2" s="30">
        <f>'Laika grafiks'!S16</f>
        <v>10</v>
      </c>
      <c r="T2" s="30">
        <f>'Laika grafiks'!T16</f>
        <v>11</v>
      </c>
      <c r="U2" s="30">
        <f>'Laika grafiks'!U16</f>
        <v>12</v>
      </c>
      <c r="V2" s="30">
        <f>'Laika grafiks'!V16</f>
        <v>13</v>
      </c>
      <c r="W2" s="30">
        <f>'Laika grafiks'!W16</f>
        <v>14</v>
      </c>
      <c r="X2" s="30">
        <f>'Laika grafiks'!X16</f>
        <v>15</v>
      </c>
      <c r="Y2" s="30">
        <f>'Laika grafiks'!Y16</f>
        <v>16</v>
      </c>
      <c r="Z2" s="30">
        <f>'Laika grafiks'!Z16</f>
        <v>17</v>
      </c>
      <c r="AA2" s="30">
        <f>'Laika grafiks'!AA16</f>
        <v>18</v>
      </c>
      <c r="AB2" s="30">
        <f>'Laika grafiks'!AB16</f>
        <v>19</v>
      </c>
      <c r="AC2" s="30">
        <f>'Laika grafiks'!AC16</f>
        <v>20</v>
      </c>
      <c r="AD2" s="30">
        <f>'Laika grafiks'!AD16</f>
        <v>21</v>
      </c>
      <c r="AE2" s="30">
        <f>'Laika grafiks'!AE16</f>
        <v>22</v>
      </c>
      <c r="AF2" s="30">
        <f>'Laika grafiks'!AF16</f>
        <v>23</v>
      </c>
      <c r="AG2" s="30">
        <f>'Laika grafiks'!AG16</f>
        <v>24</v>
      </c>
      <c r="AH2" s="30">
        <f>'Laika grafiks'!AH16</f>
        <v>25</v>
      </c>
      <c r="AI2" s="30">
        <f>'Laika grafiks'!AI16</f>
        <v>26</v>
      </c>
      <c r="AJ2" s="30">
        <f>'Laika grafiks'!AJ16</f>
        <v>27</v>
      </c>
      <c r="AK2" s="30">
        <f>'Laika grafiks'!AK16</f>
        <v>28</v>
      </c>
      <c r="AL2" s="30">
        <f>'Laika grafiks'!AL16</f>
        <v>29</v>
      </c>
      <c r="AM2" s="30">
        <f>'Laika grafiks'!AM16</f>
        <v>30</v>
      </c>
      <c r="AN2" s="30">
        <f>'Laika grafiks'!AN16</f>
        <v>31</v>
      </c>
      <c r="AO2" s="30">
        <f>'Laika grafiks'!AO16</f>
        <v>32</v>
      </c>
      <c r="AP2" s="30">
        <f>'Laika grafiks'!AP16</f>
        <v>33</v>
      </c>
      <c r="AQ2" s="30">
        <f>'Laika grafiks'!AQ16</f>
        <v>34</v>
      </c>
      <c r="AR2" s="30">
        <f>'Laika grafiks'!AR16</f>
        <v>35</v>
      </c>
      <c r="AS2" s="30">
        <f>'Laika grafiks'!AS16</f>
        <v>36</v>
      </c>
      <c r="AT2" s="30">
        <f>'Laika grafiks'!AT16</f>
        <v>37</v>
      </c>
      <c r="AU2" s="30">
        <f>'Laika grafiks'!AU16</f>
        <v>38</v>
      </c>
      <c r="AV2" s="30">
        <f>'Laika grafiks'!AV16</f>
        <v>39</v>
      </c>
      <c r="AW2" s="30">
        <f>'Laika grafiks'!AW16</f>
        <v>40</v>
      </c>
      <c r="AX2" s="30">
        <f>'Laika grafiks'!AX16</f>
        <v>41</v>
      </c>
      <c r="AY2" s="30">
        <f>'Laika grafiks'!AY16</f>
        <v>42</v>
      </c>
      <c r="AZ2" s="30">
        <f>'Laika grafiks'!AZ16</f>
        <v>43</v>
      </c>
      <c r="BA2" s="30">
        <f>'Laika grafiks'!BA16</f>
        <v>44</v>
      </c>
      <c r="BB2" s="30">
        <f>'Laika grafiks'!BB16</f>
        <v>45</v>
      </c>
      <c r="BC2" s="30">
        <f>'Laika grafiks'!BC16</f>
        <v>46</v>
      </c>
      <c r="BD2" s="30">
        <f>'Laika grafiks'!BD16</f>
        <v>47</v>
      </c>
      <c r="BE2" s="30">
        <f>'Laika grafiks'!BE16</f>
        <v>48</v>
      </c>
      <c r="BF2" s="30">
        <f>'Laika grafiks'!BF16</f>
        <v>49</v>
      </c>
      <c r="BG2" s="30">
        <f>'Laika grafiks'!BG16</f>
        <v>50</v>
      </c>
      <c r="BH2" s="30">
        <f>'Laika grafiks'!BH16</f>
        <v>51</v>
      </c>
      <c r="BI2" s="30">
        <f>'Laika grafiks'!BI16</f>
        <v>52</v>
      </c>
      <c r="BJ2" s="30">
        <f>'Laika grafiks'!BJ16</f>
        <v>53</v>
      </c>
      <c r="BK2" s="30">
        <f>'Laika grafiks'!BK16</f>
        <v>54</v>
      </c>
      <c r="BL2" s="30">
        <f>'Laika grafiks'!BL16</f>
        <v>55</v>
      </c>
      <c r="BM2" s="30">
        <f>'Laika grafiks'!BM16</f>
        <v>56</v>
      </c>
      <c r="BN2" s="30">
        <f>'Laika grafiks'!BN16</f>
        <v>57</v>
      </c>
      <c r="BO2" s="30">
        <f>'Laika grafiks'!BO16</f>
        <v>58</v>
      </c>
      <c r="BP2" s="30">
        <f>'Laika grafiks'!BP16</f>
        <v>59</v>
      </c>
      <c r="BQ2" s="30">
        <f>'Laika grafiks'!BQ16</f>
        <v>60</v>
      </c>
      <c r="BR2" s="30">
        <f>'Laika grafiks'!BR16</f>
        <v>61</v>
      </c>
      <c r="BS2" s="30">
        <f>'Laika grafiks'!BS16</f>
        <v>62</v>
      </c>
      <c r="BT2" s="30">
        <f>'Laika grafiks'!BT16</f>
        <v>63</v>
      </c>
      <c r="BU2" s="30">
        <f>'Laika grafiks'!BU16</f>
        <v>64</v>
      </c>
      <c r="BV2" s="30">
        <f>'Laika grafiks'!BV16</f>
        <v>65</v>
      </c>
      <c r="BW2" s="30">
        <f>'Laika grafiks'!BW16</f>
        <v>66</v>
      </c>
      <c r="BX2" s="30">
        <f>'Laika grafiks'!BX16</f>
        <v>67</v>
      </c>
      <c r="BY2" s="30">
        <f>'Laika grafiks'!BY16</f>
        <v>68</v>
      </c>
      <c r="BZ2" s="30">
        <f>'Laika grafiks'!BZ16</f>
        <v>69</v>
      </c>
      <c r="CA2" s="30">
        <f>'Laika grafiks'!CA16</f>
        <v>70</v>
      </c>
      <c r="CB2" s="30">
        <f>'Laika grafiks'!CB16</f>
        <v>71</v>
      </c>
      <c r="CC2" s="30">
        <f>'Laika grafiks'!CC16</f>
        <v>72</v>
      </c>
      <c r="CD2" s="30">
        <f>'Laika grafiks'!CD16</f>
        <v>73</v>
      </c>
      <c r="CE2" s="30">
        <f>'Laika grafiks'!CE16</f>
        <v>74</v>
      </c>
      <c r="CF2" s="30">
        <f>'Laika grafiks'!CF16</f>
        <v>75</v>
      </c>
      <c r="CG2" s="30">
        <f>'Laika grafiks'!CG16</f>
        <v>76</v>
      </c>
      <c r="CH2" s="30">
        <f>'Laika grafiks'!CH16</f>
        <v>77</v>
      </c>
      <c r="CI2" s="30">
        <f>'Laika grafiks'!CI16</f>
        <v>78</v>
      </c>
      <c r="CJ2" s="30">
        <f>'Laika grafiks'!CJ16</f>
        <v>79</v>
      </c>
      <c r="CK2" s="30">
        <f>'Laika grafiks'!CK16</f>
        <v>80</v>
      </c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</row>
    <row r="3" spans="1:187" s="3" customFormat="1" ht="10.15" customHeight="1">
      <c r="A3" s="6" t="s">
        <v>354</v>
      </c>
      <c r="E3" s="4"/>
      <c r="F3" s="5"/>
      <c r="G3" s="5"/>
      <c r="I3" s="7" t="s">
        <v>6</v>
      </c>
      <c r="J3" s="6">
        <f>'Laika grafiks'!J17</f>
        <v>2000</v>
      </c>
      <c r="K3" s="6">
        <f>'Laika grafiks'!K17</f>
        <v>2001</v>
      </c>
      <c r="L3" s="6">
        <f>'Laika grafiks'!L17</f>
        <v>2002</v>
      </c>
      <c r="M3" s="6">
        <f>'Laika grafiks'!M17</f>
        <v>2003</v>
      </c>
      <c r="N3" s="6">
        <f>'Laika grafiks'!N17</f>
        <v>2004</v>
      </c>
      <c r="O3" s="6">
        <f>'Laika grafiks'!O17</f>
        <v>2005</v>
      </c>
      <c r="P3" s="6">
        <f>'Laika grafiks'!P17</f>
        <v>2006</v>
      </c>
      <c r="Q3" s="6">
        <f>'Laika grafiks'!Q17</f>
        <v>2007</v>
      </c>
      <c r="R3" s="6">
        <f>'Laika grafiks'!R17</f>
        <v>2008</v>
      </c>
      <c r="S3" s="6">
        <f>'Laika grafiks'!S17</f>
        <v>2009</v>
      </c>
      <c r="T3" s="6">
        <f>'Laika grafiks'!T17</f>
        <v>2010</v>
      </c>
      <c r="U3" s="6">
        <f>'Laika grafiks'!U17</f>
        <v>2011</v>
      </c>
      <c r="V3" s="6">
        <f>'Laika grafiks'!V17</f>
        <v>2012</v>
      </c>
      <c r="W3" s="6">
        <f>'Laika grafiks'!W17</f>
        <v>2013</v>
      </c>
      <c r="X3" s="6">
        <f>'Laika grafiks'!X17</f>
        <v>2014</v>
      </c>
      <c r="Y3" s="6">
        <f>'Laika grafiks'!Y17</f>
        <v>2015</v>
      </c>
      <c r="Z3" s="6">
        <f>'Laika grafiks'!Z17</f>
        <v>2016</v>
      </c>
      <c r="AA3" s="6">
        <f>'Laika grafiks'!AA17</f>
        <v>2017</v>
      </c>
      <c r="AB3" s="6">
        <f>'Laika grafiks'!AB17</f>
        <v>2018</v>
      </c>
      <c r="AC3" s="6">
        <f>'Laika grafiks'!AC17</f>
        <v>2019</v>
      </c>
      <c r="AD3" s="6">
        <f>'Laika grafiks'!AD17</f>
        <v>2020</v>
      </c>
      <c r="AE3" s="6">
        <f>'Laika grafiks'!AE17</f>
        <v>2021</v>
      </c>
      <c r="AF3" s="6">
        <f>'Laika grafiks'!AF17</f>
        <v>2022</v>
      </c>
      <c r="AG3" s="6">
        <f>'Laika grafiks'!AG17</f>
        <v>2023</v>
      </c>
      <c r="AH3" s="6">
        <f>'Laika grafiks'!AH17</f>
        <v>2024</v>
      </c>
      <c r="AI3" s="6">
        <f>'Laika grafiks'!AI17</f>
        <v>2025</v>
      </c>
      <c r="AJ3" s="6">
        <f>'Laika grafiks'!AJ17</f>
        <v>2026</v>
      </c>
      <c r="AK3" s="6">
        <f>'Laika grafiks'!AK17</f>
        <v>2027</v>
      </c>
      <c r="AL3" s="6">
        <f>'Laika grafiks'!AL17</f>
        <v>2028</v>
      </c>
      <c r="AM3" s="6">
        <f>'Laika grafiks'!AM17</f>
        <v>2029</v>
      </c>
      <c r="AN3" s="6">
        <f>'Laika grafiks'!AN17</f>
        <v>2030</v>
      </c>
      <c r="AO3" s="6">
        <f>'Laika grafiks'!AO17</f>
        <v>2031</v>
      </c>
      <c r="AP3" s="6">
        <f>'Laika grafiks'!AP17</f>
        <v>2032</v>
      </c>
      <c r="AQ3" s="6">
        <f>'Laika grafiks'!AQ17</f>
        <v>2033</v>
      </c>
      <c r="AR3" s="6">
        <f>'Laika grafiks'!AR17</f>
        <v>2034</v>
      </c>
      <c r="AS3" s="6">
        <f>'Laika grafiks'!AS17</f>
        <v>2035</v>
      </c>
      <c r="AT3" s="6">
        <f>'Laika grafiks'!AT17</f>
        <v>2036</v>
      </c>
      <c r="AU3" s="6">
        <f>'Laika grafiks'!AU17</f>
        <v>2037</v>
      </c>
      <c r="AV3" s="6">
        <f>'Laika grafiks'!AV17</f>
        <v>2038</v>
      </c>
      <c r="AW3" s="6">
        <f>'Laika grafiks'!AW17</f>
        <v>2039</v>
      </c>
      <c r="AX3" s="6">
        <f>'Laika grafiks'!AX17</f>
        <v>2040</v>
      </c>
      <c r="AY3" s="6">
        <f>'Laika grafiks'!AY17</f>
        <v>2041</v>
      </c>
      <c r="AZ3" s="6">
        <f>'Laika grafiks'!AZ17</f>
        <v>2042</v>
      </c>
      <c r="BA3" s="6">
        <f>'Laika grafiks'!BA17</f>
        <v>2043</v>
      </c>
      <c r="BB3" s="6">
        <f>'Laika grafiks'!BB17</f>
        <v>2044</v>
      </c>
      <c r="BC3" s="6">
        <f>'Laika grafiks'!BC17</f>
        <v>2045</v>
      </c>
      <c r="BD3" s="6">
        <f>'Laika grafiks'!BD17</f>
        <v>2046</v>
      </c>
      <c r="BE3" s="6">
        <f>'Laika grafiks'!BE17</f>
        <v>2047</v>
      </c>
      <c r="BF3" s="6">
        <f>'Laika grafiks'!BF17</f>
        <v>2048</v>
      </c>
      <c r="BG3" s="6">
        <f>'Laika grafiks'!BG17</f>
        <v>2049</v>
      </c>
      <c r="BH3" s="6">
        <f>'Laika grafiks'!BH17</f>
        <v>2050</v>
      </c>
      <c r="BI3" s="6">
        <f>'Laika grafiks'!BI17</f>
        <v>2051</v>
      </c>
      <c r="BJ3" s="6">
        <f>'Laika grafiks'!BJ17</f>
        <v>2052</v>
      </c>
      <c r="BK3" s="6">
        <f>'Laika grafiks'!BK17</f>
        <v>2053</v>
      </c>
      <c r="BL3" s="6">
        <f>'Laika grafiks'!BL17</f>
        <v>2054</v>
      </c>
      <c r="BM3" s="6">
        <f>'Laika grafiks'!BM17</f>
        <v>2055</v>
      </c>
      <c r="BN3" s="6">
        <f>'Laika grafiks'!BN17</f>
        <v>2056</v>
      </c>
      <c r="BO3" s="6">
        <f>'Laika grafiks'!BO17</f>
        <v>2057</v>
      </c>
      <c r="BP3" s="6">
        <f>'Laika grafiks'!BP17</f>
        <v>2058</v>
      </c>
      <c r="BQ3" s="6">
        <f>'Laika grafiks'!BQ17</f>
        <v>2059</v>
      </c>
      <c r="BR3" s="6">
        <f>'Laika grafiks'!BR17</f>
        <v>2060</v>
      </c>
      <c r="BS3" s="6">
        <f>'Laika grafiks'!BS17</f>
        <v>2061</v>
      </c>
      <c r="BT3" s="6">
        <f>'Laika grafiks'!BT17</f>
        <v>2062</v>
      </c>
      <c r="BU3" s="6">
        <f>'Laika grafiks'!BU17</f>
        <v>2063</v>
      </c>
      <c r="BV3" s="6">
        <f>'Laika grafiks'!BV17</f>
        <v>2064</v>
      </c>
      <c r="BW3" s="6">
        <f>'Laika grafiks'!BW17</f>
        <v>2065</v>
      </c>
      <c r="BX3" s="6">
        <f>'Laika grafiks'!BX17</f>
        <v>2066</v>
      </c>
      <c r="BY3" s="6">
        <f>'Laika grafiks'!BY17</f>
        <v>2067</v>
      </c>
      <c r="BZ3" s="6">
        <f>'Laika grafiks'!BZ17</f>
        <v>2068</v>
      </c>
      <c r="CA3" s="6">
        <f>'Laika grafiks'!CA17</f>
        <v>2069</v>
      </c>
      <c r="CB3" s="6">
        <f>'Laika grafiks'!CB17</f>
        <v>2070</v>
      </c>
      <c r="CC3" s="6">
        <f>'Laika grafiks'!CC17</f>
        <v>2071</v>
      </c>
      <c r="CD3" s="6">
        <f>'Laika grafiks'!CD17</f>
        <v>2072</v>
      </c>
      <c r="CE3" s="6">
        <f>'Laika grafiks'!CE17</f>
        <v>2073</v>
      </c>
      <c r="CF3" s="6">
        <f>'Laika grafiks'!CF17</f>
        <v>2074</v>
      </c>
      <c r="CG3" s="6">
        <f>'Laika grafiks'!CG17</f>
        <v>2075</v>
      </c>
      <c r="CH3" s="6">
        <f>'Laika grafiks'!CH17</f>
        <v>2076</v>
      </c>
      <c r="CI3" s="6">
        <f>'Laika grafiks'!CI17</f>
        <v>2077</v>
      </c>
      <c r="CJ3" s="6">
        <f>'Laika grafiks'!CJ17</f>
        <v>2078</v>
      </c>
      <c r="CK3" s="6">
        <f>'Laika grafiks'!CK17</f>
        <v>2079</v>
      </c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</row>
    <row r="4" spans="1:187" s="3" customFormat="1" ht="10.15" customHeight="1">
      <c r="A4" s="178">
        <f>SUM(A6:A62)</f>
        <v>0</v>
      </c>
      <c r="E4" s="4"/>
      <c r="F4" s="5"/>
      <c r="G4" s="5"/>
      <c r="I4" s="7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</row>
    <row r="5" spans="1:187" ht="10.15" customHeight="1">
      <c r="I5" s="210"/>
      <c r="J5" s="211"/>
      <c r="K5" s="211"/>
      <c r="L5" s="211"/>
      <c r="M5" s="211"/>
      <c r="N5" s="211"/>
      <c r="O5" s="211"/>
      <c r="P5" s="211"/>
      <c r="Q5" s="211"/>
      <c r="R5" s="211"/>
      <c r="S5" s="211"/>
      <c r="T5" s="211"/>
      <c r="U5" s="211"/>
      <c r="V5" s="211"/>
      <c r="W5" s="211"/>
      <c r="X5" s="211"/>
      <c r="Y5" s="211"/>
      <c r="Z5" s="211"/>
      <c r="AA5" s="211"/>
      <c r="AB5" s="211"/>
      <c r="AC5" s="211"/>
      <c r="AD5" s="211"/>
      <c r="AE5" s="211"/>
      <c r="AF5" s="211"/>
      <c r="AG5" s="211"/>
      <c r="AH5" s="211"/>
      <c r="AI5" s="211"/>
      <c r="AJ5" s="211"/>
      <c r="AK5" s="211"/>
      <c r="AL5" s="211"/>
      <c r="AM5" s="211"/>
      <c r="AN5" s="211"/>
      <c r="AO5" s="211"/>
      <c r="AP5" s="211"/>
      <c r="AQ5" s="211"/>
      <c r="AR5" s="211"/>
      <c r="AS5" s="211"/>
      <c r="AT5" s="211"/>
      <c r="AU5" s="211"/>
      <c r="AV5" s="211"/>
      <c r="AW5" s="211"/>
      <c r="AX5" s="211"/>
      <c r="AY5" s="211"/>
      <c r="AZ5" s="211"/>
      <c r="BA5" s="211"/>
      <c r="BB5" s="211"/>
      <c r="BC5" s="211"/>
      <c r="BD5" s="211"/>
      <c r="BE5" s="211"/>
      <c r="BF5" s="211"/>
      <c r="BG5" s="211"/>
      <c r="BH5" s="211"/>
      <c r="BI5" s="211"/>
      <c r="BJ5" s="211"/>
      <c r="BK5" s="211"/>
      <c r="BL5" s="211"/>
      <c r="BM5" s="211"/>
      <c r="BN5" s="211"/>
      <c r="BO5" s="211"/>
      <c r="BP5" s="211"/>
      <c r="BQ5" s="211"/>
      <c r="BR5" s="211"/>
      <c r="BS5" s="211"/>
      <c r="BT5" s="211"/>
      <c r="BU5" s="211"/>
      <c r="BV5" s="211"/>
      <c r="BW5" s="211"/>
      <c r="BX5" s="211"/>
      <c r="BY5" s="211"/>
      <c r="BZ5" s="211"/>
      <c r="CA5" s="211"/>
      <c r="CB5" s="211"/>
      <c r="CC5" s="211"/>
      <c r="CD5" s="211"/>
      <c r="CE5" s="211"/>
      <c r="CF5" s="211"/>
      <c r="CG5" s="211"/>
      <c r="CH5" s="211"/>
      <c r="CI5" s="211"/>
      <c r="CJ5" s="211"/>
      <c r="CK5" s="211"/>
      <c r="CL5" s="211"/>
      <c r="CM5" s="211"/>
      <c r="CN5" s="211"/>
      <c r="CO5" s="211"/>
      <c r="CP5" s="211"/>
      <c r="CQ5" s="211"/>
      <c r="CR5" s="211"/>
      <c r="CS5" s="211"/>
      <c r="CT5" s="211"/>
      <c r="CU5" s="211"/>
      <c r="CV5" s="211"/>
      <c r="CW5" s="211"/>
      <c r="CX5" s="211"/>
      <c r="CY5" s="211"/>
      <c r="CZ5" s="211"/>
      <c r="DA5" s="211"/>
      <c r="DB5" s="211"/>
      <c r="DC5" s="211"/>
      <c r="DD5" s="211"/>
      <c r="DE5" s="211"/>
      <c r="DF5" s="211"/>
      <c r="DG5" s="211"/>
      <c r="DH5" s="211"/>
      <c r="DI5" s="211"/>
      <c r="DJ5" s="211"/>
      <c r="DK5" s="211"/>
      <c r="DL5" s="211"/>
      <c r="DM5" s="211"/>
      <c r="DN5" s="211"/>
      <c r="DO5" s="211"/>
      <c r="DP5" s="211"/>
      <c r="DQ5" s="211"/>
      <c r="DR5" s="211"/>
      <c r="DS5" s="211"/>
      <c r="DT5" s="211"/>
      <c r="DU5" s="211"/>
      <c r="DV5" s="211"/>
      <c r="DW5" s="211"/>
      <c r="DX5" s="211"/>
      <c r="DY5" s="211"/>
      <c r="DZ5" s="211"/>
      <c r="EA5" s="211"/>
      <c r="EB5" s="211"/>
      <c r="EC5" s="211"/>
      <c r="ED5" s="211"/>
      <c r="EE5" s="211"/>
      <c r="EF5" s="211"/>
      <c r="EG5" s="211"/>
      <c r="EH5" s="211"/>
      <c r="EI5" s="211"/>
      <c r="EJ5" s="211"/>
      <c r="EK5" s="211"/>
      <c r="EL5" s="211"/>
      <c r="EM5" s="211"/>
      <c r="EN5" s="211"/>
      <c r="EO5" s="211"/>
      <c r="EP5" s="211"/>
      <c r="EQ5" s="211"/>
      <c r="ER5" s="211"/>
      <c r="ES5" s="211"/>
      <c r="ET5" s="211"/>
      <c r="EU5" s="211"/>
      <c r="EV5" s="211"/>
      <c r="EW5" s="211"/>
      <c r="EX5" s="211"/>
      <c r="EY5" s="211"/>
      <c r="EZ5" s="211"/>
      <c r="FA5" s="211"/>
      <c r="FB5" s="211"/>
      <c r="FC5" s="211"/>
      <c r="FD5" s="211"/>
      <c r="FE5" s="211"/>
      <c r="FF5" s="211"/>
      <c r="FG5" s="211"/>
      <c r="FH5" s="211"/>
      <c r="FI5" s="211"/>
      <c r="FJ5" s="211"/>
      <c r="FK5" s="211"/>
      <c r="FL5" s="211"/>
      <c r="FM5" s="211"/>
      <c r="FN5" s="211"/>
      <c r="FO5" s="211"/>
      <c r="FP5" s="211"/>
      <c r="FQ5" s="211"/>
      <c r="FR5" s="211"/>
      <c r="FS5" s="211"/>
      <c r="FT5" s="211"/>
      <c r="FU5" s="211"/>
      <c r="FV5" s="211"/>
      <c r="FW5" s="211"/>
      <c r="FX5" s="211"/>
      <c r="FY5" s="211"/>
      <c r="FZ5" s="211"/>
      <c r="GA5" s="211"/>
      <c r="GB5" s="211"/>
      <c r="GC5" s="211"/>
      <c r="GD5" s="211"/>
      <c r="GE5" s="211"/>
    </row>
    <row r="6" spans="1:187" s="13" customFormat="1" ht="10.15" customHeight="1">
      <c r="B6" s="15">
        <f>MAX($B$1:B4)+1</f>
        <v>1</v>
      </c>
      <c r="C6" s="13" t="s">
        <v>1</v>
      </c>
      <c r="E6" s="14"/>
      <c r="F6" s="15"/>
      <c r="G6" s="15"/>
    </row>
    <row r="7" spans="1:187" customFormat="1" ht="10.15" hidden="1" customHeight="1" outlineLevel="1">
      <c r="C7" s="10"/>
      <c r="D7" s="10"/>
      <c r="E7" s="10"/>
      <c r="F7" s="12"/>
      <c r="G7" s="10"/>
      <c r="H7" s="10"/>
      <c r="I7" s="10"/>
      <c r="J7" s="10"/>
      <c r="K7" s="10"/>
      <c r="L7" s="10"/>
      <c r="M7" s="10"/>
      <c r="N7" s="10"/>
      <c r="O7" s="10"/>
    </row>
    <row r="8" spans="1:187" s="16" customFormat="1" ht="10.15" hidden="1" customHeight="1" outlineLevel="1">
      <c r="B8" s="17"/>
      <c r="C8" s="207" t="s">
        <v>406</v>
      </c>
      <c r="D8" s="16" t="s">
        <v>289</v>
      </c>
      <c r="E8" s="115"/>
      <c r="F8" s="19"/>
      <c r="G8" s="20"/>
    </row>
    <row r="9" spans="1:187" customFormat="1" ht="10.15" hidden="1" customHeight="1" outlineLevel="1">
      <c r="C9" s="23"/>
      <c r="D9" s="10"/>
      <c r="E9" s="10"/>
      <c r="F9" s="12"/>
      <c r="G9" s="10"/>
      <c r="H9" s="10"/>
      <c r="I9" s="10"/>
      <c r="J9" s="10"/>
      <c r="K9" s="10"/>
      <c r="L9" s="10"/>
      <c r="M9" s="10"/>
      <c r="N9" s="10"/>
      <c r="O9" s="10"/>
    </row>
    <row r="10" spans="1:187" customFormat="1" ht="10.15" hidden="1" customHeight="1" outlineLevel="1">
      <c r="C10" s="23"/>
      <c r="D10" s="10" t="s">
        <v>289</v>
      </c>
      <c r="E10" s="10"/>
      <c r="F10" s="12" t="s">
        <v>9</v>
      </c>
      <c r="G10" s="34">
        <f ca="1">FCFF!G20</f>
        <v>8.9189869230327679E-2</v>
      </c>
      <c r="H10" s="10"/>
      <c r="I10" s="10"/>
      <c r="J10" s="10"/>
      <c r="K10" s="10"/>
      <c r="L10" s="10"/>
      <c r="M10" s="10"/>
      <c r="N10" s="10"/>
      <c r="O10" s="10"/>
    </row>
    <row r="11" spans="1:187" customFormat="1" ht="10.15" hidden="1" customHeight="1" outlineLevel="1">
      <c r="C11" s="23"/>
      <c r="D11" s="10"/>
      <c r="E11" s="10"/>
      <c r="F11" s="12"/>
      <c r="G11" s="10"/>
      <c r="H11" s="10"/>
      <c r="I11" s="10"/>
      <c r="J11" s="10"/>
      <c r="K11" s="10"/>
      <c r="L11" s="10"/>
      <c r="M11" s="10"/>
      <c r="N11" s="10"/>
      <c r="O11" s="10"/>
    </row>
    <row r="12" spans="1:187" customFormat="1" ht="10.15" hidden="1" customHeight="1" outlineLevel="1">
      <c r="C12" s="23"/>
      <c r="D12" s="10"/>
      <c r="E12" s="10"/>
      <c r="F12" s="12"/>
      <c r="G12" s="10"/>
      <c r="H12" s="10"/>
      <c r="I12" s="10"/>
      <c r="J12" s="10"/>
      <c r="K12" s="10"/>
      <c r="L12" s="10"/>
      <c r="M12" s="10"/>
      <c r="N12" s="10"/>
      <c r="O12" s="10"/>
    </row>
    <row r="13" spans="1:187" s="16" customFormat="1" ht="10.15" hidden="1" customHeight="1" outlineLevel="1">
      <c r="B13" s="17"/>
      <c r="C13" s="207" t="s">
        <v>407</v>
      </c>
      <c r="D13" s="16" t="s">
        <v>398</v>
      </c>
      <c r="E13" s="115"/>
      <c r="F13" s="19"/>
      <c r="G13" s="20"/>
    </row>
    <row r="14" spans="1:187" ht="10.15" hidden="1" customHeight="1" outlineLevel="1">
      <c r="C14" s="23"/>
    </row>
    <row r="15" spans="1:187" ht="10.15" hidden="1" customHeight="1" outlineLevel="1">
      <c r="C15" s="23"/>
      <c r="D15" s="10" t="s">
        <v>398</v>
      </c>
      <c r="E15"/>
      <c r="F15" s="12" t="s">
        <v>9</v>
      </c>
      <c r="G15" s="34">
        <f>'Ievades dati'!G643</f>
        <v>1</v>
      </c>
    </row>
    <row r="16" spans="1:187" ht="10.15" hidden="1" customHeight="1" outlineLevel="1">
      <c r="C16" s="23"/>
    </row>
    <row r="17" spans="2:15" ht="10.15" hidden="1" customHeight="1" outlineLevel="1">
      <c r="C17" s="23"/>
    </row>
    <row r="18" spans="2:15" s="16" customFormat="1" ht="10.15" hidden="1" customHeight="1" outlineLevel="1">
      <c r="B18" s="17"/>
      <c r="C18" s="207" t="s">
        <v>408</v>
      </c>
      <c r="D18" s="16" t="s">
        <v>350</v>
      </c>
      <c r="E18" s="115"/>
      <c r="F18" s="19"/>
      <c r="G18" s="20"/>
    </row>
    <row r="19" spans="2:15" ht="10.15" hidden="1" customHeight="1" outlineLevel="1">
      <c r="C19" s="23"/>
      <c r="K19" s="174"/>
    </row>
    <row r="20" spans="2:15" ht="10.15" hidden="1" customHeight="1" outlineLevel="1">
      <c r="C20" s="23"/>
      <c r="D20" s="10" t="s">
        <v>163</v>
      </c>
      <c r="E20" s="10"/>
      <c r="F20" s="12" t="s">
        <v>9</v>
      </c>
      <c r="G20" s="34">
        <f>'Ievades dati'!G570</f>
        <v>8.9189869204428618E-2</v>
      </c>
    </row>
    <row r="21" spans="2:15" customFormat="1" ht="10.15" hidden="1" customHeight="1" outlineLevel="1">
      <c r="C21" s="23"/>
      <c r="D21" s="10"/>
      <c r="E21" s="10"/>
      <c r="F21" s="12"/>
      <c r="G21" s="10"/>
      <c r="H21" s="10"/>
      <c r="I21" s="10"/>
      <c r="J21" s="10"/>
      <c r="K21" s="10"/>
      <c r="L21" s="10"/>
      <c r="M21" s="10"/>
      <c r="N21" s="10"/>
      <c r="O21" s="10"/>
    </row>
    <row r="22" spans="2:15" customFormat="1" ht="10.15" hidden="1" customHeight="1" outlineLevel="1">
      <c r="C22" s="23"/>
      <c r="D22" s="10"/>
      <c r="E22" s="10"/>
      <c r="F22" s="12"/>
      <c r="G22" s="10"/>
      <c r="H22" s="10"/>
      <c r="I22" s="10"/>
      <c r="J22" s="10"/>
      <c r="K22" s="10"/>
      <c r="L22" s="10"/>
      <c r="M22" s="10"/>
      <c r="N22" s="10"/>
      <c r="O22" s="10"/>
    </row>
    <row r="23" spans="2:15" s="16" customFormat="1" ht="10.15" hidden="1" customHeight="1" outlineLevel="1">
      <c r="B23" s="17"/>
      <c r="C23" s="207" t="s">
        <v>409</v>
      </c>
      <c r="D23" s="16" t="s">
        <v>558</v>
      </c>
      <c r="E23" s="115"/>
      <c r="F23" s="19"/>
      <c r="G23" s="20"/>
    </row>
    <row r="24" spans="2:15" customFormat="1" ht="10.15" hidden="1" customHeight="1" outlineLevel="1">
      <c r="C24" s="23"/>
      <c r="D24" s="10"/>
      <c r="E24" s="10"/>
      <c r="F24" s="12"/>
      <c r="G24" s="10"/>
      <c r="H24" s="10"/>
      <c r="I24" s="10"/>
      <c r="J24" s="10"/>
      <c r="K24" s="10"/>
      <c r="L24" s="10"/>
      <c r="M24" s="10"/>
      <c r="N24" s="10"/>
      <c r="O24" s="10"/>
    </row>
    <row r="25" spans="2:15" customFormat="1" ht="10.15" hidden="1" customHeight="1" outlineLevel="1">
      <c r="C25" s="23"/>
      <c r="D25" s="10" t="s">
        <v>456</v>
      </c>
      <c r="E25" s="10"/>
      <c r="F25" s="12" t="s">
        <v>9</v>
      </c>
      <c r="G25" s="34">
        <f ca="1">PZA!G49</f>
        <v>0.15539267212537372</v>
      </c>
      <c r="H25" s="10"/>
      <c r="I25" s="10"/>
      <c r="J25" s="10"/>
      <c r="K25" s="10"/>
      <c r="L25" s="10"/>
      <c r="M25" s="10"/>
      <c r="N25" s="10"/>
      <c r="O25" s="10"/>
    </row>
    <row r="26" spans="2:15" customFormat="1" ht="10.15" hidden="1" customHeight="1" outlineLevel="1">
      <c r="C26" s="23"/>
      <c r="D26" s="10"/>
      <c r="E26" s="10"/>
      <c r="F26" s="12"/>
      <c r="G26" s="10"/>
      <c r="H26" s="10"/>
      <c r="I26" s="10"/>
      <c r="J26" s="10"/>
      <c r="K26" s="10"/>
      <c r="L26" s="10"/>
      <c r="M26" s="10"/>
      <c r="N26" s="10"/>
      <c r="O26" s="10"/>
    </row>
    <row r="27" spans="2:15" customFormat="1" ht="10.15" hidden="1" customHeight="1" outlineLevel="1">
      <c r="C27" s="23"/>
      <c r="D27" s="89" t="s">
        <v>454</v>
      </c>
      <c r="E27" s="10"/>
      <c r="F27" s="12" t="s">
        <v>9</v>
      </c>
      <c r="G27" s="34">
        <v>0.17399999999999999</v>
      </c>
      <c r="H27" s="10"/>
      <c r="I27" s="10"/>
      <c r="J27" s="10"/>
      <c r="K27" s="10"/>
      <c r="L27" s="10"/>
      <c r="M27" s="10"/>
      <c r="N27" s="10"/>
      <c r="O27" s="10"/>
    </row>
    <row r="28" spans="2:15" customFormat="1" ht="10.15" hidden="1" customHeight="1" outlineLevel="1">
      <c r="C28" s="23"/>
      <c r="D28" s="10"/>
      <c r="E28" s="10"/>
      <c r="F28" s="12"/>
      <c r="G28" s="10"/>
      <c r="H28" s="10"/>
      <c r="I28" s="10"/>
      <c r="J28" s="10"/>
      <c r="K28" s="10"/>
      <c r="L28" s="10"/>
      <c r="M28" s="10"/>
      <c r="N28" s="10"/>
      <c r="O28" s="10"/>
    </row>
    <row r="29" spans="2:15" customFormat="1" ht="10.15" hidden="1" customHeight="1" outlineLevel="1">
      <c r="C29" s="23"/>
      <c r="D29" s="89" t="s">
        <v>471</v>
      </c>
      <c r="E29" s="10"/>
      <c r="F29" s="12" t="s">
        <v>9</v>
      </c>
      <c r="G29" s="34" t="str">
        <f>'Ievades dati'!G596</f>
        <v>n/a</v>
      </c>
      <c r="H29" s="10"/>
      <c r="I29" s="10"/>
      <c r="J29" s="10"/>
      <c r="K29" s="10"/>
      <c r="L29" s="10"/>
      <c r="M29" s="10"/>
      <c r="N29" s="10"/>
      <c r="O29" s="10"/>
    </row>
    <row r="30" spans="2:15" customFormat="1" ht="10.15" hidden="1" customHeight="1" outlineLevel="1">
      <c r="C30" s="23"/>
      <c r="D30" s="10"/>
      <c r="E30" s="10"/>
      <c r="F30" s="12"/>
      <c r="G30" s="10"/>
      <c r="H30" s="10"/>
      <c r="I30" s="10"/>
      <c r="J30" s="10"/>
      <c r="K30" s="10"/>
      <c r="L30" s="10"/>
      <c r="M30" s="10"/>
      <c r="N30" s="10"/>
      <c r="O30" s="10"/>
    </row>
    <row r="31" spans="2:15" customFormat="1" ht="10.15" customHeight="1" collapsed="1">
      <c r="C31" s="23"/>
      <c r="D31" s="10"/>
      <c r="E31" s="10"/>
      <c r="F31" s="12"/>
      <c r="G31" s="10"/>
      <c r="H31" s="10"/>
      <c r="I31" s="10"/>
      <c r="J31" s="10"/>
      <c r="K31" s="10"/>
      <c r="L31" s="10"/>
      <c r="M31" s="10"/>
      <c r="N31" s="10"/>
      <c r="O31" s="10"/>
    </row>
    <row r="32" spans="2:15" s="13" customFormat="1" ht="10.15" customHeight="1">
      <c r="B32" s="15">
        <f>MAX($B$1:B31)+1</f>
        <v>2</v>
      </c>
      <c r="C32" s="230" t="s">
        <v>358</v>
      </c>
      <c r="E32" s="14"/>
      <c r="F32" s="15"/>
      <c r="G32" s="15"/>
    </row>
    <row r="33" spans="2:15" customFormat="1" ht="10.15" hidden="1" customHeight="1" outlineLevel="1">
      <c r="C33" s="23"/>
      <c r="D33" s="10"/>
      <c r="E33" s="10"/>
      <c r="F33" s="12"/>
      <c r="G33" s="10"/>
      <c r="H33" s="10"/>
      <c r="I33" s="10"/>
      <c r="J33" s="10"/>
      <c r="K33" s="10"/>
      <c r="L33" s="10"/>
      <c r="M33" s="10"/>
      <c r="N33" s="10"/>
      <c r="O33" s="10"/>
    </row>
    <row r="34" spans="2:15" s="16" customFormat="1" ht="10.15" hidden="1" customHeight="1" outlineLevel="1">
      <c r="B34" s="17"/>
      <c r="C34" s="207" t="s">
        <v>410</v>
      </c>
      <c r="D34" s="16" t="s">
        <v>304</v>
      </c>
      <c r="E34" s="18"/>
      <c r="F34" s="19"/>
      <c r="G34" s="20"/>
    </row>
    <row r="35" spans="2:15" customFormat="1" ht="10.15" hidden="1" customHeight="1" outlineLevel="1">
      <c r="C35" s="23"/>
      <c r="D35" s="10"/>
      <c r="E35" s="10"/>
      <c r="F35" s="12"/>
      <c r="G35" s="10"/>
      <c r="H35" s="10"/>
      <c r="I35" s="10"/>
      <c r="J35" s="10"/>
      <c r="K35" s="10"/>
      <c r="L35" s="10"/>
      <c r="M35" s="10"/>
      <c r="N35" s="10"/>
      <c r="O35" s="10"/>
    </row>
    <row r="36" spans="2:15" customFormat="1" ht="10.15" hidden="1" customHeight="1" outlineLevel="1">
      <c r="C36" s="23"/>
      <c r="D36" s="10" t="s">
        <v>304</v>
      </c>
      <c r="E36" s="10"/>
      <c r="F36" s="12" t="s">
        <v>9</v>
      </c>
      <c r="G36" s="70">
        <f ca="1">IF((G10-G20)&lt;0,"n/a",G10-G20)</f>
        <v>2.5899060673850727E-11</v>
      </c>
      <c r="H36" s="10"/>
      <c r="I36" s="10"/>
      <c r="J36" s="10"/>
      <c r="K36" s="10"/>
      <c r="L36" s="10"/>
      <c r="M36" s="10"/>
      <c r="N36" s="10"/>
      <c r="O36" s="10"/>
    </row>
    <row r="37" spans="2:15" customFormat="1" ht="10.15" hidden="1" customHeight="1" outlineLevel="1">
      <c r="C37" s="23"/>
      <c r="D37" s="10"/>
      <c r="E37" s="10"/>
      <c r="F37" s="12"/>
      <c r="G37" s="10"/>
      <c r="H37" s="10"/>
      <c r="I37" s="10"/>
      <c r="J37" s="10"/>
      <c r="K37" s="10"/>
      <c r="L37" s="10"/>
      <c r="M37" s="10"/>
      <c r="N37" s="10"/>
      <c r="O37" s="10"/>
    </row>
    <row r="38" spans="2:15" customFormat="1" ht="10.15" hidden="1" customHeight="1" outlineLevel="1">
      <c r="C38" s="23"/>
      <c r="D38" s="10"/>
      <c r="E38" s="10"/>
      <c r="F38" s="12"/>
      <c r="G38" s="10"/>
      <c r="H38" s="10"/>
      <c r="I38" s="10"/>
      <c r="J38" s="10"/>
      <c r="K38" s="10"/>
      <c r="L38" s="10"/>
      <c r="M38" s="10"/>
      <c r="N38" s="10"/>
      <c r="O38" s="10"/>
    </row>
    <row r="39" spans="2:15" s="16" customFormat="1" ht="10.15" hidden="1" customHeight="1" outlineLevel="1">
      <c r="B39" s="17"/>
      <c r="C39" s="207" t="s">
        <v>411</v>
      </c>
      <c r="D39" s="16" t="s">
        <v>305</v>
      </c>
      <c r="E39" s="18"/>
      <c r="F39" s="19"/>
      <c r="G39" s="20"/>
    </row>
    <row r="40" spans="2:15" customFormat="1" ht="10.15" hidden="1" customHeight="1" outlineLevel="1">
      <c r="C40" s="23"/>
      <c r="D40" s="10"/>
      <c r="E40" s="10"/>
      <c r="F40" s="12"/>
      <c r="G40" s="10"/>
      <c r="H40" s="10"/>
      <c r="I40" s="10"/>
      <c r="J40" s="10"/>
      <c r="K40" s="10"/>
      <c r="L40" s="10"/>
      <c r="M40" s="10"/>
      <c r="N40" s="10"/>
      <c r="O40" s="10"/>
    </row>
    <row r="41" spans="2:15" customFormat="1" ht="10.15" hidden="1" customHeight="1" outlineLevel="1">
      <c r="C41" s="23"/>
      <c r="D41" s="10" t="s">
        <v>397</v>
      </c>
      <c r="E41" s="10"/>
      <c r="F41" s="12" t="s">
        <v>9</v>
      </c>
      <c r="G41" s="203">
        <f ca="1">IFERROR(G20+G36*(100%-G15),"n/a")</f>
        <v>8.9189869204428618E-2</v>
      </c>
      <c r="H41" s="10"/>
      <c r="I41" s="10"/>
      <c r="J41" s="10"/>
      <c r="K41" s="10"/>
      <c r="L41" s="10"/>
      <c r="M41" s="10"/>
      <c r="N41" s="10"/>
      <c r="O41" s="10"/>
    </row>
    <row r="42" spans="2:15" customFormat="1" ht="10.15" hidden="1" customHeight="1" outlineLevel="1">
      <c r="C42" s="23"/>
      <c r="D42" s="10"/>
      <c r="E42" s="10"/>
      <c r="F42" s="12"/>
      <c r="G42" s="204"/>
      <c r="H42" s="10"/>
      <c r="I42" s="10"/>
      <c r="J42" s="174"/>
      <c r="K42" s="10"/>
      <c r="L42" s="10"/>
      <c r="M42" s="10"/>
      <c r="N42" s="10"/>
      <c r="O42" s="10"/>
    </row>
    <row r="43" spans="2:15" customFormat="1" ht="10.15" customHeight="1" collapsed="1">
      <c r="C43" s="23"/>
      <c r="D43" s="10"/>
      <c r="E43" s="10"/>
      <c r="F43" s="12"/>
      <c r="G43" s="10"/>
      <c r="H43" s="10"/>
      <c r="I43" s="10"/>
      <c r="J43" s="174"/>
      <c r="K43" s="10"/>
      <c r="L43" s="10"/>
      <c r="M43" s="10"/>
      <c r="N43" s="10"/>
      <c r="O43" s="10"/>
    </row>
    <row r="44" spans="2:15" s="13" customFormat="1" ht="10.15" customHeight="1">
      <c r="B44" s="15">
        <f>MAX($B$1:B43)+1</f>
        <v>3</v>
      </c>
      <c r="C44" s="230" t="s">
        <v>455</v>
      </c>
      <c r="E44" s="14"/>
      <c r="F44" s="15"/>
      <c r="G44" s="15"/>
    </row>
    <row r="45" spans="2:15" customFormat="1" ht="10.15" hidden="1" customHeight="1" outlineLevel="1">
      <c r="C45" s="23"/>
      <c r="D45" s="10"/>
      <c r="E45" s="10"/>
      <c r="F45" s="12"/>
      <c r="G45" s="10"/>
      <c r="H45" s="10"/>
      <c r="I45" s="10"/>
      <c r="J45" s="174"/>
      <c r="K45" s="10"/>
      <c r="L45" s="10"/>
      <c r="M45" s="10"/>
      <c r="N45" s="10"/>
      <c r="O45" s="10"/>
    </row>
    <row r="46" spans="2:15" customFormat="1" ht="10.15" hidden="1" customHeight="1" outlineLevel="1">
      <c r="C46" s="23"/>
      <c r="D46" s="10" t="s">
        <v>396</v>
      </c>
      <c r="E46" s="11"/>
      <c r="F46" s="12" t="s">
        <v>506</v>
      </c>
      <c r="G46" s="244">
        <v>204.61856595289657</v>
      </c>
      <c r="H46" s="10"/>
      <c r="I46" s="10"/>
      <c r="J46" s="174"/>
      <c r="K46" s="10"/>
      <c r="L46" s="10"/>
      <c r="M46" s="10"/>
      <c r="N46" s="10"/>
      <c r="O46" s="10"/>
    </row>
    <row r="47" spans="2:15" customFormat="1" ht="10.15" hidden="1" customHeight="1" outlineLevel="1">
      <c r="C47" s="23"/>
      <c r="D47" s="10"/>
      <c r="E47" s="10"/>
      <c r="F47" s="12"/>
      <c r="G47" s="12"/>
      <c r="H47" s="10"/>
      <c r="I47" s="10"/>
      <c r="J47" s="174"/>
      <c r="K47" s="10"/>
      <c r="L47" s="10"/>
      <c r="M47" s="10"/>
      <c r="N47" s="10"/>
      <c r="O47" s="10"/>
    </row>
    <row r="48" spans="2:15" customFormat="1" ht="10.15" hidden="1" customHeight="1" outlineLevel="1">
      <c r="C48" s="23"/>
      <c r="G48" s="10"/>
      <c r="H48" s="10"/>
      <c r="I48" s="10"/>
      <c r="J48" s="174"/>
      <c r="K48" s="10"/>
      <c r="L48" s="10"/>
      <c r="M48" s="10"/>
      <c r="N48" s="10"/>
      <c r="O48" s="10"/>
    </row>
    <row r="49" spans="2:15" customFormat="1" ht="10.15" hidden="1" customHeight="1" outlineLevel="1">
      <c r="C49" s="23"/>
      <c r="D49" s="10" t="s">
        <v>399</v>
      </c>
      <c r="E49" s="10"/>
      <c r="F49" s="12" t="s">
        <v>9</v>
      </c>
      <c r="G49" s="245">
        <v>8.9189869204428618E-2</v>
      </c>
      <c r="H49" s="10"/>
      <c r="I49" s="10"/>
      <c r="J49" s="174"/>
      <c r="K49" s="10"/>
      <c r="L49" s="10"/>
      <c r="M49" s="10"/>
      <c r="N49" s="10"/>
      <c r="O49" s="10"/>
    </row>
    <row r="50" spans="2:15" customFormat="1" ht="10.15" hidden="1" customHeight="1" outlineLevel="1">
      <c r="C50" s="23"/>
      <c r="D50" s="10" t="s">
        <v>400</v>
      </c>
      <c r="E50" s="205"/>
      <c r="F50" s="12" t="s">
        <v>9</v>
      </c>
      <c r="G50" s="203">
        <f ca="1">IFERROR(G49-G10,"n/a")</f>
        <v>-2.5899060673850727E-11</v>
      </c>
      <c r="H50" s="10"/>
      <c r="I50" s="10"/>
      <c r="J50" s="174"/>
      <c r="K50" s="10"/>
      <c r="L50" s="10"/>
      <c r="M50" s="10"/>
      <c r="N50" s="10"/>
      <c r="O50" s="10"/>
    </row>
    <row r="51" spans="2:15" customFormat="1" ht="10.15" hidden="1" customHeight="1" outlineLevel="1">
      <c r="C51" s="23"/>
      <c r="D51" s="205"/>
      <c r="E51" s="205"/>
      <c r="H51" s="10"/>
      <c r="I51" s="10"/>
      <c r="J51" s="174"/>
      <c r="K51" s="10"/>
      <c r="L51" s="10"/>
      <c r="M51" s="10"/>
      <c r="N51" s="10"/>
      <c r="O51" s="10"/>
    </row>
    <row r="52" spans="2:15" customFormat="1" ht="10.15" hidden="1" customHeight="1" outlineLevel="1">
      <c r="C52" s="23"/>
      <c r="D52" s="10"/>
      <c r="E52" s="10"/>
      <c r="F52" s="12"/>
      <c r="G52" s="10"/>
      <c r="H52" s="10"/>
      <c r="I52" s="10"/>
      <c r="J52" s="174"/>
      <c r="K52" s="10"/>
      <c r="L52" s="10"/>
      <c r="M52" s="10"/>
      <c r="N52" s="10"/>
      <c r="O52" s="10"/>
    </row>
    <row r="53" spans="2:15" customFormat="1" ht="10.15" hidden="1" customHeight="1" outlineLevel="1">
      <c r="C53" s="23"/>
      <c r="D53" s="44" t="s">
        <v>395</v>
      </c>
      <c r="E53" s="44"/>
      <c r="F53" s="46" t="s">
        <v>506</v>
      </c>
      <c r="G53" s="246">
        <v>204.61856595289657</v>
      </c>
      <c r="H53" s="10"/>
      <c r="I53" s="10"/>
      <c r="J53" s="174"/>
      <c r="K53" s="10"/>
      <c r="L53" s="10"/>
      <c r="M53" s="10"/>
      <c r="N53" s="10"/>
      <c r="O53" s="10"/>
    </row>
    <row r="54" spans="2:15" customFormat="1" ht="10.15" hidden="1" customHeight="1" outlineLevel="1">
      <c r="C54" s="23"/>
      <c r="D54" s="10"/>
      <c r="E54" s="11"/>
      <c r="F54" s="12"/>
      <c r="G54" s="12"/>
      <c r="H54" s="10"/>
      <c r="I54" s="10"/>
      <c r="J54" s="174"/>
      <c r="K54" s="10"/>
      <c r="L54" s="10"/>
      <c r="M54" s="10"/>
      <c r="N54" s="10"/>
      <c r="O54" s="10"/>
    </row>
    <row r="55" spans="2:15" customFormat="1" ht="10.15" customHeight="1" collapsed="1">
      <c r="C55" s="23"/>
      <c r="D55" s="10"/>
      <c r="E55" s="11"/>
      <c r="F55" s="12"/>
      <c r="G55" s="12"/>
      <c r="H55" s="10"/>
      <c r="I55" s="10"/>
      <c r="J55" s="174"/>
      <c r="K55" s="10"/>
      <c r="L55" s="10"/>
      <c r="M55" s="10"/>
      <c r="N55" s="10"/>
      <c r="O55" s="10"/>
    </row>
    <row r="56" spans="2:15" s="13" customFormat="1" ht="10.15" customHeight="1">
      <c r="B56" s="15">
        <f>MAX($B$1:B55)+1</f>
        <v>4</v>
      </c>
      <c r="C56" s="230" t="s">
        <v>559</v>
      </c>
      <c r="E56" s="14"/>
      <c r="F56" s="15"/>
      <c r="G56" s="15"/>
    </row>
    <row r="57" spans="2:15" customFormat="1" ht="10.15" hidden="1" customHeight="1" outlineLevel="1">
      <c r="C57" s="23"/>
      <c r="D57" s="10"/>
      <c r="E57" s="11"/>
      <c r="F57" s="12"/>
      <c r="G57" s="12"/>
      <c r="H57" s="10"/>
      <c r="I57" s="10"/>
      <c r="J57" s="174"/>
      <c r="K57" s="10"/>
      <c r="L57" s="10"/>
      <c r="M57" s="10"/>
      <c r="N57" s="10"/>
      <c r="O57" s="10"/>
    </row>
    <row r="58" spans="2:15" customFormat="1" ht="10.15" hidden="1" customHeight="1" outlineLevel="1">
      <c r="C58" s="23"/>
      <c r="D58" s="10" t="s">
        <v>457</v>
      </c>
      <c r="E58" s="11"/>
      <c r="F58" s="12" t="s">
        <v>9</v>
      </c>
      <c r="G58" s="214"/>
      <c r="H58" s="10"/>
      <c r="I58" s="10"/>
      <c r="J58" s="174"/>
      <c r="K58" s="10"/>
      <c r="L58" s="10"/>
      <c r="M58" s="10"/>
      <c r="N58" s="10"/>
      <c r="O58" s="10"/>
    </row>
    <row r="59" spans="2:15" customFormat="1" ht="10.15" hidden="1" customHeight="1" outlineLevel="1">
      <c r="C59" s="23"/>
      <c r="D59" s="10"/>
      <c r="E59" s="11"/>
      <c r="F59" s="12"/>
      <c r="G59" s="12"/>
      <c r="H59" s="10"/>
      <c r="I59" s="10"/>
      <c r="J59" s="174"/>
      <c r="K59" s="10"/>
      <c r="L59" s="10"/>
      <c r="M59" s="10"/>
      <c r="N59" s="10"/>
      <c r="O59" s="10"/>
    </row>
    <row r="60" spans="2:15" customFormat="1" ht="10.15" hidden="1" customHeight="1" outlineLevel="1">
      <c r="C60" s="23"/>
      <c r="D60" s="44" t="s">
        <v>395</v>
      </c>
      <c r="E60" s="44"/>
      <c r="F60" s="46" t="s">
        <v>506</v>
      </c>
      <c r="G60" s="59"/>
      <c r="H60" s="10"/>
      <c r="I60" s="10"/>
      <c r="J60" s="174"/>
      <c r="K60" s="10"/>
      <c r="L60" s="10"/>
      <c r="M60" s="10"/>
      <c r="N60" s="10"/>
      <c r="O60" s="10"/>
    </row>
    <row r="61" spans="2:15" customFormat="1" ht="10.15" hidden="1" customHeight="1" outlineLevel="1">
      <c r="C61" s="10"/>
      <c r="D61" s="10"/>
      <c r="E61" s="11"/>
      <c r="F61" s="12"/>
      <c r="G61" s="12"/>
      <c r="H61" s="10"/>
      <c r="I61" s="10"/>
      <c r="J61" s="174"/>
      <c r="K61" s="10"/>
      <c r="L61" s="10"/>
      <c r="M61" s="10"/>
      <c r="N61" s="10"/>
      <c r="O61" s="10"/>
    </row>
    <row r="62" spans="2:15" customFormat="1" ht="10.15" customHeight="1" collapsed="1">
      <c r="C62" s="10"/>
      <c r="D62" s="10"/>
      <c r="E62" s="11"/>
      <c r="F62" s="12"/>
      <c r="G62" s="12"/>
      <c r="H62" s="10"/>
      <c r="I62" s="10"/>
      <c r="J62" s="174"/>
      <c r="K62" s="10"/>
      <c r="L62" s="10"/>
      <c r="M62" s="10"/>
      <c r="N62" s="10"/>
      <c r="O62" s="10"/>
    </row>
    <row r="63" spans="2:15" s="27" customFormat="1" ht="10.15" customHeight="1">
      <c r="C63" s="27" t="s">
        <v>3</v>
      </c>
      <c r="E63" s="28"/>
      <c r="F63" s="29"/>
      <c r="G63" s="29"/>
    </row>
    <row r="64" spans="2:15" ht="10.15" hidden="1" customHeight="1"/>
    <row r="65" spans="7:7" ht="10.15" hidden="1" customHeight="1"/>
    <row r="69" spans="7:7" hidden="1">
      <c r="G69" s="201"/>
    </row>
  </sheetData>
  <conditionalFormatting sqref="A4">
    <cfRule type="cellIs" dxfId="25" priority="3" operator="equal">
      <formula>0</formula>
    </cfRule>
    <cfRule type="cellIs" dxfId="24" priority="4" operator="greaterThan">
      <formula>0</formula>
    </cfRule>
  </conditionalFormatting>
  <pageMargins left="0.7" right="0.7" top="0.75" bottom="0.75" header="0.3" footer="0.3"/>
  <pageSetup paperSize="9" orientation="portrait" r:id="rId1"/>
  <headerFooter>
    <oddFooter>&amp;C&amp;7&amp;B&amp;"Arial"Document Classification: KPMG Confidential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8D985-06CD-489E-8A94-BD10AF19FA27}">
  <sheetPr codeName="Sheet13">
    <tabColor theme="1"/>
  </sheetPr>
  <dimension ref="A1"/>
  <sheetViews>
    <sheetView showGridLines="0" zoomScale="85" zoomScaleNormal="85" workbookViewId="0"/>
  </sheetViews>
  <sheetFormatPr defaultRowHeight="1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61EF4-A538-4C26-97AB-32CF66B9E67B}">
  <sheetPr codeName="Sheet48">
    <tabColor theme="0" tint="-0.14999847407452621"/>
  </sheetPr>
  <dimension ref="A1:GE134"/>
  <sheetViews>
    <sheetView showGridLines="0" zoomScale="85" zoomScaleNormal="85" workbookViewId="0">
      <pane xSplit="9" ySplit="4" topLeftCell="J5" activePane="bottomRight" state="frozen"/>
      <selection activeCell="D10" sqref="D10"/>
      <selection pane="topRight" activeCell="D10" sqref="D10"/>
      <selection pane="bottomLeft" activeCell="D10" sqref="D10"/>
      <selection pane="bottomRight"/>
    </sheetView>
  </sheetViews>
  <sheetFormatPr defaultColWidth="0" defaultRowHeight="0" customHeight="1" zeroHeight="1" outlineLevelRow="2"/>
  <cols>
    <col min="1" max="1" width="3.5703125" style="10" customWidth="1"/>
    <col min="2" max="2" width="4.5703125" style="10" customWidth="1"/>
    <col min="3" max="3" width="4.7109375" style="10" customWidth="1"/>
    <col min="4" max="4" width="40.7109375" style="10" customWidth="1"/>
    <col min="5" max="5" width="11.7109375" style="11" customWidth="1"/>
    <col min="6" max="6" width="11.7109375" style="12" customWidth="1"/>
    <col min="7" max="7" width="15.5703125" style="12" customWidth="1"/>
    <col min="8" max="9" width="5.5703125" style="10" customWidth="1"/>
    <col min="10" max="90" width="11.7109375" style="10" customWidth="1"/>
    <col min="91" max="16384" width="11.7109375" style="10" hidden="1"/>
  </cols>
  <sheetData>
    <row r="1" spans="1:187" s="3" customFormat="1" ht="10.15" customHeight="1">
      <c r="A1" s="2"/>
      <c r="E1" s="4"/>
      <c r="F1" s="5"/>
      <c r="G1" s="5"/>
    </row>
    <row r="2" spans="1:187" s="3" customFormat="1" ht="10.15" customHeight="1">
      <c r="A2" s="6" t="s">
        <v>0</v>
      </c>
      <c r="E2" s="4"/>
      <c r="F2" s="5"/>
      <c r="G2" s="5"/>
      <c r="I2" s="7" t="s">
        <v>5</v>
      </c>
      <c r="J2" s="30">
        <f>J16</f>
        <v>1</v>
      </c>
      <c r="K2" s="30">
        <f t="shared" ref="K2:BV2" si="0">K16</f>
        <v>2</v>
      </c>
      <c r="L2" s="30">
        <f t="shared" si="0"/>
        <v>3</v>
      </c>
      <c r="M2" s="30">
        <f t="shared" si="0"/>
        <v>4</v>
      </c>
      <c r="N2" s="30">
        <f t="shared" si="0"/>
        <v>5</v>
      </c>
      <c r="O2" s="30">
        <f t="shared" si="0"/>
        <v>6</v>
      </c>
      <c r="P2" s="30">
        <f t="shared" si="0"/>
        <v>7</v>
      </c>
      <c r="Q2" s="30">
        <f t="shared" si="0"/>
        <v>8</v>
      </c>
      <c r="R2" s="30">
        <f t="shared" si="0"/>
        <v>9</v>
      </c>
      <c r="S2" s="30">
        <f t="shared" si="0"/>
        <v>10</v>
      </c>
      <c r="T2" s="30">
        <f t="shared" si="0"/>
        <v>11</v>
      </c>
      <c r="U2" s="30">
        <f t="shared" si="0"/>
        <v>12</v>
      </c>
      <c r="V2" s="30">
        <f t="shared" si="0"/>
        <v>13</v>
      </c>
      <c r="W2" s="30">
        <f t="shared" si="0"/>
        <v>14</v>
      </c>
      <c r="X2" s="30">
        <f t="shared" si="0"/>
        <v>15</v>
      </c>
      <c r="Y2" s="30">
        <f t="shared" si="0"/>
        <v>16</v>
      </c>
      <c r="Z2" s="30">
        <f t="shared" si="0"/>
        <v>17</v>
      </c>
      <c r="AA2" s="30">
        <f t="shared" si="0"/>
        <v>18</v>
      </c>
      <c r="AB2" s="30">
        <f t="shared" si="0"/>
        <v>19</v>
      </c>
      <c r="AC2" s="30">
        <f t="shared" si="0"/>
        <v>20</v>
      </c>
      <c r="AD2" s="30">
        <f t="shared" si="0"/>
        <v>21</v>
      </c>
      <c r="AE2" s="30">
        <f t="shared" si="0"/>
        <v>22</v>
      </c>
      <c r="AF2" s="30">
        <f t="shared" si="0"/>
        <v>23</v>
      </c>
      <c r="AG2" s="30">
        <f t="shared" si="0"/>
        <v>24</v>
      </c>
      <c r="AH2" s="30">
        <f t="shared" si="0"/>
        <v>25</v>
      </c>
      <c r="AI2" s="30">
        <f t="shared" si="0"/>
        <v>26</v>
      </c>
      <c r="AJ2" s="30">
        <f t="shared" si="0"/>
        <v>27</v>
      </c>
      <c r="AK2" s="30">
        <f t="shared" si="0"/>
        <v>28</v>
      </c>
      <c r="AL2" s="30">
        <f t="shared" si="0"/>
        <v>29</v>
      </c>
      <c r="AM2" s="30">
        <f t="shared" si="0"/>
        <v>30</v>
      </c>
      <c r="AN2" s="30">
        <f t="shared" si="0"/>
        <v>31</v>
      </c>
      <c r="AO2" s="30">
        <f t="shared" si="0"/>
        <v>32</v>
      </c>
      <c r="AP2" s="30">
        <f t="shared" si="0"/>
        <v>33</v>
      </c>
      <c r="AQ2" s="30">
        <f t="shared" si="0"/>
        <v>34</v>
      </c>
      <c r="AR2" s="30">
        <f t="shared" si="0"/>
        <v>35</v>
      </c>
      <c r="AS2" s="30">
        <f t="shared" si="0"/>
        <v>36</v>
      </c>
      <c r="AT2" s="30">
        <f t="shared" si="0"/>
        <v>37</v>
      </c>
      <c r="AU2" s="30">
        <f t="shared" si="0"/>
        <v>38</v>
      </c>
      <c r="AV2" s="30">
        <f t="shared" si="0"/>
        <v>39</v>
      </c>
      <c r="AW2" s="30">
        <f t="shared" si="0"/>
        <v>40</v>
      </c>
      <c r="AX2" s="30">
        <f t="shared" si="0"/>
        <v>41</v>
      </c>
      <c r="AY2" s="30">
        <f t="shared" si="0"/>
        <v>42</v>
      </c>
      <c r="AZ2" s="30">
        <f t="shared" si="0"/>
        <v>43</v>
      </c>
      <c r="BA2" s="30">
        <f t="shared" si="0"/>
        <v>44</v>
      </c>
      <c r="BB2" s="30">
        <f t="shared" si="0"/>
        <v>45</v>
      </c>
      <c r="BC2" s="30">
        <f t="shared" si="0"/>
        <v>46</v>
      </c>
      <c r="BD2" s="30">
        <f t="shared" si="0"/>
        <v>47</v>
      </c>
      <c r="BE2" s="30">
        <f t="shared" si="0"/>
        <v>48</v>
      </c>
      <c r="BF2" s="30">
        <f t="shared" si="0"/>
        <v>49</v>
      </c>
      <c r="BG2" s="30">
        <f t="shared" si="0"/>
        <v>50</v>
      </c>
      <c r="BH2" s="30">
        <f t="shared" si="0"/>
        <v>51</v>
      </c>
      <c r="BI2" s="30">
        <f t="shared" si="0"/>
        <v>52</v>
      </c>
      <c r="BJ2" s="30">
        <f t="shared" si="0"/>
        <v>53</v>
      </c>
      <c r="BK2" s="30">
        <f t="shared" si="0"/>
        <v>54</v>
      </c>
      <c r="BL2" s="30">
        <f t="shared" si="0"/>
        <v>55</v>
      </c>
      <c r="BM2" s="30">
        <f t="shared" si="0"/>
        <v>56</v>
      </c>
      <c r="BN2" s="30">
        <f t="shared" si="0"/>
        <v>57</v>
      </c>
      <c r="BO2" s="30">
        <f t="shared" si="0"/>
        <v>58</v>
      </c>
      <c r="BP2" s="30">
        <f t="shared" si="0"/>
        <v>59</v>
      </c>
      <c r="BQ2" s="30">
        <f t="shared" si="0"/>
        <v>60</v>
      </c>
      <c r="BR2" s="30">
        <f t="shared" si="0"/>
        <v>61</v>
      </c>
      <c r="BS2" s="30">
        <f t="shared" si="0"/>
        <v>62</v>
      </c>
      <c r="BT2" s="30">
        <f t="shared" si="0"/>
        <v>63</v>
      </c>
      <c r="BU2" s="30">
        <f t="shared" si="0"/>
        <v>64</v>
      </c>
      <c r="BV2" s="30">
        <f t="shared" si="0"/>
        <v>65</v>
      </c>
      <c r="BW2" s="30">
        <f t="shared" ref="BW2:CK3" si="1">BW16</f>
        <v>66</v>
      </c>
      <c r="BX2" s="30">
        <f t="shared" si="1"/>
        <v>67</v>
      </c>
      <c r="BY2" s="30">
        <f t="shared" si="1"/>
        <v>68</v>
      </c>
      <c r="BZ2" s="30">
        <f t="shared" si="1"/>
        <v>69</v>
      </c>
      <c r="CA2" s="30">
        <f t="shared" si="1"/>
        <v>70</v>
      </c>
      <c r="CB2" s="30">
        <f t="shared" si="1"/>
        <v>71</v>
      </c>
      <c r="CC2" s="30">
        <f t="shared" si="1"/>
        <v>72</v>
      </c>
      <c r="CD2" s="30">
        <f t="shared" si="1"/>
        <v>73</v>
      </c>
      <c r="CE2" s="30">
        <f t="shared" si="1"/>
        <v>74</v>
      </c>
      <c r="CF2" s="30">
        <f t="shared" si="1"/>
        <v>75</v>
      </c>
      <c r="CG2" s="30">
        <f t="shared" si="1"/>
        <v>76</v>
      </c>
      <c r="CH2" s="30">
        <f t="shared" si="1"/>
        <v>77</v>
      </c>
      <c r="CI2" s="30">
        <f t="shared" si="1"/>
        <v>78</v>
      </c>
      <c r="CJ2" s="30">
        <f t="shared" si="1"/>
        <v>79</v>
      </c>
      <c r="CK2" s="30">
        <f t="shared" si="1"/>
        <v>80</v>
      </c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</row>
    <row r="3" spans="1:187" s="3" customFormat="1" ht="10.15" customHeight="1">
      <c r="E3" s="4"/>
      <c r="F3" s="5"/>
      <c r="G3" s="5"/>
      <c r="I3" s="7" t="s">
        <v>6</v>
      </c>
      <c r="J3" s="6">
        <f>J17</f>
        <v>2000</v>
      </c>
      <c r="K3" s="6">
        <f t="shared" ref="K3:BV3" si="2">K17</f>
        <v>2001</v>
      </c>
      <c r="L3" s="6">
        <f t="shared" si="2"/>
        <v>2002</v>
      </c>
      <c r="M3" s="6">
        <f t="shared" si="2"/>
        <v>2003</v>
      </c>
      <c r="N3" s="6">
        <f t="shared" si="2"/>
        <v>2004</v>
      </c>
      <c r="O3" s="6">
        <f t="shared" si="2"/>
        <v>2005</v>
      </c>
      <c r="P3" s="6">
        <f t="shared" si="2"/>
        <v>2006</v>
      </c>
      <c r="Q3" s="6">
        <f t="shared" si="2"/>
        <v>2007</v>
      </c>
      <c r="R3" s="6">
        <f t="shared" si="2"/>
        <v>2008</v>
      </c>
      <c r="S3" s="6">
        <f t="shared" si="2"/>
        <v>2009</v>
      </c>
      <c r="T3" s="6">
        <f t="shared" si="2"/>
        <v>2010</v>
      </c>
      <c r="U3" s="6">
        <f t="shared" si="2"/>
        <v>2011</v>
      </c>
      <c r="V3" s="6">
        <f t="shared" si="2"/>
        <v>2012</v>
      </c>
      <c r="W3" s="6">
        <f t="shared" si="2"/>
        <v>2013</v>
      </c>
      <c r="X3" s="6">
        <f t="shared" si="2"/>
        <v>2014</v>
      </c>
      <c r="Y3" s="6">
        <f t="shared" si="2"/>
        <v>2015</v>
      </c>
      <c r="Z3" s="6">
        <f t="shared" si="2"/>
        <v>2016</v>
      </c>
      <c r="AA3" s="6">
        <f t="shared" si="2"/>
        <v>2017</v>
      </c>
      <c r="AB3" s="6">
        <f t="shared" si="2"/>
        <v>2018</v>
      </c>
      <c r="AC3" s="6">
        <f t="shared" si="2"/>
        <v>2019</v>
      </c>
      <c r="AD3" s="6">
        <f t="shared" si="2"/>
        <v>2020</v>
      </c>
      <c r="AE3" s="6">
        <f t="shared" si="2"/>
        <v>2021</v>
      </c>
      <c r="AF3" s="6">
        <f t="shared" si="2"/>
        <v>2022</v>
      </c>
      <c r="AG3" s="6">
        <f t="shared" si="2"/>
        <v>2023</v>
      </c>
      <c r="AH3" s="6">
        <f t="shared" si="2"/>
        <v>2024</v>
      </c>
      <c r="AI3" s="6">
        <f t="shared" si="2"/>
        <v>2025</v>
      </c>
      <c r="AJ3" s="6">
        <f t="shared" si="2"/>
        <v>2026</v>
      </c>
      <c r="AK3" s="6">
        <f t="shared" si="2"/>
        <v>2027</v>
      </c>
      <c r="AL3" s="6">
        <f t="shared" si="2"/>
        <v>2028</v>
      </c>
      <c r="AM3" s="6">
        <f t="shared" si="2"/>
        <v>2029</v>
      </c>
      <c r="AN3" s="6">
        <f t="shared" si="2"/>
        <v>2030</v>
      </c>
      <c r="AO3" s="6">
        <f t="shared" si="2"/>
        <v>2031</v>
      </c>
      <c r="AP3" s="6">
        <f t="shared" si="2"/>
        <v>2032</v>
      </c>
      <c r="AQ3" s="6">
        <f t="shared" si="2"/>
        <v>2033</v>
      </c>
      <c r="AR3" s="6">
        <f t="shared" si="2"/>
        <v>2034</v>
      </c>
      <c r="AS3" s="6">
        <f t="shared" si="2"/>
        <v>2035</v>
      </c>
      <c r="AT3" s="6">
        <f t="shared" si="2"/>
        <v>2036</v>
      </c>
      <c r="AU3" s="6">
        <f t="shared" si="2"/>
        <v>2037</v>
      </c>
      <c r="AV3" s="6">
        <f t="shared" si="2"/>
        <v>2038</v>
      </c>
      <c r="AW3" s="6">
        <f t="shared" si="2"/>
        <v>2039</v>
      </c>
      <c r="AX3" s="6">
        <f t="shared" si="2"/>
        <v>2040</v>
      </c>
      <c r="AY3" s="6">
        <f t="shared" si="2"/>
        <v>2041</v>
      </c>
      <c r="AZ3" s="6">
        <f t="shared" si="2"/>
        <v>2042</v>
      </c>
      <c r="BA3" s="6">
        <f t="shared" si="2"/>
        <v>2043</v>
      </c>
      <c r="BB3" s="6">
        <f t="shared" si="2"/>
        <v>2044</v>
      </c>
      <c r="BC3" s="6">
        <f t="shared" si="2"/>
        <v>2045</v>
      </c>
      <c r="BD3" s="6">
        <f t="shared" si="2"/>
        <v>2046</v>
      </c>
      <c r="BE3" s="6">
        <f t="shared" si="2"/>
        <v>2047</v>
      </c>
      <c r="BF3" s="6">
        <f t="shared" si="2"/>
        <v>2048</v>
      </c>
      <c r="BG3" s="6">
        <f t="shared" si="2"/>
        <v>2049</v>
      </c>
      <c r="BH3" s="6">
        <f t="shared" si="2"/>
        <v>2050</v>
      </c>
      <c r="BI3" s="6">
        <f t="shared" si="2"/>
        <v>2051</v>
      </c>
      <c r="BJ3" s="6">
        <f t="shared" si="2"/>
        <v>2052</v>
      </c>
      <c r="BK3" s="6">
        <f t="shared" si="2"/>
        <v>2053</v>
      </c>
      <c r="BL3" s="6">
        <f t="shared" si="2"/>
        <v>2054</v>
      </c>
      <c r="BM3" s="6">
        <f t="shared" si="2"/>
        <v>2055</v>
      </c>
      <c r="BN3" s="6">
        <f t="shared" si="2"/>
        <v>2056</v>
      </c>
      <c r="BO3" s="6">
        <f t="shared" si="2"/>
        <v>2057</v>
      </c>
      <c r="BP3" s="6">
        <f t="shared" si="2"/>
        <v>2058</v>
      </c>
      <c r="BQ3" s="6">
        <f t="shared" si="2"/>
        <v>2059</v>
      </c>
      <c r="BR3" s="6">
        <f t="shared" si="2"/>
        <v>2060</v>
      </c>
      <c r="BS3" s="6">
        <f t="shared" si="2"/>
        <v>2061</v>
      </c>
      <c r="BT3" s="6">
        <f t="shared" si="2"/>
        <v>2062</v>
      </c>
      <c r="BU3" s="6">
        <f t="shared" si="2"/>
        <v>2063</v>
      </c>
      <c r="BV3" s="6">
        <f t="shared" si="2"/>
        <v>2064</v>
      </c>
      <c r="BW3" s="6">
        <f t="shared" si="1"/>
        <v>2065</v>
      </c>
      <c r="BX3" s="6">
        <f t="shared" si="1"/>
        <v>2066</v>
      </c>
      <c r="BY3" s="6">
        <f t="shared" si="1"/>
        <v>2067</v>
      </c>
      <c r="BZ3" s="6">
        <f t="shared" si="1"/>
        <v>2068</v>
      </c>
      <c r="CA3" s="6">
        <f t="shared" si="1"/>
        <v>2069</v>
      </c>
      <c r="CB3" s="6">
        <f t="shared" si="1"/>
        <v>2070</v>
      </c>
      <c r="CC3" s="6">
        <f t="shared" si="1"/>
        <v>2071</v>
      </c>
      <c r="CD3" s="6">
        <f t="shared" si="1"/>
        <v>2072</v>
      </c>
      <c r="CE3" s="6">
        <f t="shared" si="1"/>
        <v>2073</v>
      </c>
      <c r="CF3" s="6">
        <f t="shared" si="1"/>
        <v>2074</v>
      </c>
      <c r="CG3" s="6">
        <f t="shared" si="1"/>
        <v>2075</v>
      </c>
      <c r="CH3" s="6">
        <f t="shared" si="1"/>
        <v>2076</v>
      </c>
      <c r="CI3" s="6">
        <f t="shared" si="1"/>
        <v>2077</v>
      </c>
      <c r="CJ3" s="6">
        <f t="shared" si="1"/>
        <v>2078</v>
      </c>
      <c r="CK3" s="6">
        <f t="shared" si="1"/>
        <v>2079</v>
      </c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</row>
    <row r="4" spans="1:187" s="3" customFormat="1" ht="10.15" customHeight="1">
      <c r="E4" s="4"/>
      <c r="F4" s="5"/>
      <c r="G4" s="5"/>
      <c r="I4" s="7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</row>
    <row r="5" spans="1:187" ht="10.15" customHeight="1"/>
    <row r="6" spans="1:187" s="13" customFormat="1" ht="10.15" customHeight="1">
      <c r="B6" s="13">
        <f>MAX($A$1:B5)+1</f>
        <v>1</v>
      </c>
      <c r="C6" s="13" t="s">
        <v>1</v>
      </c>
      <c r="D6" s="184"/>
      <c r="E6" s="185"/>
      <c r="F6" s="186"/>
      <c r="G6" s="186"/>
      <c r="H6" s="184"/>
      <c r="I6" s="184"/>
      <c r="J6" s="184"/>
      <c r="K6" s="184"/>
      <c r="L6" s="184"/>
      <c r="M6" s="184"/>
      <c r="N6" s="184"/>
      <c r="O6" s="184"/>
      <c r="P6" s="184"/>
      <c r="Q6" s="184"/>
      <c r="R6" s="184"/>
      <c r="S6" s="184"/>
      <c r="T6" s="184"/>
      <c r="U6" s="184"/>
      <c r="V6" s="184"/>
      <c r="W6" s="184"/>
      <c r="X6" s="184"/>
      <c r="Y6" s="184"/>
      <c r="Z6" s="184"/>
      <c r="AA6" s="184"/>
      <c r="AB6" s="184"/>
      <c r="AC6" s="184"/>
      <c r="AD6" s="184"/>
      <c r="AE6" s="184"/>
      <c r="AF6" s="184"/>
      <c r="AG6" s="184"/>
      <c r="AH6" s="184"/>
      <c r="AI6" s="184"/>
      <c r="AJ6" s="184"/>
      <c r="AK6" s="184"/>
      <c r="AL6" s="184"/>
      <c r="AM6" s="184"/>
      <c r="AN6" s="184"/>
      <c r="AO6" s="184"/>
      <c r="AP6" s="184"/>
      <c r="AQ6" s="184"/>
      <c r="AR6" s="184"/>
      <c r="AS6" s="184"/>
      <c r="AT6" s="184"/>
      <c r="AU6" s="184"/>
      <c r="AV6" s="184"/>
      <c r="AW6" s="184"/>
      <c r="AX6" s="184"/>
      <c r="AY6" s="184"/>
      <c r="AZ6" s="184"/>
      <c r="BA6" s="184"/>
      <c r="BB6" s="184"/>
      <c r="BC6" s="184"/>
      <c r="BD6" s="184"/>
      <c r="BE6" s="184"/>
      <c r="BF6" s="184"/>
      <c r="BG6" s="184"/>
      <c r="BH6" s="184"/>
      <c r="BI6" s="184"/>
      <c r="BJ6" s="184"/>
      <c r="BK6" s="184"/>
      <c r="BL6" s="184"/>
      <c r="BM6" s="184"/>
      <c r="BN6" s="184"/>
      <c r="BO6" s="184"/>
      <c r="BP6" s="184"/>
      <c r="BQ6" s="184"/>
      <c r="BR6" s="184"/>
      <c r="BS6" s="184"/>
      <c r="BT6" s="184"/>
      <c r="BU6" s="184"/>
      <c r="BV6" s="184"/>
      <c r="BW6" s="184"/>
      <c r="BX6" s="184"/>
      <c r="BY6" s="184"/>
      <c r="BZ6" s="184"/>
      <c r="CA6" s="184"/>
      <c r="CB6" s="184"/>
      <c r="CC6" s="184"/>
      <c r="CD6" s="184"/>
      <c r="CE6" s="184"/>
      <c r="CF6" s="184"/>
      <c r="CG6" s="184"/>
      <c r="CH6" s="184"/>
      <c r="CI6" s="184"/>
      <c r="CJ6" s="184"/>
      <c r="CK6" s="184"/>
      <c r="CL6" s="184"/>
    </row>
    <row r="7" spans="1:187" ht="10.15" customHeight="1" outlineLevel="2">
      <c r="B7" s="21"/>
    </row>
    <row r="8" spans="1:187" ht="10.15" customHeight="1" outlineLevel="2">
      <c r="B8" s="21"/>
      <c r="D8" s="10" t="s">
        <v>390</v>
      </c>
      <c r="F8" s="12" t="s">
        <v>13</v>
      </c>
      <c r="G8" s="187">
        <f>'Ievades dati'!G11</f>
        <v>2023</v>
      </c>
    </row>
    <row r="9" spans="1:187" ht="10.15" customHeight="1" outlineLevel="2">
      <c r="B9" s="21"/>
      <c r="D9" s="10" t="s">
        <v>539</v>
      </c>
      <c r="F9" s="12" t="s">
        <v>13</v>
      </c>
      <c r="G9" s="187">
        <f>'Krajumu aprekins'!G10</f>
        <v>2000</v>
      </c>
    </row>
    <row r="10" spans="1:187" ht="10.15" customHeight="1" outlineLevel="2">
      <c r="B10" s="21"/>
      <c r="D10" s="10" t="s">
        <v>123</v>
      </c>
      <c r="F10" s="12" t="s">
        <v>122</v>
      </c>
      <c r="G10" s="240">
        <f>'Ievades dati'!G152</f>
        <v>57</v>
      </c>
    </row>
    <row r="11" spans="1:187" ht="10.15" customHeight="1" outlineLevel="2">
      <c r="B11" s="23"/>
    </row>
    <row r="12" spans="1:187" ht="10.15" customHeight="1" outlineLevel="2">
      <c r="B12" s="23"/>
      <c r="D12" s="10" t="s">
        <v>523</v>
      </c>
      <c r="F12" s="12" t="s">
        <v>122</v>
      </c>
      <c r="G12" s="32">
        <f>'Ievades dati'!G144</f>
        <v>3</v>
      </c>
    </row>
    <row r="13" spans="1:187" ht="10.15" customHeight="1" outlineLevel="1">
      <c r="B13" s="23"/>
    </row>
    <row r="14" spans="1:187" s="13" customFormat="1" ht="10.15" customHeight="1">
      <c r="B14" s="13">
        <f>MAX($A$1:B13)+1</f>
        <v>2</v>
      </c>
      <c r="C14" s="13" t="s">
        <v>10</v>
      </c>
      <c r="D14" s="184"/>
      <c r="E14" s="185"/>
      <c r="F14" s="186"/>
      <c r="G14" s="186"/>
      <c r="H14" s="184"/>
      <c r="I14" s="184"/>
      <c r="J14" s="184"/>
      <c r="K14" s="184"/>
      <c r="L14" s="184"/>
      <c r="M14" s="184"/>
      <c r="N14" s="184"/>
      <c r="O14" s="184"/>
      <c r="P14" s="184"/>
      <c r="Q14" s="184"/>
      <c r="R14" s="184"/>
      <c r="S14" s="184"/>
      <c r="T14" s="184"/>
      <c r="U14" s="184"/>
      <c r="V14" s="184"/>
      <c r="W14" s="184"/>
      <c r="X14" s="184"/>
      <c r="Y14" s="184"/>
      <c r="Z14" s="184"/>
      <c r="AA14" s="184"/>
      <c r="AB14" s="184"/>
      <c r="AC14" s="184"/>
      <c r="AD14" s="184"/>
      <c r="AE14" s="184"/>
      <c r="AF14" s="184"/>
      <c r="AG14" s="184"/>
      <c r="AH14" s="184"/>
      <c r="AI14" s="184"/>
      <c r="AJ14" s="184"/>
      <c r="AK14" s="184"/>
      <c r="AL14" s="184"/>
      <c r="AM14" s="184"/>
      <c r="AN14" s="184"/>
      <c r="AO14" s="184"/>
      <c r="AP14" s="184"/>
      <c r="AQ14" s="184"/>
      <c r="AR14" s="184"/>
      <c r="AS14" s="184"/>
      <c r="AT14" s="184"/>
      <c r="AU14" s="184"/>
      <c r="AV14" s="184"/>
      <c r="AW14" s="184"/>
      <c r="AX14" s="184"/>
      <c r="AY14" s="184"/>
      <c r="AZ14" s="184"/>
      <c r="BA14" s="184"/>
      <c r="BB14" s="184"/>
      <c r="BC14" s="184"/>
      <c r="BD14" s="184"/>
      <c r="BE14" s="184"/>
      <c r="BF14" s="184"/>
      <c r="BG14" s="184"/>
      <c r="BH14" s="184"/>
      <c r="BI14" s="184"/>
      <c r="BJ14" s="184"/>
      <c r="BK14" s="184"/>
      <c r="BL14" s="184"/>
      <c r="BM14" s="184"/>
      <c r="BN14" s="184"/>
      <c r="BO14" s="184"/>
      <c r="BP14" s="184"/>
      <c r="BQ14" s="184"/>
      <c r="BR14" s="184"/>
      <c r="BS14" s="184"/>
      <c r="BT14" s="184"/>
      <c r="BU14" s="184"/>
      <c r="BV14" s="184"/>
      <c r="BW14" s="184"/>
      <c r="BX14" s="184"/>
      <c r="BY14" s="184"/>
      <c r="BZ14" s="184"/>
      <c r="CA14" s="184"/>
      <c r="CB14" s="184"/>
      <c r="CC14" s="184"/>
      <c r="CD14" s="184"/>
      <c r="CE14" s="184"/>
      <c r="CF14" s="184"/>
      <c r="CG14" s="184"/>
      <c r="CH14" s="184"/>
      <c r="CI14" s="184"/>
      <c r="CJ14" s="184"/>
      <c r="CK14" s="184"/>
      <c r="CL14" s="184"/>
    </row>
    <row r="15" spans="1:187" ht="10.15" customHeight="1" outlineLevel="1"/>
    <row r="16" spans="1:187" ht="10.15" customHeight="1" outlineLevel="1">
      <c r="D16" s="10" t="s">
        <v>5</v>
      </c>
      <c r="F16" s="12" t="s">
        <v>2</v>
      </c>
      <c r="G16" s="25">
        <f>MAX(J16:CK16)</f>
        <v>80</v>
      </c>
      <c r="I16" s="24"/>
      <c r="J16" s="36">
        <f>I16+1</f>
        <v>1</v>
      </c>
      <c r="K16" s="36">
        <f t="shared" ref="K16:BV16" si="3">J16+1</f>
        <v>2</v>
      </c>
      <c r="L16" s="36">
        <f t="shared" si="3"/>
        <v>3</v>
      </c>
      <c r="M16" s="36">
        <f t="shared" si="3"/>
        <v>4</v>
      </c>
      <c r="N16" s="36">
        <f t="shared" si="3"/>
        <v>5</v>
      </c>
      <c r="O16" s="36">
        <f t="shared" si="3"/>
        <v>6</v>
      </c>
      <c r="P16" s="36">
        <f t="shared" si="3"/>
        <v>7</v>
      </c>
      <c r="Q16" s="36">
        <f t="shared" si="3"/>
        <v>8</v>
      </c>
      <c r="R16" s="36">
        <f t="shared" si="3"/>
        <v>9</v>
      </c>
      <c r="S16" s="36">
        <f t="shared" si="3"/>
        <v>10</v>
      </c>
      <c r="T16" s="36">
        <f t="shared" si="3"/>
        <v>11</v>
      </c>
      <c r="U16" s="36">
        <f t="shared" si="3"/>
        <v>12</v>
      </c>
      <c r="V16" s="36">
        <f t="shared" si="3"/>
        <v>13</v>
      </c>
      <c r="W16" s="36">
        <f t="shared" si="3"/>
        <v>14</v>
      </c>
      <c r="X16" s="36">
        <f t="shared" si="3"/>
        <v>15</v>
      </c>
      <c r="Y16" s="36">
        <f t="shared" si="3"/>
        <v>16</v>
      </c>
      <c r="Z16" s="36">
        <f t="shared" si="3"/>
        <v>17</v>
      </c>
      <c r="AA16" s="36">
        <f t="shared" si="3"/>
        <v>18</v>
      </c>
      <c r="AB16" s="36">
        <f t="shared" si="3"/>
        <v>19</v>
      </c>
      <c r="AC16" s="36">
        <f t="shared" si="3"/>
        <v>20</v>
      </c>
      <c r="AD16" s="36">
        <f t="shared" si="3"/>
        <v>21</v>
      </c>
      <c r="AE16" s="36">
        <f t="shared" si="3"/>
        <v>22</v>
      </c>
      <c r="AF16" s="36">
        <f t="shared" si="3"/>
        <v>23</v>
      </c>
      <c r="AG16" s="36">
        <f t="shared" si="3"/>
        <v>24</v>
      </c>
      <c r="AH16" s="36">
        <f t="shared" si="3"/>
        <v>25</v>
      </c>
      <c r="AI16" s="36">
        <f t="shared" si="3"/>
        <v>26</v>
      </c>
      <c r="AJ16" s="36">
        <f t="shared" si="3"/>
        <v>27</v>
      </c>
      <c r="AK16" s="36">
        <f t="shared" si="3"/>
        <v>28</v>
      </c>
      <c r="AL16" s="36">
        <f t="shared" si="3"/>
        <v>29</v>
      </c>
      <c r="AM16" s="36">
        <f t="shared" si="3"/>
        <v>30</v>
      </c>
      <c r="AN16" s="36">
        <f t="shared" si="3"/>
        <v>31</v>
      </c>
      <c r="AO16" s="36">
        <f t="shared" si="3"/>
        <v>32</v>
      </c>
      <c r="AP16" s="36">
        <f t="shared" si="3"/>
        <v>33</v>
      </c>
      <c r="AQ16" s="36">
        <f t="shared" si="3"/>
        <v>34</v>
      </c>
      <c r="AR16" s="36">
        <f t="shared" si="3"/>
        <v>35</v>
      </c>
      <c r="AS16" s="36">
        <f t="shared" si="3"/>
        <v>36</v>
      </c>
      <c r="AT16" s="36">
        <f t="shared" si="3"/>
        <v>37</v>
      </c>
      <c r="AU16" s="36">
        <f t="shared" si="3"/>
        <v>38</v>
      </c>
      <c r="AV16" s="36">
        <f t="shared" si="3"/>
        <v>39</v>
      </c>
      <c r="AW16" s="36">
        <f t="shared" si="3"/>
        <v>40</v>
      </c>
      <c r="AX16" s="36">
        <f t="shared" si="3"/>
        <v>41</v>
      </c>
      <c r="AY16" s="36">
        <f t="shared" si="3"/>
        <v>42</v>
      </c>
      <c r="AZ16" s="36">
        <f t="shared" si="3"/>
        <v>43</v>
      </c>
      <c r="BA16" s="36">
        <f t="shared" si="3"/>
        <v>44</v>
      </c>
      <c r="BB16" s="36">
        <f t="shared" si="3"/>
        <v>45</v>
      </c>
      <c r="BC16" s="36">
        <f t="shared" si="3"/>
        <v>46</v>
      </c>
      <c r="BD16" s="36">
        <f t="shared" si="3"/>
        <v>47</v>
      </c>
      <c r="BE16" s="36">
        <f t="shared" si="3"/>
        <v>48</v>
      </c>
      <c r="BF16" s="36">
        <f t="shared" si="3"/>
        <v>49</v>
      </c>
      <c r="BG16" s="36">
        <f t="shared" si="3"/>
        <v>50</v>
      </c>
      <c r="BH16" s="36">
        <f t="shared" si="3"/>
        <v>51</v>
      </c>
      <c r="BI16" s="36">
        <f t="shared" si="3"/>
        <v>52</v>
      </c>
      <c r="BJ16" s="36">
        <f t="shared" si="3"/>
        <v>53</v>
      </c>
      <c r="BK16" s="36">
        <f t="shared" si="3"/>
        <v>54</v>
      </c>
      <c r="BL16" s="36">
        <f t="shared" si="3"/>
        <v>55</v>
      </c>
      <c r="BM16" s="36">
        <f t="shared" si="3"/>
        <v>56</v>
      </c>
      <c r="BN16" s="36">
        <f t="shared" si="3"/>
        <v>57</v>
      </c>
      <c r="BO16" s="36">
        <f t="shared" si="3"/>
        <v>58</v>
      </c>
      <c r="BP16" s="36">
        <f t="shared" si="3"/>
        <v>59</v>
      </c>
      <c r="BQ16" s="36">
        <f t="shared" si="3"/>
        <v>60</v>
      </c>
      <c r="BR16" s="36">
        <f t="shared" si="3"/>
        <v>61</v>
      </c>
      <c r="BS16" s="36">
        <f t="shared" si="3"/>
        <v>62</v>
      </c>
      <c r="BT16" s="36">
        <f t="shared" si="3"/>
        <v>63</v>
      </c>
      <c r="BU16" s="36">
        <f t="shared" si="3"/>
        <v>64</v>
      </c>
      <c r="BV16" s="36">
        <f t="shared" si="3"/>
        <v>65</v>
      </c>
      <c r="BW16" s="36">
        <f t="shared" ref="BW16:CK16" si="4">BV16+1</f>
        <v>66</v>
      </c>
      <c r="BX16" s="36">
        <f t="shared" si="4"/>
        <v>67</v>
      </c>
      <c r="BY16" s="36">
        <f t="shared" si="4"/>
        <v>68</v>
      </c>
      <c r="BZ16" s="36">
        <f t="shared" si="4"/>
        <v>69</v>
      </c>
      <c r="CA16" s="36">
        <f t="shared" si="4"/>
        <v>70</v>
      </c>
      <c r="CB16" s="36">
        <f t="shared" si="4"/>
        <v>71</v>
      </c>
      <c r="CC16" s="36">
        <f t="shared" si="4"/>
        <v>72</v>
      </c>
      <c r="CD16" s="36">
        <f t="shared" si="4"/>
        <v>73</v>
      </c>
      <c r="CE16" s="36">
        <f t="shared" si="4"/>
        <v>74</v>
      </c>
      <c r="CF16" s="36">
        <f t="shared" si="4"/>
        <v>75</v>
      </c>
      <c r="CG16" s="36">
        <f t="shared" si="4"/>
        <v>76</v>
      </c>
      <c r="CH16" s="36">
        <f t="shared" si="4"/>
        <v>77</v>
      </c>
      <c r="CI16" s="36">
        <f t="shared" si="4"/>
        <v>78</v>
      </c>
      <c r="CJ16" s="36">
        <f t="shared" si="4"/>
        <v>79</v>
      </c>
      <c r="CK16" s="36">
        <f t="shared" si="4"/>
        <v>80</v>
      </c>
    </row>
    <row r="17" spans="3:90" ht="10.15" customHeight="1" outlineLevel="1">
      <c r="D17" s="10" t="s">
        <v>6</v>
      </c>
      <c r="F17" s="12" t="s">
        <v>13</v>
      </c>
      <c r="G17" s="188">
        <f>MAX(J17:CK17)</f>
        <v>2079</v>
      </c>
      <c r="I17" s="24"/>
      <c r="J17" s="47">
        <f>IF(J16=1, $G$9, I17+1)</f>
        <v>2000</v>
      </c>
      <c r="K17" s="47">
        <f t="shared" ref="K17:BV17" si="5">IF(K16=1, $G$8, J17+1)</f>
        <v>2001</v>
      </c>
      <c r="L17" s="47">
        <f t="shared" si="5"/>
        <v>2002</v>
      </c>
      <c r="M17" s="47">
        <f t="shared" si="5"/>
        <v>2003</v>
      </c>
      <c r="N17" s="47">
        <f t="shared" si="5"/>
        <v>2004</v>
      </c>
      <c r="O17" s="47">
        <f t="shared" si="5"/>
        <v>2005</v>
      </c>
      <c r="P17" s="47">
        <f t="shared" si="5"/>
        <v>2006</v>
      </c>
      <c r="Q17" s="47">
        <f t="shared" si="5"/>
        <v>2007</v>
      </c>
      <c r="R17" s="47">
        <f t="shared" si="5"/>
        <v>2008</v>
      </c>
      <c r="S17" s="47">
        <f t="shared" si="5"/>
        <v>2009</v>
      </c>
      <c r="T17" s="47">
        <f t="shared" si="5"/>
        <v>2010</v>
      </c>
      <c r="U17" s="47">
        <f t="shared" si="5"/>
        <v>2011</v>
      </c>
      <c r="V17" s="47">
        <f t="shared" si="5"/>
        <v>2012</v>
      </c>
      <c r="W17" s="47">
        <f t="shared" si="5"/>
        <v>2013</v>
      </c>
      <c r="X17" s="47">
        <f t="shared" si="5"/>
        <v>2014</v>
      </c>
      <c r="Y17" s="47">
        <f t="shared" si="5"/>
        <v>2015</v>
      </c>
      <c r="Z17" s="47">
        <f t="shared" si="5"/>
        <v>2016</v>
      </c>
      <c r="AA17" s="47">
        <f t="shared" si="5"/>
        <v>2017</v>
      </c>
      <c r="AB17" s="47">
        <f t="shared" si="5"/>
        <v>2018</v>
      </c>
      <c r="AC17" s="47">
        <f t="shared" si="5"/>
        <v>2019</v>
      </c>
      <c r="AD17" s="47">
        <f t="shared" si="5"/>
        <v>2020</v>
      </c>
      <c r="AE17" s="47">
        <f t="shared" si="5"/>
        <v>2021</v>
      </c>
      <c r="AF17" s="47">
        <f t="shared" si="5"/>
        <v>2022</v>
      </c>
      <c r="AG17" s="47">
        <f t="shared" si="5"/>
        <v>2023</v>
      </c>
      <c r="AH17" s="47">
        <f t="shared" si="5"/>
        <v>2024</v>
      </c>
      <c r="AI17" s="47">
        <f t="shared" si="5"/>
        <v>2025</v>
      </c>
      <c r="AJ17" s="47">
        <f t="shared" si="5"/>
        <v>2026</v>
      </c>
      <c r="AK17" s="47">
        <f t="shared" si="5"/>
        <v>2027</v>
      </c>
      <c r="AL17" s="47">
        <f t="shared" si="5"/>
        <v>2028</v>
      </c>
      <c r="AM17" s="47">
        <f t="shared" si="5"/>
        <v>2029</v>
      </c>
      <c r="AN17" s="47">
        <f t="shared" si="5"/>
        <v>2030</v>
      </c>
      <c r="AO17" s="47">
        <f t="shared" si="5"/>
        <v>2031</v>
      </c>
      <c r="AP17" s="47">
        <f t="shared" si="5"/>
        <v>2032</v>
      </c>
      <c r="AQ17" s="47">
        <f t="shared" si="5"/>
        <v>2033</v>
      </c>
      <c r="AR17" s="47">
        <f t="shared" si="5"/>
        <v>2034</v>
      </c>
      <c r="AS17" s="47">
        <f t="shared" si="5"/>
        <v>2035</v>
      </c>
      <c r="AT17" s="47">
        <f t="shared" si="5"/>
        <v>2036</v>
      </c>
      <c r="AU17" s="47">
        <f t="shared" si="5"/>
        <v>2037</v>
      </c>
      <c r="AV17" s="47">
        <f t="shared" si="5"/>
        <v>2038</v>
      </c>
      <c r="AW17" s="47">
        <f t="shared" si="5"/>
        <v>2039</v>
      </c>
      <c r="AX17" s="47">
        <f t="shared" si="5"/>
        <v>2040</v>
      </c>
      <c r="AY17" s="47">
        <f t="shared" si="5"/>
        <v>2041</v>
      </c>
      <c r="AZ17" s="47">
        <f t="shared" si="5"/>
        <v>2042</v>
      </c>
      <c r="BA17" s="47">
        <f t="shared" si="5"/>
        <v>2043</v>
      </c>
      <c r="BB17" s="47">
        <f t="shared" si="5"/>
        <v>2044</v>
      </c>
      <c r="BC17" s="47">
        <f t="shared" si="5"/>
        <v>2045</v>
      </c>
      <c r="BD17" s="47">
        <f t="shared" si="5"/>
        <v>2046</v>
      </c>
      <c r="BE17" s="47">
        <f t="shared" si="5"/>
        <v>2047</v>
      </c>
      <c r="BF17" s="47">
        <f t="shared" si="5"/>
        <v>2048</v>
      </c>
      <c r="BG17" s="47">
        <f t="shared" si="5"/>
        <v>2049</v>
      </c>
      <c r="BH17" s="47">
        <f t="shared" si="5"/>
        <v>2050</v>
      </c>
      <c r="BI17" s="47">
        <f t="shared" si="5"/>
        <v>2051</v>
      </c>
      <c r="BJ17" s="47">
        <f t="shared" si="5"/>
        <v>2052</v>
      </c>
      <c r="BK17" s="47">
        <f t="shared" si="5"/>
        <v>2053</v>
      </c>
      <c r="BL17" s="47">
        <f t="shared" si="5"/>
        <v>2054</v>
      </c>
      <c r="BM17" s="47">
        <f t="shared" si="5"/>
        <v>2055</v>
      </c>
      <c r="BN17" s="47">
        <f t="shared" si="5"/>
        <v>2056</v>
      </c>
      <c r="BO17" s="47">
        <f t="shared" si="5"/>
        <v>2057</v>
      </c>
      <c r="BP17" s="47">
        <f t="shared" si="5"/>
        <v>2058</v>
      </c>
      <c r="BQ17" s="47">
        <f t="shared" si="5"/>
        <v>2059</v>
      </c>
      <c r="BR17" s="47">
        <f t="shared" si="5"/>
        <v>2060</v>
      </c>
      <c r="BS17" s="47">
        <f t="shared" si="5"/>
        <v>2061</v>
      </c>
      <c r="BT17" s="47">
        <f t="shared" si="5"/>
        <v>2062</v>
      </c>
      <c r="BU17" s="47">
        <f t="shared" si="5"/>
        <v>2063</v>
      </c>
      <c r="BV17" s="47">
        <f t="shared" si="5"/>
        <v>2064</v>
      </c>
      <c r="BW17" s="47">
        <f t="shared" ref="BW17:CK17" si="6">IF(BW16=1, $G$8, BV17+1)</f>
        <v>2065</v>
      </c>
      <c r="BX17" s="47">
        <f t="shared" si="6"/>
        <v>2066</v>
      </c>
      <c r="BY17" s="47">
        <f t="shared" si="6"/>
        <v>2067</v>
      </c>
      <c r="BZ17" s="47">
        <f t="shared" si="6"/>
        <v>2068</v>
      </c>
      <c r="CA17" s="47">
        <f t="shared" si="6"/>
        <v>2069</v>
      </c>
      <c r="CB17" s="47">
        <f t="shared" si="6"/>
        <v>2070</v>
      </c>
      <c r="CC17" s="47">
        <f t="shared" si="6"/>
        <v>2071</v>
      </c>
      <c r="CD17" s="47">
        <f t="shared" si="6"/>
        <v>2072</v>
      </c>
      <c r="CE17" s="47">
        <f t="shared" si="6"/>
        <v>2073</v>
      </c>
      <c r="CF17" s="47">
        <f t="shared" si="6"/>
        <v>2074</v>
      </c>
      <c r="CG17" s="47">
        <f t="shared" si="6"/>
        <v>2075</v>
      </c>
      <c r="CH17" s="47">
        <f t="shared" si="6"/>
        <v>2076</v>
      </c>
      <c r="CI17" s="47">
        <f t="shared" si="6"/>
        <v>2077</v>
      </c>
      <c r="CJ17" s="47">
        <f t="shared" si="6"/>
        <v>2078</v>
      </c>
      <c r="CK17" s="47">
        <f t="shared" si="6"/>
        <v>2079</v>
      </c>
    </row>
    <row r="18" spans="3:90" ht="10.15" customHeight="1" outlineLevel="1"/>
    <row r="19" spans="3:90" ht="10.15" customHeight="1" outlineLevel="1">
      <c r="D19" s="10" t="s">
        <v>14</v>
      </c>
      <c r="F19" s="12" t="s">
        <v>7</v>
      </c>
      <c r="G19" s="25">
        <f>SUM(J19:CK19)</f>
        <v>61</v>
      </c>
      <c r="J19" s="26">
        <f>IF(J16&gt;ROUNDUP($G$10,0)+$G$12+1, 0, 1)</f>
        <v>1</v>
      </c>
      <c r="K19" s="26">
        <f t="shared" ref="K19:BV19" si="7">IF(K16&gt;ROUNDUP($G$10,0)+$G$12+1, 0, 1)</f>
        <v>1</v>
      </c>
      <c r="L19" s="26">
        <f t="shared" si="7"/>
        <v>1</v>
      </c>
      <c r="M19" s="26">
        <f t="shared" si="7"/>
        <v>1</v>
      </c>
      <c r="N19" s="26">
        <f t="shared" si="7"/>
        <v>1</v>
      </c>
      <c r="O19" s="26">
        <f t="shared" si="7"/>
        <v>1</v>
      </c>
      <c r="P19" s="26">
        <f t="shared" si="7"/>
        <v>1</v>
      </c>
      <c r="Q19" s="26">
        <f t="shared" si="7"/>
        <v>1</v>
      </c>
      <c r="R19" s="26">
        <f t="shared" si="7"/>
        <v>1</v>
      </c>
      <c r="S19" s="26">
        <f t="shared" si="7"/>
        <v>1</v>
      </c>
      <c r="T19" s="26">
        <f t="shared" si="7"/>
        <v>1</v>
      </c>
      <c r="U19" s="26">
        <f t="shared" si="7"/>
        <v>1</v>
      </c>
      <c r="V19" s="26">
        <f t="shared" si="7"/>
        <v>1</v>
      </c>
      <c r="W19" s="26">
        <f t="shared" si="7"/>
        <v>1</v>
      </c>
      <c r="X19" s="26">
        <f t="shared" si="7"/>
        <v>1</v>
      </c>
      <c r="Y19" s="26">
        <f t="shared" si="7"/>
        <v>1</v>
      </c>
      <c r="Z19" s="26">
        <f t="shared" si="7"/>
        <v>1</v>
      </c>
      <c r="AA19" s="26">
        <f t="shared" si="7"/>
        <v>1</v>
      </c>
      <c r="AB19" s="26">
        <f t="shared" si="7"/>
        <v>1</v>
      </c>
      <c r="AC19" s="26">
        <f t="shared" si="7"/>
        <v>1</v>
      </c>
      <c r="AD19" s="26">
        <f t="shared" si="7"/>
        <v>1</v>
      </c>
      <c r="AE19" s="26">
        <f t="shared" si="7"/>
        <v>1</v>
      </c>
      <c r="AF19" s="26">
        <f t="shared" si="7"/>
        <v>1</v>
      </c>
      <c r="AG19" s="26">
        <f t="shared" si="7"/>
        <v>1</v>
      </c>
      <c r="AH19" s="26">
        <f t="shared" si="7"/>
        <v>1</v>
      </c>
      <c r="AI19" s="26">
        <f t="shared" si="7"/>
        <v>1</v>
      </c>
      <c r="AJ19" s="26">
        <f t="shared" si="7"/>
        <v>1</v>
      </c>
      <c r="AK19" s="26">
        <f t="shared" si="7"/>
        <v>1</v>
      </c>
      <c r="AL19" s="26">
        <f t="shared" si="7"/>
        <v>1</v>
      </c>
      <c r="AM19" s="26">
        <f t="shared" si="7"/>
        <v>1</v>
      </c>
      <c r="AN19" s="26">
        <f t="shared" si="7"/>
        <v>1</v>
      </c>
      <c r="AO19" s="26">
        <f t="shared" si="7"/>
        <v>1</v>
      </c>
      <c r="AP19" s="26">
        <f t="shared" si="7"/>
        <v>1</v>
      </c>
      <c r="AQ19" s="26">
        <f t="shared" si="7"/>
        <v>1</v>
      </c>
      <c r="AR19" s="26">
        <f t="shared" si="7"/>
        <v>1</v>
      </c>
      <c r="AS19" s="26">
        <f t="shared" si="7"/>
        <v>1</v>
      </c>
      <c r="AT19" s="26">
        <f t="shared" si="7"/>
        <v>1</v>
      </c>
      <c r="AU19" s="26">
        <f t="shared" si="7"/>
        <v>1</v>
      </c>
      <c r="AV19" s="26">
        <f t="shared" si="7"/>
        <v>1</v>
      </c>
      <c r="AW19" s="26">
        <f t="shared" si="7"/>
        <v>1</v>
      </c>
      <c r="AX19" s="26">
        <f t="shared" si="7"/>
        <v>1</v>
      </c>
      <c r="AY19" s="26">
        <f t="shared" si="7"/>
        <v>1</v>
      </c>
      <c r="AZ19" s="26">
        <f t="shared" si="7"/>
        <v>1</v>
      </c>
      <c r="BA19" s="26">
        <f t="shared" si="7"/>
        <v>1</v>
      </c>
      <c r="BB19" s="26">
        <f t="shared" si="7"/>
        <v>1</v>
      </c>
      <c r="BC19" s="26">
        <f t="shared" si="7"/>
        <v>1</v>
      </c>
      <c r="BD19" s="26">
        <f t="shared" si="7"/>
        <v>1</v>
      </c>
      <c r="BE19" s="26">
        <f t="shared" si="7"/>
        <v>1</v>
      </c>
      <c r="BF19" s="26">
        <f t="shared" si="7"/>
        <v>1</v>
      </c>
      <c r="BG19" s="26">
        <f t="shared" si="7"/>
        <v>1</v>
      </c>
      <c r="BH19" s="26">
        <f t="shared" si="7"/>
        <v>1</v>
      </c>
      <c r="BI19" s="26">
        <f t="shared" si="7"/>
        <v>1</v>
      </c>
      <c r="BJ19" s="26">
        <f t="shared" si="7"/>
        <v>1</v>
      </c>
      <c r="BK19" s="26">
        <f t="shared" si="7"/>
        <v>1</v>
      </c>
      <c r="BL19" s="26">
        <f t="shared" si="7"/>
        <v>1</v>
      </c>
      <c r="BM19" s="26">
        <f t="shared" si="7"/>
        <v>1</v>
      </c>
      <c r="BN19" s="26">
        <f t="shared" si="7"/>
        <v>1</v>
      </c>
      <c r="BO19" s="26">
        <f t="shared" si="7"/>
        <v>1</v>
      </c>
      <c r="BP19" s="26">
        <f t="shared" si="7"/>
        <v>1</v>
      </c>
      <c r="BQ19" s="26">
        <f t="shared" si="7"/>
        <v>1</v>
      </c>
      <c r="BR19" s="26">
        <f t="shared" si="7"/>
        <v>1</v>
      </c>
      <c r="BS19" s="26">
        <f t="shared" si="7"/>
        <v>0</v>
      </c>
      <c r="BT19" s="26">
        <f t="shared" si="7"/>
        <v>0</v>
      </c>
      <c r="BU19" s="26">
        <f t="shared" si="7"/>
        <v>0</v>
      </c>
      <c r="BV19" s="26">
        <f t="shared" si="7"/>
        <v>0</v>
      </c>
      <c r="BW19" s="26">
        <f t="shared" ref="BW19:BX19" si="8">IF(BW16&gt;ROUNDUP($G$10,0)+$G$12+1, 0, 1)</f>
        <v>0</v>
      </c>
      <c r="BX19" s="26">
        <f t="shared" si="8"/>
        <v>0</v>
      </c>
      <c r="BY19" s="26">
        <f>IF(BY16&gt;ROUNDUP($G$10,0)+$G$12+1, 0, 1)</f>
        <v>0</v>
      </c>
      <c r="BZ19" s="26">
        <f t="shared" ref="BZ19:CB19" si="9">IF(BZ16&gt;ROUNDUP($G$10,0)+$G$12+1, 0, 1)</f>
        <v>0</v>
      </c>
      <c r="CA19" s="26">
        <f t="shared" si="9"/>
        <v>0</v>
      </c>
      <c r="CB19" s="26">
        <f t="shared" si="9"/>
        <v>0</v>
      </c>
      <c r="CC19" s="26">
        <f>IF(CC16&gt;ROUNDUP($G$10,0)+$G$12+1, 0, 1)</f>
        <v>0</v>
      </c>
      <c r="CD19" s="26">
        <f t="shared" ref="CD19:CK19" si="10">IF(CD16&gt;ROUNDUP($G$10,0)+$G$12+1, 0, 1)</f>
        <v>0</v>
      </c>
      <c r="CE19" s="26">
        <f t="shared" si="10"/>
        <v>0</v>
      </c>
      <c r="CF19" s="26">
        <f t="shared" si="10"/>
        <v>0</v>
      </c>
      <c r="CG19" s="26">
        <f t="shared" si="10"/>
        <v>0</v>
      </c>
      <c r="CH19" s="26">
        <f t="shared" si="10"/>
        <v>0</v>
      </c>
      <c r="CI19" s="26">
        <f t="shared" si="10"/>
        <v>0</v>
      </c>
      <c r="CJ19" s="26">
        <f t="shared" si="10"/>
        <v>0</v>
      </c>
      <c r="CK19" s="26">
        <f t="shared" si="10"/>
        <v>0</v>
      </c>
    </row>
    <row r="20" spans="3:90" ht="10.15" customHeight="1" outlineLevel="1"/>
    <row r="21" spans="3:90" ht="10.15" customHeight="1" outlineLevel="1">
      <c r="D21" s="10" t="s">
        <v>524</v>
      </c>
      <c r="F21" s="12" t="s">
        <v>7</v>
      </c>
      <c r="G21" s="25">
        <f>SUM(J21:CK21)</f>
        <v>3</v>
      </c>
      <c r="J21" s="26">
        <f>IF(J16&lt;=$G$12,1,0)</f>
        <v>1</v>
      </c>
      <c r="K21" s="26">
        <f t="shared" ref="K21:BV21" si="11">IF(K16&lt;=$G$12,1,0)</f>
        <v>1</v>
      </c>
      <c r="L21" s="26">
        <f t="shared" si="11"/>
        <v>1</v>
      </c>
      <c r="M21" s="26">
        <f t="shared" si="11"/>
        <v>0</v>
      </c>
      <c r="N21" s="26">
        <f t="shared" si="11"/>
        <v>0</v>
      </c>
      <c r="O21" s="26">
        <f t="shared" si="11"/>
        <v>0</v>
      </c>
      <c r="P21" s="26">
        <f t="shared" si="11"/>
        <v>0</v>
      </c>
      <c r="Q21" s="26">
        <f t="shared" si="11"/>
        <v>0</v>
      </c>
      <c r="R21" s="26">
        <f t="shared" si="11"/>
        <v>0</v>
      </c>
      <c r="S21" s="26">
        <f t="shared" si="11"/>
        <v>0</v>
      </c>
      <c r="T21" s="26">
        <f t="shared" si="11"/>
        <v>0</v>
      </c>
      <c r="U21" s="26">
        <f t="shared" si="11"/>
        <v>0</v>
      </c>
      <c r="V21" s="26">
        <f t="shared" si="11"/>
        <v>0</v>
      </c>
      <c r="W21" s="26">
        <f t="shared" si="11"/>
        <v>0</v>
      </c>
      <c r="X21" s="26">
        <f t="shared" si="11"/>
        <v>0</v>
      </c>
      <c r="Y21" s="26">
        <f t="shared" si="11"/>
        <v>0</v>
      </c>
      <c r="Z21" s="26">
        <f t="shared" si="11"/>
        <v>0</v>
      </c>
      <c r="AA21" s="26">
        <f t="shared" si="11"/>
        <v>0</v>
      </c>
      <c r="AB21" s="26">
        <f t="shared" si="11"/>
        <v>0</v>
      </c>
      <c r="AC21" s="26">
        <f t="shared" si="11"/>
        <v>0</v>
      </c>
      <c r="AD21" s="26">
        <f t="shared" si="11"/>
        <v>0</v>
      </c>
      <c r="AE21" s="26">
        <f t="shared" si="11"/>
        <v>0</v>
      </c>
      <c r="AF21" s="26">
        <f t="shared" si="11"/>
        <v>0</v>
      </c>
      <c r="AG21" s="26">
        <f t="shared" si="11"/>
        <v>0</v>
      </c>
      <c r="AH21" s="26">
        <f t="shared" si="11"/>
        <v>0</v>
      </c>
      <c r="AI21" s="26">
        <f t="shared" si="11"/>
        <v>0</v>
      </c>
      <c r="AJ21" s="26">
        <f t="shared" si="11"/>
        <v>0</v>
      </c>
      <c r="AK21" s="26">
        <f t="shared" si="11"/>
        <v>0</v>
      </c>
      <c r="AL21" s="26">
        <f t="shared" si="11"/>
        <v>0</v>
      </c>
      <c r="AM21" s="26">
        <f t="shared" si="11"/>
        <v>0</v>
      </c>
      <c r="AN21" s="26">
        <f t="shared" si="11"/>
        <v>0</v>
      </c>
      <c r="AO21" s="26">
        <f t="shared" si="11"/>
        <v>0</v>
      </c>
      <c r="AP21" s="26">
        <f t="shared" si="11"/>
        <v>0</v>
      </c>
      <c r="AQ21" s="26">
        <f t="shared" si="11"/>
        <v>0</v>
      </c>
      <c r="AR21" s="26">
        <f t="shared" si="11"/>
        <v>0</v>
      </c>
      <c r="AS21" s="26">
        <f t="shared" si="11"/>
        <v>0</v>
      </c>
      <c r="AT21" s="26">
        <f t="shared" si="11"/>
        <v>0</v>
      </c>
      <c r="AU21" s="26">
        <f t="shared" si="11"/>
        <v>0</v>
      </c>
      <c r="AV21" s="26">
        <f t="shared" si="11"/>
        <v>0</v>
      </c>
      <c r="AW21" s="26">
        <f t="shared" si="11"/>
        <v>0</v>
      </c>
      <c r="AX21" s="26">
        <f t="shared" si="11"/>
        <v>0</v>
      </c>
      <c r="AY21" s="26">
        <f t="shared" si="11"/>
        <v>0</v>
      </c>
      <c r="AZ21" s="26">
        <f t="shared" si="11"/>
        <v>0</v>
      </c>
      <c r="BA21" s="26">
        <f t="shared" si="11"/>
        <v>0</v>
      </c>
      <c r="BB21" s="26">
        <f t="shared" si="11"/>
        <v>0</v>
      </c>
      <c r="BC21" s="26">
        <f t="shared" si="11"/>
        <v>0</v>
      </c>
      <c r="BD21" s="26">
        <f t="shared" si="11"/>
        <v>0</v>
      </c>
      <c r="BE21" s="26">
        <f t="shared" si="11"/>
        <v>0</v>
      </c>
      <c r="BF21" s="26">
        <f t="shared" si="11"/>
        <v>0</v>
      </c>
      <c r="BG21" s="26">
        <f t="shared" si="11"/>
        <v>0</v>
      </c>
      <c r="BH21" s="26">
        <f t="shared" si="11"/>
        <v>0</v>
      </c>
      <c r="BI21" s="26">
        <f t="shared" si="11"/>
        <v>0</v>
      </c>
      <c r="BJ21" s="26">
        <f t="shared" si="11"/>
        <v>0</v>
      </c>
      <c r="BK21" s="26">
        <f t="shared" si="11"/>
        <v>0</v>
      </c>
      <c r="BL21" s="26">
        <f t="shared" si="11"/>
        <v>0</v>
      </c>
      <c r="BM21" s="26">
        <f t="shared" si="11"/>
        <v>0</v>
      </c>
      <c r="BN21" s="26">
        <f t="shared" si="11"/>
        <v>0</v>
      </c>
      <c r="BO21" s="26">
        <f t="shared" si="11"/>
        <v>0</v>
      </c>
      <c r="BP21" s="26">
        <f t="shared" si="11"/>
        <v>0</v>
      </c>
      <c r="BQ21" s="26">
        <f t="shared" si="11"/>
        <v>0</v>
      </c>
      <c r="BR21" s="26">
        <f t="shared" si="11"/>
        <v>0</v>
      </c>
      <c r="BS21" s="26">
        <f t="shared" si="11"/>
        <v>0</v>
      </c>
      <c r="BT21" s="26">
        <f t="shared" si="11"/>
        <v>0</v>
      </c>
      <c r="BU21" s="26">
        <f t="shared" si="11"/>
        <v>0</v>
      </c>
      <c r="BV21" s="26">
        <f t="shared" si="11"/>
        <v>0</v>
      </c>
      <c r="BW21" s="26">
        <f t="shared" ref="BW21:CK21" si="12">IF(BW16&lt;=$G$12,1,0)</f>
        <v>0</v>
      </c>
      <c r="BX21" s="26">
        <f t="shared" si="12"/>
        <v>0</v>
      </c>
      <c r="BY21" s="26">
        <f t="shared" si="12"/>
        <v>0</v>
      </c>
      <c r="BZ21" s="26">
        <f t="shared" si="12"/>
        <v>0</v>
      </c>
      <c r="CA21" s="26">
        <f t="shared" si="12"/>
        <v>0</v>
      </c>
      <c r="CB21" s="26">
        <f t="shared" si="12"/>
        <v>0</v>
      </c>
      <c r="CC21" s="26">
        <f t="shared" si="12"/>
        <v>0</v>
      </c>
      <c r="CD21" s="26">
        <f t="shared" si="12"/>
        <v>0</v>
      </c>
      <c r="CE21" s="26">
        <f t="shared" si="12"/>
        <v>0</v>
      </c>
      <c r="CF21" s="26">
        <f t="shared" si="12"/>
        <v>0</v>
      </c>
      <c r="CG21" s="26">
        <f t="shared" si="12"/>
        <v>0</v>
      </c>
      <c r="CH21" s="26">
        <f t="shared" si="12"/>
        <v>0</v>
      </c>
      <c r="CI21" s="26">
        <f t="shared" si="12"/>
        <v>0</v>
      </c>
      <c r="CJ21" s="26">
        <f t="shared" si="12"/>
        <v>0</v>
      </c>
      <c r="CK21" s="26">
        <f t="shared" si="12"/>
        <v>0</v>
      </c>
    </row>
    <row r="22" spans="3:90" ht="10.15" customHeight="1" outlineLevel="1">
      <c r="G22"/>
      <c r="H22"/>
      <c r="I22"/>
      <c r="J22"/>
    </row>
    <row r="23" spans="3:90" ht="10.15" customHeight="1" outlineLevel="1">
      <c r="D23" s="10" t="s">
        <v>525</v>
      </c>
      <c r="F23" s="12" t="s">
        <v>7</v>
      </c>
      <c r="G23" s="25">
        <f>SUM(J23:CK23)</f>
        <v>1</v>
      </c>
      <c r="H23"/>
      <c r="J23" s="26">
        <f>IF(1+$G$12=J16,1,0)</f>
        <v>0</v>
      </c>
      <c r="K23" s="26">
        <f t="shared" ref="K23:BV23" si="13">IF(1+$G$12=K16,1,0)</f>
        <v>0</v>
      </c>
      <c r="L23" s="26">
        <f t="shared" si="13"/>
        <v>0</v>
      </c>
      <c r="M23" s="26">
        <f>IF(1+$G$12=M16,1,0)</f>
        <v>1</v>
      </c>
      <c r="N23" s="26">
        <f t="shared" si="13"/>
        <v>0</v>
      </c>
      <c r="O23" s="26">
        <f t="shared" si="13"/>
        <v>0</v>
      </c>
      <c r="P23" s="26">
        <f t="shared" si="13"/>
        <v>0</v>
      </c>
      <c r="Q23" s="26">
        <f t="shared" si="13"/>
        <v>0</v>
      </c>
      <c r="R23" s="26">
        <f t="shared" si="13"/>
        <v>0</v>
      </c>
      <c r="S23" s="26">
        <f t="shared" si="13"/>
        <v>0</v>
      </c>
      <c r="T23" s="26">
        <f t="shared" si="13"/>
        <v>0</v>
      </c>
      <c r="U23" s="26">
        <f t="shared" si="13"/>
        <v>0</v>
      </c>
      <c r="V23" s="26">
        <f t="shared" si="13"/>
        <v>0</v>
      </c>
      <c r="W23" s="26">
        <f t="shared" si="13"/>
        <v>0</v>
      </c>
      <c r="X23" s="26">
        <f t="shared" si="13"/>
        <v>0</v>
      </c>
      <c r="Y23" s="26">
        <f t="shared" si="13"/>
        <v>0</v>
      </c>
      <c r="Z23" s="26">
        <f t="shared" si="13"/>
        <v>0</v>
      </c>
      <c r="AA23" s="26">
        <f t="shared" si="13"/>
        <v>0</v>
      </c>
      <c r="AB23" s="26">
        <f t="shared" si="13"/>
        <v>0</v>
      </c>
      <c r="AC23" s="26">
        <f t="shared" si="13"/>
        <v>0</v>
      </c>
      <c r="AD23" s="26">
        <f t="shared" si="13"/>
        <v>0</v>
      </c>
      <c r="AE23" s="26">
        <f t="shared" si="13"/>
        <v>0</v>
      </c>
      <c r="AF23" s="26">
        <f t="shared" si="13"/>
        <v>0</v>
      </c>
      <c r="AG23" s="26">
        <f t="shared" si="13"/>
        <v>0</v>
      </c>
      <c r="AH23" s="26">
        <f t="shared" si="13"/>
        <v>0</v>
      </c>
      <c r="AI23" s="26">
        <f t="shared" si="13"/>
        <v>0</v>
      </c>
      <c r="AJ23" s="26">
        <f t="shared" si="13"/>
        <v>0</v>
      </c>
      <c r="AK23" s="26">
        <f t="shared" si="13"/>
        <v>0</v>
      </c>
      <c r="AL23" s="26">
        <f t="shared" si="13"/>
        <v>0</v>
      </c>
      <c r="AM23" s="26">
        <f t="shared" si="13"/>
        <v>0</v>
      </c>
      <c r="AN23" s="26">
        <f t="shared" si="13"/>
        <v>0</v>
      </c>
      <c r="AO23" s="26">
        <f t="shared" si="13"/>
        <v>0</v>
      </c>
      <c r="AP23" s="26">
        <f t="shared" si="13"/>
        <v>0</v>
      </c>
      <c r="AQ23" s="26">
        <f t="shared" si="13"/>
        <v>0</v>
      </c>
      <c r="AR23" s="26">
        <f t="shared" si="13"/>
        <v>0</v>
      </c>
      <c r="AS23" s="26">
        <f t="shared" si="13"/>
        <v>0</v>
      </c>
      <c r="AT23" s="26">
        <f t="shared" si="13"/>
        <v>0</v>
      </c>
      <c r="AU23" s="26">
        <f t="shared" si="13"/>
        <v>0</v>
      </c>
      <c r="AV23" s="26">
        <f t="shared" si="13"/>
        <v>0</v>
      </c>
      <c r="AW23" s="26">
        <f t="shared" si="13"/>
        <v>0</v>
      </c>
      <c r="AX23" s="26">
        <f t="shared" si="13"/>
        <v>0</v>
      </c>
      <c r="AY23" s="26">
        <f t="shared" si="13"/>
        <v>0</v>
      </c>
      <c r="AZ23" s="26">
        <f t="shared" si="13"/>
        <v>0</v>
      </c>
      <c r="BA23" s="26">
        <f t="shared" si="13"/>
        <v>0</v>
      </c>
      <c r="BB23" s="26">
        <f t="shared" si="13"/>
        <v>0</v>
      </c>
      <c r="BC23" s="26">
        <f t="shared" si="13"/>
        <v>0</v>
      </c>
      <c r="BD23" s="26">
        <f t="shared" si="13"/>
        <v>0</v>
      </c>
      <c r="BE23" s="26">
        <f t="shared" si="13"/>
        <v>0</v>
      </c>
      <c r="BF23" s="26">
        <f t="shared" si="13"/>
        <v>0</v>
      </c>
      <c r="BG23" s="26">
        <f t="shared" si="13"/>
        <v>0</v>
      </c>
      <c r="BH23" s="26">
        <f t="shared" si="13"/>
        <v>0</v>
      </c>
      <c r="BI23" s="26">
        <f t="shared" si="13"/>
        <v>0</v>
      </c>
      <c r="BJ23" s="26">
        <f t="shared" si="13"/>
        <v>0</v>
      </c>
      <c r="BK23" s="26">
        <f t="shared" si="13"/>
        <v>0</v>
      </c>
      <c r="BL23" s="26">
        <f t="shared" si="13"/>
        <v>0</v>
      </c>
      <c r="BM23" s="26">
        <f t="shared" si="13"/>
        <v>0</v>
      </c>
      <c r="BN23" s="26">
        <f t="shared" si="13"/>
        <v>0</v>
      </c>
      <c r="BO23" s="26">
        <f t="shared" si="13"/>
        <v>0</v>
      </c>
      <c r="BP23" s="26">
        <f t="shared" si="13"/>
        <v>0</v>
      </c>
      <c r="BQ23" s="26">
        <f t="shared" si="13"/>
        <v>0</v>
      </c>
      <c r="BR23" s="26">
        <f t="shared" si="13"/>
        <v>0</v>
      </c>
      <c r="BS23" s="26">
        <f t="shared" si="13"/>
        <v>0</v>
      </c>
      <c r="BT23" s="26">
        <f t="shared" si="13"/>
        <v>0</v>
      </c>
      <c r="BU23" s="26">
        <f t="shared" si="13"/>
        <v>0</v>
      </c>
      <c r="BV23" s="26">
        <f t="shared" si="13"/>
        <v>0</v>
      </c>
      <c r="BW23" s="26">
        <f t="shared" ref="BW23:CK23" si="14">IF(1+$G$12=BW16,1,0)</f>
        <v>0</v>
      </c>
      <c r="BX23" s="26">
        <f t="shared" si="14"/>
        <v>0</v>
      </c>
      <c r="BY23" s="26">
        <f t="shared" si="14"/>
        <v>0</v>
      </c>
      <c r="BZ23" s="26">
        <f t="shared" si="14"/>
        <v>0</v>
      </c>
      <c r="CA23" s="26">
        <f t="shared" si="14"/>
        <v>0</v>
      </c>
      <c r="CB23" s="26">
        <f t="shared" si="14"/>
        <v>0</v>
      </c>
      <c r="CC23" s="26">
        <f t="shared" si="14"/>
        <v>0</v>
      </c>
      <c r="CD23" s="26">
        <f t="shared" si="14"/>
        <v>0</v>
      </c>
      <c r="CE23" s="26">
        <f t="shared" si="14"/>
        <v>0</v>
      </c>
      <c r="CF23" s="26">
        <f t="shared" si="14"/>
        <v>0</v>
      </c>
      <c r="CG23" s="26">
        <f t="shared" si="14"/>
        <v>0</v>
      </c>
      <c r="CH23" s="26">
        <f t="shared" si="14"/>
        <v>0</v>
      </c>
      <c r="CI23" s="26">
        <f t="shared" si="14"/>
        <v>0</v>
      </c>
      <c r="CJ23" s="26">
        <f t="shared" si="14"/>
        <v>0</v>
      </c>
      <c r="CK23" s="26">
        <f t="shared" si="14"/>
        <v>0</v>
      </c>
    </row>
    <row r="24" spans="3:90" ht="10.15" customHeight="1" outlineLevel="1"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</row>
    <row r="25" spans="3:90" ht="10.15" customHeight="1" outlineLevel="1">
      <c r="D25" s="10" t="s">
        <v>526</v>
      </c>
      <c r="F25" s="12" t="s">
        <v>7</v>
      </c>
      <c r="G25" s="25">
        <f>SUM(J25:CK25)</f>
        <v>57</v>
      </c>
      <c r="H25"/>
      <c r="I25" s="24"/>
      <c r="J25" s="26">
        <f>IF(SUM(J19,J21,J23)=1, 1, 0)</f>
        <v>0</v>
      </c>
      <c r="K25" s="26">
        <f>IF(SUM(K19,K21,K23)=1,1,0)</f>
        <v>0</v>
      </c>
      <c r="L25" s="26">
        <f>IF(SUM(L19,L21,L23)=1,1,0)</f>
        <v>0</v>
      </c>
      <c r="M25" s="26">
        <f t="shared" ref="M25:BV25" si="15">IF(SUM(M19,M21,M23)=1,1,0)</f>
        <v>0</v>
      </c>
      <c r="N25" s="26">
        <f t="shared" si="15"/>
        <v>1</v>
      </c>
      <c r="O25" s="26">
        <f t="shared" si="15"/>
        <v>1</v>
      </c>
      <c r="P25" s="26">
        <f t="shared" si="15"/>
        <v>1</v>
      </c>
      <c r="Q25" s="26">
        <f t="shared" si="15"/>
        <v>1</v>
      </c>
      <c r="R25" s="26">
        <f t="shared" si="15"/>
        <v>1</v>
      </c>
      <c r="S25" s="26">
        <f t="shared" si="15"/>
        <v>1</v>
      </c>
      <c r="T25" s="26">
        <f t="shared" si="15"/>
        <v>1</v>
      </c>
      <c r="U25" s="26">
        <f t="shared" si="15"/>
        <v>1</v>
      </c>
      <c r="V25" s="26">
        <f t="shared" si="15"/>
        <v>1</v>
      </c>
      <c r="W25" s="26">
        <f t="shared" si="15"/>
        <v>1</v>
      </c>
      <c r="X25" s="26">
        <f t="shared" si="15"/>
        <v>1</v>
      </c>
      <c r="Y25" s="26">
        <f t="shared" si="15"/>
        <v>1</v>
      </c>
      <c r="Z25" s="26">
        <f t="shared" si="15"/>
        <v>1</v>
      </c>
      <c r="AA25" s="26">
        <f t="shared" si="15"/>
        <v>1</v>
      </c>
      <c r="AB25" s="26">
        <f t="shared" si="15"/>
        <v>1</v>
      </c>
      <c r="AC25" s="26">
        <f t="shared" si="15"/>
        <v>1</v>
      </c>
      <c r="AD25" s="26">
        <f t="shared" si="15"/>
        <v>1</v>
      </c>
      <c r="AE25" s="26">
        <f t="shared" si="15"/>
        <v>1</v>
      </c>
      <c r="AF25" s="26">
        <f t="shared" si="15"/>
        <v>1</v>
      </c>
      <c r="AG25" s="26">
        <f t="shared" si="15"/>
        <v>1</v>
      </c>
      <c r="AH25" s="26">
        <f t="shared" si="15"/>
        <v>1</v>
      </c>
      <c r="AI25" s="26">
        <f t="shared" si="15"/>
        <v>1</v>
      </c>
      <c r="AJ25" s="26">
        <f t="shared" si="15"/>
        <v>1</v>
      </c>
      <c r="AK25" s="26">
        <f t="shared" si="15"/>
        <v>1</v>
      </c>
      <c r="AL25" s="26">
        <f t="shared" si="15"/>
        <v>1</v>
      </c>
      <c r="AM25" s="26">
        <f t="shared" si="15"/>
        <v>1</v>
      </c>
      <c r="AN25" s="26">
        <f t="shared" si="15"/>
        <v>1</v>
      </c>
      <c r="AO25" s="26">
        <f t="shared" si="15"/>
        <v>1</v>
      </c>
      <c r="AP25" s="26">
        <f t="shared" si="15"/>
        <v>1</v>
      </c>
      <c r="AQ25" s="26">
        <f t="shared" si="15"/>
        <v>1</v>
      </c>
      <c r="AR25" s="26">
        <f t="shared" si="15"/>
        <v>1</v>
      </c>
      <c r="AS25" s="26">
        <f t="shared" si="15"/>
        <v>1</v>
      </c>
      <c r="AT25" s="26">
        <f t="shared" si="15"/>
        <v>1</v>
      </c>
      <c r="AU25" s="26">
        <f t="shared" si="15"/>
        <v>1</v>
      </c>
      <c r="AV25" s="26">
        <f t="shared" si="15"/>
        <v>1</v>
      </c>
      <c r="AW25" s="26">
        <f t="shared" si="15"/>
        <v>1</v>
      </c>
      <c r="AX25" s="26">
        <f t="shared" si="15"/>
        <v>1</v>
      </c>
      <c r="AY25" s="26">
        <f t="shared" si="15"/>
        <v>1</v>
      </c>
      <c r="AZ25" s="26">
        <f t="shared" si="15"/>
        <v>1</v>
      </c>
      <c r="BA25" s="26">
        <f t="shared" si="15"/>
        <v>1</v>
      </c>
      <c r="BB25" s="26">
        <f t="shared" si="15"/>
        <v>1</v>
      </c>
      <c r="BC25" s="26">
        <f t="shared" si="15"/>
        <v>1</v>
      </c>
      <c r="BD25" s="26">
        <f t="shared" si="15"/>
        <v>1</v>
      </c>
      <c r="BE25" s="26">
        <f t="shared" si="15"/>
        <v>1</v>
      </c>
      <c r="BF25" s="26">
        <f t="shared" si="15"/>
        <v>1</v>
      </c>
      <c r="BG25" s="26">
        <f t="shared" si="15"/>
        <v>1</v>
      </c>
      <c r="BH25" s="26">
        <f t="shared" si="15"/>
        <v>1</v>
      </c>
      <c r="BI25" s="26">
        <f t="shared" si="15"/>
        <v>1</v>
      </c>
      <c r="BJ25" s="26">
        <f t="shared" si="15"/>
        <v>1</v>
      </c>
      <c r="BK25" s="26">
        <f t="shared" si="15"/>
        <v>1</v>
      </c>
      <c r="BL25" s="26">
        <f t="shared" si="15"/>
        <v>1</v>
      </c>
      <c r="BM25" s="26">
        <f t="shared" si="15"/>
        <v>1</v>
      </c>
      <c r="BN25" s="26">
        <f t="shared" si="15"/>
        <v>1</v>
      </c>
      <c r="BO25" s="26">
        <f t="shared" si="15"/>
        <v>1</v>
      </c>
      <c r="BP25" s="26">
        <f t="shared" si="15"/>
        <v>1</v>
      </c>
      <c r="BQ25" s="26">
        <f t="shared" si="15"/>
        <v>1</v>
      </c>
      <c r="BR25" s="26">
        <f t="shared" si="15"/>
        <v>1</v>
      </c>
      <c r="BS25" s="26">
        <f t="shared" si="15"/>
        <v>0</v>
      </c>
      <c r="BT25" s="26">
        <f t="shared" si="15"/>
        <v>0</v>
      </c>
      <c r="BU25" s="26">
        <f t="shared" si="15"/>
        <v>0</v>
      </c>
      <c r="BV25" s="26">
        <f t="shared" si="15"/>
        <v>0</v>
      </c>
      <c r="BW25" s="26">
        <f t="shared" ref="BW25:CK25" si="16">IF(SUM(BW19,BW21,BW23)=1,1,0)</f>
        <v>0</v>
      </c>
      <c r="BX25" s="26">
        <f t="shared" si="16"/>
        <v>0</v>
      </c>
      <c r="BY25" s="26">
        <f t="shared" si="16"/>
        <v>0</v>
      </c>
      <c r="BZ25" s="26">
        <f t="shared" si="16"/>
        <v>0</v>
      </c>
      <c r="CA25" s="26">
        <f t="shared" si="16"/>
        <v>0</v>
      </c>
      <c r="CB25" s="26">
        <f t="shared" si="16"/>
        <v>0</v>
      </c>
      <c r="CC25" s="26">
        <f t="shared" si="16"/>
        <v>0</v>
      </c>
      <c r="CD25" s="26">
        <f t="shared" si="16"/>
        <v>0</v>
      </c>
      <c r="CE25" s="26">
        <f t="shared" si="16"/>
        <v>0</v>
      </c>
      <c r="CF25" s="26">
        <f t="shared" si="16"/>
        <v>0</v>
      </c>
      <c r="CG25" s="26">
        <f t="shared" si="16"/>
        <v>0</v>
      </c>
      <c r="CH25" s="26">
        <f t="shared" si="16"/>
        <v>0</v>
      </c>
      <c r="CI25" s="26">
        <f t="shared" si="16"/>
        <v>0</v>
      </c>
      <c r="CJ25" s="26">
        <f t="shared" si="16"/>
        <v>0</v>
      </c>
      <c r="CK25" s="26">
        <f t="shared" si="16"/>
        <v>0</v>
      </c>
    </row>
    <row r="26" spans="3:90" customFormat="1" ht="10.15" customHeight="1" outlineLevel="1">
      <c r="D26" s="10"/>
      <c r="F26" s="12"/>
      <c r="G26" s="249"/>
    </row>
    <row r="27" spans="3:90" customFormat="1" ht="10.15" customHeight="1" outlineLevel="1">
      <c r="D27" s="10" t="s">
        <v>299</v>
      </c>
      <c r="F27" s="12" t="s">
        <v>2</v>
      </c>
      <c r="G27" s="25">
        <f>MAX(J27:CK27)</f>
        <v>57</v>
      </c>
      <c r="J27" s="26">
        <f>SUM($I$25:J25) * J25</f>
        <v>0</v>
      </c>
      <c r="K27" s="26">
        <f>SUM($I$25:K25) * K25</f>
        <v>0</v>
      </c>
      <c r="L27" s="26">
        <f>SUM($I$25:L25) * L25</f>
        <v>0</v>
      </c>
      <c r="M27" s="26">
        <f>SUM($I$25:M25) * M25</f>
        <v>0</v>
      </c>
      <c r="N27" s="26">
        <f>SUM($I$25:N25) * N25</f>
        <v>1</v>
      </c>
      <c r="O27" s="26">
        <f>SUM($I$25:O25) * O25</f>
        <v>2</v>
      </c>
      <c r="P27" s="26">
        <f>SUM($I$25:P25) * P25</f>
        <v>3</v>
      </c>
      <c r="Q27" s="26">
        <f>SUM($I$25:Q25) * Q25</f>
        <v>4</v>
      </c>
      <c r="R27" s="26">
        <f>SUM($I$25:R25) * R25</f>
        <v>5</v>
      </c>
      <c r="S27" s="26">
        <f>SUM($I$25:S25) * S25</f>
        <v>6</v>
      </c>
      <c r="T27" s="26">
        <f>SUM($I$25:T25) * T25</f>
        <v>7</v>
      </c>
      <c r="U27" s="26">
        <f>SUM($I$25:U25) * U25</f>
        <v>8</v>
      </c>
      <c r="V27" s="26">
        <f>SUM($I$25:V25) * V25</f>
        <v>9</v>
      </c>
      <c r="W27" s="26">
        <f>SUM($I$25:W25) * W25</f>
        <v>10</v>
      </c>
      <c r="X27" s="26">
        <f>SUM($I$25:X25) * X25</f>
        <v>11</v>
      </c>
      <c r="Y27" s="26">
        <f>SUM($I$25:Y25) * Y25</f>
        <v>12</v>
      </c>
      <c r="Z27" s="26">
        <f>SUM($I$25:Z25) * Z25</f>
        <v>13</v>
      </c>
      <c r="AA27" s="26">
        <f>SUM($I$25:AA25) * AA25</f>
        <v>14</v>
      </c>
      <c r="AB27" s="26">
        <f>SUM($I$25:AB25) * AB25</f>
        <v>15</v>
      </c>
      <c r="AC27" s="26">
        <f>SUM($I$25:AC25) * AC25</f>
        <v>16</v>
      </c>
      <c r="AD27" s="26">
        <f>SUM($I$25:AD25) * AD25</f>
        <v>17</v>
      </c>
      <c r="AE27" s="26">
        <f>SUM($I$25:AE25) * AE25</f>
        <v>18</v>
      </c>
      <c r="AF27" s="26">
        <f>SUM($I$25:AF25) * AF25</f>
        <v>19</v>
      </c>
      <c r="AG27" s="26">
        <f>SUM($I$25:AG25) * AG25</f>
        <v>20</v>
      </c>
      <c r="AH27" s="26">
        <f>SUM($I$25:AH25) * AH25</f>
        <v>21</v>
      </c>
      <c r="AI27" s="26">
        <f>SUM($I$25:AI25) * AI25</f>
        <v>22</v>
      </c>
      <c r="AJ27" s="26">
        <f>SUM($I$25:AJ25) * AJ25</f>
        <v>23</v>
      </c>
      <c r="AK27" s="26">
        <f>SUM($I$25:AK25) * AK25</f>
        <v>24</v>
      </c>
      <c r="AL27" s="26">
        <f>SUM($I$25:AL25) * AL25</f>
        <v>25</v>
      </c>
      <c r="AM27" s="26">
        <f>SUM($I$25:AM25) * AM25</f>
        <v>26</v>
      </c>
      <c r="AN27" s="26">
        <f>SUM($I$25:AN25) * AN25</f>
        <v>27</v>
      </c>
      <c r="AO27" s="26">
        <f>SUM($I$25:AO25) * AO25</f>
        <v>28</v>
      </c>
      <c r="AP27" s="26">
        <f>SUM($I$25:AP25) * AP25</f>
        <v>29</v>
      </c>
      <c r="AQ27" s="26">
        <f>SUM($I$25:AQ25) * AQ25</f>
        <v>30</v>
      </c>
      <c r="AR27" s="26">
        <f>SUM($I$25:AR25) * AR25</f>
        <v>31</v>
      </c>
      <c r="AS27" s="26">
        <f>SUM($I$25:AS25) * AS25</f>
        <v>32</v>
      </c>
      <c r="AT27" s="26">
        <f>SUM($I$25:AT25) * AT25</f>
        <v>33</v>
      </c>
      <c r="AU27" s="26">
        <f>SUM($I$25:AU25) * AU25</f>
        <v>34</v>
      </c>
      <c r="AV27" s="26">
        <f>SUM($I$25:AV25) * AV25</f>
        <v>35</v>
      </c>
      <c r="AW27" s="26">
        <f>SUM($I$25:AW25) * AW25</f>
        <v>36</v>
      </c>
      <c r="AX27" s="26">
        <f>SUM($I$25:AX25) * AX25</f>
        <v>37</v>
      </c>
      <c r="AY27" s="26">
        <f>SUM($I$25:AY25) * AY25</f>
        <v>38</v>
      </c>
      <c r="AZ27" s="26">
        <f>SUM($I$25:AZ25) * AZ25</f>
        <v>39</v>
      </c>
      <c r="BA27" s="26">
        <f>SUM($I$25:BA25) * BA25</f>
        <v>40</v>
      </c>
      <c r="BB27" s="26">
        <f>SUM($I$25:BB25) * BB25</f>
        <v>41</v>
      </c>
      <c r="BC27" s="26">
        <f>SUM($I$25:BC25) * BC25</f>
        <v>42</v>
      </c>
      <c r="BD27" s="26">
        <f>SUM($I$25:BD25) * BD25</f>
        <v>43</v>
      </c>
      <c r="BE27" s="26">
        <f>SUM($I$25:BE25) * BE25</f>
        <v>44</v>
      </c>
      <c r="BF27" s="26">
        <f>SUM($I$25:BF25) * BF25</f>
        <v>45</v>
      </c>
      <c r="BG27" s="26">
        <f>SUM($I$25:BG25) * BG25</f>
        <v>46</v>
      </c>
      <c r="BH27" s="26">
        <f>SUM($I$25:BH25) * BH25</f>
        <v>47</v>
      </c>
      <c r="BI27" s="26">
        <f>SUM($I$25:BI25) * BI25</f>
        <v>48</v>
      </c>
      <c r="BJ27" s="26">
        <f>SUM($I$25:BJ25) * BJ25</f>
        <v>49</v>
      </c>
      <c r="BK27" s="26">
        <f>SUM($I$25:BK25) * BK25</f>
        <v>50</v>
      </c>
      <c r="BL27" s="26">
        <f>SUM($I$25:BL25) * BL25</f>
        <v>51</v>
      </c>
      <c r="BM27" s="26">
        <f>SUM($I$25:BM25) * BM25</f>
        <v>52</v>
      </c>
      <c r="BN27" s="26">
        <f>SUM($I$25:BN25) * BN25</f>
        <v>53</v>
      </c>
      <c r="BO27" s="26">
        <f>SUM($I$25:BO25) * BO25</f>
        <v>54</v>
      </c>
      <c r="BP27" s="26">
        <f>SUM($I$25:BP25) * BP25</f>
        <v>55</v>
      </c>
      <c r="BQ27" s="26">
        <f>SUM($I$25:BQ25) * BQ25</f>
        <v>56</v>
      </c>
      <c r="BR27" s="26">
        <f>SUM($I$25:BR25) * BR25</f>
        <v>57</v>
      </c>
      <c r="BS27" s="26">
        <f>SUM($I$25:BS25) * BS25</f>
        <v>0</v>
      </c>
      <c r="BT27" s="26">
        <f>SUM($I$25:BT25) * BT25</f>
        <v>0</v>
      </c>
      <c r="BU27" s="26">
        <f>SUM($I$25:BU25) * BU25</f>
        <v>0</v>
      </c>
      <c r="BV27" s="26">
        <f>SUM($I$25:BV25) * BV25</f>
        <v>0</v>
      </c>
      <c r="BW27" s="26">
        <f>SUM($I$25:BW25) * BW25</f>
        <v>0</v>
      </c>
      <c r="BX27" s="26">
        <f>SUM($I$25:BX25) * BX25</f>
        <v>0</v>
      </c>
      <c r="BY27" s="26">
        <f>SUM($I$25:BY25) * BY25</f>
        <v>0</v>
      </c>
      <c r="BZ27" s="26">
        <f>SUM($I$25:BZ25) * BZ25</f>
        <v>0</v>
      </c>
      <c r="CA27" s="26">
        <f>SUM($I$25:CA25) * CA25</f>
        <v>0</v>
      </c>
      <c r="CB27" s="26">
        <f>SUM($I$25:CB25) * CB25</f>
        <v>0</v>
      </c>
      <c r="CC27" s="26">
        <f>SUM($I$25:CC25) * CC25</f>
        <v>0</v>
      </c>
      <c r="CD27" s="26">
        <f>SUM($I$25:CD25) * CD25</f>
        <v>0</v>
      </c>
      <c r="CE27" s="26">
        <f>SUM($I$25:CE25) * CE25</f>
        <v>0</v>
      </c>
      <c r="CF27" s="26">
        <f>SUM($I$25:CF25) * CF25</f>
        <v>0</v>
      </c>
      <c r="CG27" s="26">
        <f>SUM($I$25:CG25) * CG25</f>
        <v>0</v>
      </c>
      <c r="CH27" s="26">
        <f>SUM($I$25:CH25) * CH25</f>
        <v>0</v>
      </c>
      <c r="CI27" s="26">
        <f>SUM($I$25:CI25) * CI25</f>
        <v>0</v>
      </c>
      <c r="CJ27" s="26">
        <f>SUM($I$25:CJ25) * CJ25</f>
        <v>0</v>
      </c>
      <c r="CK27" s="26">
        <f>SUM($I$25:CK25) * CK25</f>
        <v>0</v>
      </c>
    </row>
    <row r="28" spans="3:90" customFormat="1" ht="10.15" customHeight="1" outlineLevel="1">
      <c r="D28" s="10"/>
      <c r="F28" s="12"/>
    </row>
    <row r="29" spans="3:90" ht="10.15" customHeight="1" outlineLevel="1"/>
    <row r="30" spans="3:90" s="27" customFormat="1" ht="10.15" customHeight="1">
      <c r="C30" s="27" t="s">
        <v>3</v>
      </c>
      <c r="D30" s="181"/>
      <c r="E30" s="182"/>
      <c r="F30" s="183"/>
      <c r="G30" s="183"/>
      <c r="H30" s="181"/>
      <c r="I30" s="181"/>
      <c r="J30" s="181"/>
      <c r="K30" s="181"/>
      <c r="L30" s="181"/>
      <c r="M30" s="181"/>
      <c r="N30" s="181"/>
      <c r="O30" s="181"/>
      <c r="P30" s="181"/>
      <c r="Q30" s="181"/>
      <c r="R30" s="181"/>
      <c r="S30" s="181"/>
      <c r="T30" s="181"/>
      <c r="U30" s="181"/>
      <c r="V30" s="181"/>
      <c r="W30" s="181"/>
      <c r="X30" s="181"/>
      <c r="Y30" s="181"/>
      <c r="Z30" s="181"/>
      <c r="AA30" s="181"/>
      <c r="AB30" s="181"/>
      <c r="AC30" s="181"/>
      <c r="AD30" s="181"/>
      <c r="AE30" s="181"/>
      <c r="AF30" s="181"/>
      <c r="AG30" s="181"/>
      <c r="AH30" s="181"/>
      <c r="AI30" s="181"/>
      <c r="AJ30" s="181"/>
      <c r="AK30" s="181"/>
      <c r="AL30" s="181"/>
      <c r="AM30" s="181"/>
      <c r="AN30" s="181"/>
      <c r="AO30" s="181"/>
      <c r="AP30" s="181"/>
      <c r="AQ30" s="181"/>
      <c r="AR30" s="181"/>
      <c r="AS30" s="181"/>
      <c r="AT30" s="181"/>
      <c r="AU30" s="181"/>
      <c r="AV30" s="181"/>
      <c r="AW30" s="181"/>
      <c r="AX30" s="181"/>
      <c r="AY30" s="181"/>
      <c r="AZ30" s="181"/>
      <c r="BA30" s="181"/>
      <c r="BB30" s="181"/>
      <c r="BC30" s="181"/>
      <c r="BD30" s="181"/>
      <c r="BE30" s="181"/>
      <c r="BF30" s="181"/>
      <c r="BG30" s="181"/>
      <c r="BH30" s="181"/>
      <c r="BI30" s="181"/>
      <c r="BJ30" s="181"/>
      <c r="BK30" s="181"/>
      <c r="BL30" s="181"/>
      <c r="BM30" s="181"/>
      <c r="BN30" s="181"/>
      <c r="BO30" s="181"/>
      <c r="BP30" s="181"/>
      <c r="BQ30" s="181"/>
      <c r="BR30" s="181"/>
      <c r="BS30" s="181"/>
      <c r="BT30" s="181"/>
      <c r="BU30" s="181"/>
      <c r="BV30" s="181"/>
      <c r="BW30" s="181"/>
      <c r="BX30" s="181"/>
      <c r="BY30" s="181"/>
      <c r="BZ30" s="181"/>
      <c r="CA30" s="181"/>
      <c r="CB30" s="181"/>
      <c r="CC30" s="181"/>
      <c r="CD30" s="181"/>
      <c r="CE30" s="181"/>
      <c r="CF30" s="181"/>
      <c r="CG30" s="181"/>
      <c r="CH30" s="181"/>
      <c r="CI30" s="181"/>
      <c r="CJ30" s="181"/>
      <c r="CK30" s="181"/>
      <c r="CL30" s="181"/>
    </row>
    <row r="31" spans="3:90" ht="10.15" hidden="1" customHeight="1"/>
    <row r="32" spans="3:90" ht="10.15" hidden="1" customHeight="1"/>
    <row r="33" ht="10.15" hidden="1" customHeight="1"/>
    <row r="34" ht="10.15" hidden="1" customHeight="1"/>
    <row r="35" ht="10.15" hidden="1" customHeight="1"/>
    <row r="36" ht="10.15" hidden="1" customHeight="1"/>
    <row r="37" ht="10.15" hidden="1" customHeight="1"/>
    <row r="38" ht="10.15" hidden="1" customHeight="1"/>
    <row r="39" ht="10.15" hidden="1" customHeight="1"/>
    <row r="40" ht="10.15" hidden="1" customHeight="1"/>
    <row r="41" ht="10.15" hidden="1" customHeight="1"/>
    <row r="42" ht="10.15" hidden="1" customHeight="1"/>
    <row r="43" ht="10.15" hidden="1" customHeight="1"/>
    <row r="44" ht="10.15" hidden="1" customHeight="1"/>
    <row r="45" ht="10.15" hidden="1" customHeight="1"/>
    <row r="46" ht="10.15" hidden="1" customHeight="1"/>
    <row r="47" ht="10.15" hidden="1" customHeight="1"/>
    <row r="48" ht="10.15" hidden="1" customHeight="1"/>
    <row r="49" ht="10.15" hidden="1" customHeight="1"/>
    <row r="50" ht="10.15" hidden="1" customHeight="1"/>
    <row r="51" ht="10.15" hidden="1" customHeight="1"/>
    <row r="52" ht="10.15" hidden="1" customHeight="1"/>
    <row r="53" ht="10.15" hidden="1" customHeight="1"/>
    <row r="54" ht="10.15" hidden="1" customHeight="1"/>
    <row r="55" ht="10.15" hidden="1" customHeight="1"/>
    <row r="56" ht="10.15" hidden="1" customHeight="1"/>
    <row r="57" ht="10.15" hidden="1" customHeight="1"/>
    <row r="58" ht="10.15" hidden="1" customHeight="1"/>
    <row r="59" ht="10.15" hidden="1" customHeight="1"/>
    <row r="60" ht="10.15" hidden="1" customHeight="1"/>
    <row r="61" ht="10.15" hidden="1" customHeight="1"/>
    <row r="62" ht="10.15" hidden="1" customHeight="1"/>
    <row r="63" ht="10.15" hidden="1" customHeight="1"/>
    <row r="64" ht="10.15" hidden="1" customHeight="1"/>
    <row r="65" ht="10.15" hidden="1" customHeight="1"/>
    <row r="66" ht="10.15" hidden="1" customHeight="1"/>
    <row r="67" ht="10.15" hidden="1" customHeight="1"/>
    <row r="68" ht="10.15" hidden="1" customHeight="1"/>
    <row r="69" ht="10.15" hidden="1" customHeight="1"/>
    <row r="70" ht="10.15" hidden="1" customHeight="1"/>
    <row r="71" ht="10.15" hidden="1" customHeight="1"/>
    <row r="72" ht="10.15" hidden="1" customHeight="1"/>
    <row r="73" ht="10.15" hidden="1" customHeight="1"/>
    <row r="74" ht="10.15" hidden="1" customHeight="1"/>
    <row r="75" ht="10.15" hidden="1" customHeight="1"/>
    <row r="76" ht="10.15" hidden="1" customHeight="1"/>
    <row r="77" ht="10.15" hidden="1" customHeight="1"/>
    <row r="78" ht="10.15" hidden="1" customHeight="1"/>
    <row r="79" ht="10.15" hidden="1" customHeight="1"/>
    <row r="80" ht="10.15" hidden="1" customHeight="1"/>
    <row r="81" ht="10.15" hidden="1" customHeight="1"/>
    <row r="82" ht="10.15" hidden="1" customHeight="1"/>
    <row r="83" ht="10.15" hidden="1" customHeight="1"/>
    <row r="84" ht="10.15" hidden="1" customHeight="1"/>
    <row r="85" ht="10.15" hidden="1" customHeight="1"/>
    <row r="86" ht="10.15" hidden="1" customHeight="1"/>
    <row r="87" ht="10.15" hidden="1" customHeight="1"/>
    <row r="88" ht="10.15" hidden="1" customHeight="1"/>
    <row r="89" ht="10.15" hidden="1" customHeight="1"/>
    <row r="90" ht="10.15" hidden="1" customHeight="1"/>
    <row r="91" ht="10.15" hidden="1" customHeight="1"/>
    <row r="92" ht="10.15" hidden="1" customHeight="1"/>
    <row r="93" ht="10.15" hidden="1" customHeight="1"/>
    <row r="94" ht="10.15" hidden="1" customHeight="1"/>
    <row r="95" ht="10.15" hidden="1" customHeight="1"/>
    <row r="96" ht="10.15" hidden="1" customHeight="1"/>
    <row r="97" ht="10.15" hidden="1" customHeight="1"/>
    <row r="98" ht="10.15" hidden="1" customHeight="1"/>
    <row r="99" ht="10.15" hidden="1" customHeight="1"/>
    <row r="100" ht="10.15" hidden="1" customHeight="1"/>
    <row r="101" ht="10.15" hidden="1" customHeight="1"/>
    <row r="102" ht="10.15" hidden="1" customHeight="1"/>
    <row r="103" ht="10.15" hidden="1" customHeight="1"/>
    <row r="104" ht="10.15" hidden="1" customHeight="1"/>
    <row r="105" ht="10.15" hidden="1" customHeight="1"/>
    <row r="106" ht="10.15" hidden="1" customHeight="1"/>
    <row r="107" ht="10.15" hidden="1" customHeight="1"/>
    <row r="108" ht="10.15" hidden="1" customHeight="1"/>
    <row r="109" ht="10.15" hidden="1" customHeight="1"/>
    <row r="110" ht="10.15" hidden="1" customHeight="1"/>
    <row r="111" ht="10.15" hidden="1" customHeight="1"/>
    <row r="112" ht="10.15" hidden="1" customHeight="1"/>
    <row r="113" ht="10.15" hidden="1" customHeight="1"/>
    <row r="114" ht="10.15" hidden="1" customHeight="1"/>
    <row r="115" ht="10.15" hidden="1" customHeight="1"/>
    <row r="116" ht="10.15" hidden="1" customHeight="1"/>
    <row r="117" ht="10.15" hidden="1" customHeight="1"/>
    <row r="118" ht="10.15" hidden="1" customHeight="1"/>
    <row r="119" ht="10.15" hidden="1" customHeight="1"/>
    <row r="120" ht="10.15" hidden="1" customHeight="1"/>
    <row r="121" ht="10.15" hidden="1" customHeight="1"/>
    <row r="122" ht="10.15" hidden="1" customHeight="1"/>
    <row r="123" ht="10.15" hidden="1" customHeight="1"/>
    <row r="124" ht="10.15" hidden="1" customHeight="1"/>
    <row r="125" ht="10.15" hidden="1" customHeight="1"/>
    <row r="126" ht="10.15" hidden="1" customHeight="1"/>
    <row r="127" ht="10.15" hidden="1" customHeight="1"/>
    <row r="128" ht="10.15" hidden="1" customHeight="1"/>
    <row r="129" ht="10.15" hidden="1" customHeight="1"/>
    <row r="130" ht="10.15" hidden="1" customHeight="1"/>
    <row r="131" ht="10.15" hidden="1" customHeight="1"/>
    <row r="132" ht="10.15" hidden="1" customHeight="1"/>
    <row r="133" ht="10.15" hidden="1" customHeight="1"/>
    <row r="134" ht="10.15" hidden="1" customHeight="1"/>
  </sheetData>
  <pageMargins left="0.7" right="0.7" top="0.75" bottom="0.75" header="0.3" footer="0.3"/>
  <pageSetup paperSize="9" orientation="portrait" r:id="rId1"/>
  <headerFooter>
    <oddFooter>&amp;C&amp;7&amp;B&amp;"Arial"Document Classification: KPMG Confidential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BDA37-0638-43AB-B414-7A0ABDCAFC06}">
  <sheetPr codeName="Sheet12">
    <tabColor theme="0" tint="-0.14999847407452621"/>
  </sheetPr>
  <dimension ref="A1:GE151"/>
  <sheetViews>
    <sheetView showGridLines="0" zoomScale="85" zoomScaleNormal="85" workbookViewId="0">
      <pane xSplit="9" ySplit="4" topLeftCell="J5" activePane="bottomRight" state="frozen"/>
      <selection activeCell="A7" sqref="A7"/>
      <selection pane="topRight" activeCell="A7" sqref="A7"/>
      <selection pane="bottomLeft" activeCell="A7" sqref="A7"/>
      <selection pane="bottomRight"/>
    </sheetView>
  </sheetViews>
  <sheetFormatPr defaultColWidth="0" defaultRowHeight="0" customHeight="1" zeroHeight="1" outlineLevelRow="2"/>
  <cols>
    <col min="1" max="1" width="3.5703125" style="10" customWidth="1"/>
    <col min="2" max="2" width="4.5703125" style="10" customWidth="1"/>
    <col min="3" max="3" width="3.5703125" style="10" customWidth="1"/>
    <col min="4" max="4" width="40.7109375" style="10" customWidth="1"/>
    <col min="5" max="5" width="11.7109375" style="11" customWidth="1"/>
    <col min="6" max="6" width="11.7109375" style="12" customWidth="1"/>
    <col min="7" max="7" width="15.5703125" style="12" customWidth="1"/>
    <col min="8" max="9" width="5.5703125" style="10" customWidth="1"/>
    <col min="10" max="90" width="11.7109375" style="10" customWidth="1"/>
    <col min="91" max="16384" width="11.7109375" style="10" hidden="1"/>
  </cols>
  <sheetData>
    <row r="1" spans="1:187" s="3" customFormat="1" ht="10.15" customHeight="1">
      <c r="A1" s="2"/>
      <c r="E1" s="4"/>
      <c r="F1" s="5"/>
      <c r="G1" s="5"/>
    </row>
    <row r="2" spans="1:187" s="3" customFormat="1" ht="10.15" customHeight="1">
      <c r="A2" s="6" t="s">
        <v>16</v>
      </c>
      <c r="E2" s="4"/>
      <c r="F2" s="5"/>
      <c r="G2" s="5"/>
      <c r="I2" s="7" t="s">
        <v>5</v>
      </c>
      <c r="J2" s="30">
        <f>'Laika grafiks'!J16</f>
        <v>1</v>
      </c>
      <c r="K2" s="30">
        <f>'Laika grafiks'!K16</f>
        <v>2</v>
      </c>
      <c r="L2" s="30">
        <f>'Laika grafiks'!L16</f>
        <v>3</v>
      </c>
      <c r="M2" s="30">
        <f>'Laika grafiks'!M16</f>
        <v>4</v>
      </c>
      <c r="N2" s="30">
        <f>'Laika grafiks'!N16</f>
        <v>5</v>
      </c>
      <c r="O2" s="30">
        <f>'Laika grafiks'!O16</f>
        <v>6</v>
      </c>
      <c r="P2" s="30">
        <f>'Laika grafiks'!P16</f>
        <v>7</v>
      </c>
      <c r="Q2" s="30">
        <f>'Laika grafiks'!Q16</f>
        <v>8</v>
      </c>
      <c r="R2" s="30">
        <f>'Laika grafiks'!R16</f>
        <v>9</v>
      </c>
      <c r="S2" s="30">
        <f>'Laika grafiks'!S16</f>
        <v>10</v>
      </c>
      <c r="T2" s="30">
        <f>'Laika grafiks'!T16</f>
        <v>11</v>
      </c>
      <c r="U2" s="30">
        <f>'Laika grafiks'!U16</f>
        <v>12</v>
      </c>
      <c r="V2" s="30">
        <f>'Laika grafiks'!V16</f>
        <v>13</v>
      </c>
      <c r="W2" s="30">
        <f>'Laika grafiks'!W16</f>
        <v>14</v>
      </c>
      <c r="X2" s="30">
        <f>'Laika grafiks'!X16</f>
        <v>15</v>
      </c>
      <c r="Y2" s="30">
        <f>'Laika grafiks'!Y16</f>
        <v>16</v>
      </c>
      <c r="Z2" s="30">
        <f>'Laika grafiks'!Z16</f>
        <v>17</v>
      </c>
      <c r="AA2" s="30">
        <f>'Laika grafiks'!AA16</f>
        <v>18</v>
      </c>
      <c r="AB2" s="30">
        <f>'Laika grafiks'!AB16</f>
        <v>19</v>
      </c>
      <c r="AC2" s="30">
        <f>'Laika grafiks'!AC16</f>
        <v>20</v>
      </c>
      <c r="AD2" s="30">
        <f>'Laika grafiks'!AD16</f>
        <v>21</v>
      </c>
      <c r="AE2" s="30">
        <f>'Laika grafiks'!AE16</f>
        <v>22</v>
      </c>
      <c r="AF2" s="30">
        <f>'Laika grafiks'!AF16</f>
        <v>23</v>
      </c>
      <c r="AG2" s="30">
        <f>'Laika grafiks'!AG16</f>
        <v>24</v>
      </c>
      <c r="AH2" s="30">
        <f>'Laika grafiks'!AH16</f>
        <v>25</v>
      </c>
      <c r="AI2" s="30">
        <f>'Laika grafiks'!AI16</f>
        <v>26</v>
      </c>
      <c r="AJ2" s="30">
        <f>'Laika grafiks'!AJ16</f>
        <v>27</v>
      </c>
      <c r="AK2" s="30">
        <f>'Laika grafiks'!AK16</f>
        <v>28</v>
      </c>
      <c r="AL2" s="30">
        <f>'Laika grafiks'!AL16</f>
        <v>29</v>
      </c>
      <c r="AM2" s="30">
        <f>'Laika grafiks'!AM16</f>
        <v>30</v>
      </c>
      <c r="AN2" s="30">
        <f>'Laika grafiks'!AN16</f>
        <v>31</v>
      </c>
      <c r="AO2" s="30">
        <f>'Laika grafiks'!AO16</f>
        <v>32</v>
      </c>
      <c r="AP2" s="30">
        <f>'Laika grafiks'!AP16</f>
        <v>33</v>
      </c>
      <c r="AQ2" s="30">
        <f>'Laika grafiks'!AQ16</f>
        <v>34</v>
      </c>
      <c r="AR2" s="30">
        <f>'Laika grafiks'!AR16</f>
        <v>35</v>
      </c>
      <c r="AS2" s="30">
        <f>'Laika grafiks'!AS16</f>
        <v>36</v>
      </c>
      <c r="AT2" s="30">
        <f>'Laika grafiks'!AT16</f>
        <v>37</v>
      </c>
      <c r="AU2" s="30">
        <f>'Laika grafiks'!AU16</f>
        <v>38</v>
      </c>
      <c r="AV2" s="30">
        <f>'Laika grafiks'!AV16</f>
        <v>39</v>
      </c>
      <c r="AW2" s="30">
        <f>'Laika grafiks'!AW16</f>
        <v>40</v>
      </c>
      <c r="AX2" s="30">
        <f>'Laika grafiks'!AX16</f>
        <v>41</v>
      </c>
      <c r="AY2" s="30">
        <f>'Laika grafiks'!AY16</f>
        <v>42</v>
      </c>
      <c r="AZ2" s="30">
        <f>'Laika grafiks'!AZ16</f>
        <v>43</v>
      </c>
      <c r="BA2" s="30">
        <f>'Laika grafiks'!BA16</f>
        <v>44</v>
      </c>
      <c r="BB2" s="30">
        <f>'Laika grafiks'!BB16</f>
        <v>45</v>
      </c>
      <c r="BC2" s="30">
        <f>'Laika grafiks'!BC16</f>
        <v>46</v>
      </c>
      <c r="BD2" s="30">
        <f>'Laika grafiks'!BD16</f>
        <v>47</v>
      </c>
      <c r="BE2" s="30">
        <f>'Laika grafiks'!BE16</f>
        <v>48</v>
      </c>
      <c r="BF2" s="30">
        <f>'Laika grafiks'!BF16</f>
        <v>49</v>
      </c>
      <c r="BG2" s="30">
        <f>'Laika grafiks'!BG16</f>
        <v>50</v>
      </c>
      <c r="BH2" s="30">
        <f>'Laika grafiks'!BH16</f>
        <v>51</v>
      </c>
      <c r="BI2" s="30">
        <f>'Laika grafiks'!BI16</f>
        <v>52</v>
      </c>
      <c r="BJ2" s="30">
        <f>'Laika grafiks'!BJ16</f>
        <v>53</v>
      </c>
      <c r="BK2" s="30">
        <f>'Laika grafiks'!BK16</f>
        <v>54</v>
      </c>
      <c r="BL2" s="30">
        <f>'Laika grafiks'!BL16</f>
        <v>55</v>
      </c>
      <c r="BM2" s="30">
        <f>'Laika grafiks'!BM16</f>
        <v>56</v>
      </c>
      <c r="BN2" s="30">
        <f>'Laika grafiks'!BN16</f>
        <v>57</v>
      </c>
      <c r="BO2" s="30">
        <f>'Laika grafiks'!BO16</f>
        <v>58</v>
      </c>
      <c r="BP2" s="30">
        <f>'Laika grafiks'!BP16</f>
        <v>59</v>
      </c>
      <c r="BQ2" s="30">
        <f>'Laika grafiks'!BQ16</f>
        <v>60</v>
      </c>
      <c r="BR2" s="30">
        <f>'Laika grafiks'!BR16</f>
        <v>61</v>
      </c>
      <c r="BS2" s="30">
        <f>'Laika grafiks'!BS16</f>
        <v>62</v>
      </c>
      <c r="BT2" s="30">
        <f>'Laika grafiks'!BT16</f>
        <v>63</v>
      </c>
      <c r="BU2" s="30">
        <f>'Laika grafiks'!BU16</f>
        <v>64</v>
      </c>
      <c r="BV2" s="30">
        <f>'Laika grafiks'!BV16</f>
        <v>65</v>
      </c>
      <c r="BW2" s="30">
        <f>'Laika grafiks'!BW16</f>
        <v>66</v>
      </c>
      <c r="BX2" s="30">
        <f>'Laika grafiks'!BX16</f>
        <v>67</v>
      </c>
      <c r="BY2" s="30">
        <f>'Laika grafiks'!BY16</f>
        <v>68</v>
      </c>
      <c r="BZ2" s="30">
        <f>'Laika grafiks'!BZ16</f>
        <v>69</v>
      </c>
      <c r="CA2" s="30">
        <f>'Laika grafiks'!CA16</f>
        <v>70</v>
      </c>
      <c r="CB2" s="30">
        <f>'Laika grafiks'!CB16</f>
        <v>71</v>
      </c>
      <c r="CC2" s="30">
        <f>'Laika grafiks'!CC16</f>
        <v>72</v>
      </c>
      <c r="CD2" s="30">
        <f>'Laika grafiks'!CD16</f>
        <v>73</v>
      </c>
      <c r="CE2" s="30">
        <f>'Laika grafiks'!CE16</f>
        <v>74</v>
      </c>
      <c r="CF2" s="30">
        <f>'Laika grafiks'!CF16</f>
        <v>75</v>
      </c>
      <c r="CG2" s="30">
        <f>'Laika grafiks'!CG16</f>
        <v>76</v>
      </c>
      <c r="CH2" s="30">
        <f>'Laika grafiks'!CH16</f>
        <v>77</v>
      </c>
      <c r="CI2" s="30">
        <f>'Laika grafiks'!CI16</f>
        <v>78</v>
      </c>
      <c r="CJ2" s="30">
        <f>'Laika grafiks'!CJ16</f>
        <v>79</v>
      </c>
      <c r="CK2" s="30">
        <f>'Laika grafiks'!CK16</f>
        <v>80</v>
      </c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</row>
    <row r="3" spans="1:187" s="3" customFormat="1" ht="10.15" customHeight="1">
      <c r="E3" s="4"/>
      <c r="F3" s="5"/>
      <c r="G3" s="5"/>
      <c r="I3" s="7" t="s">
        <v>6</v>
      </c>
      <c r="J3" s="6">
        <f>'Laika grafiks'!J17</f>
        <v>2000</v>
      </c>
      <c r="K3" s="6">
        <f>'Laika grafiks'!K17</f>
        <v>2001</v>
      </c>
      <c r="L3" s="6">
        <f>'Laika grafiks'!L17</f>
        <v>2002</v>
      </c>
      <c r="M3" s="6">
        <f>'Laika grafiks'!M17</f>
        <v>2003</v>
      </c>
      <c r="N3" s="6">
        <f>'Laika grafiks'!N17</f>
        <v>2004</v>
      </c>
      <c r="O3" s="6">
        <f>'Laika grafiks'!O17</f>
        <v>2005</v>
      </c>
      <c r="P3" s="6">
        <f>'Laika grafiks'!P17</f>
        <v>2006</v>
      </c>
      <c r="Q3" s="6">
        <f>'Laika grafiks'!Q17</f>
        <v>2007</v>
      </c>
      <c r="R3" s="6">
        <f>'Laika grafiks'!R17</f>
        <v>2008</v>
      </c>
      <c r="S3" s="6">
        <f>'Laika grafiks'!S17</f>
        <v>2009</v>
      </c>
      <c r="T3" s="6">
        <f>'Laika grafiks'!T17</f>
        <v>2010</v>
      </c>
      <c r="U3" s="6">
        <f>'Laika grafiks'!U17</f>
        <v>2011</v>
      </c>
      <c r="V3" s="6">
        <f>'Laika grafiks'!V17</f>
        <v>2012</v>
      </c>
      <c r="W3" s="6">
        <f>'Laika grafiks'!W17</f>
        <v>2013</v>
      </c>
      <c r="X3" s="6">
        <f>'Laika grafiks'!X17</f>
        <v>2014</v>
      </c>
      <c r="Y3" s="6">
        <f>'Laika grafiks'!Y17</f>
        <v>2015</v>
      </c>
      <c r="Z3" s="6">
        <f>'Laika grafiks'!Z17</f>
        <v>2016</v>
      </c>
      <c r="AA3" s="6">
        <f>'Laika grafiks'!AA17</f>
        <v>2017</v>
      </c>
      <c r="AB3" s="6">
        <f>'Laika grafiks'!AB17</f>
        <v>2018</v>
      </c>
      <c r="AC3" s="6">
        <f>'Laika grafiks'!AC17</f>
        <v>2019</v>
      </c>
      <c r="AD3" s="6">
        <f>'Laika grafiks'!AD17</f>
        <v>2020</v>
      </c>
      <c r="AE3" s="6">
        <f>'Laika grafiks'!AE17</f>
        <v>2021</v>
      </c>
      <c r="AF3" s="6">
        <f>'Laika grafiks'!AF17</f>
        <v>2022</v>
      </c>
      <c r="AG3" s="6">
        <f>'Laika grafiks'!AG17</f>
        <v>2023</v>
      </c>
      <c r="AH3" s="6">
        <f>'Laika grafiks'!AH17</f>
        <v>2024</v>
      </c>
      <c r="AI3" s="6">
        <f>'Laika grafiks'!AI17</f>
        <v>2025</v>
      </c>
      <c r="AJ3" s="6">
        <f>'Laika grafiks'!AJ17</f>
        <v>2026</v>
      </c>
      <c r="AK3" s="6">
        <f>'Laika grafiks'!AK17</f>
        <v>2027</v>
      </c>
      <c r="AL3" s="6">
        <f>'Laika grafiks'!AL17</f>
        <v>2028</v>
      </c>
      <c r="AM3" s="6">
        <f>'Laika grafiks'!AM17</f>
        <v>2029</v>
      </c>
      <c r="AN3" s="6">
        <f>'Laika grafiks'!AN17</f>
        <v>2030</v>
      </c>
      <c r="AO3" s="6">
        <f>'Laika grafiks'!AO17</f>
        <v>2031</v>
      </c>
      <c r="AP3" s="6">
        <f>'Laika grafiks'!AP17</f>
        <v>2032</v>
      </c>
      <c r="AQ3" s="6">
        <f>'Laika grafiks'!AQ17</f>
        <v>2033</v>
      </c>
      <c r="AR3" s="6">
        <f>'Laika grafiks'!AR17</f>
        <v>2034</v>
      </c>
      <c r="AS3" s="6">
        <f>'Laika grafiks'!AS17</f>
        <v>2035</v>
      </c>
      <c r="AT3" s="6">
        <f>'Laika grafiks'!AT17</f>
        <v>2036</v>
      </c>
      <c r="AU3" s="6">
        <f>'Laika grafiks'!AU17</f>
        <v>2037</v>
      </c>
      <c r="AV3" s="6">
        <f>'Laika grafiks'!AV17</f>
        <v>2038</v>
      </c>
      <c r="AW3" s="6">
        <f>'Laika grafiks'!AW17</f>
        <v>2039</v>
      </c>
      <c r="AX3" s="6">
        <f>'Laika grafiks'!AX17</f>
        <v>2040</v>
      </c>
      <c r="AY3" s="6">
        <f>'Laika grafiks'!AY17</f>
        <v>2041</v>
      </c>
      <c r="AZ3" s="6">
        <f>'Laika grafiks'!AZ17</f>
        <v>2042</v>
      </c>
      <c r="BA3" s="6">
        <f>'Laika grafiks'!BA17</f>
        <v>2043</v>
      </c>
      <c r="BB3" s="6">
        <f>'Laika grafiks'!BB17</f>
        <v>2044</v>
      </c>
      <c r="BC3" s="6">
        <f>'Laika grafiks'!BC17</f>
        <v>2045</v>
      </c>
      <c r="BD3" s="6">
        <f>'Laika grafiks'!BD17</f>
        <v>2046</v>
      </c>
      <c r="BE3" s="6">
        <f>'Laika grafiks'!BE17</f>
        <v>2047</v>
      </c>
      <c r="BF3" s="6">
        <f>'Laika grafiks'!BF17</f>
        <v>2048</v>
      </c>
      <c r="BG3" s="6">
        <f>'Laika grafiks'!BG17</f>
        <v>2049</v>
      </c>
      <c r="BH3" s="6">
        <f>'Laika grafiks'!BH17</f>
        <v>2050</v>
      </c>
      <c r="BI3" s="6">
        <f>'Laika grafiks'!BI17</f>
        <v>2051</v>
      </c>
      <c r="BJ3" s="6">
        <f>'Laika grafiks'!BJ17</f>
        <v>2052</v>
      </c>
      <c r="BK3" s="6">
        <f>'Laika grafiks'!BK17</f>
        <v>2053</v>
      </c>
      <c r="BL3" s="6">
        <f>'Laika grafiks'!BL17</f>
        <v>2054</v>
      </c>
      <c r="BM3" s="6">
        <f>'Laika grafiks'!BM17</f>
        <v>2055</v>
      </c>
      <c r="BN3" s="6">
        <f>'Laika grafiks'!BN17</f>
        <v>2056</v>
      </c>
      <c r="BO3" s="6">
        <f>'Laika grafiks'!BO17</f>
        <v>2057</v>
      </c>
      <c r="BP3" s="6">
        <f>'Laika grafiks'!BP17</f>
        <v>2058</v>
      </c>
      <c r="BQ3" s="6">
        <f>'Laika grafiks'!BQ17</f>
        <v>2059</v>
      </c>
      <c r="BR3" s="6">
        <f>'Laika grafiks'!BR17</f>
        <v>2060</v>
      </c>
      <c r="BS3" s="6">
        <f>'Laika grafiks'!BS17</f>
        <v>2061</v>
      </c>
      <c r="BT3" s="6">
        <f>'Laika grafiks'!BT17</f>
        <v>2062</v>
      </c>
      <c r="BU3" s="6">
        <f>'Laika grafiks'!BU17</f>
        <v>2063</v>
      </c>
      <c r="BV3" s="6">
        <f>'Laika grafiks'!BV17</f>
        <v>2064</v>
      </c>
      <c r="BW3" s="6">
        <f>'Laika grafiks'!BW17</f>
        <v>2065</v>
      </c>
      <c r="BX3" s="6">
        <f>'Laika grafiks'!BX17</f>
        <v>2066</v>
      </c>
      <c r="BY3" s="6">
        <f>'Laika grafiks'!BY17</f>
        <v>2067</v>
      </c>
      <c r="BZ3" s="6">
        <f>'Laika grafiks'!BZ17</f>
        <v>2068</v>
      </c>
      <c r="CA3" s="6">
        <f>'Laika grafiks'!CA17</f>
        <v>2069</v>
      </c>
      <c r="CB3" s="6">
        <f>'Laika grafiks'!CB17</f>
        <v>2070</v>
      </c>
      <c r="CC3" s="6">
        <f>'Laika grafiks'!CC17</f>
        <v>2071</v>
      </c>
      <c r="CD3" s="6">
        <f>'Laika grafiks'!CD17</f>
        <v>2072</v>
      </c>
      <c r="CE3" s="6">
        <f>'Laika grafiks'!CE17</f>
        <v>2073</v>
      </c>
      <c r="CF3" s="6">
        <f>'Laika grafiks'!CF17</f>
        <v>2074</v>
      </c>
      <c r="CG3" s="6">
        <f>'Laika grafiks'!CG17</f>
        <v>2075</v>
      </c>
      <c r="CH3" s="6">
        <f>'Laika grafiks'!CH17</f>
        <v>2076</v>
      </c>
      <c r="CI3" s="6">
        <f>'Laika grafiks'!CI17</f>
        <v>2077</v>
      </c>
      <c r="CJ3" s="6">
        <f>'Laika grafiks'!CJ17</f>
        <v>2078</v>
      </c>
      <c r="CK3" s="6">
        <f>'Laika grafiks'!CK17</f>
        <v>2079</v>
      </c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</row>
    <row r="4" spans="1:187" s="3" customFormat="1" ht="10.15" customHeight="1">
      <c r="E4" s="4"/>
      <c r="F4" s="5"/>
      <c r="G4" s="5"/>
      <c r="I4" s="7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</row>
    <row r="5" spans="1:187" ht="10.15" customHeight="1"/>
    <row r="6" spans="1:187" s="13" customFormat="1" ht="10.15" customHeight="1">
      <c r="A6" s="13">
        <v>1</v>
      </c>
      <c r="B6" s="13" t="s">
        <v>301</v>
      </c>
      <c r="E6" s="14"/>
      <c r="F6" s="15"/>
      <c r="G6" s="15"/>
    </row>
    <row r="7" spans="1:187" ht="10.15" customHeight="1"/>
    <row r="8" spans="1:187" s="16" customFormat="1" ht="10.15" customHeight="1">
      <c r="B8" s="207" t="s">
        <v>406</v>
      </c>
      <c r="C8" s="16" t="s">
        <v>300</v>
      </c>
      <c r="E8" s="18"/>
      <c r="F8" s="19"/>
      <c r="G8" s="20"/>
    </row>
    <row r="9" spans="1:187" ht="10.15" customHeight="1" outlineLevel="2">
      <c r="B9" s="21"/>
    </row>
    <row r="10" spans="1:187" ht="10.15" customHeight="1" outlineLevel="2">
      <c r="B10" s="21"/>
      <c r="D10" s="10" t="s">
        <v>56</v>
      </c>
      <c r="F10" s="12" t="s">
        <v>8</v>
      </c>
      <c r="G10" s="32">
        <f>Ienemumi!G150</f>
        <v>4</v>
      </c>
    </row>
    <row r="11" spans="1:187" ht="10.15" customHeight="1" outlineLevel="2">
      <c r="B11" s="21"/>
      <c r="E11" s="10"/>
      <c r="F11" s="10"/>
      <c r="G11" s="10"/>
      <c r="H11" s="89"/>
      <c r="I11" s="89"/>
    </row>
    <row r="12" spans="1:187" ht="10.15" customHeight="1" outlineLevel="2">
      <c r="B12" s="21"/>
      <c r="D12" s="63" t="s">
        <v>134</v>
      </c>
      <c r="H12" s="89"/>
      <c r="I12" s="89"/>
    </row>
    <row r="13" spans="1:187" ht="10.15" customHeight="1" outlineLevel="2">
      <c r="B13" s="21"/>
      <c r="D13" s="10" t="s">
        <v>131</v>
      </c>
      <c r="F13" s="12" t="s">
        <v>33</v>
      </c>
      <c r="G13" s="22">
        <f>Ienemumi!G155</f>
        <v>1958257.4159232564</v>
      </c>
      <c r="H13" s="89"/>
      <c r="I13" s="89"/>
      <c r="J13" s="31">
        <f>Ienemumi!J155</f>
        <v>0</v>
      </c>
      <c r="K13" s="31">
        <f>Ienemumi!K155</f>
        <v>0</v>
      </c>
      <c r="L13" s="31">
        <f>Ienemumi!L155</f>
        <v>0</v>
      </c>
      <c r="M13" s="31">
        <f>Ienemumi!M155</f>
        <v>0</v>
      </c>
      <c r="N13" s="31">
        <f>Ienemumi!N155</f>
        <v>71250</v>
      </c>
      <c r="O13" s="31">
        <f>Ienemumi!O155</f>
        <v>71250</v>
      </c>
      <c r="P13" s="31">
        <f>Ienemumi!P155</f>
        <v>71250</v>
      </c>
      <c r="Q13" s="31">
        <f>Ienemumi!Q155</f>
        <v>71250</v>
      </c>
      <c r="R13" s="31">
        <f>Ienemumi!R155</f>
        <v>71250</v>
      </c>
      <c r="S13" s="31">
        <f>Ienemumi!S155</f>
        <v>71250</v>
      </c>
      <c r="T13" s="31">
        <f>Ienemumi!T155</f>
        <v>71250</v>
      </c>
      <c r="U13" s="31">
        <f>Ienemumi!U155</f>
        <v>71250</v>
      </c>
      <c r="V13" s="31">
        <f>Ienemumi!V155</f>
        <v>71250</v>
      </c>
      <c r="W13" s="31">
        <f>Ienemumi!W155</f>
        <v>71250</v>
      </c>
      <c r="X13" s="31">
        <f>Ienemumi!X155</f>
        <v>67310.906435653844</v>
      </c>
      <c r="Y13" s="31">
        <f>Ienemumi!Y155</f>
        <v>61701.664232682684</v>
      </c>
      <c r="Z13" s="31">
        <f>Ienemumi!Z155</f>
        <v>56955.382368630177</v>
      </c>
      <c r="AA13" s="31">
        <f>Ienemumi!AA155</f>
        <v>52887.140770870879</v>
      </c>
      <c r="AB13" s="31">
        <f>Ienemumi!AB155</f>
        <v>49361.331386146165</v>
      </c>
      <c r="AC13" s="31">
        <f>Ienemumi!AC155</f>
        <v>46276.248174512039</v>
      </c>
      <c r="AD13" s="31">
        <f>Ienemumi!AD155</f>
        <v>43554.115928952517</v>
      </c>
      <c r="AE13" s="31">
        <f>Ienemumi!AE155</f>
        <v>41134.442821788471</v>
      </c>
      <c r="AF13" s="31">
        <f>Ienemumi!AF155</f>
        <v>38969.472146957502</v>
      </c>
      <c r="AG13" s="31">
        <f>Ienemumi!AG155</f>
        <v>37020.998539609631</v>
      </c>
      <c r="AH13" s="31">
        <f>Ienemumi!AH155</f>
        <v>35258.09384724727</v>
      </c>
      <c r="AI13" s="31">
        <f>Ienemumi!AI155</f>
        <v>33655.453217826936</v>
      </c>
      <c r="AJ13" s="31">
        <f>Ienemumi!AJ155</f>
        <v>32192.172643138805</v>
      </c>
      <c r="AK13" s="31">
        <f>Ienemumi!AK155</f>
        <v>30850.832116341353</v>
      </c>
      <c r="AL13" s="31">
        <f>Ienemumi!AL155</f>
        <v>29616.798831687687</v>
      </c>
      <c r="AM13" s="31">
        <f>Ienemumi!AM155</f>
        <v>28477.691184315081</v>
      </c>
      <c r="AN13" s="31">
        <f>Ienemumi!AN155</f>
        <v>27422.961881192303</v>
      </c>
      <c r="AO13" s="31">
        <f>Ienemumi!AO155</f>
        <v>26443.570385435418</v>
      </c>
      <c r="AP13" s="31">
        <f>Ienemumi!AP155</f>
        <v>25531.72313076524</v>
      </c>
      <c r="AQ13" s="31">
        <f>Ienemumi!AQ155</f>
        <v>24680.665693073071</v>
      </c>
      <c r="AR13" s="31">
        <f>Ienemumi!AR155</f>
        <v>23884.515186844899</v>
      </c>
      <c r="AS13" s="31">
        <f>Ienemumi!AS155</f>
        <v>23138.124087256005</v>
      </c>
      <c r="AT13" s="31">
        <f>Ienemumi!AT155</f>
        <v>22436.968811884617</v>
      </c>
      <c r="AU13" s="31">
        <f>Ienemumi!AU155</f>
        <v>21777.057964476251</v>
      </c>
      <c r="AV13" s="31">
        <f>Ienemumi!AV155</f>
        <v>21154.85630834836</v>
      </c>
      <c r="AW13" s="31">
        <f>Ienemumi!AW155</f>
        <v>20567.221410894228</v>
      </c>
      <c r="AX13" s="31">
        <f>Ienemumi!AX155</f>
        <v>20011.350561951138</v>
      </c>
      <c r="AY13" s="31">
        <f>Ienemumi!AY155</f>
        <v>19484.736073478743</v>
      </c>
      <c r="AZ13" s="31">
        <f>Ienemumi!AZ155</f>
        <v>18985.127456210048</v>
      </c>
      <c r="BA13" s="31">
        <f>Ienemumi!BA155</f>
        <v>18510.499269804801</v>
      </c>
      <c r="BB13" s="31">
        <f>Ienemumi!BB155</f>
        <v>18059.023677858335</v>
      </c>
      <c r="BC13" s="31">
        <f>Ienemumi!BC155</f>
        <v>17629.046923623617</v>
      </c>
      <c r="BD13" s="31">
        <f>Ienemumi!BD155</f>
        <v>17219.069088190503</v>
      </c>
      <c r="BE13" s="31">
        <f>Ienemumi!BE155</f>
        <v>16827.726608913439</v>
      </c>
      <c r="BF13" s="31">
        <f>Ienemumi!BF155</f>
        <v>16453.77712871537</v>
      </c>
      <c r="BG13" s="31">
        <f>Ienemumi!BG155</f>
        <v>16096.08632156939</v>
      </c>
      <c r="BH13" s="31">
        <f>Ienemumi!BH155</f>
        <v>15753.616399833885</v>
      </c>
      <c r="BI13" s="31">
        <f>Ienemumi!BI155</f>
        <v>15425.416058170675</v>
      </c>
      <c r="BJ13" s="31">
        <f>Ienemumi!BJ155</f>
        <v>15110.611648820261</v>
      </c>
      <c r="BK13" s="31">
        <f>Ienemumi!BK155</f>
        <v>14808.399415843842</v>
      </c>
      <c r="BL13" s="31">
        <f>Ienemumi!BL155</f>
        <v>14518.038642984155</v>
      </c>
      <c r="BM13" s="31">
        <f>Ienemumi!BM155</f>
        <v>14238.845592157544</v>
      </c>
      <c r="BN13" s="31">
        <f>Ienemumi!BN155</f>
        <v>13970.188128154596</v>
      </c>
      <c r="BO13" s="31">
        <f>Ienemumi!BO155</f>
        <v>13711.48094059621</v>
      </c>
      <c r="BP13" s="31">
        <f>Ienemumi!BP155</f>
        <v>13462.181287130827</v>
      </c>
      <c r="BQ13" s="31">
        <f>Ienemumi!BQ155</f>
        <v>13221.785192717798</v>
      </c>
      <c r="BR13" s="31">
        <f>Ienemumi!BR155</f>
        <v>0</v>
      </c>
      <c r="BS13" s="31">
        <f>Ienemumi!BS155</f>
        <v>0</v>
      </c>
      <c r="BT13" s="31">
        <f>Ienemumi!BT155</f>
        <v>0</v>
      </c>
      <c r="BU13" s="31">
        <f>Ienemumi!BU155</f>
        <v>0</v>
      </c>
      <c r="BV13" s="31">
        <f>Ienemumi!BV155</f>
        <v>0</v>
      </c>
      <c r="BW13" s="31">
        <f>Ienemumi!BW155</f>
        <v>0</v>
      </c>
      <c r="BX13" s="31">
        <f>Ienemumi!BX155</f>
        <v>0</v>
      </c>
      <c r="BY13" s="31">
        <f>Ienemumi!BY155</f>
        <v>0</v>
      </c>
      <c r="BZ13" s="31">
        <f>Ienemumi!BZ155</f>
        <v>0</v>
      </c>
      <c r="CA13" s="31">
        <f>Ienemumi!CA155</f>
        <v>0</v>
      </c>
      <c r="CB13" s="31">
        <f>Ienemumi!CB155</f>
        <v>0</v>
      </c>
      <c r="CC13" s="31">
        <f>Ienemumi!CC155</f>
        <v>0</v>
      </c>
      <c r="CD13" s="31">
        <f>Ienemumi!CD155</f>
        <v>0</v>
      </c>
      <c r="CE13" s="31">
        <f>Ienemumi!CE155</f>
        <v>0</v>
      </c>
      <c r="CF13" s="31">
        <f>Ienemumi!CF155</f>
        <v>0</v>
      </c>
      <c r="CG13" s="31">
        <f>Ienemumi!CG155</f>
        <v>0</v>
      </c>
      <c r="CH13" s="31">
        <f>Ienemumi!CH155</f>
        <v>0</v>
      </c>
      <c r="CI13" s="31">
        <f>Ienemumi!CI155</f>
        <v>0</v>
      </c>
      <c r="CJ13" s="31">
        <f>Ienemumi!CJ155</f>
        <v>0</v>
      </c>
      <c r="CK13" s="31">
        <f>Ienemumi!CK155</f>
        <v>0</v>
      </c>
    </row>
    <row r="14" spans="1:187" ht="10.15" customHeight="1" outlineLevel="2">
      <c r="B14" s="21"/>
      <c r="D14" s="40" t="s">
        <v>132</v>
      </c>
      <c r="E14" s="41"/>
      <c r="F14" s="42" t="s">
        <v>33</v>
      </c>
      <c r="G14" s="68">
        <f>Ienemumi!G156</f>
        <v>2242549.525726412</v>
      </c>
      <c r="H14" s="89"/>
      <c r="I14" s="89"/>
      <c r="J14" s="39">
        <f>Ienemumi!J156</f>
        <v>0</v>
      </c>
      <c r="K14" s="39">
        <f>Ienemumi!K156</f>
        <v>0</v>
      </c>
      <c r="L14" s="39">
        <f>Ienemumi!L156</f>
        <v>0</v>
      </c>
      <c r="M14" s="39">
        <f>Ienemumi!M156</f>
        <v>0</v>
      </c>
      <c r="N14" s="39">
        <f>Ienemumi!N156</f>
        <v>3750</v>
      </c>
      <c r="O14" s="39">
        <f>Ienemumi!O156</f>
        <v>3750</v>
      </c>
      <c r="P14" s="39">
        <f>Ienemumi!P156</f>
        <v>3750</v>
      </c>
      <c r="Q14" s="39">
        <f>Ienemumi!Q156</f>
        <v>3750</v>
      </c>
      <c r="R14" s="39">
        <f>Ienemumi!R156</f>
        <v>3750</v>
      </c>
      <c r="S14" s="39">
        <f>Ienemumi!S156</f>
        <v>3750</v>
      </c>
      <c r="T14" s="39">
        <f>Ienemumi!T156</f>
        <v>3750</v>
      </c>
      <c r="U14" s="39">
        <f>Ienemumi!U156</f>
        <v>3750</v>
      </c>
      <c r="V14" s="39">
        <f>Ienemumi!V156</f>
        <v>3750</v>
      </c>
      <c r="W14" s="39">
        <f>Ienemumi!W156</f>
        <v>3750</v>
      </c>
      <c r="X14" s="39">
        <f>Ienemumi!X156</f>
        <v>7689.0935643461562</v>
      </c>
      <c r="Y14" s="39">
        <f>Ienemumi!Y156</f>
        <v>13298.335767317316</v>
      </c>
      <c r="Z14" s="39">
        <f>Ienemumi!Z156</f>
        <v>18044.617631369823</v>
      </c>
      <c r="AA14" s="39">
        <f>Ienemumi!AA156</f>
        <v>22112.859229129121</v>
      </c>
      <c r="AB14" s="39">
        <f>Ienemumi!AB156</f>
        <v>25638.668613853835</v>
      </c>
      <c r="AC14" s="39">
        <f>Ienemumi!AC156</f>
        <v>28723.751825487961</v>
      </c>
      <c r="AD14" s="39">
        <f>Ienemumi!AD156</f>
        <v>31445.884071047483</v>
      </c>
      <c r="AE14" s="39">
        <f>Ienemumi!AE156</f>
        <v>33865.557178211529</v>
      </c>
      <c r="AF14" s="39">
        <f>Ienemumi!AF156</f>
        <v>36030.527853042498</v>
      </c>
      <c r="AG14" s="39">
        <f>Ienemumi!AG156</f>
        <v>37979.001460390369</v>
      </c>
      <c r="AH14" s="39">
        <f>Ienemumi!AH156</f>
        <v>39741.90615275273</v>
      </c>
      <c r="AI14" s="39">
        <f>Ienemumi!AI156</f>
        <v>41344.546782173064</v>
      </c>
      <c r="AJ14" s="39">
        <f>Ienemumi!AJ156</f>
        <v>42807.827356861191</v>
      </c>
      <c r="AK14" s="39">
        <f>Ienemumi!AK156</f>
        <v>44149.167883658651</v>
      </c>
      <c r="AL14" s="39">
        <f>Ienemumi!AL156</f>
        <v>45383.201168312313</v>
      </c>
      <c r="AM14" s="39">
        <f>Ienemumi!AM156</f>
        <v>46522.308815684919</v>
      </c>
      <c r="AN14" s="39">
        <f>Ienemumi!AN156</f>
        <v>47577.038118807701</v>
      </c>
      <c r="AO14" s="39">
        <f>Ienemumi!AO156</f>
        <v>48556.429614564579</v>
      </c>
      <c r="AP14" s="39">
        <f>Ienemumi!AP156</f>
        <v>49468.27686923476</v>
      </c>
      <c r="AQ14" s="39">
        <f>Ienemumi!AQ156</f>
        <v>50319.334306926932</v>
      </c>
      <c r="AR14" s="39">
        <f>Ienemumi!AR156</f>
        <v>51115.484813155097</v>
      </c>
      <c r="AS14" s="39">
        <f>Ienemumi!AS156</f>
        <v>51861.875912743999</v>
      </c>
      <c r="AT14" s="39">
        <f>Ienemumi!AT156</f>
        <v>52563.031188115383</v>
      </c>
      <c r="AU14" s="39">
        <f>Ienemumi!AU156</f>
        <v>53222.942035523753</v>
      </c>
      <c r="AV14" s="39">
        <f>Ienemumi!AV156</f>
        <v>53845.14369165164</v>
      </c>
      <c r="AW14" s="39">
        <f>Ienemumi!AW156</f>
        <v>54432.778589105772</v>
      </c>
      <c r="AX14" s="39">
        <f>Ienemumi!AX156</f>
        <v>54988.649438048858</v>
      </c>
      <c r="AY14" s="39">
        <f>Ienemumi!AY156</f>
        <v>55515.263926521257</v>
      </c>
      <c r="AZ14" s="39">
        <f>Ienemumi!AZ156</f>
        <v>56014.872543789956</v>
      </c>
      <c r="BA14" s="39">
        <f>Ienemumi!BA156</f>
        <v>56489.500730195199</v>
      </c>
      <c r="BB14" s="39">
        <f>Ienemumi!BB156</f>
        <v>56940.976322141665</v>
      </c>
      <c r="BC14" s="39">
        <f>Ienemumi!BC156</f>
        <v>57370.953076376383</v>
      </c>
      <c r="BD14" s="39">
        <f>Ienemumi!BD156</f>
        <v>57780.930911809497</v>
      </c>
      <c r="BE14" s="39">
        <f>Ienemumi!BE156</f>
        <v>58172.273391086565</v>
      </c>
      <c r="BF14" s="39">
        <f>Ienemumi!BF156</f>
        <v>58546.222871284626</v>
      </c>
      <c r="BG14" s="39">
        <f>Ienemumi!BG156</f>
        <v>58903.91367843061</v>
      </c>
      <c r="BH14" s="39">
        <f>Ienemumi!BH156</f>
        <v>59246.383600166111</v>
      </c>
      <c r="BI14" s="39">
        <f>Ienemumi!BI156</f>
        <v>59574.583941829325</v>
      </c>
      <c r="BJ14" s="39">
        <f>Ienemumi!BJ156</f>
        <v>59889.388351179739</v>
      </c>
      <c r="BK14" s="39">
        <f>Ienemumi!BK156</f>
        <v>60191.600584156156</v>
      </c>
      <c r="BL14" s="39">
        <f>Ienemumi!BL156</f>
        <v>60481.961357015847</v>
      </c>
      <c r="BM14" s="39">
        <f>Ienemumi!BM156</f>
        <v>60761.154407842456</v>
      </c>
      <c r="BN14" s="39">
        <f>Ienemumi!BN156</f>
        <v>61029.811871845406</v>
      </c>
      <c r="BO14" s="39">
        <f>Ienemumi!BO156</f>
        <v>61288.519059403792</v>
      </c>
      <c r="BP14" s="39">
        <f>Ienemumi!BP156</f>
        <v>61537.818712869172</v>
      </c>
      <c r="BQ14" s="39">
        <f>Ienemumi!BQ156</f>
        <v>61778.214807282202</v>
      </c>
      <c r="BR14" s="39">
        <f>Ienemumi!BR156</f>
        <v>806.94164966838434</v>
      </c>
      <c r="BS14" s="39">
        <f>Ienemumi!BS156</f>
        <v>0</v>
      </c>
      <c r="BT14" s="39">
        <f>Ienemumi!BT156</f>
        <v>0</v>
      </c>
      <c r="BU14" s="39">
        <f>Ienemumi!BU156</f>
        <v>0</v>
      </c>
      <c r="BV14" s="39">
        <f>Ienemumi!BV156</f>
        <v>0</v>
      </c>
      <c r="BW14" s="39">
        <f>Ienemumi!BW156</f>
        <v>0</v>
      </c>
      <c r="BX14" s="39">
        <f>Ienemumi!BX156</f>
        <v>0</v>
      </c>
      <c r="BY14" s="39">
        <f>Ienemumi!BY156</f>
        <v>0</v>
      </c>
      <c r="BZ14" s="39">
        <f>Ienemumi!BZ156</f>
        <v>0</v>
      </c>
      <c r="CA14" s="39">
        <f>Ienemumi!CA156</f>
        <v>0</v>
      </c>
      <c r="CB14" s="39">
        <f>Ienemumi!CB156</f>
        <v>0</v>
      </c>
      <c r="CC14" s="39">
        <f>Ienemumi!CC156</f>
        <v>0</v>
      </c>
      <c r="CD14" s="39">
        <f>Ienemumi!CD156</f>
        <v>0</v>
      </c>
      <c r="CE14" s="39">
        <f>Ienemumi!CE156</f>
        <v>0</v>
      </c>
      <c r="CF14" s="39">
        <f>Ienemumi!CF156</f>
        <v>0</v>
      </c>
      <c r="CG14" s="39">
        <f>Ienemumi!CG156</f>
        <v>0</v>
      </c>
      <c r="CH14" s="39">
        <f>Ienemumi!CH156</f>
        <v>0</v>
      </c>
      <c r="CI14" s="39">
        <f>Ienemumi!CI156</f>
        <v>0</v>
      </c>
      <c r="CJ14" s="39">
        <f>Ienemumi!CJ156</f>
        <v>0</v>
      </c>
      <c r="CK14" s="39">
        <f>Ienemumi!CK156</f>
        <v>0</v>
      </c>
    </row>
    <row r="15" spans="1:187" ht="10.15" customHeight="1" outlineLevel="2">
      <c r="B15" s="21"/>
      <c r="D15" s="44" t="s">
        <v>302</v>
      </c>
      <c r="E15" s="44"/>
      <c r="F15" s="46" t="s">
        <v>33</v>
      </c>
      <c r="G15" s="82">
        <f>Ienemumi!G157</f>
        <v>4200806.9416496679</v>
      </c>
      <c r="H15" s="89"/>
      <c r="I15" s="89"/>
      <c r="J15" s="38">
        <f>SUM(J13:J14)</f>
        <v>0</v>
      </c>
      <c r="K15" s="38">
        <f t="shared" ref="K15:BV15" si="0">SUM(K13:K14)</f>
        <v>0</v>
      </c>
      <c r="L15" s="38">
        <f t="shared" si="0"/>
        <v>0</v>
      </c>
      <c r="M15" s="38">
        <f t="shared" si="0"/>
        <v>0</v>
      </c>
      <c r="N15" s="38">
        <f t="shared" si="0"/>
        <v>75000</v>
      </c>
      <c r="O15" s="38">
        <f t="shared" si="0"/>
        <v>75000</v>
      </c>
      <c r="P15" s="38">
        <f t="shared" si="0"/>
        <v>75000</v>
      </c>
      <c r="Q15" s="38">
        <f t="shared" si="0"/>
        <v>75000</v>
      </c>
      <c r="R15" s="38">
        <f t="shared" si="0"/>
        <v>75000</v>
      </c>
      <c r="S15" s="38">
        <f t="shared" si="0"/>
        <v>75000</v>
      </c>
      <c r="T15" s="38">
        <f t="shared" si="0"/>
        <v>75000</v>
      </c>
      <c r="U15" s="38">
        <f t="shared" si="0"/>
        <v>75000</v>
      </c>
      <c r="V15" s="38">
        <f t="shared" si="0"/>
        <v>75000</v>
      </c>
      <c r="W15" s="38">
        <f t="shared" si="0"/>
        <v>75000</v>
      </c>
      <c r="X15" s="38">
        <f t="shared" si="0"/>
        <v>75000</v>
      </c>
      <c r="Y15" s="38">
        <f t="shared" si="0"/>
        <v>75000</v>
      </c>
      <c r="Z15" s="38">
        <f t="shared" si="0"/>
        <v>75000</v>
      </c>
      <c r="AA15" s="38">
        <f t="shared" si="0"/>
        <v>75000</v>
      </c>
      <c r="AB15" s="38">
        <f t="shared" si="0"/>
        <v>75000</v>
      </c>
      <c r="AC15" s="38">
        <f t="shared" si="0"/>
        <v>75000</v>
      </c>
      <c r="AD15" s="38">
        <f t="shared" si="0"/>
        <v>75000</v>
      </c>
      <c r="AE15" s="38">
        <f t="shared" si="0"/>
        <v>75000</v>
      </c>
      <c r="AF15" s="38">
        <f t="shared" si="0"/>
        <v>75000</v>
      </c>
      <c r="AG15" s="38">
        <f t="shared" si="0"/>
        <v>75000</v>
      </c>
      <c r="AH15" s="38">
        <f t="shared" si="0"/>
        <v>75000</v>
      </c>
      <c r="AI15" s="38">
        <f t="shared" si="0"/>
        <v>75000</v>
      </c>
      <c r="AJ15" s="38">
        <f t="shared" si="0"/>
        <v>75000</v>
      </c>
      <c r="AK15" s="38">
        <f t="shared" si="0"/>
        <v>75000</v>
      </c>
      <c r="AL15" s="38">
        <f t="shared" si="0"/>
        <v>75000</v>
      </c>
      <c r="AM15" s="38">
        <f t="shared" si="0"/>
        <v>75000</v>
      </c>
      <c r="AN15" s="38">
        <f t="shared" si="0"/>
        <v>75000</v>
      </c>
      <c r="AO15" s="38">
        <f t="shared" si="0"/>
        <v>75000</v>
      </c>
      <c r="AP15" s="38">
        <f t="shared" si="0"/>
        <v>75000</v>
      </c>
      <c r="AQ15" s="38">
        <f t="shared" si="0"/>
        <v>75000</v>
      </c>
      <c r="AR15" s="38">
        <f t="shared" si="0"/>
        <v>75000</v>
      </c>
      <c r="AS15" s="38">
        <f t="shared" si="0"/>
        <v>75000</v>
      </c>
      <c r="AT15" s="38">
        <f t="shared" si="0"/>
        <v>75000</v>
      </c>
      <c r="AU15" s="38">
        <f t="shared" si="0"/>
        <v>75000</v>
      </c>
      <c r="AV15" s="38">
        <f t="shared" si="0"/>
        <v>75000</v>
      </c>
      <c r="AW15" s="38">
        <f t="shared" si="0"/>
        <v>75000</v>
      </c>
      <c r="AX15" s="38">
        <f t="shared" si="0"/>
        <v>75000</v>
      </c>
      <c r="AY15" s="38">
        <f t="shared" si="0"/>
        <v>75000</v>
      </c>
      <c r="AZ15" s="38">
        <f t="shared" si="0"/>
        <v>75000</v>
      </c>
      <c r="BA15" s="38">
        <f t="shared" si="0"/>
        <v>75000</v>
      </c>
      <c r="BB15" s="38">
        <f t="shared" si="0"/>
        <v>75000</v>
      </c>
      <c r="BC15" s="38">
        <f t="shared" si="0"/>
        <v>75000</v>
      </c>
      <c r="BD15" s="38">
        <f t="shared" si="0"/>
        <v>75000</v>
      </c>
      <c r="BE15" s="38">
        <f t="shared" si="0"/>
        <v>75000</v>
      </c>
      <c r="BF15" s="38">
        <f t="shared" si="0"/>
        <v>75000</v>
      </c>
      <c r="BG15" s="38">
        <f t="shared" si="0"/>
        <v>75000</v>
      </c>
      <c r="BH15" s="38">
        <f t="shared" si="0"/>
        <v>75000</v>
      </c>
      <c r="BI15" s="38">
        <f t="shared" si="0"/>
        <v>75000</v>
      </c>
      <c r="BJ15" s="38">
        <f t="shared" si="0"/>
        <v>75000</v>
      </c>
      <c r="BK15" s="38">
        <f t="shared" si="0"/>
        <v>75000</v>
      </c>
      <c r="BL15" s="38">
        <f t="shared" si="0"/>
        <v>75000</v>
      </c>
      <c r="BM15" s="38">
        <f t="shared" si="0"/>
        <v>75000</v>
      </c>
      <c r="BN15" s="38">
        <f t="shared" si="0"/>
        <v>75000</v>
      </c>
      <c r="BO15" s="38">
        <f t="shared" si="0"/>
        <v>75000</v>
      </c>
      <c r="BP15" s="38">
        <f t="shared" si="0"/>
        <v>75000</v>
      </c>
      <c r="BQ15" s="38">
        <f t="shared" si="0"/>
        <v>75000</v>
      </c>
      <c r="BR15" s="38">
        <f t="shared" si="0"/>
        <v>806.94164966838434</v>
      </c>
      <c r="BS15" s="38">
        <f t="shared" si="0"/>
        <v>0</v>
      </c>
      <c r="BT15" s="38">
        <f t="shared" si="0"/>
        <v>0</v>
      </c>
      <c r="BU15" s="38">
        <f t="shared" si="0"/>
        <v>0</v>
      </c>
      <c r="BV15" s="38">
        <f t="shared" si="0"/>
        <v>0</v>
      </c>
      <c r="BW15" s="38">
        <f t="shared" ref="BW15:CK15" si="1">SUM(BW13:BW14)</f>
        <v>0</v>
      </c>
      <c r="BX15" s="38">
        <f t="shared" si="1"/>
        <v>0</v>
      </c>
      <c r="BY15" s="38">
        <f t="shared" si="1"/>
        <v>0</v>
      </c>
      <c r="BZ15" s="38">
        <f t="shared" si="1"/>
        <v>0</v>
      </c>
      <c r="CA15" s="38">
        <f t="shared" si="1"/>
        <v>0</v>
      </c>
      <c r="CB15" s="38">
        <f t="shared" si="1"/>
        <v>0</v>
      </c>
      <c r="CC15" s="38">
        <f t="shared" si="1"/>
        <v>0</v>
      </c>
      <c r="CD15" s="38">
        <f t="shared" si="1"/>
        <v>0</v>
      </c>
      <c r="CE15" s="38">
        <f t="shared" si="1"/>
        <v>0</v>
      </c>
      <c r="CF15" s="38">
        <f t="shared" si="1"/>
        <v>0</v>
      </c>
      <c r="CG15" s="38">
        <f t="shared" si="1"/>
        <v>0</v>
      </c>
      <c r="CH15" s="38">
        <f t="shared" si="1"/>
        <v>0</v>
      </c>
      <c r="CI15" s="38">
        <f t="shared" si="1"/>
        <v>0</v>
      </c>
      <c r="CJ15" s="38">
        <f t="shared" si="1"/>
        <v>0</v>
      </c>
      <c r="CK15" s="38">
        <f t="shared" si="1"/>
        <v>0</v>
      </c>
    </row>
    <row r="16" spans="1:187" ht="10.15" customHeight="1" outlineLevel="2">
      <c r="B16" s="21"/>
    </row>
    <row r="17" spans="2:89" ht="10.15" customHeight="1" outlineLevel="2">
      <c r="B17" s="21"/>
    </row>
    <row r="18" spans="2:89" s="16" customFormat="1" ht="10.15" customHeight="1">
      <c r="B18" s="207" t="s">
        <v>407</v>
      </c>
      <c r="C18" s="16" t="s">
        <v>138</v>
      </c>
      <c r="E18" s="18"/>
      <c r="F18" s="19"/>
      <c r="G18" s="20"/>
    </row>
    <row r="19" spans="2:89" ht="10.15" customHeight="1" outlineLevel="2">
      <c r="B19" s="21"/>
    </row>
    <row r="20" spans="2:89" ht="10.15" customHeight="1" outlineLevel="2">
      <c r="B20" s="21"/>
      <c r="D20" s="10" t="s">
        <v>56</v>
      </c>
      <c r="F20" s="12" t="s">
        <v>8</v>
      </c>
      <c r="G20" s="32">
        <f>Ienemumi!G150</f>
        <v>4</v>
      </c>
    </row>
    <row r="21" spans="2:89" ht="10.15" customHeight="1" outlineLevel="2">
      <c r="B21" s="21"/>
    </row>
    <row r="22" spans="2:89" ht="10.15" customHeight="1" outlineLevel="2">
      <c r="B22" s="21"/>
      <c r="D22" s="63" t="s">
        <v>138</v>
      </c>
      <c r="E22" s="10"/>
      <c r="H22" s="89"/>
      <c r="I22" s="89"/>
    </row>
    <row r="23" spans="2:89" ht="10.15" customHeight="1" outlineLevel="2">
      <c r="B23" s="21"/>
      <c r="D23" s="10" t="s">
        <v>131</v>
      </c>
      <c r="F23" s="12" t="s">
        <v>4</v>
      </c>
      <c r="G23" s="22">
        <f>Ienemumi!G165</f>
        <v>21939574.828165025</v>
      </c>
      <c r="H23" s="89"/>
      <c r="I23" s="89"/>
      <c r="J23" s="31">
        <f>Ienemumi!J165</f>
        <v>0</v>
      </c>
      <c r="K23" s="31">
        <f>Ienemumi!K165</f>
        <v>0</v>
      </c>
      <c r="L23" s="31">
        <f>Ienemumi!L165</f>
        <v>0</v>
      </c>
      <c r="M23" s="31">
        <f>Ienemumi!M165</f>
        <v>0</v>
      </c>
      <c r="N23" s="31">
        <f>Ienemumi!N165</f>
        <v>798258.0297135046</v>
      </c>
      <c r="O23" s="31">
        <f>Ienemumi!O165</f>
        <v>798258.0297135046</v>
      </c>
      <c r="P23" s="31">
        <f>Ienemumi!P165</f>
        <v>798258.0297135046</v>
      </c>
      <c r="Q23" s="31">
        <f>Ienemumi!Q165</f>
        <v>798258.0297135046</v>
      </c>
      <c r="R23" s="31">
        <f>Ienemumi!R165</f>
        <v>798258.0297135046</v>
      </c>
      <c r="S23" s="31">
        <f>Ienemumi!S165</f>
        <v>798258.0297135046</v>
      </c>
      <c r="T23" s="31">
        <f>Ienemumi!T165</f>
        <v>798258.0297135046</v>
      </c>
      <c r="U23" s="31">
        <f>Ienemumi!U165</f>
        <v>798258.0297135046</v>
      </c>
      <c r="V23" s="31">
        <f>Ienemumi!V165</f>
        <v>798258.0297135046</v>
      </c>
      <c r="W23" s="31">
        <f>Ienemumi!W165</f>
        <v>798258.0297135046</v>
      </c>
      <c r="X23" s="31">
        <f>Ienemumi!X165</f>
        <v>754125.91648498375</v>
      </c>
      <c r="Y23" s="31">
        <f>Ienemumi!Y165</f>
        <v>691282.09011123504</v>
      </c>
      <c r="Z23" s="31">
        <f>Ienemumi!Z165</f>
        <v>638106.5447180632</v>
      </c>
      <c r="AA23" s="31">
        <f>Ienemumi!AA165</f>
        <v>592527.50580963015</v>
      </c>
      <c r="AB23" s="31">
        <f>Ienemumi!AB165</f>
        <v>553025.67208898824</v>
      </c>
      <c r="AC23" s="31">
        <f>Ienemumi!AC165</f>
        <v>518461.56758342654</v>
      </c>
      <c r="AD23" s="31">
        <f>Ienemumi!AD165</f>
        <v>487963.82831381337</v>
      </c>
      <c r="AE23" s="31">
        <f>Ienemumi!AE165</f>
        <v>460854.72674082353</v>
      </c>
      <c r="AF23" s="31">
        <f>Ienemumi!AF165</f>
        <v>436599.214807096</v>
      </c>
      <c r="AG23" s="31">
        <f>Ienemumi!AG165</f>
        <v>414769.25406674127</v>
      </c>
      <c r="AH23" s="31">
        <f>Ienemumi!AH165</f>
        <v>395018.33720642026</v>
      </c>
      <c r="AI23" s="31">
        <f>Ienemumi!AI165</f>
        <v>377062.95824249205</v>
      </c>
      <c r="AJ23" s="31">
        <f>Ienemumi!AJ165</f>
        <v>360668.91657977493</v>
      </c>
      <c r="AK23" s="31">
        <f>Ienemumi!AK165</f>
        <v>345641.04505561764</v>
      </c>
      <c r="AL23" s="31">
        <f>Ienemumi!AL165</f>
        <v>331815.40325339278</v>
      </c>
      <c r="AM23" s="31">
        <f>Ienemumi!AM165</f>
        <v>319053.27235903149</v>
      </c>
      <c r="AN23" s="31">
        <f>Ienemumi!AN165</f>
        <v>307236.48449388222</v>
      </c>
      <c r="AO23" s="31">
        <f>Ienemumi!AO165</f>
        <v>296263.75290481484</v>
      </c>
      <c r="AP23" s="31">
        <f>Ienemumi!AP165</f>
        <v>286047.76142533857</v>
      </c>
      <c r="AQ23" s="31">
        <f>Ienemumi!AQ165</f>
        <v>276512.836044494</v>
      </c>
      <c r="AR23" s="31">
        <f>Ienemumi!AR165</f>
        <v>267593.06713983283</v>
      </c>
      <c r="AS23" s="31">
        <f>Ienemumi!AS165</f>
        <v>259230.78379171313</v>
      </c>
      <c r="AT23" s="31">
        <f>Ienemumi!AT165</f>
        <v>251375.30549499462</v>
      </c>
      <c r="AU23" s="31">
        <f>Ienemumi!AU165</f>
        <v>243981.9141569066</v>
      </c>
      <c r="AV23" s="31">
        <f>Ienemumi!AV165</f>
        <v>237011.00232385215</v>
      </c>
      <c r="AW23" s="31">
        <f>Ienemumi!AW165</f>
        <v>230427.36337041168</v>
      </c>
      <c r="AX23" s="31">
        <f>Ienemumi!AX165</f>
        <v>224199.59679283295</v>
      </c>
      <c r="AY23" s="31">
        <f>Ienemumi!AY165</f>
        <v>218299.60740354791</v>
      </c>
      <c r="AZ23" s="31">
        <f>Ienemumi!AZ165</f>
        <v>212702.18157268761</v>
      </c>
      <c r="BA23" s="31">
        <f>Ienemumi!BA165</f>
        <v>207384.62703337046</v>
      </c>
      <c r="BB23" s="31">
        <f>Ienemumi!BB165</f>
        <v>202326.46539841013</v>
      </c>
      <c r="BC23" s="31">
        <f>Ienemumi!BC165</f>
        <v>197509.16860320992</v>
      </c>
      <c r="BD23" s="31">
        <f>Ienemumi!BD165</f>
        <v>192915.93212406544</v>
      </c>
      <c r="BE23" s="31">
        <f>Ienemumi!BE165</f>
        <v>188531.47912124571</v>
      </c>
      <c r="BF23" s="31">
        <f>Ienemumi!BF165</f>
        <v>184341.89069632921</v>
      </c>
      <c r="BG23" s="31">
        <f>Ienemumi!BG165</f>
        <v>180334.45828988735</v>
      </c>
      <c r="BH23" s="31">
        <f>Ienemumi!BH165</f>
        <v>176497.55492201756</v>
      </c>
      <c r="BI23" s="31">
        <f>Ienemumi!BI165</f>
        <v>172820.52252780879</v>
      </c>
      <c r="BJ23" s="31">
        <f>Ienemumi!BJ165</f>
        <v>169293.57308846584</v>
      </c>
      <c r="BK23" s="31">
        <f>Ienemumi!BK165</f>
        <v>165907.70162669639</v>
      </c>
      <c r="BL23" s="31">
        <f>Ienemumi!BL165</f>
        <v>162654.60943793759</v>
      </c>
      <c r="BM23" s="31">
        <f>Ienemumi!BM165</f>
        <v>159526.6361795158</v>
      </c>
      <c r="BN23" s="31">
        <f>Ienemumi!BN165</f>
        <v>156516.6996478271</v>
      </c>
      <c r="BO23" s="31">
        <f>Ienemumi!BO165</f>
        <v>153618.24224694178</v>
      </c>
      <c r="BP23" s="31">
        <f>Ienemumi!BP165</f>
        <v>150825.18329699739</v>
      </c>
      <c r="BQ23" s="31">
        <f>Ienemumi!BQ165</f>
        <v>148131.87645240841</v>
      </c>
      <c r="BR23" s="31">
        <f>Ienemumi!BR165</f>
        <v>0</v>
      </c>
      <c r="BS23" s="31">
        <f>Ienemumi!BS165</f>
        <v>0</v>
      </c>
      <c r="BT23" s="31">
        <f>Ienemumi!BT165</f>
        <v>0</v>
      </c>
      <c r="BU23" s="31">
        <f>Ienemumi!BU165</f>
        <v>0</v>
      </c>
      <c r="BV23" s="31">
        <f>Ienemumi!BV165</f>
        <v>0</v>
      </c>
      <c r="BW23" s="31">
        <f>Ienemumi!BW165</f>
        <v>0</v>
      </c>
      <c r="BX23" s="31">
        <f>Ienemumi!BX165</f>
        <v>0</v>
      </c>
      <c r="BY23" s="31">
        <f>Ienemumi!BY165</f>
        <v>0</v>
      </c>
      <c r="BZ23" s="31">
        <f>Ienemumi!BZ165</f>
        <v>0</v>
      </c>
      <c r="CA23" s="31">
        <f>Ienemumi!CA165</f>
        <v>0</v>
      </c>
      <c r="CB23" s="31">
        <f>Ienemumi!CB165</f>
        <v>0</v>
      </c>
      <c r="CC23" s="31">
        <f>Ienemumi!CC165</f>
        <v>0</v>
      </c>
      <c r="CD23" s="31">
        <f>Ienemumi!CD165</f>
        <v>0</v>
      </c>
      <c r="CE23" s="31">
        <f>Ienemumi!CE165</f>
        <v>0</v>
      </c>
      <c r="CF23" s="31">
        <f>Ienemumi!CF165</f>
        <v>0</v>
      </c>
      <c r="CG23" s="31">
        <f>Ienemumi!CG165</f>
        <v>0</v>
      </c>
      <c r="CH23" s="31">
        <f>Ienemumi!CH165</f>
        <v>0</v>
      </c>
      <c r="CI23" s="31">
        <f>Ienemumi!CI165</f>
        <v>0</v>
      </c>
      <c r="CJ23" s="31">
        <f>Ienemumi!CJ165</f>
        <v>0</v>
      </c>
      <c r="CK23" s="31">
        <f>Ienemumi!CK165</f>
        <v>0</v>
      </c>
    </row>
    <row r="24" spans="2:89" ht="10.15" customHeight="1" outlineLevel="2">
      <c r="B24" s="21"/>
      <c r="D24" s="40" t="s">
        <v>132</v>
      </c>
      <c r="F24" s="12" t="s">
        <v>4</v>
      </c>
      <c r="G24" s="68">
        <f>Ienemumi!G166</f>
        <v>9421753.5049543139</v>
      </c>
      <c r="H24" s="89"/>
      <c r="I24" s="89"/>
      <c r="J24" s="39">
        <f>Ienemumi!J166</f>
        <v>0</v>
      </c>
      <c r="K24" s="39">
        <f>Ienemumi!K166</f>
        <v>0</v>
      </c>
      <c r="L24" s="39">
        <f>Ienemumi!L166</f>
        <v>0</v>
      </c>
      <c r="M24" s="39">
        <f>Ienemumi!M166</f>
        <v>0</v>
      </c>
      <c r="N24" s="39">
        <f>Ienemumi!N166</f>
        <v>15755.092691713908</v>
      </c>
      <c r="O24" s="39">
        <f>Ienemumi!O166</f>
        <v>15755.092691713908</v>
      </c>
      <c r="P24" s="39">
        <f>Ienemumi!P166</f>
        <v>15755.092691713908</v>
      </c>
      <c r="Q24" s="39">
        <f>Ienemumi!Q166</f>
        <v>15755.092691713908</v>
      </c>
      <c r="R24" s="39">
        <f>Ienemumi!R166</f>
        <v>15755.092691713908</v>
      </c>
      <c r="S24" s="39">
        <f>Ienemumi!S166</f>
        <v>15755.092691713908</v>
      </c>
      <c r="T24" s="39">
        <f>Ienemumi!T166</f>
        <v>15755.092691713908</v>
      </c>
      <c r="U24" s="39">
        <f>Ienemumi!U166</f>
        <v>15755.092691713908</v>
      </c>
      <c r="V24" s="39">
        <f>Ienemumi!V166</f>
        <v>15755.092691713908</v>
      </c>
      <c r="W24" s="39">
        <f>Ienemumi!W166</f>
        <v>15755.092691713908</v>
      </c>
      <c r="X24" s="39">
        <f>Ienemumi!X166</f>
        <v>32304.635152409217</v>
      </c>
      <c r="Y24" s="39">
        <f>Ienemumi!Y166</f>
        <v>55871.070042564985</v>
      </c>
      <c r="Z24" s="39">
        <f>Ienemumi!Z166</f>
        <v>75811.899565004438</v>
      </c>
      <c r="AA24" s="39">
        <f>Ienemumi!AA166</f>
        <v>92904.039155666833</v>
      </c>
      <c r="AB24" s="39">
        <f>Ienemumi!AB166</f>
        <v>107717.22680090755</v>
      </c>
      <c r="AC24" s="39">
        <f>Ienemumi!AC166</f>
        <v>120678.76599049318</v>
      </c>
      <c r="AD24" s="39">
        <f>Ienemumi!AD166</f>
        <v>132115.41821659813</v>
      </c>
      <c r="AE24" s="39">
        <f>Ienemumi!AE166</f>
        <v>142281.33130646931</v>
      </c>
      <c r="AF24" s="39">
        <f>Ienemumi!AF166</f>
        <v>151377.14828161715</v>
      </c>
      <c r="AG24" s="39">
        <f>Ienemumi!AG166</f>
        <v>159563.38355925016</v>
      </c>
      <c r="AH24" s="39">
        <f>Ienemumi!AH166</f>
        <v>166969.97738187053</v>
      </c>
      <c r="AI24" s="39">
        <f>Ienemumi!AI166</f>
        <v>173703.24449334363</v>
      </c>
      <c r="AJ24" s="39">
        <f>Ienemumi!AJ166</f>
        <v>179851.01011686251</v>
      </c>
      <c r="AK24" s="39">
        <f>Ienemumi!AK166</f>
        <v>185486.46193842153</v>
      </c>
      <c r="AL24" s="39">
        <f>Ienemumi!AL166</f>
        <v>190671.07761425583</v>
      </c>
      <c r="AM24" s="39">
        <f>Ienemumi!AM166</f>
        <v>195456.87669964132</v>
      </c>
      <c r="AN24" s="39">
        <f>Ienemumi!AN166</f>
        <v>199888.17214907231</v>
      </c>
      <c r="AO24" s="39">
        <f>Ienemumi!AO166</f>
        <v>204002.94649497257</v>
      </c>
      <c r="AP24" s="39">
        <f>Ienemumi!AP166</f>
        <v>207833.94329977621</v>
      </c>
      <c r="AQ24" s="39">
        <f>Ienemumi!AQ166</f>
        <v>211409.54031759291</v>
      </c>
      <c r="AR24" s="39">
        <f>Ienemumi!AR166</f>
        <v>214754.45365684084</v>
      </c>
      <c r="AS24" s="39">
        <f>Ienemumi!AS166</f>
        <v>217890.30991238574</v>
      </c>
      <c r="AT24" s="39">
        <f>Ienemumi!AT166</f>
        <v>220836.11427365517</v>
      </c>
      <c r="AU24" s="39">
        <f>Ienemumi!AU166</f>
        <v>223608.6360254382</v>
      </c>
      <c r="AV24" s="39">
        <f>Ienemumi!AV166</f>
        <v>226222.7279628336</v>
      </c>
      <c r="AW24" s="39">
        <f>Ienemumi!AW166</f>
        <v>228691.59257037376</v>
      </c>
      <c r="AX24" s="39">
        <f>Ienemumi!AX166</f>
        <v>231027.00503696577</v>
      </c>
      <c r="AY24" s="39">
        <f>Ienemumi!AY166</f>
        <v>233239.50105794767</v>
      </c>
      <c r="AZ24" s="39">
        <f>Ienemumi!AZ166</f>
        <v>235338.53574452031</v>
      </c>
      <c r="BA24" s="39">
        <f>Ienemumi!BA166</f>
        <v>237332.61869676423</v>
      </c>
      <c r="BB24" s="39">
        <f>Ienemumi!BB166</f>
        <v>239229.42930987437</v>
      </c>
      <c r="BC24" s="39">
        <f>Ienemumi!BC166</f>
        <v>241035.91560807443</v>
      </c>
      <c r="BD24" s="39">
        <f>Ienemumi!BD166</f>
        <v>242758.3792877536</v>
      </c>
      <c r="BE24" s="39">
        <f>Ienemumi!BE166</f>
        <v>244402.54916381103</v>
      </c>
      <c r="BF24" s="39">
        <f>Ienemumi!BF166</f>
        <v>245973.64482315467</v>
      </c>
      <c r="BG24" s="39">
        <f>Ienemumi!BG166</f>
        <v>247476.43197557039</v>
      </c>
      <c r="BH24" s="39">
        <f>Ienemumi!BH166</f>
        <v>248915.27073852156</v>
      </c>
      <c r="BI24" s="39">
        <f>Ienemumi!BI166</f>
        <v>250294.15788634986</v>
      </c>
      <c r="BJ24" s="39">
        <f>Ienemumi!BJ166</f>
        <v>251616.76392610345</v>
      </c>
      <c r="BK24" s="39">
        <f>Ienemumi!BK166</f>
        <v>252886.46572426701</v>
      </c>
      <c r="BL24" s="39">
        <f>Ienemumi!BL166</f>
        <v>254106.37529505155</v>
      </c>
      <c r="BM24" s="39">
        <f>Ienemumi!BM166</f>
        <v>255279.36526695974</v>
      </c>
      <c r="BN24" s="39">
        <f>Ienemumi!BN166</f>
        <v>256408.091466343</v>
      </c>
      <c r="BO24" s="39">
        <f>Ienemumi!BO166</f>
        <v>257495.012991675</v>
      </c>
      <c r="BP24" s="39">
        <f>Ienemumi!BP166</f>
        <v>258542.41009790412</v>
      </c>
      <c r="BQ24" s="39">
        <f>Ienemumi!BQ166</f>
        <v>259552.400164625</v>
      </c>
      <c r="BR24" s="39">
        <f>Ienemumi!BR166</f>
        <v>3390.2507966213138</v>
      </c>
      <c r="BS24" s="39">
        <f>Ienemumi!BS166</f>
        <v>0</v>
      </c>
      <c r="BT24" s="39">
        <f>Ienemumi!BT166</f>
        <v>0</v>
      </c>
      <c r="BU24" s="39">
        <f>Ienemumi!BU166</f>
        <v>0</v>
      </c>
      <c r="BV24" s="39">
        <f>Ienemumi!BV166</f>
        <v>0</v>
      </c>
      <c r="BW24" s="39">
        <f>Ienemumi!BW166</f>
        <v>0</v>
      </c>
      <c r="BX24" s="39">
        <f>Ienemumi!BX166</f>
        <v>0</v>
      </c>
      <c r="BY24" s="39">
        <f>Ienemumi!BY166</f>
        <v>0</v>
      </c>
      <c r="BZ24" s="39">
        <f>Ienemumi!BZ166</f>
        <v>0</v>
      </c>
      <c r="CA24" s="39">
        <f>Ienemumi!CA166</f>
        <v>0</v>
      </c>
      <c r="CB24" s="39">
        <f>Ienemumi!CB166</f>
        <v>0</v>
      </c>
      <c r="CC24" s="39">
        <f>Ienemumi!CC166</f>
        <v>0</v>
      </c>
      <c r="CD24" s="39">
        <f>Ienemumi!CD166</f>
        <v>0</v>
      </c>
      <c r="CE24" s="39">
        <f>Ienemumi!CE166</f>
        <v>0</v>
      </c>
      <c r="CF24" s="39">
        <f>Ienemumi!CF166</f>
        <v>0</v>
      </c>
      <c r="CG24" s="39">
        <f>Ienemumi!CG166</f>
        <v>0</v>
      </c>
      <c r="CH24" s="39">
        <f>Ienemumi!CH166</f>
        <v>0</v>
      </c>
      <c r="CI24" s="39">
        <f>Ienemumi!CI166</f>
        <v>0</v>
      </c>
      <c r="CJ24" s="39">
        <f>Ienemumi!CJ166</f>
        <v>0</v>
      </c>
      <c r="CK24" s="39">
        <f>Ienemumi!CK166</f>
        <v>0</v>
      </c>
    </row>
    <row r="25" spans="2:89" ht="10.15" customHeight="1" outlineLevel="2">
      <c r="B25" s="21"/>
      <c r="D25" s="44" t="s">
        <v>220</v>
      </c>
      <c r="E25" s="80"/>
      <c r="F25" s="81" t="s">
        <v>4</v>
      </c>
      <c r="G25" s="82">
        <f>Ienemumi!G167</f>
        <v>31361328.333119344</v>
      </c>
      <c r="H25" s="89"/>
      <c r="I25" s="89"/>
      <c r="J25" s="38">
        <f>SUM(J23:J24)</f>
        <v>0</v>
      </c>
      <c r="K25" s="38">
        <f t="shared" ref="K25:BV25" si="2">SUM(K23:K24)</f>
        <v>0</v>
      </c>
      <c r="L25" s="38">
        <f t="shared" si="2"/>
        <v>0</v>
      </c>
      <c r="M25" s="38">
        <f t="shared" si="2"/>
        <v>0</v>
      </c>
      <c r="N25" s="38">
        <f t="shared" si="2"/>
        <v>814013.12240521854</v>
      </c>
      <c r="O25" s="38">
        <f t="shared" si="2"/>
        <v>814013.12240521854</v>
      </c>
      <c r="P25" s="38">
        <f t="shared" si="2"/>
        <v>814013.12240521854</v>
      </c>
      <c r="Q25" s="38">
        <f t="shared" si="2"/>
        <v>814013.12240521854</v>
      </c>
      <c r="R25" s="38">
        <f t="shared" si="2"/>
        <v>814013.12240521854</v>
      </c>
      <c r="S25" s="38">
        <f t="shared" si="2"/>
        <v>814013.12240521854</v>
      </c>
      <c r="T25" s="38">
        <f t="shared" si="2"/>
        <v>814013.12240521854</v>
      </c>
      <c r="U25" s="38">
        <f t="shared" si="2"/>
        <v>814013.12240521854</v>
      </c>
      <c r="V25" s="38">
        <f t="shared" si="2"/>
        <v>814013.12240521854</v>
      </c>
      <c r="W25" s="38">
        <f t="shared" si="2"/>
        <v>814013.12240521854</v>
      </c>
      <c r="X25" s="38">
        <f t="shared" si="2"/>
        <v>786430.55163739296</v>
      </c>
      <c r="Y25" s="38">
        <f t="shared" si="2"/>
        <v>747153.16015380004</v>
      </c>
      <c r="Z25" s="38">
        <f t="shared" si="2"/>
        <v>713918.4442830676</v>
      </c>
      <c r="AA25" s="38">
        <f t="shared" si="2"/>
        <v>685431.54496529698</v>
      </c>
      <c r="AB25" s="38">
        <f t="shared" si="2"/>
        <v>660742.89888989576</v>
      </c>
      <c r="AC25" s="38">
        <f t="shared" si="2"/>
        <v>639140.33357391972</v>
      </c>
      <c r="AD25" s="38">
        <f t="shared" si="2"/>
        <v>620079.24653041153</v>
      </c>
      <c r="AE25" s="38">
        <f t="shared" si="2"/>
        <v>603136.05804729287</v>
      </c>
      <c r="AF25" s="38">
        <f t="shared" si="2"/>
        <v>587976.36308871314</v>
      </c>
      <c r="AG25" s="38">
        <f t="shared" si="2"/>
        <v>574332.63762599137</v>
      </c>
      <c r="AH25" s="38">
        <f t="shared" si="2"/>
        <v>561988.31458829076</v>
      </c>
      <c r="AI25" s="38">
        <f t="shared" si="2"/>
        <v>550766.20273583569</v>
      </c>
      <c r="AJ25" s="38">
        <f t="shared" si="2"/>
        <v>540519.92669663741</v>
      </c>
      <c r="AK25" s="38">
        <f t="shared" si="2"/>
        <v>531127.50699403917</v>
      </c>
      <c r="AL25" s="38">
        <f t="shared" si="2"/>
        <v>522486.48086764861</v>
      </c>
      <c r="AM25" s="38">
        <f t="shared" si="2"/>
        <v>514510.14905867283</v>
      </c>
      <c r="AN25" s="38">
        <f t="shared" si="2"/>
        <v>507124.65664295456</v>
      </c>
      <c r="AO25" s="38">
        <f t="shared" si="2"/>
        <v>500266.69939978741</v>
      </c>
      <c r="AP25" s="38">
        <f t="shared" si="2"/>
        <v>493881.70472511475</v>
      </c>
      <c r="AQ25" s="38">
        <f t="shared" si="2"/>
        <v>487922.37636208691</v>
      </c>
      <c r="AR25" s="38">
        <f t="shared" si="2"/>
        <v>482347.52079667366</v>
      </c>
      <c r="AS25" s="38">
        <f t="shared" si="2"/>
        <v>477121.09370409884</v>
      </c>
      <c r="AT25" s="38">
        <f t="shared" si="2"/>
        <v>472211.41976864979</v>
      </c>
      <c r="AU25" s="38">
        <f t="shared" si="2"/>
        <v>467590.5501823448</v>
      </c>
      <c r="AV25" s="38">
        <f t="shared" si="2"/>
        <v>463233.73028668575</v>
      </c>
      <c r="AW25" s="38">
        <f t="shared" si="2"/>
        <v>459118.95594078547</v>
      </c>
      <c r="AX25" s="38">
        <f t="shared" si="2"/>
        <v>455226.60182979872</v>
      </c>
      <c r="AY25" s="38">
        <f t="shared" si="2"/>
        <v>451539.10846149561</v>
      </c>
      <c r="AZ25" s="38">
        <f t="shared" si="2"/>
        <v>448040.71731720795</v>
      </c>
      <c r="BA25" s="38">
        <f t="shared" si="2"/>
        <v>444717.24573013466</v>
      </c>
      <c r="BB25" s="38">
        <f t="shared" si="2"/>
        <v>441555.89470828453</v>
      </c>
      <c r="BC25" s="38">
        <f t="shared" si="2"/>
        <v>438545.08421128435</v>
      </c>
      <c r="BD25" s="38">
        <f t="shared" si="2"/>
        <v>435674.31141181907</v>
      </c>
      <c r="BE25" s="38">
        <f t="shared" si="2"/>
        <v>432934.0282850567</v>
      </c>
      <c r="BF25" s="38">
        <f t="shared" si="2"/>
        <v>430315.53551948385</v>
      </c>
      <c r="BG25" s="38">
        <f t="shared" si="2"/>
        <v>427810.89026545774</v>
      </c>
      <c r="BH25" s="38">
        <f t="shared" si="2"/>
        <v>425412.82566053909</v>
      </c>
      <c r="BI25" s="38">
        <f t="shared" si="2"/>
        <v>423114.68041415862</v>
      </c>
      <c r="BJ25" s="38">
        <f t="shared" si="2"/>
        <v>420910.33701456932</v>
      </c>
      <c r="BK25" s="38">
        <f t="shared" si="2"/>
        <v>418794.1673509634</v>
      </c>
      <c r="BL25" s="38">
        <f t="shared" si="2"/>
        <v>416760.98473298911</v>
      </c>
      <c r="BM25" s="38">
        <f t="shared" si="2"/>
        <v>414806.00144647551</v>
      </c>
      <c r="BN25" s="38">
        <f t="shared" si="2"/>
        <v>412924.7911141701</v>
      </c>
      <c r="BO25" s="38">
        <f t="shared" si="2"/>
        <v>411113.25523861678</v>
      </c>
      <c r="BP25" s="38">
        <f t="shared" si="2"/>
        <v>409367.59339490149</v>
      </c>
      <c r="BQ25" s="38">
        <f t="shared" si="2"/>
        <v>407684.27661703341</v>
      </c>
      <c r="BR25" s="38">
        <f t="shared" si="2"/>
        <v>3390.2507966213138</v>
      </c>
      <c r="BS25" s="38">
        <f t="shared" si="2"/>
        <v>0</v>
      </c>
      <c r="BT25" s="38">
        <f t="shared" si="2"/>
        <v>0</v>
      </c>
      <c r="BU25" s="38">
        <f t="shared" si="2"/>
        <v>0</v>
      </c>
      <c r="BV25" s="38">
        <f t="shared" si="2"/>
        <v>0</v>
      </c>
      <c r="BW25" s="38">
        <f t="shared" ref="BW25:CK25" si="3">SUM(BW23:BW24)</f>
        <v>0</v>
      </c>
      <c r="BX25" s="38">
        <f t="shared" si="3"/>
        <v>0</v>
      </c>
      <c r="BY25" s="38">
        <f t="shared" si="3"/>
        <v>0</v>
      </c>
      <c r="BZ25" s="38">
        <f t="shared" si="3"/>
        <v>0</v>
      </c>
      <c r="CA25" s="38">
        <f t="shared" si="3"/>
        <v>0</v>
      </c>
      <c r="CB25" s="38">
        <f t="shared" si="3"/>
        <v>0</v>
      </c>
      <c r="CC25" s="38">
        <f t="shared" si="3"/>
        <v>0</v>
      </c>
      <c r="CD25" s="38">
        <f t="shared" si="3"/>
        <v>0</v>
      </c>
      <c r="CE25" s="38">
        <f t="shared" si="3"/>
        <v>0</v>
      </c>
      <c r="CF25" s="38">
        <f t="shared" si="3"/>
        <v>0</v>
      </c>
      <c r="CG25" s="38">
        <f t="shared" si="3"/>
        <v>0</v>
      </c>
      <c r="CH25" s="38">
        <f t="shared" si="3"/>
        <v>0</v>
      </c>
      <c r="CI25" s="38">
        <f t="shared" si="3"/>
        <v>0</v>
      </c>
      <c r="CJ25" s="38">
        <f t="shared" si="3"/>
        <v>0</v>
      </c>
      <c r="CK25" s="38">
        <f t="shared" si="3"/>
        <v>0</v>
      </c>
    </row>
    <row r="26" spans="2:89" ht="10.15" customHeight="1" outlineLevel="2">
      <c r="B26" s="21"/>
    </row>
    <row r="27" spans="2:89" ht="10.15" customHeight="1" outlineLevel="2">
      <c r="B27" s="21"/>
    </row>
    <row r="28" spans="2:89" s="16" customFormat="1" ht="10.15" customHeight="1">
      <c r="B28" s="207" t="s">
        <v>408</v>
      </c>
      <c r="C28" s="16" t="s">
        <v>348</v>
      </c>
      <c r="E28" s="18"/>
      <c r="F28" s="19"/>
      <c r="G28" s="20"/>
    </row>
    <row r="29" spans="2:89" ht="10.15" customHeight="1" outlineLevel="2">
      <c r="B29" s="21"/>
    </row>
    <row r="30" spans="2:89" ht="10.15" customHeight="1" outlineLevel="2">
      <c r="B30" s="21"/>
      <c r="D30" s="63" t="s">
        <v>309</v>
      </c>
    </row>
    <row r="31" spans="2:89" ht="10.15" customHeight="1" outlineLevel="2">
      <c r="B31" s="21"/>
      <c r="D31" s="10" t="s">
        <v>136</v>
      </c>
      <c r="F31" s="12" t="s">
        <v>33</v>
      </c>
      <c r="J31" s="31">
        <f>Ienemumi!J160</f>
        <v>1958257.4159232564</v>
      </c>
      <c r="K31" s="31">
        <f>Ienemumi!K160</f>
        <v>1958257.4159232564</v>
      </c>
      <c r="L31" s="31">
        <f>Ienemumi!L160</f>
        <v>1958257.4159232564</v>
      </c>
      <c r="M31" s="31">
        <f>Ienemumi!M160</f>
        <v>1958257.4159232564</v>
      </c>
      <c r="N31" s="31">
        <f>Ienemumi!N160</f>
        <v>1958257.4159232564</v>
      </c>
      <c r="O31" s="31">
        <f>Ienemumi!O160</f>
        <v>1887007.4159232564</v>
      </c>
      <c r="P31" s="31">
        <f>Ienemumi!P160</f>
        <v>1815757.4159232564</v>
      </c>
      <c r="Q31" s="31">
        <f>Ienemumi!Q160</f>
        <v>1744507.4159232564</v>
      </c>
      <c r="R31" s="31">
        <f>Ienemumi!R160</f>
        <v>1673257.4159232564</v>
      </c>
      <c r="S31" s="31">
        <f>Ienemumi!S160</f>
        <v>1602007.4159232564</v>
      </c>
      <c r="T31" s="31">
        <f>Ienemumi!T160</f>
        <v>1530757.4159232564</v>
      </c>
      <c r="U31" s="31">
        <f>Ienemumi!U160</f>
        <v>1459507.4159232564</v>
      </c>
      <c r="V31" s="31">
        <f>Ienemumi!V160</f>
        <v>1388257.4159232564</v>
      </c>
      <c r="W31" s="31">
        <f>Ienemumi!W160</f>
        <v>1317007.4159232564</v>
      </c>
      <c r="X31" s="31">
        <f>Ienemumi!X160</f>
        <v>1245757.4159232564</v>
      </c>
      <c r="Y31" s="31">
        <f>Ienemumi!Y160</f>
        <v>1178446.5094876026</v>
      </c>
      <c r="Z31" s="31">
        <f>Ienemumi!Z160</f>
        <v>1116744.84525492</v>
      </c>
      <c r="AA31" s="31">
        <f>Ienemumi!AA160</f>
        <v>1059789.4628862897</v>
      </c>
      <c r="AB31" s="31">
        <f>Ienemumi!AB160</f>
        <v>1006902.322115419</v>
      </c>
      <c r="AC31" s="31">
        <f>Ienemumi!AC160</f>
        <v>957540.99072927283</v>
      </c>
      <c r="AD31" s="31">
        <f>Ienemumi!AD160</f>
        <v>911264.74255476077</v>
      </c>
      <c r="AE31" s="31">
        <f>Ienemumi!AE160</f>
        <v>867710.62662580819</v>
      </c>
      <c r="AF31" s="31">
        <f>Ienemumi!AF160</f>
        <v>826576.18380401982</v>
      </c>
      <c r="AG31" s="31">
        <f>Ienemumi!AG160</f>
        <v>787606.71165706241</v>
      </c>
      <c r="AH31" s="31">
        <f>Ienemumi!AH160</f>
        <v>750585.7131174528</v>
      </c>
      <c r="AI31" s="31">
        <f>Ienemumi!AI160</f>
        <v>715327.6192702055</v>
      </c>
      <c r="AJ31" s="31">
        <f>Ienemumi!AJ160</f>
        <v>681672.16605237848</v>
      </c>
      <c r="AK31" s="31">
        <f>Ienemumi!AK160</f>
        <v>649479.99340923969</v>
      </c>
      <c r="AL31" s="31">
        <f>Ienemumi!AL160</f>
        <v>618629.16129289824</v>
      </c>
      <c r="AM31" s="31">
        <f>Ienemumi!AM160</f>
        <v>589012.36246121046</v>
      </c>
      <c r="AN31" s="31">
        <f>Ienemumi!AN160</f>
        <v>560534.67127689533</v>
      </c>
      <c r="AO31" s="31">
        <f>Ienemumi!AO160</f>
        <v>533111.70939570293</v>
      </c>
      <c r="AP31" s="31">
        <f>Ienemumi!AP160</f>
        <v>506668.13901026757</v>
      </c>
      <c r="AQ31" s="31">
        <f>Ienemumi!AQ160</f>
        <v>481136.41587950243</v>
      </c>
      <c r="AR31" s="31">
        <f>Ienemumi!AR160</f>
        <v>456455.75018642936</v>
      </c>
      <c r="AS31" s="31">
        <f>Ienemumi!AS160</f>
        <v>432571.2349995845</v>
      </c>
      <c r="AT31" s="31">
        <f>Ienemumi!AT160</f>
        <v>409433.11091232859</v>
      </c>
      <c r="AU31" s="31">
        <f>Ienemumi!AU160</f>
        <v>386996.14210044406</v>
      </c>
      <c r="AV31" s="31">
        <f>Ienemumi!AV160</f>
        <v>365219.08413596777</v>
      </c>
      <c r="AW31" s="31">
        <f>Ienemumi!AW160</f>
        <v>344064.2278276193</v>
      </c>
      <c r="AX31" s="31">
        <f>Ienemumi!AX160</f>
        <v>323497.00641672499</v>
      </c>
      <c r="AY31" s="31">
        <f>Ienemumi!AY160</f>
        <v>303485.65585477394</v>
      </c>
      <c r="AZ31" s="31">
        <f>Ienemumi!AZ160</f>
        <v>284000.91978129512</v>
      </c>
      <c r="BA31" s="31">
        <f>Ienemumi!BA160</f>
        <v>265015.79232508503</v>
      </c>
      <c r="BB31" s="31">
        <f>Ienemumi!BB160</f>
        <v>246505.29305528011</v>
      </c>
      <c r="BC31" s="31">
        <f>Ienemumi!BC160</f>
        <v>228446.26937742182</v>
      </c>
      <c r="BD31" s="31">
        <f>Ienemumi!BD160</f>
        <v>210817.22245379817</v>
      </c>
      <c r="BE31" s="31">
        <f>Ienemumi!BE160</f>
        <v>193598.15336560761</v>
      </c>
      <c r="BF31" s="31">
        <f>Ienemumi!BF160</f>
        <v>176770.42675669421</v>
      </c>
      <c r="BG31" s="31">
        <f>Ienemumi!BG160</f>
        <v>160316.64962797891</v>
      </c>
      <c r="BH31" s="31">
        <f>Ienemumi!BH160</f>
        <v>144220.56330640963</v>
      </c>
      <c r="BI31" s="31">
        <f>Ienemumi!BI160</f>
        <v>128466.9469065757</v>
      </c>
      <c r="BJ31" s="31">
        <f>Ienemumi!BJ160</f>
        <v>113041.53084840509</v>
      </c>
      <c r="BK31" s="31">
        <f>Ienemumi!BK160</f>
        <v>97930.91919958475</v>
      </c>
      <c r="BL31" s="31">
        <f>Ienemumi!BL160</f>
        <v>83122.519783740863</v>
      </c>
      <c r="BM31" s="31">
        <f>Ienemumi!BM160</f>
        <v>68604.481140756747</v>
      </c>
      <c r="BN31" s="31">
        <f>Ienemumi!BN160</f>
        <v>54365.635548599297</v>
      </c>
      <c r="BO31" s="31">
        <f>Ienemumi!BO160</f>
        <v>40395.447420444805</v>
      </c>
      <c r="BP31" s="31">
        <f>Ienemumi!BP160</f>
        <v>26683.966479848605</v>
      </c>
      <c r="BQ31" s="31">
        <f>Ienemumi!BQ160</f>
        <v>13221.785192717798</v>
      </c>
      <c r="BR31" s="31">
        <f>Ienemumi!BR160</f>
        <v>0</v>
      </c>
      <c r="BS31" s="31">
        <f>Ienemumi!BS160</f>
        <v>0</v>
      </c>
      <c r="BT31" s="31">
        <f>Ienemumi!BT160</f>
        <v>0</v>
      </c>
      <c r="BU31" s="31">
        <f>Ienemumi!BU160</f>
        <v>0</v>
      </c>
      <c r="BV31" s="31">
        <f>Ienemumi!BV160</f>
        <v>0</v>
      </c>
      <c r="BW31" s="31">
        <f>Ienemumi!BW160</f>
        <v>0</v>
      </c>
      <c r="BX31" s="31">
        <f>Ienemumi!BX160</f>
        <v>0</v>
      </c>
      <c r="BY31" s="31">
        <f>Ienemumi!BY160</f>
        <v>0</v>
      </c>
      <c r="BZ31" s="31">
        <f>Ienemumi!BZ160</f>
        <v>0</v>
      </c>
      <c r="CA31" s="31">
        <f>Ienemumi!CA160</f>
        <v>0</v>
      </c>
      <c r="CB31" s="31">
        <f>Ienemumi!CB160</f>
        <v>0</v>
      </c>
      <c r="CC31" s="31">
        <f>Ienemumi!CC160</f>
        <v>0</v>
      </c>
      <c r="CD31" s="31">
        <f>Ienemumi!CD160</f>
        <v>0</v>
      </c>
      <c r="CE31" s="31">
        <f>Ienemumi!CE160</f>
        <v>0</v>
      </c>
      <c r="CF31" s="31">
        <f>Ienemumi!CF160</f>
        <v>0</v>
      </c>
      <c r="CG31" s="31">
        <f>Ienemumi!CG160</f>
        <v>0</v>
      </c>
      <c r="CH31" s="31">
        <f>Ienemumi!CH160</f>
        <v>0</v>
      </c>
      <c r="CI31" s="31">
        <f>Ienemumi!CI160</f>
        <v>0</v>
      </c>
      <c r="CJ31" s="31">
        <f>Ienemumi!CJ160</f>
        <v>0</v>
      </c>
      <c r="CK31" s="31">
        <f>Ienemumi!CK160</f>
        <v>0</v>
      </c>
    </row>
    <row r="32" spans="2:89" ht="10.15" customHeight="1" outlineLevel="2">
      <c r="B32" s="21"/>
      <c r="D32" s="10" t="s">
        <v>137</v>
      </c>
      <c r="F32" s="12" t="s">
        <v>33</v>
      </c>
      <c r="J32" s="31">
        <f>Ienemumi!J161</f>
        <v>2242549.525726412</v>
      </c>
      <c r="K32" s="31">
        <f>Ienemumi!K161</f>
        <v>2242549.525726412</v>
      </c>
      <c r="L32" s="31">
        <f>Ienemumi!L161</f>
        <v>2242549.525726412</v>
      </c>
      <c r="M32" s="31">
        <f>Ienemumi!M161</f>
        <v>2242549.525726412</v>
      </c>
      <c r="N32" s="31">
        <f>Ienemumi!N161</f>
        <v>2242549.525726412</v>
      </c>
      <c r="O32" s="31">
        <f>Ienemumi!O161</f>
        <v>2238799.525726412</v>
      </c>
      <c r="P32" s="31">
        <f>Ienemumi!P161</f>
        <v>2235049.525726412</v>
      </c>
      <c r="Q32" s="31">
        <f>Ienemumi!Q161</f>
        <v>2231299.525726412</v>
      </c>
      <c r="R32" s="31">
        <f>Ienemumi!R161</f>
        <v>2227549.525726412</v>
      </c>
      <c r="S32" s="31">
        <f>Ienemumi!S161</f>
        <v>2223799.525726412</v>
      </c>
      <c r="T32" s="31">
        <f>Ienemumi!T161</f>
        <v>2220049.525726412</v>
      </c>
      <c r="U32" s="31">
        <f>Ienemumi!U161</f>
        <v>2216299.525726412</v>
      </c>
      <c r="V32" s="31">
        <f>Ienemumi!V161</f>
        <v>2212549.525726412</v>
      </c>
      <c r="W32" s="31">
        <f>Ienemumi!W161</f>
        <v>2208799.525726412</v>
      </c>
      <c r="X32" s="31">
        <f>Ienemumi!X161</f>
        <v>2205049.525726412</v>
      </c>
      <c r="Y32" s="31">
        <f>Ienemumi!Y161</f>
        <v>2197360.432162066</v>
      </c>
      <c r="Z32" s="31">
        <f>Ienemumi!Z161</f>
        <v>2184062.0963947484</v>
      </c>
      <c r="AA32" s="31">
        <f>Ienemumi!AA161</f>
        <v>2166017.4787633787</v>
      </c>
      <c r="AB32" s="31">
        <f>Ienemumi!AB161</f>
        <v>2143904.6195342494</v>
      </c>
      <c r="AC32" s="31">
        <f>Ienemumi!AC161</f>
        <v>2118265.9509203956</v>
      </c>
      <c r="AD32" s="31">
        <f>Ienemumi!AD161</f>
        <v>2089542.1990949078</v>
      </c>
      <c r="AE32" s="31">
        <f>Ienemumi!AE161</f>
        <v>2058096.3150238602</v>
      </c>
      <c r="AF32" s="31">
        <f>Ienemumi!AF161</f>
        <v>2024230.7578456488</v>
      </c>
      <c r="AG32" s="31">
        <f>Ienemumi!AG161</f>
        <v>1988200.2299926062</v>
      </c>
      <c r="AH32" s="31">
        <f>Ienemumi!AH161</f>
        <v>1950221.2285322158</v>
      </c>
      <c r="AI32" s="31">
        <f>Ienemumi!AI161</f>
        <v>1910479.3223794631</v>
      </c>
      <c r="AJ32" s="31">
        <f>Ienemumi!AJ161</f>
        <v>1869134.7755972901</v>
      </c>
      <c r="AK32" s="31">
        <f>Ienemumi!AK161</f>
        <v>1826326.9482404289</v>
      </c>
      <c r="AL32" s="31">
        <f>Ienemumi!AL161</f>
        <v>1782177.7803567701</v>
      </c>
      <c r="AM32" s="31">
        <f>Ienemumi!AM161</f>
        <v>1736794.5791884579</v>
      </c>
      <c r="AN32" s="31">
        <f>Ienemumi!AN161</f>
        <v>1690272.2703727731</v>
      </c>
      <c r="AO32" s="31">
        <f>Ienemumi!AO161</f>
        <v>1642695.2322539655</v>
      </c>
      <c r="AP32" s="31">
        <f>Ienemumi!AP161</f>
        <v>1594138.8026394008</v>
      </c>
      <c r="AQ32" s="31">
        <f>Ienemumi!AQ161</f>
        <v>1544670.525770166</v>
      </c>
      <c r="AR32" s="31">
        <f>Ienemumi!AR161</f>
        <v>1494351.191463239</v>
      </c>
      <c r="AS32" s="31">
        <f>Ienemumi!AS161</f>
        <v>1443235.7066500839</v>
      </c>
      <c r="AT32" s="31">
        <f>Ienemumi!AT161</f>
        <v>1391373.83073734</v>
      </c>
      <c r="AU32" s="31">
        <f>Ienemumi!AU161</f>
        <v>1338810.7995492248</v>
      </c>
      <c r="AV32" s="31">
        <f>Ienemumi!AV161</f>
        <v>1285587.8575137011</v>
      </c>
      <c r="AW32" s="31">
        <f>Ienemumi!AW161</f>
        <v>1231742.7138220493</v>
      </c>
      <c r="AX32" s="31">
        <f>Ienemumi!AX161</f>
        <v>1177309.9352329436</v>
      </c>
      <c r="AY32" s="31">
        <f>Ienemumi!AY161</f>
        <v>1122321.2857948947</v>
      </c>
      <c r="AZ32" s="31">
        <f>Ienemumi!AZ161</f>
        <v>1066806.0218683735</v>
      </c>
      <c r="BA32" s="31">
        <f>Ienemumi!BA161</f>
        <v>1010791.1493245836</v>
      </c>
      <c r="BB32" s="31">
        <f>Ienemumi!BB161</f>
        <v>954301.64859438827</v>
      </c>
      <c r="BC32" s="31">
        <f>Ienemumi!BC161</f>
        <v>897360.67227224656</v>
      </c>
      <c r="BD32" s="31">
        <f>Ienemumi!BD161</f>
        <v>839989.71919587022</v>
      </c>
      <c r="BE32" s="31">
        <f>Ienemumi!BE161</f>
        <v>782208.78828406078</v>
      </c>
      <c r="BF32" s="31">
        <f>Ienemumi!BF161</f>
        <v>724036.51489297417</v>
      </c>
      <c r="BG32" s="31">
        <f>Ienemumi!BG161</f>
        <v>665490.29202168947</v>
      </c>
      <c r="BH32" s="31">
        <f>Ienemumi!BH161</f>
        <v>606586.37834325875</v>
      </c>
      <c r="BI32" s="31">
        <f>Ienemumi!BI161</f>
        <v>547339.99474309268</v>
      </c>
      <c r="BJ32" s="31">
        <f>Ienemumi!BJ161</f>
        <v>487765.41080126329</v>
      </c>
      <c r="BK32" s="31">
        <f>Ienemumi!BK161</f>
        <v>427876.02245008363</v>
      </c>
      <c r="BL32" s="31">
        <f>Ienemumi!BL161</f>
        <v>367684.42186592752</v>
      </c>
      <c r="BM32" s="31">
        <f>Ienemumi!BM161</f>
        <v>307202.46050891164</v>
      </c>
      <c r="BN32" s="31">
        <f>Ienemumi!BN161</f>
        <v>246441.30610106909</v>
      </c>
      <c r="BO32" s="31">
        <f>Ienemumi!BO161</f>
        <v>185411.49422922358</v>
      </c>
      <c r="BP32" s="31">
        <f>Ienemumi!BP161</f>
        <v>124122.97516981978</v>
      </c>
      <c r="BQ32" s="31">
        <f>Ienemumi!BQ161</f>
        <v>62585.156456950586</v>
      </c>
      <c r="BR32" s="31">
        <f>Ienemumi!BR161</f>
        <v>806.94164966838434</v>
      </c>
      <c r="BS32" s="31">
        <f>Ienemumi!BS161</f>
        <v>0</v>
      </c>
      <c r="BT32" s="31">
        <f>Ienemumi!BT161</f>
        <v>0</v>
      </c>
      <c r="BU32" s="31">
        <f>Ienemumi!BU161</f>
        <v>0</v>
      </c>
      <c r="BV32" s="31">
        <f>Ienemumi!BV161</f>
        <v>0</v>
      </c>
      <c r="BW32" s="31">
        <f>Ienemumi!BW161</f>
        <v>0</v>
      </c>
      <c r="BX32" s="31">
        <f>Ienemumi!BX161</f>
        <v>0</v>
      </c>
      <c r="BY32" s="31">
        <f>Ienemumi!BY161</f>
        <v>0</v>
      </c>
      <c r="BZ32" s="31">
        <f>Ienemumi!BZ161</f>
        <v>0</v>
      </c>
      <c r="CA32" s="31">
        <f>Ienemumi!CA161</f>
        <v>0</v>
      </c>
      <c r="CB32" s="31">
        <f>Ienemumi!CB161</f>
        <v>0</v>
      </c>
      <c r="CC32" s="31">
        <f>Ienemumi!CC161</f>
        <v>0</v>
      </c>
      <c r="CD32" s="31">
        <f>Ienemumi!CD161</f>
        <v>0</v>
      </c>
      <c r="CE32" s="31">
        <f>Ienemumi!CE161</f>
        <v>0</v>
      </c>
      <c r="CF32" s="31">
        <f>Ienemumi!CF161</f>
        <v>0</v>
      </c>
      <c r="CG32" s="31">
        <f>Ienemumi!CG161</f>
        <v>0</v>
      </c>
      <c r="CH32" s="31">
        <f>Ienemumi!CH161</f>
        <v>0</v>
      </c>
      <c r="CI32" s="31">
        <f>Ienemumi!CI161</f>
        <v>0</v>
      </c>
      <c r="CJ32" s="31">
        <f>Ienemumi!CJ161</f>
        <v>0</v>
      </c>
      <c r="CK32" s="31">
        <f>Ienemumi!CK161</f>
        <v>0</v>
      </c>
    </row>
    <row r="33" spans="2:7" ht="10.15" customHeight="1" outlineLevel="2">
      <c r="B33" s="21"/>
    </row>
    <row r="34" spans="2:7" ht="10.15" customHeight="1" outlineLevel="2">
      <c r="B34" s="21"/>
    </row>
    <row r="35" spans="2:7" s="16" customFormat="1" ht="10.15" customHeight="1">
      <c r="B35" s="207" t="s">
        <v>409</v>
      </c>
      <c r="C35" s="16" t="s">
        <v>142</v>
      </c>
      <c r="E35" s="18"/>
      <c r="F35" s="19"/>
      <c r="G35" s="20"/>
    </row>
    <row r="36" spans="2:7" ht="10.15" customHeight="1" outlineLevel="2">
      <c r="B36" s="21"/>
    </row>
    <row r="37" spans="2:7" ht="10.15" customHeight="1" outlineLevel="2">
      <c r="B37" s="21"/>
      <c r="D37" s="10" t="s">
        <v>97</v>
      </c>
      <c r="E37" s="91"/>
      <c r="F37" s="92" t="s">
        <v>4</v>
      </c>
      <c r="G37" s="143">
        <f>'CAPEX un PL'!G104</f>
        <v>1240623.3354650666</v>
      </c>
    </row>
    <row r="38" spans="2:7" ht="10.15" customHeight="1" outlineLevel="2">
      <c r="B38" s="21"/>
      <c r="D38" s="84"/>
      <c r="E38" s="86"/>
      <c r="F38" s="87"/>
      <c r="G38" s="92"/>
    </row>
    <row r="39" spans="2:7" ht="10.15" customHeight="1" outlineLevel="2">
      <c r="B39" s="21"/>
      <c r="D39" s="10" t="s">
        <v>98</v>
      </c>
      <c r="F39" s="12" t="s">
        <v>9</v>
      </c>
      <c r="G39" s="34">
        <f>'Ievades dati'!G464</f>
        <v>0.5</v>
      </c>
    </row>
    <row r="40" spans="2:7" ht="10.15" customHeight="1" outlineLevel="2">
      <c r="B40" s="21"/>
      <c r="G40" s="142"/>
    </row>
    <row r="41" spans="2:7" ht="10.15" customHeight="1" outlineLevel="2">
      <c r="B41" s="21"/>
      <c r="D41" s="10" t="s">
        <v>306</v>
      </c>
      <c r="F41" s="12" t="s">
        <v>4</v>
      </c>
      <c r="G41" s="25">
        <f>G37*G39</f>
        <v>620311.6677325333</v>
      </c>
    </row>
    <row r="42" spans="2:7" ht="10.15" customHeight="1" outlineLevel="2">
      <c r="B42" s="21"/>
      <c r="D42" s="10" t="s">
        <v>307</v>
      </c>
      <c r="F42" s="12" t="s">
        <v>4</v>
      </c>
      <c r="G42" s="25">
        <f>G37-G41</f>
        <v>620311.6677325333</v>
      </c>
    </row>
    <row r="43" spans="2:7" ht="10.15" customHeight="1" outlineLevel="2">
      <c r="B43" s="21"/>
      <c r="G43" s="141"/>
    </row>
    <row r="44" spans="2:7" ht="10.15" customHeight="1" outlineLevel="2">
      <c r="B44" s="21"/>
    </row>
    <row r="45" spans="2:7" s="16" customFormat="1" ht="10.15" customHeight="1">
      <c r="B45" s="207" t="s">
        <v>417</v>
      </c>
      <c r="C45" s="16" t="s">
        <v>308</v>
      </c>
      <c r="E45" s="18"/>
      <c r="F45" s="19"/>
      <c r="G45" s="20"/>
    </row>
    <row r="46" spans="2:7" customFormat="1" ht="10.15" customHeight="1" outlineLevel="1"/>
    <row r="47" spans="2:7" customFormat="1" ht="10.15" customHeight="1" outlineLevel="1">
      <c r="D47" s="10" t="s">
        <v>108</v>
      </c>
      <c r="E47" s="11"/>
      <c r="F47" s="12" t="s">
        <v>70</v>
      </c>
      <c r="G47" s="148">
        <f>'Jauna nomas maksa'!G46</f>
        <v>204.61856595289657</v>
      </c>
    </row>
    <row r="48" spans="2:7" customFormat="1" ht="10.15" customHeight="1" outlineLevel="1"/>
    <row r="49" spans="2:7" customFormat="1" ht="10.15" customHeight="1" outlineLevel="1"/>
    <row r="50" spans="2:7" s="16" customFormat="1" ht="10.15" customHeight="1">
      <c r="B50" s="207" t="s">
        <v>418</v>
      </c>
      <c r="C50" s="16" t="s">
        <v>311</v>
      </c>
      <c r="E50" s="18"/>
      <c r="F50" s="19"/>
      <c r="G50" s="20"/>
    </row>
    <row r="51" spans="2:7" customFormat="1" ht="10.15" customHeight="1" outlineLevel="1"/>
    <row r="52" spans="2:7" customFormat="1" ht="10.15" customHeight="1" outlineLevel="1">
      <c r="D52" s="63" t="s">
        <v>310</v>
      </c>
    </row>
    <row r="53" spans="2:7" customFormat="1" ht="10.15" customHeight="1" outlineLevel="1">
      <c r="D53" s="144" t="s">
        <v>284</v>
      </c>
      <c r="G53" s="22">
        <f ca="1">'Naudas plusma'!G24</f>
        <v>971516.76092615048</v>
      </c>
    </row>
    <row r="54" spans="2:7" customFormat="1" ht="10.15" customHeight="1" outlineLevel="1">
      <c r="D54" s="144" t="s">
        <v>203</v>
      </c>
      <c r="E54" s="144"/>
      <c r="F54" s="144"/>
      <c r="G54" s="22">
        <f ca="1">'Naudas plusma'!G25</f>
        <v>1404344.8760605168</v>
      </c>
    </row>
    <row r="55" spans="2:7" customFormat="1" ht="10.15" customHeight="1" outlineLevel="1">
      <c r="D55" s="146" t="s">
        <v>143</v>
      </c>
      <c r="E55" s="146"/>
      <c r="F55" s="146"/>
      <c r="G55" s="68">
        <f>Ienemumi!G167</f>
        <v>31361328.333119344</v>
      </c>
    </row>
    <row r="56" spans="2:7" s="75" customFormat="1" ht="10.15" customHeight="1" outlineLevel="1">
      <c r="D56" s="147" t="s">
        <v>12</v>
      </c>
      <c r="E56" s="147"/>
      <c r="F56" s="147"/>
      <c r="G56" s="82">
        <f ca="1">SUM(G53:G55)</f>
        <v>33737189.970106013</v>
      </c>
    </row>
    <row r="57" spans="2:7" customFormat="1" ht="10.15" customHeight="1" outlineLevel="1">
      <c r="D57" s="144"/>
      <c r="E57" s="144"/>
      <c r="F57" s="144"/>
      <c r="G57" s="144"/>
    </row>
    <row r="58" spans="2:7" customFormat="1" ht="10.15" customHeight="1" outlineLevel="1">
      <c r="D58" s="63" t="s">
        <v>312</v>
      </c>
      <c r="E58" s="144"/>
      <c r="F58" s="144"/>
      <c r="G58" s="144"/>
    </row>
    <row r="59" spans="2:7" customFormat="1" ht="10.15" customHeight="1" outlineLevel="1">
      <c r="D59" s="144" t="s">
        <v>142</v>
      </c>
      <c r="E59" s="144"/>
      <c r="F59" s="144"/>
      <c r="G59" s="22">
        <f>-'CAPEX un PL'!G104</f>
        <v>-1240623.3354650666</v>
      </c>
    </row>
    <row r="60" spans="2:7" customFormat="1" ht="10.15" customHeight="1" outlineLevel="1">
      <c r="D60" s="144" t="s">
        <v>144</v>
      </c>
      <c r="E60" s="144"/>
      <c r="F60" s="144"/>
      <c r="G60" s="22">
        <f>OPEX!G200</f>
        <v>-23679317.969913695</v>
      </c>
    </row>
    <row r="61" spans="2:7" customFormat="1" ht="10.15" customHeight="1" outlineLevel="1">
      <c r="D61" s="144" t="s">
        <v>313</v>
      </c>
      <c r="E61" s="144"/>
      <c r="F61" s="144"/>
      <c r="G61" s="22">
        <f ca="1">'Naudas plusma'!G28</f>
        <v>-3578572.6842878321</v>
      </c>
    </row>
    <row r="62" spans="2:7" customFormat="1" ht="10.15" customHeight="1" outlineLevel="1">
      <c r="D62" s="144" t="s">
        <v>314</v>
      </c>
      <c r="E62" s="144"/>
      <c r="F62" s="144"/>
      <c r="G62" s="22">
        <f ca="1">'Naudas plusma'!G61</f>
        <v>-971516.76092615048</v>
      </c>
    </row>
    <row r="63" spans="2:7" customFormat="1" ht="10.15" customHeight="1" outlineLevel="1">
      <c r="D63" s="144" t="s">
        <v>316</v>
      </c>
      <c r="E63" s="144"/>
      <c r="F63" s="144"/>
      <c r="G63" s="22">
        <f ca="1">'Naudas plusma'!G26</f>
        <v>-1404344.8760605159</v>
      </c>
    </row>
    <row r="64" spans="2:7" customFormat="1" ht="10.15" customHeight="1" outlineLevel="1">
      <c r="D64" s="146" t="s">
        <v>315</v>
      </c>
      <c r="E64" s="146"/>
      <c r="F64" s="146"/>
      <c r="G64" s="68">
        <f ca="1">'Naudas plusma'!G15</f>
        <v>-1294747.9267967716</v>
      </c>
    </row>
    <row r="65" spans="2:89" s="75" customFormat="1" ht="10.15" customHeight="1" outlineLevel="1">
      <c r="D65" s="147" t="s">
        <v>12</v>
      </c>
      <c r="E65" s="147"/>
      <c r="F65" s="147"/>
      <c r="G65" s="82">
        <f ca="1">SUM(G59:G64)</f>
        <v>-32169123.553450029</v>
      </c>
    </row>
    <row r="66" spans="2:89" customFormat="1" ht="10.15" customHeight="1" outlineLevel="1">
      <c r="D66" s="144"/>
      <c r="E66" s="144"/>
      <c r="F66" s="144"/>
      <c r="G66" s="144"/>
    </row>
    <row r="67" spans="2:89" customFormat="1" ht="10.15" customHeight="1" outlineLevel="1">
      <c r="D67" s="144"/>
      <c r="E67" s="144"/>
      <c r="F67" s="144"/>
      <c r="G67" s="144"/>
    </row>
    <row r="68" spans="2:89" s="16" customFormat="1" ht="10.15" customHeight="1">
      <c r="B68" s="207" t="s">
        <v>419</v>
      </c>
      <c r="C68" s="16" t="s">
        <v>317</v>
      </c>
      <c r="E68" s="18"/>
      <c r="F68" s="19"/>
      <c r="G68" s="20"/>
    </row>
    <row r="69" spans="2:89" customFormat="1" ht="10.15" customHeight="1" outlineLevel="1">
      <c r="D69" s="144"/>
      <c r="E69" s="144"/>
      <c r="F69" s="144"/>
      <c r="G69" s="144"/>
    </row>
    <row r="70" spans="2:89" customFormat="1" ht="10.15" customHeight="1" outlineLevel="1">
      <c r="D70" s="89"/>
      <c r="E70" s="91"/>
      <c r="F70" s="92"/>
      <c r="G70" s="96"/>
    </row>
    <row r="71" spans="2:89" customFormat="1" ht="10.15" customHeight="1" outlineLevel="1">
      <c r="C71" s="145"/>
      <c r="D71" s="63" t="s">
        <v>169</v>
      </c>
      <c r="E71" s="91"/>
      <c r="F71" s="92"/>
      <c r="G71" s="96"/>
    </row>
    <row r="72" spans="2:89" customFormat="1" ht="10.15" customHeight="1" outlineLevel="1">
      <c r="C72" s="145"/>
      <c r="D72" s="89" t="s">
        <v>165</v>
      </c>
      <c r="E72" s="91"/>
      <c r="F72" s="92" t="s">
        <v>9</v>
      </c>
      <c r="G72" s="34">
        <f>'Ievades dati'!G584</f>
        <v>0.26488842063441076</v>
      </c>
    </row>
    <row r="73" spans="2:89" customFormat="1" ht="10.15" customHeight="1" outlineLevel="1">
      <c r="C73" s="145"/>
      <c r="D73" s="89" t="s">
        <v>166</v>
      </c>
      <c r="E73" s="91"/>
      <c r="F73" s="92" t="s">
        <v>9</v>
      </c>
      <c r="G73" s="34">
        <f>'Ievades dati'!G585</f>
        <v>0.17399999999999999</v>
      </c>
    </row>
    <row r="74" spans="2:89" customFormat="1" ht="10.15" customHeight="1" outlineLevel="1">
      <c r="C74" s="145"/>
      <c r="D74" s="89" t="s">
        <v>167</v>
      </c>
      <c r="E74" s="91"/>
      <c r="F74" s="92" t="s">
        <v>9</v>
      </c>
      <c r="G74" s="34">
        <f>'Ievades dati'!G586</f>
        <v>0.16799665490531085</v>
      </c>
    </row>
    <row r="75" spans="2:89" customFormat="1" ht="10.15" customHeight="1" outlineLevel="1">
      <c r="C75" s="145"/>
      <c r="D75" s="89" t="s">
        <v>168</v>
      </c>
      <c r="E75" s="91"/>
      <c r="F75" s="92" t="s">
        <v>9</v>
      </c>
      <c r="G75" s="34">
        <f>'Ievades dati'!G587</f>
        <v>0.16760178904283377</v>
      </c>
    </row>
    <row r="76" spans="2:89" customFormat="1" ht="10.15" customHeight="1" outlineLevel="1">
      <c r="C76" s="145"/>
    </row>
    <row r="77" spans="2:89" customFormat="1" ht="10.15" customHeight="1" outlineLevel="1">
      <c r="C77" s="145"/>
      <c r="D77" s="89" t="s">
        <v>319</v>
      </c>
      <c r="G77" s="70">
        <f>G72-5%</f>
        <v>0.21488842063441077</v>
      </c>
      <c r="H77" s="215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</row>
    <row r="78" spans="2:89" customFormat="1" ht="10.15" customHeight="1" outlineLevel="1">
      <c r="D78" s="89" t="s">
        <v>320</v>
      </c>
      <c r="G78" s="70">
        <f>G72+5%</f>
        <v>0.31488842063441075</v>
      </c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</row>
    <row r="79" spans="2:89" customFormat="1" ht="10.15" customHeight="1" outlineLevel="1">
      <c r="D79" s="89"/>
      <c r="G79" s="141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</row>
    <row r="80" spans="2:89" customFormat="1" ht="10.15" customHeight="1" outlineLevel="1">
      <c r="D80" s="89" t="s">
        <v>321</v>
      </c>
      <c r="G80" s="70">
        <f>G73-5%</f>
        <v>0.12399999999999999</v>
      </c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</row>
    <row r="81" spans="4:90" customFormat="1" ht="10.15" customHeight="1" outlineLevel="1">
      <c r="D81" s="89" t="s">
        <v>322</v>
      </c>
      <c r="G81" s="70">
        <f>G73+5%</f>
        <v>0.22399999999999998</v>
      </c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10"/>
      <c r="CB81" s="10"/>
      <c r="CC81" s="10"/>
      <c r="CD81" s="10"/>
      <c r="CE81" s="10"/>
      <c r="CF81" s="10"/>
      <c r="CG81" s="10"/>
      <c r="CH81" s="10"/>
      <c r="CI81" s="10"/>
      <c r="CJ81" s="10"/>
      <c r="CK81" s="10"/>
    </row>
    <row r="82" spans="4:90" customFormat="1" ht="10.15" customHeight="1" outlineLevel="1">
      <c r="D82" s="89"/>
      <c r="G82" s="141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  <c r="CB82" s="10"/>
      <c r="CC82" s="10"/>
      <c r="CD82" s="10"/>
      <c r="CE82" s="10"/>
      <c r="CF82" s="10"/>
      <c r="CG82" s="10"/>
      <c r="CH82" s="10"/>
      <c r="CI82" s="10"/>
      <c r="CJ82" s="10"/>
      <c r="CK82" s="10"/>
    </row>
    <row r="83" spans="4:90" customFormat="1" ht="10.15" customHeight="1" outlineLevel="1">
      <c r="D83" s="89" t="s">
        <v>323</v>
      </c>
      <c r="G83" s="70">
        <f>G74-5%</f>
        <v>0.11799665490531085</v>
      </c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  <c r="BY83" s="10"/>
      <c r="BZ83" s="10"/>
      <c r="CA83" s="10"/>
      <c r="CB83" s="10"/>
      <c r="CC83" s="10"/>
      <c r="CD83" s="10"/>
      <c r="CE83" s="10"/>
      <c r="CF83" s="10"/>
      <c r="CG83" s="10"/>
      <c r="CH83" s="10"/>
      <c r="CI83" s="10"/>
      <c r="CJ83" s="10"/>
      <c r="CK83" s="10"/>
    </row>
    <row r="84" spans="4:90" customFormat="1" ht="10.15" customHeight="1" outlineLevel="1">
      <c r="D84" s="89" t="s">
        <v>324</v>
      </c>
      <c r="G84" s="70">
        <f>G74+5%</f>
        <v>0.21799665490531084</v>
      </c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10"/>
      <c r="CA84" s="10"/>
      <c r="CB84" s="10"/>
      <c r="CC84" s="10"/>
      <c r="CD84" s="10"/>
      <c r="CE84" s="10"/>
      <c r="CF84" s="10"/>
      <c r="CG84" s="10"/>
      <c r="CH84" s="10"/>
      <c r="CI84" s="10"/>
      <c r="CJ84" s="10"/>
      <c r="CK84" s="10"/>
    </row>
    <row r="85" spans="4:90" customFormat="1" ht="10.15" customHeight="1" outlineLevel="1">
      <c r="D85" s="89"/>
      <c r="G85" s="141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  <c r="CB85" s="10"/>
      <c r="CC85" s="10"/>
      <c r="CD85" s="10"/>
      <c r="CE85" s="10"/>
      <c r="CF85" s="10"/>
      <c r="CG85" s="10"/>
      <c r="CH85" s="10"/>
      <c r="CI85" s="10"/>
      <c r="CJ85" s="10"/>
      <c r="CK85" s="10"/>
    </row>
    <row r="86" spans="4:90" customFormat="1" ht="10.15" customHeight="1" outlineLevel="1">
      <c r="D86" s="89" t="s">
        <v>325</v>
      </c>
      <c r="G86" s="70">
        <f>G75-5%</f>
        <v>0.11760178904283376</v>
      </c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</row>
    <row r="87" spans="4:90" customFormat="1" ht="10.15" customHeight="1" outlineLevel="1">
      <c r="D87" s="89" t="s">
        <v>326</v>
      </c>
      <c r="G87" s="70">
        <f>G75+5%</f>
        <v>0.21760178904283378</v>
      </c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10"/>
      <c r="CA87" s="10"/>
      <c r="CB87" s="10"/>
      <c r="CC87" s="10"/>
      <c r="CD87" s="10"/>
      <c r="CE87" s="10"/>
      <c r="CF87" s="10"/>
      <c r="CG87" s="10"/>
      <c r="CH87" s="10"/>
      <c r="CI87" s="10"/>
      <c r="CJ87" s="10"/>
      <c r="CK87" s="10"/>
    </row>
    <row r="88" spans="4:90" customFormat="1" ht="10.15" customHeight="1" outlineLevel="1">
      <c r="D88" s="89"/>
      <c r="G88" s="141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</row>
    <row r="89" spans="4:90" customFormat="1" ht="10.15" customHeight="1" outlineLevel="1">
      <c r="D89" s="89"/>
      <c r="G89" s="141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10"/>
      <c r="CA89" s="10"/>
      <c r="CB89" s="10"/>
      <c r="CC89" s="10"/>
      <c r="CD89" s="10"/>
      <c r="CE89" s="10"/>
      <c r="CF89" s="10"/>
      <c r="CG89" s="10"/>
      <c r="CH89" s="10"/>
      <c r="CI89" s="10"/>
      <c r="CJ89" s="10"/>
      <c r="CK89" s="10"/>
    </row>
    <row r="90" spans="4:90" customFormat="1" ht="10.15" customHeight="1" outlineLevel="1">
      <c r="D90" s="89" t="s">
        <v>319</v>
      </c>
      <c r="J90" s="33">
        <f>$G$77</f>
        <v>0.21488842063441077</v>
      </c>
      <c r="K90" s="33">
        <f t="shared" ref="K90:BV90" si="4">$G$77</f>
        <v>0.21488842063441077</v>
      </c>
      <c r="L90" s="33">
        <f t="shared" si="4"/>
        <v>0.21488842063441077</v>
      </c>
      <c r="M90" s="33">
        <f t="shared" si="4"/>
        <v>0.21488842063441077</v>
      </c>
      <c r="N90" s="33">
        <f t="shared" si="4"/>
        <v>0.21488842063441077</v>
      </c>
      <c r="O90" s="33">
        <f t="shared" si="4"/>
        <v>0.21488842063441077</v>
      </c>
      <c r="P90" s="33">
        <f t="shared" si="4"/>
        <v>0.21488842063441077</v>
      </c>
      <c r="Q90" s="33">
        <f t="shared" si="4"/>
        <v>0.21488842063441077</v>
      </c>
      <c r="R90" s="33">
        <f t="shared" si="4"/>
        <v>0.21488842063441077</v>
      </c>
      <c r="S90" s="33">
        <f t="shared" si="4"/>
        <v>0.21488842063441077</v>
      </c>
      <c r="T90" s="33">
        <f t="shared" si="4"/>
        <v>0.21488842063441077</v>
      </c>
      <c r="U90" s="33">
        <f t="shared" si="4"/>
        <v>0.21488842063441077</v>
      </c>
      <c r="V90" s="33">
        <f t="shared" si="4"/>
        <v>0.21488842063441077</v>
      </c>
      <c r="W90" s="33">
        <f t="shared" si="4"/>
        <v>0.21488842063441077</v>
      </c>
      <c r="X90" s="33">
        <f t="shared" si="4"/>
        <v>0.21488842063441077</v>
      </c>
      <c r="Y90" s="33">
        <f t="shared" si="4"/>
        <v>0.21488842063441077</v>
      </c>
      <c r="Z90" s="33">
        <f t="shared" si="4"/>
        <v>0.21488842063441077</v>
      </c>
      <c r="AA90" s="33">
        <f t="shared" si="4"/>
        <v>0.21488842063441077</v>
      </c>
      <c r="AB90" s="33">
        <f t="shared" si="4"/>
        <v>0.21488842063441077</v>
      </c>
      <c r="AC90" s="33">
        <f t="shared" si="4"/>
        <v>0.21488842063441077</v>
      </c>
      <c r="AD90" s="33">
        <f t="shared" si="4"/>
        <v>0.21488842063441077</v>
      </c>
      <c r="AE90" s="33">
        <f t="shared" si="4"/>
        <v>0.21488842063441077</v>
      </c>
      <c r="AF90" s="33">
        <f t="shared" si="4"/>
        <v>0.21488842063441077</v>
      </c>
      <c r="AG90" s="33">
        <f t="shared" si="4"/>
        <v>0.21488842063441077</v>
      </c>
      <c r="AH90" s="33">
        <f t="shared" si="4"/>
        <v>0.21488842063441077</v>
      </c>
      <c r="AI90" s="33">
        <f t="shared" si="4"/>
        <v>0.21488842063441077</v>
      </c>
      <c r="AJ90" s="33">
        <f t="shared" si="4"/>
        <v>0.21488842063441077</v>
      </c>
      <c r="AK90" s="33">
        <f t="shared" si="4"/>
        <v>0.21488842063441077</v>
      </c>
      <c r="AL90" s="33">
        <f t="shared" si="4"/>
        <v>0.21488842063441077</v>
      </c>
      <c r="AM90" s="33">
        <f t="shared" si="4"/>
        <v>0.21488842063441077</v>
      </c>
      <c r="AN90" s="33">
        <f t="shared" si="4"/>
        <v>0.21488842063441077</v>
      </c>
      <c r="AO90" s="33">
        <f t="shared" si="4"/>
        <v>0.21488842063441077</v>
      </c>
      <c r="AP90" s="33">
        <f t="shared" si="4"/>
        <v>0.21488842063441077</v>
      </c>
      <c r="AQ90" s="33">
        <f t="shared" si="4"/>
        <v>0.21488842063441077</v>
      </c>
      <c r="AR90" s="33">
        <f t="shared" si="4"/>
        <v>0.21488842063441077</v>
      </c>
      <c r="AS90" s="33">
        <f t="shared" si="4"/>
        <v>0.21488842063441077</v>
      </c>
      <c r="AT90" s="33">
        <f t="shared" si="4"/>
        <v>0.21488842063441077</v>
      </c>
      <c r="AU90" s="33">
        <f t="shared" si="4"/>
        <v>0.21488842063441077</v>
      </c>
      <c r="AV90" s="33">
        <f t="shared" si="4"/>
        <v>0.21488842063441077</v>
      </c>
      <c r="AW90" s="33">
        <f t="shared" si="4"/>
        <v>0.21488842063441077</v>
      </c>
      <c r="AX90" s="33">
        <f t="shared" si="4"/>
        <v>0.21488842063441077</v>
      </c>
      <c r="AY90" s="33">
        <f t="shared" si="4"/>
        <v>0.21488842063441077</v>
      </c>
      <c r="AZ90" s="33">
        <f t="shared" si="4"/>
        <v>0.21488842063441077</v>
      </c>
      <c r="BA90" s="33">
        <f t="shared" si="4"/>
        <v>0.21488842063441077</v>
      </c>
      <c r="BB90" s="33">
        <f t="shared" si="4"/>
        <v>0.21488842063441077</v>
      </c>
      <c r="BC90" s="33">
        <f t="shared" si="4"/>
        <v>0.21488842063441077</v>
      </c>
      <c r="BD90" s="33">
        <f t="shared" si="4"/>
        <v>0.21488842063441077</v>
      </c>
      <c r="BE90" s="33">
        <f t="shared" si="4"/>
        <v>0.21488842063441077</v>
      </c>
      <c r="BF90" s="33">
        <f t="shared" si="4"/>
        <v>0.21488842063441077</v>
      </c>
      <c r="BG90" s="33">
        <f t="shared" si="4"/>
        <v>0.21488842063441077</v>
      </c>
      <c r="BH90" s="33">
        <f t="shared" si="4"/>
        <v>0.21488842063441077</v>
      </c>
      <c r="BI90" s="33">
        <f t="shared" si="4"/>
        <v>0.21488842063441077</v>
      </c>
      <c r="BJ90" s="33">
        <f t="shared" si="4"/>
        <v>0.21488842063441077</v>
      </c>
      <c r="BK90" s="33">
        <f t="shared" si="4"/>
        <v>0.21488842063441077</v>
      </c>
      <c r="BL90" s="33">
        <f t="shared" si="4"/>
        <v>0.21488842063441077</v>
      </c>
      <c r="BM90" s="33">
        <f t="shared" si="4"/>
        <v>0.21488842063441077</v>
      </c>
      <c r="BN90" s="33">
        <f t="shared" si="4"/>
        <v>0.21488842063441077</v>
      </c>
      <c r="BO90" s="33">
        <f t="shared" si="4"/>
        <v>0.21488842063441077</v>
      </c>
      <c r="BP90" s="33">
        <f t="shared" si="4"/>
        <v>0.21488842063441077</v>
      </c>
      <c r="BQ90" s="33">
        <f t="shared" si="4"/>
        <v>0.21488842063441077</v>
      </c>
      <c r="BR90" s="33">
        <f t="shared" si="4"/>
        <v>0.21488842063441077</v>
      </c>
      <c r="BS90" s="33">
        <f t="shared" si="4"/>
        <v>0.21488842063441077</v>
      </c>
      <c r="BT90" s="33">
        <f t="shared" si="4"/>
        <v>0.21488842063441077</v>
      </c>
      <c r="BU90" s="33">
        <f t="shared" si="4"/>
        <v>0.21488842063441077</v>
      </c>
      <c r="BV90" s="33">
        <f t="shared" si="4"/>
        <v>0.21488842063441077</v>
      </c>
      <c r="BW90" s="33">
        <f t="shared" ref="BW90:CK90" si="5">$G$77</f>
        <v>0.21488842063441077</v>
      </c>
      <c r="BX90" s="33">
        <f t="shared" si="5"/>
        <v>0.21488842063441077</v>
      </c>
      <c r="BY90" s="33">
        <f t="shared" si="5"/>
        <v>0.21488842063441077</v>
      </c>
      <c r="BZ90" s="33">
        <f t="shared" si="5"/>
        <v>0.21488842063441077</v>
      </c>
      <c r="CA90" s="33">
        <f t="shared" si="5"/>
        <v>0.21488842063441077</v>
      </c>
      <c r="CB90" s="33">
        <f t="shared" si="5"/>
        <v>0.21488842063441077</v>
      </c>
      <c r="CC90" s="33">
        <f t="shared" si="5"/>
        <v>0.21488842063441077</v>
      </c>
      <c r="CD90" s="33">
        <f t="shared" si="5"/>
        <v>0.21488842063441077</v>
      </c>
      <c r="CE90" s="33">
        <f t="shared" si="5"/>
        <v>0.21488842063441077</v>
      </c>
      <c r="CF90" s="33">
        <f t="shared" si="5"/>
        <v>0.21488842063441077</v>
      </c>
      <c r="CG90" s="33">
        <f t="shared" si="5"/>
        <v>0.21488842063441077</v>
      </c>
      <c r="CH90" s="33">
        <f t="shared" si="5"/>
        <v>0.21488842063441077</v>
      </c>
      <c r="CI90" s="33">
        <f t="shared" si="5"/>
        <v>0.21488842063441077</v>
      </c>
      <c r="CJ90" s="33">
        <f t="shared" si="5"/>
        <v>0.21488842063441077</v>
      </c>
      <c r="CK90" s="33">
        <f t="shared" si="5"/>
        <v>0.21488842063441077</v>
      </c>
      <c r="CL90" s="10"/>
    </row>
    <row r="91" spans="4:90" customFormat="1" ht="10.15" customHeight="1" outlineLevel="1">
      <c r="D91" s="89" t="s">
        <v>458</v>
      </c>
      <c r="J91" s="33">
        <f>$G$72</f>
        <v>0.26488842063441076</v>
      </c>
      <c r="K91" s="33">
        <f t="shared" ref="K91:BV91" si="6">$G$72</f>
        <v>0.26488842063441076</v>
      </c>
      <c r="L91" s="33">
        <f t="shared" si="6"/>
        <v>0.26488842063441076</v>
      </c>
      <c r="M91" s="33">
        <f t="shared" si="6"/>
        <v>0.26488842063441076</v>
      </c>
      <c r="N91" s="33">
        <f t="shared" si="6"/>
        <v>0.26488842063441076</v>
      </c>
      <c r="O91" s="33">
        <f t="shared" si="6"/>
        <v>0.26488842063441076</v>
      </c>
      <c r="P91" s="33">
        <f t="shared" si="6"/>
        <v>0.26488842063441076</v>
      </c>
      <c r="Q91" s="33">
        <f t="shared" si="6"/>
        <v>0.26488842063441076</v>
      </c>
      <c r="R91" s="33">
        <f t="shared" si="6"/>
        <v>0.26488842063441076</v>
      </c>
      <c r="S91" s="33">
        <f t="shared" si="6"/>
        <v>0.26488842063441076</v>
      </c>
      <c r="T91" s="33">
        <f t="shared" si="6"/>
        <v>0.26488842063441076</v>
      </c>
      <c r="U91" s="33">
        <f t="shared" si="6"/>
        <v>0.26488842063441076</v>
      </c>
      <c r="V91" s="33">
        <f t="shared" si="6"/>
        <v>0.26488842063441076</v>
      </c>
      <c r="W91" s="33">
        <f t="shared" si="6"/>
        <v>0.26488842063441076</v>
      </c>
      <c r="X91" s="33">
        <f t="shared" si="6"/>
        <v>0.26488842063441076</v>
      </c>
      <c r="Y91" s="33">
        <f t="shared" si="6"/>
        <v>0.26488842063441076</v>
      </c>
      <c r="Z91" s="33">
        <f t="shared" si="6"/>
        <v>0.26488842063441076</v>
      </c>
      <c r="AA91" s="33">
        <f t="shared" si="6"/>
        <v>0.26488842063441076</v>
      </c>
      <c r="AB91" s="33">
        <f t="shared" si="6"/>
        <v>0.26488842063441076</v>
      </c>
      <c r="AC91" s="33">
        <f t="shared" si="6"/>
        <v>0.26488842063441076</v>
      </c>
      <c r="AD91" s="33">
        <f t="shared" si="6"/>
        <v>0.26488842063441076</v>
      </c>
      <c r="AE91" s="33">
        <f t="shared" si="6"/>
        <v>0.26488842063441076</v>
      </c>
      <c r="AF91" s="33">
        <f t="shared" si="6"/>
        <v>0.26488842063441076</v>
      </c>
      <c r="AG91" s="33">
        <f t="shared" si="6"/>
        <v>0.26488842063441076</v>
      </c>
      <c r="AH91" s="33">
        <f t="shared" si="6"/>
        <v>0.26488842063441076</v>
      </c>
      <c r="AI91" s="33">
        <f t="shared" si="6"/>
        <v>0.26488842063441076</v>
      </c>
      <c r="AJ91" s="33">
        <f t="shared" si="6"/>
        <v>0.26488842063441076</v>
      </c>
      <c r="AK91" s="33">
        <f t="shared" si="6"/>
        <v>0.26488842063441076</v>
      </c>
      <c r="AL91" s="33">
        <f t="shared" si="6"/>
        <v>0.26488842063441076</v>
      </c>
      <c r="AM91" s="33">
        <f t="shared" si="6"/>
        <v>0.26488842063441076</v>
      </c>
      <c r="AN91" s="33">
        <f t="shared" si="6"/>
        <v>0.26488842063441076</v>
      </c>
      <c r="AO91" s="33">
        <f t="shared" si="6"/>
        <v>0.26488842063441076</v>
      </c>
      <c r="AP91" s="33">
        <f t="shared" si="6"/>
        <v>0.26488842063441076</v>
      </c>
      <c r="AQ91" s="33">
        <f t="shared" si="6"/>
        <v>0.26488842063441076</v>
      </c>
      <c r="AR91" s="33">
        <f t="shared" si="6"/>
        <v>0.26488842063441076</v>
      </c>
      <c r="AS91" s="33">
        <f t="shared" si="6"/>
        <v>0.26488842063441076</v>
      </c>
      <c r="AT91" s="33">
        <f t="shared" si="6"/>
        <v>0.26488842063441076</v>
      </c>
      <c r="AU91" s="33">
        <f t="shared" si="6"/>
        <v>0.26488842063441076</v>
      </c>
      <c r="AV91" s="33">
        <f t="shared" si="6"/>
        <v>0.26488842063441076</v>
      </c>
      <c r="AW91" s="33">
        <f t="shared" si="6"/>
        <v>0.26488842063441076</v>
      </c>
      <c r="AX91" s="33">
        <f t="shared" si="6"/>
        <v>0.26488842063441076</v>
      </c>
      <c r="AY91" s="33">
        <f t="shared" si="6"/>
        <v>0.26488842063441076</v>
      </c>
      <c r="AZ91" s="33">
        <f t="shared" si="6"/>
        <v>0.26488842063441076</v>
      </c>
      <c r="BA91" s="33">
        <f t="shared" si="6"/>
        <v>0.26488842063441076</v>
      </c>
      <c r="BB91" s="33">
        <f t="shared" si="6"/>
        <v>0.26488842063441076</v>
      </c>
      <c r="BC91" s="33">
        <f t="shared" si="6"/>
        <v>0.26488842063441076</v>
      </c>
      <c r="BD91" s="33">
        <f t="shared" si="6"/>
        <v>0.26488842063441076</v>
      </c>
      <c r="BE91" s="33">
        <f t="shared" si="6"/>
        <v>0.26488842063441076</v>
      </c>
      <c r="BF91" s="33">
        <f t="shared" si="6"/>
        <v>0.26488842063441076</v>
      </c>
      <c r="BG91" s="33">
        <f t="shared" si="6"/>
        <v>0.26488842063441076</v>
      </c>
      <c r="BH91" s="33">
        <f t="shared" si="6"/>
        <v>0.26488842063441076</v>
      </c>
      <c r="BI91" s="33">
        <f t="shared" si="6"/>
        <v>0.26488842063441076</v>
      </c>
      <c r="BJ91" s="33">
        <f t="shared" si="6"/>
        <v>0.26488842063441076</v>
      </c>
      <c r="BK91" s="33">
        <f t="shared" si="6"/>
        <v>0.26488842063441076</v>
      </c>
      <c r="BL91" s="33">
        <f t="shared" si="6"/>
        <v>0.26488842063441076</v>
      </c>
      <c r="BM91" s="33">
        <f t="shared" si="6"/>
        <v>0.26488842063441076</v>
      </c>
      <c r="BN91" s="33">
        <f t="shared" si="6"/>
        <v>0.26488842063441076</v>
      </c>
      <c r="BO91" s="33">
        <f t="shared" si="6"/>
        <v>0.26488842063441076</v>
      </c>
      <c r="BP91" s="33">
        <f t="shared" si="6"/>
        <v>0.26488842063441076</v>
      </c>
      <c r="BQ91" s="33">
        <f t="shared" si="6"/>
        <v>0.26488842063441076</v>
      </c>
      <c r="BR91" s="33">
        <f t="shared" si="6"/>
        <v>0.26488842063441076</v>
      </c>
      <c r="BS91" s="33">
        <f t="shared" si="6"/>
        <v>0.26488842063441076</v>
      </c>
      <c r="BT91" s="33">
        <f t="shared" si="6"/>
        <v>0.26488842063441076</v>
      </c>
      <c r="BU91" s="33">
        <f t="shared" si="6"/>
        <v>0.26488842063441076</v>
      </c>
      <c r="BV91" s="33">
        <f t="shared" si="6"/>
        <v>0.26488842063441076</v>
      </c>
      <c r="BW91" s="33">
        <f t="shared" ref="BW91:CK91" si="7">$G$72</f>
        <v>0.26488842063441076</v>
      </c>
      <c r="BX91" s="33">
        <f t="shared" si="7"/>
        <v>0.26488842063441076</v>
      </c>
      <c r="BY91" s="33">
        <f t="shared" si="7"/>
        <v>0.26488842063441076</v>
      </c>
      <c r="BZ91" s="33">
        <f t="shared" si="7"/>
        <v>0.26488842063441076</v>
      </c>
      <c r="CA91" s="33">
        <f t="shared" si="7"/>
        <v>0.26488842063441076</v>
      </c>
      <c r="CB91" s="33">
        <f t="shared" si="7"/>
        <v>0.26488842063441076</v>
      </c>
      <c r="CC91" s="33">
        <f t="shared" si="7"/>
        <v>0.26488842063441076</v>
      </c>
      <c r="CD91" s="33">
        <f t="shared" si="7"/>
        <v>0.26488842063441076</v>
      </c>
      <c r="CE91" s="33">
        <f t="shared" si="7"/>
        <v>0.26488842063441076</v>
      </c>
      <c r="CF91" s="33">
        <f t="shared" si="7"/>
        <v>0.26488842063441076</v>
      </c>
      <c r="CG91" s="33">
        <f t="shared" si="7"/>
        <v>0.26488842063441076</v>
      </c>
      <c r="CH91" s="33">
        <f t="shared" si="7"/>
        <v>0.26488842063441076</v>
      </c>
      <c r="CI91" s="33">
        <f t="shared" si="7"/>
        <v>0.26488842063441076</v>
      </c>
      <c r="CJ91" s="33">
        <f t="shared" si="7"/>
        <v>0.26488842063441076</v>
      </c>
      <c r="CK91" s="33">
        <f t="shared" si="7"/>
        <v>0.26488842063441076</v>
      </c>
      <c r="CL91" s="10"/>
    </row>
    <row r="92" spans="4:90" customFormat="1" ht="10.15" customHeight="1" outlineLevel="1">
      <c r="D92" s="89" t="s">
        <v>460</v>
      </c>
      <c r="J92" s="35">
        <f>J91-J90</f>
        <v>4.9999999999999989E-2</v>
      </c>
      <c r="K92" s="35">
        <f t="shared" ref="K92:BV92" si="8">K91-K90</f>
        <v>4.9999999999999989E-2</v>
      </c>
      <c r="L92" s="35">
        <f t="shared" si="8"/>
        <v>4.9999999999999989E-2</v>
      </c>
      <c r="M92" s="35">
        <f t="shared" si="8"/>
        <v>4.9999999999999989E-2</v>
      </c>
      <c r="N92" s="35">
        <f t="shared" si="8"/>
        <v>4.9999999999999989E-2</v>
      </c>
      <c r="O92" s="35">
        <f t="shared" si="8"/>
        <v>4.9999999999999989E-2</v>
      </c>
      <c r="P92" s="35">
        <f t="shared" si="8"/>
        <v>4.9999999999999989E-2</v>
      </c>
      <c r="Q92" s="35">
        <f t="shared" si="8"/>
        <v>4.9999999999999989E-2</v>
      </c>
      <c r="R92" s="35">
        <f t="shared" si="8"/>
        <v>4.9999999999999989E-2</v>
      </c>
      <c r="S92" s="35">
        <f t="shared" si="8"/>
        <v>4.9999999999999989E-2</v>
      </c>
      <c r="T92" s="35">
        <f t="shared" si="8"/>
        <v>4.9999999999999989E-2</v>
      </c>
      <c r="U92" s="35">
        <f t="shared" si="8"/>
        <v>4.9999999999999989E-2</v>
      </c>
      <c r="V92" s="35">
        <f t="shared" si="8"/>
        <v>4.9999999999999989E-2</v>
      </c>
      <c r="W92" s="35">
        <f t="shared" si="8"/>
        <v>4.9999999999999989E-2</v>
      </c>
      <c r="X92" s="35">
        <f t="shared" si="8"/>
        <v>4.9999999999999989E-2</v>
      </c>
      <c r="Y92" s="35">
        <f t="shared" si="8"/>
        <v>4.9999999999999989E-2</v>
      </c>
      <c r="Z92" s="35">
        <f t="shared" si="8"/>
        <v>4.9999999999999989E-2</v>
      </c>
      <c r="AA92" s="35">
        <f t="shared" si="8"/>
        <v>4.9999999999999989E-2</v>
      </c>
      <c r="AB92" s="35">
        <f t="shared" si="8"/>
        <v>4.9999999999999989E-2</v>
      </c>
      <c r="AC92" s="35">
        <f t="shared" si="8"/>
        <v>4.9999999999999989E-2</v>
      </c>
      <c r="AD92" s="35">
        <f t="shared" si="8"/>
        <v>4.9999999999999989E-2</v>
      </c>
      <c r="AE92" s="35">
        <f t="shared" si="8"/>
        <v>4.9999999999999989E-2</v>
      </c>
      <c r="AF92" s="35">
        <f t="shared" si="8"/>
        <v>4.9999999999999989E-2</v>
      </c>
      <c r="AG92" s="35">
        <f t="shared" si="8"/>
        <v>4.9999999999999989E-2</v>
      </c>
      <c r="AH92" s="35">
        <f t="shared" si="8"/>
        <v>4.9999999999999989E-2</v>
      </c>
      <c r="AI92" s="35">
        <f t="shared" si="8"/>
        <v>4.9999999999999989E-2</v>
      </c>
      <c r="AJ92" s="35">
        <f t="shared" si="8"/>
        <v>4.9999999999999989E-2</v>
      </c>
      <c r="AK92" s="35">
        <f t="shared" si="8"/>
        <v>4.9999999999999989E-2</v>
      </c>
      <c r="AL92" s="35">
        <f t="shared" si="8"/>
        <v>4.9999999999999989E-2</v>
      </c>
      <c r="AM92" s="35">
        <f t="shared" si="8"/>
        <v>4.9999999999999989E-2</v>
      </c>
      <c r="AN92" s="35">
        <f t="shared" si="8"/>
        <v>4.9999999999999989E-2</v>
      </c>
      <c r="AO92" s="35">
        <f t="shared" si="8"/>
        <v>4.9999999999999989E-2</v>
      </c>
      <c r="AP92" s="35">
        <f t="shared" si="8"/>
        <v>4.9999999999999989E-2</v>
      </c>
      <c r="AQ92" s="35">
        <f t="shared" si="8"/>
        <v>4.9999999999999989E-2</v>
      </c>
      <c r="AR92" s="35">
        <f t="shared" si="8"/>
        <v>4.9999999999999989E-2</v>
      </c>
      <c r="AS92" s="35">
        <f t="shared" si="8"/>
        <v>4.9999999999999989E-2</v>
      </c>
      <c r="AT92" s="35">
        <f t="shared" si="8"/>
        <v>4.9999999999999989E-2</v>
      </c>
      <c r="AU92" s="35">
        <f t="shared" si="8"/>
        <v>4.9999999999999989E-2</v>
      </c>
      <c r="AV92" s="35">
        <f t="shared" si="8"/>
        <v>4.9999999999999989E-2</v>
      </c>
      <c r="AW92" s="35">
        <f t="shared" si="8"/>
        <v>4.9999999999999989E-2</v>
      </c>
      <c r="AX92" s="35">
        <f t="shared" si="8"/>
        <v>4.9999999999999989E-2</v>
      </c>
      <c r="AY92" s="35">
        <f t="shared" si="8"/>
        <v>4.9999999999999989E-2</v>
      </c>
      <c r="AZ92" s="35">
        <f t="shared" si="8"/>
        <v>4.9999999999999989E-2</v>
      </c>
      <c r="BA92" s="35">
        <f t="shared" si="8"/>
        <v>4.9999999999999989E-2</v>
      </c>
      <c r="BB92" s="35">
        <f t="shared" si="8"/>
        <v>4.9999999999999989E-2</v>
      </c>
      <c r="BC92" s="35">
        <f t="shared" si="8"/>
        <v>4.9999999999999989E-2</v>
      </c>
      <c r="BD92" s="35">
        <f t="shared" si="8"/>
        <v>4.9999999999999989E-2</v>
      </c>
      <c r="BE92" s="35">
        <f t="shared" si="8"/>
        <v>4.9999999999999989E-2</v>
      </c>
      <c r="BF92" s="35">
        <f t="shared" si="8"/>
        <v>4.9999999999999989E-2</v>
      </c>
      <c r="BG92" s="35">
        <f t="shared" si="8"/>
        <v>4.9999999999999989E-2</v>
      </c>
      <c r="BH92" s="35">
        <f t="shared" si="8"/>
        <v>4.9999999999999989E-2</v>
      </c>
      <c r="BI92" s="35">
        <f t="shared" si="8"/>
        <v>4.9999999999999989E-2</v>
      </c>
      <c r="BJ92" s="35">
        <f t="shared" si="8"/>
        <v>4.9999999999999989E-2</v>
      </c>
      <c r="BK92" s="35">
        <f t="shared" si="8"/>
        <v>4.9999999999999989E-2</v>
      </c>
      <c r="BL92" s="35">
        <f t="shared" si="8"/>
        <v>4.9999999999999989E-2</v>
      </c>
      <c r="BM92" s="35">
        <f t="shared" si="8"/>
        <v>4.9999999999999989E-2</v>
      </c>
      <c r="BN92" s="35">
        <f t="shared" si="8"/>
        <v>4.9999999999999989E-2</v>
      </c>
      <c r="BO92" s="35">
        <f t="shared" si="8"/>
        <v>4.9999999999999989E-2</v>
      </c>
      <c r="BP92" s="35">
        <f t="shared" si="8"/>
        <v>4.9999999999999989E-2</v>
      </c>
      <c r="BQ92" s="35">
        <f t="shared" si="8"/>
        <v>4.9999999999999989E-2</v>
      </c>
      <c r="BR92" s="35">
        <f t="shared" si="8"/>
        <v>4.9999999999999989E-2</v>
      </c>
      <c r="BS92" s="35">
        <f t="shared" si="8"/>
        <v>4.9999999999999989E-2</v>
      </c>
      <c r="BT92" s="35">
        <f t="shared" si="8"/>
        <v>4.9999999999999989E-2</v>
      </c>
      <c r="BU92" s="35">
        <f t="shared" si="8"/>
        <v>4.9999999999999989E-2</v>
      </c>
      <c r="BV92" s="35">
        <f t="shared" si="8"/>
        <v>4.9999999999999989E-2</v>
      </c>
      <c r="BW92" s="35">
        <f t="shared" ref="BW92:CK92" si="9">BW91-BW90</f>
        <v>4.9999999999999989E-2</v>
      </c>
      <c r="BX92" s="35">
        <f t="shared" si="9"/>
        <v>4.9999999999999989E-2</v>
      </c>
      <c r="BY92" s="35">
        <f t="shared" si="9"/>
        <v>4.9999999999999989E-2</v>
      </c>
      <c r="BZ92" s="35">
        <f t="shared" si="9"/>
        <v>4.9999999999999989E-2</v>
      </c>
      <c r="CA92" s="35">
        <f t="shared" si="9"/>
        <v>4.9999999999999989E-2</v>
      </c>
      <c r="CB92" s="35">
        <f t="shared" si="9"/>
        <v>4.9999999999999989E-2</v>
      </c>
      <c r="CC92" s="35">
        <f t="shared" si="9"/>
        <v>4.9999999999999989E-2</v>
      </c>
      <c r="CD92" s="35">
        <f t="shared" si="9"/>
        <v>4.9999999999999989E-2</v>
      </c>
      <c r="CE92" s="35">
        <f t="shared" si="9"/>
        <v>4.9999999999999989E-2</v>
      </c>
      <c r="CF92" s="35">
        <f t="shared" si="9"/>
        <v>4.9999999999999989E-2</v>
      </c>
      <c r="CG92" s="35">
        <f t="shared" si="9"/>
        <v>4.9999999999999989E-2</v>
      </c>
      <c r="CH92" s="35">
        <f t="shared" si="9"/>
        <v>4.9999999999999989E-2</v>
      </c>
      <c r="CI92" s="35">
        <f t="shared" si="9"/>
        <v>4.9999999999999989E-2</v>
      </c>
      <c r="CJ92" s="35">
        <f t="shared" si="9"/>
        <v>4.9999999999999989E-2</v>
      </c>
      <c r="CK92" s="35">
        <f t="shared" si="9"/>
        <v>4.9999999999999989E-2</v>
      </c>
      <c r="CL92" s="10"/>
    </row>
    <row r="93" spans="4:90" customFormat="1" ht="10.15" customHeight="1" outlineLevel="1">
      <c r="D93" s="89" t="s">
        <v>461</v>
      </c>
      <c r="J93" s="33">
        <f>J92</f>
        <v>4.9999999999999989E-2</v>
      </c>
      <c r="K93" s="33">
        <f t="shared" ref="K93:BV93" si="10">K92</f>
        <v>4.9999999999999989E-2</v>
      </c>
      <c r="L93" s="33">
        <f t="shared" si="10"/>
        <v>4.9999999999999989E-2</v>
      </c>
      <c r="M93" s="33">
        <f t="shared" si="10"/>
        <v>4.9999999999999989E-2</v>
      </c>
      <c r="N93" s="33">
        <f t="shared" si="10"/>
        <v>4.9999999999999989E-2</v>
      </c>
      <c r="O93" s="33">
        <f t="shared" si="10"/>
        <v>4.9999999999999989E-2</v>
      </c>
      <c r="P93" s="33">
        <f t="shared" si="10"/>
        <v>4.9999999999999989E-2</v>
      </c>
      <c r="Q93" s="33">
        <f t="shared" si="10"/>
        <v>4.9999999999999989E-2</v>
      </c>
      <c r="R93" s="33">
        <f t="shared" si="10"/>
        <v>4.9999999999999989E-2</v>
      </c>
      <c r="S93" s="33">
        <f t="shared" si="10"/>
        <v>4.9999999999999989E-2</v>
      </c>
      <c r="T93" s="33">
        <f t="shared" si="10"/>
        <v>4.9999999999999989E-2</v>
      </c>
      <c r="U93" s="33">
        <f t="shared" si="10"/>
        <v>4.9999999999999989E-2</v>
      </c>
      <c r="V93" s="33">
        <f t="shared" si="10"/>
        <v>4.9999999999999989E-2</v>
      </c>
      <c r="W93" s="33">
        <f t="shared" si="10"/>
        <v>4.9999999999999989E-2</v>
      </c>
      <c r="X93" s="33">
        <f t="shared" si="10"/>
        <v>4.9999999999999989E-2</v>
      </c>
      <c r="Y93" s="33">
        <f t="shared" si="10"/>
        <v>4.9999999999999989E-2</v>
      </c>
      <c r="Z93" s="33">
        <f t="shared" si="10"/>
        <v>4.9999999999999989E-2</v>
      </c>
      <c r="AA93" s="33">
        <f t="shared" si="10"/>
        <v>4.9999999999999989E-2</v>
      </c>
      <c r="AB93" s="33">
        <f t="shared" si="10"/>
        <v>4.9999999999999989E-2</v>
      </c>
      <c r="AC93" s="33">
        <f t="shared" si="10"/>
        <v>4.9999999999999989E-2</v>
      </c>
      <c r="AD93" s="33">
        <f t="shared" si="10"/>
        <v>4.9999999999999989E-2</v>
      </c>
      <c r="AE93" s="33">
        <f t="shared" si="10"/>
        <v>4.9999999999999989E-2</v>
      </c>
      <c r="AF93" s="33">
        <f t="shared" si="10"/>
        <v>4.9999999999999989E-2</v>
      </c>
      <c r="AG93" s="33">
        <f t="shared" si="10"/>
        <v>4.9999999999999989E-2</v>
      </c>
      <c r="AH93" s="33">
        <f t="shared" si="10"/>
        <v>4.9999999999999989E-2</v>
      </c>
      <c r="AI93" s="33">
        <f t="shared" si="10"/>
        <v>4.9999999999999989E-2</v>
      </c>
      <c r="AJ93" s="33">
        <f t="shared" si="10"/>
        <v>4.9999999999999989E-2</v>
      </c>
      <c r="AK93" s="33">
        <f t="shared" si="10"/>
        <v>4.9999999999999989E-2</v>
      </c>
      <c r="AL93" s="33">
        <f t="shared" si="10"/>
        <v>4.9999999999999989E-2</v>
      </c>
      <c r="AM93" s="33">
        <f t="shared" si="10"/>
        <v>4.9999999999999989E-2</v>
      </c>
      <c r="AN93" s="33">
        <f t="shared" si="10"/>
        <v>4.9999999999999989E-2</v>
      </c>
      <c r="AO93" s="33">
        <f t="shared" si="10"/>
        <v>4.9999999999999989E-2</v>
      </c>
      <c r="AP93" s="33">
        <f t="shared" si="10"/>
        <v>4.9999999999999989E-2</v>
      </c>
      <c r="AQ93" s="33">
        <f t="shared" si="10"/>
        <v>4.9999999999999989E-2</v>
      </c>
      <c r="AR93" s="33">
        <f t="shared" si="10"/>
        <v>4.9999999999999989E-2</v>
      </c>
      <c r="AS93" s="33">
        <f t="shared" si="10"/>
        <v>4.9999999999999989E-2</v>
      </c>
      <c r="AT93" s="33">
        <f t="shared" si="10"/>
        <v>4.9999999999999989E-2</v>
      </c>
      <c r="AU93" s="33">
        <f t="shared" si="10"/>
        <v>4.9999999999999989E-2</v>
      </c>
      <c r="AV93" s="33">
        <f t="shared" si="10"/>
        <v>4.9999999999999989E-2</v>
      </c>
      <c r="AW93" s="33">
        <f t="shared" si="10"/>
        <v>4.9999999999999989E-2</v>
      </c>
      <c r="AX93" s="33">
        <f t="shared" si="10"/>
        <v>4.9999999999999989E-2</v>
      </c>
      <c r="AY93" s="33">
        <f t="shared" si="10"/>
        <v>4.9999999999999989E-2</v>
      </c>
      <c r="AZ93" s="33">
        <f t="shared" si="10"/>
        <v>4.9999999999999989E-2</v>
      </c>
      <c r="BA93" s="33">
        <f t="shared" si="10"/>
        <v>4.9999999999999989E-2</v>
      </c>
      <c r="BB93" s="33">
        <f t="shared" si="10"/>
        <v>4.9999999999999989E-2</v>
      </c>
      <c r="BC93" s="33">
        <f t="shared" si="10"/>
        <v>4.9999999999999989E-2</v>
      </c>
      <c r="BD93" s="33">
        <f t="shared" si="10"/>
        <v>4.9999999999999989E-2</v>
      </c>
      <c r="BE93" s="33">
        <f t="shared" si="10"/>
        <v>4.9999999999999989E-2</v>
      </c>
      <c r="BF93" s="33">
        <f t="shared" si="10"/>
        <v>4.9999999999999989E-2</v>
      </c>
      <c r="BG93" s="33">
        <f t="shared" si="10"/>
        <v>4.9999999999999989E-2</v>
      </c>
      <c r="BH93" s="33">
        <f t="shared" si="10"/>
        <v>4.9999999999999989E-2</v>
      </c>
      <c r="BI93" s="33">
        <f t="shared" si="10"/>
        <v>4.9999999999999989E-2</v>
      </c>
      <c r="BJ93" s="33">
        <f t="shared" si="10"/>
        <v>4.9999999999999989E-2</v>
      </c>
      <c r="BK93" s="33">
        <f t="shared" si="10"/>
        <v>4.9999999999999989E-2</v>
      </c>
      <c r="BL93" s="33">
        <f t="shared" si="10"/>
        <v>4.9999999999999989E-2</v>
      </c>
      <c r="BM93" s="33">
        <f t="shared" si="10"/>
        <v>4.9999999999999989E-2</v>
      </c>
      <c r="BN93" s="33">
        <f t="shared" si="10"/>
        <v>4.9999999999999989E-2</v>
      </c>
      <c r="BO93" s="33">
        <f t="shared" si="10"/>
        <v>4.9999999999999989E-2</v>
      </c>
      <c r="BP93" s="33">
        <f t="shared" si="10"/>
        <v>4.9999999999999989E-2</v>
      </c>
      <c r="BQ93" s="33">
        <f t="shared" si="10"/>
        <v>4.9999999999999989E-2</v>
      </c>
      <c r="BR93" s="33">
        <f t="shared" si="10"/>
        <v>4.9999999999999989E-2</v>
      </c>
      <c r="BS93" s="33">
        <f t="shared" si="10"/>
        <v>4.9999999999999989E-2</v>
      </c>
      <c r="BT93" s="33">
        <f t="shared" si="10"/>
        <v>4.9999999999999989E-2</v>
      </c>
      <c r="BU93" s="33">
        <f t="shared" si="10"/>
        <v>4.9999999999999989E-2</v>
      </c>
      <c r="BV93" s="33">
        <f t="shared" si="10"/>
        <v>4.9999999999999989E-2</v>
      </c>
      <c r="BW93" s="33">
        <f t="shared" ref="BW93:CK93" si="11">BW92</f>
        <v>4.9999999999999989E-2</v>
      </c>
      <c r="BX93" s="33">
        <f t="shared" si="11"/>
        <v>4.9999999999999989E-2</v>
      </c>
      <c r="BY93" s="33">
        <f t="shared" si="11"/>
        <v>4.9999999999999989E-2</v>
      </c>
      <c r="BZ93" s="33">
        <f t="shared" si="11"/>
        <v>4.9999999999999989E-2</v>
      </c>
      <c r="CA93" s="33">
        <f t="shared" si="11"/>
        <v>4.9999999999999989E-2</v>
      </c>
      <c r="CB93" s="33">
        <f t="shared" si="11"/>
        <v>4.9999999999999989E-2</v>
      </c>
      <c r="CC93" s="33">
        <f t="shared" si="11"/>
        <v>4.9999999999999989E-2</v>
      </c>
      <c r="CD93" s="33">
        <f t="shared" si="11"/>
        <v>4.9999999999999989E-2</v>
      </c>
      <c r="CE93" s="33">
        <f t="shared" si="11"/>
        <v>4.9999999999999989E-2</v>
      </c>
      <c r="CF93" s="33">
        <f t="shared" si="11"/>
        <v>4.9999999999999989E-2</v>
      </c>
      <c r="CG93" s="33">
        <f t="shared" si="11"/>
        <v>4.9999999999999989E-2</v>
      </c>
      <c r="CH93" s="33">
        <f t="shared" si="11"/>
        <v>4.9999999999999989E-2</v>
      </c>
      <c r="CI93" s="33">
        <f t="shared" si="11"/>
        <v>4.9999999999999989E-2</v>
      </c>
      <c r="CJ93" s="33">
        <f t="shared" si="11"/>
        <v>4.9999999999999989E-2</v>
      </c>
      <c r="CK93" s="33">
        <f t="shared" si="11"/>
        <v>4.9999999999999989E-2</v>
      </c>
      <c r="CL93" s="10"/>
    </row>
    <row r="94" spans="4:90" customFormat="1" ht="10.15" customHeight="1" outlineLevel="1"/>
    <row r="95" spans="4:90" customFormat="1" ht="10.15" customHeight="1" outlineLevel="1">
      <c r="D95" s="89" t="s">
        <v>321</v>
      </c>
      <c r="J95" s="33">
        <f>$G$80</f>
        <v>0.12399999999999999</v>
      </c>
      <c r="K95" s="33">
        <f t="shared" ref="K95:BV95" si="12">$G$80</f>
        <v>0.12399999999999999</v>
      </c>
      <c r="L95" s="33">
        <f t="shared" si="12"/>
        <v>0.12399999999999999</v>
      </c>
      <c r="M95" s="33">
        <f t="shared" si="12"/>
        <v>0.12399999999999999</v>
      </c>
      <c r="N95" s="33">
        <f t="shared" si="12"/>
        <v>0.12399999999999999</v>
      </c>
      <c r="O95" s="33">
        <f t="shared" si="12"/>
        <v>0.12399999999999999</v>
      </c>
      <c r="P95" s="33">
        <f t="shared" si="12"/>
        <v>0.12399999999999999</v>
      </c>
      <c r="Q95" s="33">
        <f t="shared" si="12"/>
        <v>0.12399999999999999</v>
      </c>
      <c r="R95" s="33">
        <f t="shared" si="12"/>
        <v>0.12399999999999999</v>
      </c>
      <c r="S95" s="33">
        <f t="shared" si="12"/>
        <v>0.12399999999999999</v>
      </c>
      <c r="T95" s="33">
        <f t="shared" si="12"/>
        <v>0.12399999999999999</v>
      </c>
      <c r="U95" s="33">
        <f t="shared" si="12"/>
        <v>0.12399999999999999</v>
      </c>
      <c r="V95" s="33">
        <f t="shared" si="12"/>
        <v>0.12399999999999999</v>
      </c>
      <c r="W95" s="33">
        <f t="shared" si="12"/>
        <v>0.12399999999999999</v>
      </c>
      <c r="X95" s="33">
        <f t="shared" si="12"/>
        <v>0.12399999999999999</v>
      </c>
      <c r="Y95" s="33">
        <f t="shared" si="12"/>
        <v>0.12399999999999999</v>
      </c>
      <c r="Z95" s="33">
        <f t="shared" si="12"/>
        <v>0.12399999999999999</v>
      </c>
      <c r="AA95" s="33">
        <f t="shared" si="12"/>
        <v>0.12399999999999999</v>
      </c>
      <c r="AB95" s="33">
        <f t="shared" si="12"/>
        <v>0.12399999999999999</v>
      </c>
      <c r="AC95" s="33">
        <f t="shared" si="12"/>
        <v>0.12399999999999999</v>
      </c>
      <c r="AD95" s="33">
        <f t="shared" si="12"/>
        <v>0.12399999999999999</v>
      </c>
      <c r="AE95" s="33">
        <f t="shared" si="12"/>
        <v>0.12399999999999999</v>
      </c>
      <c r="AF95" s="33">
        <f t="shared" si="12"/>
        <v>0.12399999999999999</v>
      </c>
      <c r="AG95" s="33">
        <f t="shared" si="12"/>
        <v>0.12399999999999999</v>
      </c>
      <c r="AH95" s="33">
        <f t="shared" si="12"/>
        <v>0.12399999999999999</v>
      </c>
      <c r="AI95" s="33">
        <f t="shared" si="12"/>
        <v>0.12399999999999999</v>
      </c>
      <c r="AJ95" s="33">
        <f t="shared" si="12"/>
        <v>0.12399999999999999</v>
      </c>
      <c r="AK95" s="33">
        <f t="shared" si="12"/>
        <v>0.12399999999999999</v>
      </c>
      <c r="AL95" s="33">
        <f t="shared" si="12"/>
        <v>0.12399999999999999</v>
      </c>
      <c r="AM95" s="33">
        <f t="shared" si="12"/>
        <v>0.12399999999999999</v>
      </c>
      <c r="AN95" s="33">
        <f t="shared" si="12"/>
        <v>0.12399999999999999</v>
      </c>
      <c r="AO95" s="33">
        <f t="shared" si="12"/>
        <v>0.12399999999999999</v>
      </c>
      <c r="AP95" s="33">
        <f t="shared" si="12"/>
        <v>0.12399999999999999</v>
      </c>
      <c r="AQ95" s="33">
        <f t="shared" si="12"/>
        <v>0.12399999999999999</v>
      </c>
      <c r="AR95" s="33">
        <f t="shared" si="12"/>
        <v>0.12399999999999999</v>
      </c>
      <c r="AS95" s="33">
        <f t="shared" si="12"/>
        <v>0.12399999999999999</v>
      </c>
      <c r="AT95" s="33">
        <f t="shared" si="12"/>
        <v>0.12399999999999999</v>
      </c>
      <c r="AU95" s="33">
        <f t="shared" si="12"/>
        <v>0.12399999999999999</v>
      </c>
      <c r="AV95" s="33">
        <f t="shared" si="12"/>
        <v>0.12399999999999999</v>
      </c>
      <c r="AW95" s="33">
        <f t="shared" si="12"/>
        <v>0.12399999999999999</v>
      </c>
      <c r="AX95" s="33">
        <f t="shared" si="12"/>
        <v>0.12399999999999999</v>
      </c>
      <c r="AY95" s="33">
        <f t="shared" si="12"/>
        <v>0.12399999999999999</v>
      </c>
      <c r="AZ95" s="33">
        <f t="shared" si="12"/>
        <v>0.12399999999999999</v>
      </c>
      <c r="BA95" s="33">
        <f t="shared" si="12"/>
        <v>0.12399999999999999</v>
      </c>
      <c r="BB95" s="33">
        <f t="shared" si="12"/>
        <v>0.12399999999999999</v>
      </c>
      <c r="BC95" s="33">
        <f t="shared" si="12"/>
        <v>0.12399999999999999</v>
      </c>
      <c r="BD95" s="33">
        <f t="shared" si="12"/>
        <v>0.12399999999999999</v>
      </c>
      <c r="BE95" s="33">
        <f t="shared" si="12"/>
        <v>0.12399999999999999</v>
      </c>
      <c r="BF95" s="33">
        <f t="shared" si="12"/>
        <v>0.12399999999999999</v>
      </c>
      <c r="BG95" s="33">
        <f t="shared" si="12"/>
        <v>0.12399999999999999</v>
      </c>
      <c r="BH95" s="33">
        <f t="shared" si="12"/>
        <v>0.12399999999999999</v>
      </c>
      <c r="BI95" s="33">
        <f t="shared" si="12"/>
        <v>0.12399999999999999</v>
      </c>
      <c r="BJ95" s="33">
        <f t="shared" si="12"/>
        <v>0.12399999999999999</v>
      </c>
      <c r="BK95" s="33">
        <f t="shared" si="12"/>
        <v>0.12399999999999999</v>
      </c>
      <c r="BL95" s="33">
        <f t="shared" si="12"/>
        <v>0.12399999999999999</v>
      </c>
      <c r="BM95" s="33">
        <f t="shared" si="12"/>
        <v>0.12399999999999999</v>
      </c>
      <c r="BN95" s="33">
        <f t="shared" si="12"/>
        <v>0.12399999999999999</v>
      </c>
      <c r="BO95" s="33">
        <f t="shared" si="12"/>
        <v>0.12399999999999999</v>
      </c>
      <c r="BP95" s="33">
        <f t="shared" si="12"/>
        <v>0.12399999999999999</v>
      </c>
      <c r="BQ95" s="33">
        <f t="shared" si="12"/>
        <v>0.12399999999999999</v>
      </c>
      <c r="BR95" s="33">
        <f t="shared" si="12"/>
        <v>0.12399999999999999</v>
      </c>
      <c r="BS95" s="33">
        <f t="shared" si="12"/>
        <v>0.12399999999999999</v>
      </c>
      <c r="BT95" s="33">
        <f t="shared" si="12"/>
        <v>0.12399999999999999</v>
      </c>
      <c r="BU95" s="33">
        <f t="shared" si="12"/>
        <v>0.12399999999999999</v>
      </c>
      <c r="BV95" s="33">
        <f t="shared" si="12"/>
        <v>0.12399999999999999</v>
      </c>
      <c r="BW95" s="33">
        <f t="shared" ref="BW95:CK95" si="13">$G$80</f>
        <v>0.12399999999999999</v>
      </c>
      <c r="BX95" s="33">
        <f t="shared" si="13"/>
        <v>0.12399999999999999</v>
      </c>
      <c r="BY95" s="33">
        <f t="shared" si="13"/>
        <v>0.12399999999999999</v>
      </c>
      <c r="BZ95" s="33">
        <f t="shared" si="13"/>
        <v>0.12399999999999999</v>
      </c>
      <c r="CA95" s="33">
        <f t="shared" si="13"/>
        <v>0.12399999999999999</v>
      </c>
      <c r="CB95" s="33">
        <f t="shared" si="13"/>
        <v>0.12399999999999999</v>
      </c>
      <c r="CC95" s="33">
        <f t="shared" si="13"/>
        <v>0.12399999999999999</v>
      </c>
      <c r="CD95" s="33">
        <f t="shared" si="13"/>
        <v>0.12399999999999999</v>
      </c>
      <c r="CE95" s="33">
        <f t="shared" si="13"/>
        <v>0.12399999999999999</v>
      </c>
      <c r="CF95" s="33">
        <f t="shared" si="13"/>
        <v>0.12399999999999999</v>
      </c>
      <c r="CG95" s="33">
        <f t="shared" si="13"/>
        <v>0.12399999999999999</v>
      </c>
      <c r="CH95" s="33">
        <f t="shared" si="13"/>
        <v>0.12399999999999999</v>
      </c>
      <c r="CI95" s="33">
        <f t="shared" si="13"/>
        <v>0.12399999999999999</v>
      </c>
      <c r="CJ95" s="33">
        <f t="shared" si="13"/>
        <v>0.12399999999999999</v>
      </c>
      <c r="CK95" s="33">
        <f t="shared" si="13"/>
        <v>0.12399999999999999</v>
      </c>
    </row>
    <row r="96" spans="4:90" customFormat="1" ht="10.15" customHeight="1" outlineLevel="1">
      <c r="D96" s="89" t="s">
        <v>459</v>
      </c>
      <c r="J96" s="33">
        <f>$G$73</f>
        <v>0.17399999999999999</v>
      </c>
      <c r="K96" s="33">
        <f t="shared" ref="K96:BV96" si="14">$G$73</f>
        <v>0.17399999999999999</v>
      </c>
      <c r="L96" s="33">
        <f t="shared" si="14"/>
        <v>0.17399999999999999</v>
      </c>
      <c r="M96" s="33">
        <f t="shared" si="14"/>
        <v>0.17399999999999999</v>
      </c>
      <c r="N96" s="33">
        <f t="shared" si="14"/>
        <v>0.17399999999999999</v>
      </c>
      <c r="O96" s="33">
        <f t="shared" si="14"/>
        <v>0.17399999999999999</v>
      </c>
      <c r="P96" s="33">
        <f t="shared" si="14"/>
        <v>0.17399999999999999</v>
      </c>
      <c r="Q96" s="33">
        <f t="shared" si="14"/>
        <v>0.17399999999999999</v>
      </c>
      <c r="R96" s="33">
        <f t="shared" si="14"/>
        <v>0.17399999999999999</v>
      </c>
      <c r="S96" s="33">
        <f t="shared" si="14"/>
        <v>0.17399999999999999</v>
      </c>
      <c r="T96" s="33">
        <f t="shared" si="14"/>
        <v>0.17399999999999999</v>
      </c>
      <c r="U96" s="33">
        <f t="shared" si="14"/>
        <v>0.17399999999999999</v>
      </c>
      <c r="V96" s="33">
        <f t="shared" si="14"/>
        <v>0.17399999999999999</v>
      </c>
      <c r="W96" s="33">
        <f t="shared" si="14"/>
        <v>0.17399999999999999</v>
      </c>
      <c r="X96" s="33">
        <f t="shared" si="14"/>
        <v>0.17399999999999999</v>
      </c>
      <c r="Y96" s="33">
        <f t="shared" si="14"/>
        <v>0.17399999999999999</v>
      </c>
      <c r="Z96" s="33">
        <f t="shared" si="14"/>
        <v>0.17399999999999999</v>
      </c>
      <c r="AA96" s="33">
        <f t="shared" si="14"/>
        <v>0.17399999999999999</v>
      </c>
      <c r="AB96" s="33">
        <f t="shared" si="14"/>
        <v>0.17399999999999999</v>
      </c>
      <c r="AC96" s="33">
        <f t="shared" si="14"/>
        <v>0.17399999999999999</v>
      </c>
      <c r="AD96" s="33">
        <f t="shared" si="14"/>
        <v>0.17399999999999999</v>
      </c>
      <c r="AE96" s="33">
        <f t="shared" si="14"/>
        <v>0.17399999999999999</v>
      </c>
      <c r="AF96" s="33">
        <f t="shared" si="14"/>
        <v>0.17399999999999999</v>
      </c>
      <c r="AG96" s="33">
        <f t="shared" si="14"/>
        <v>0.17399999999999999</v>
      </c>
      <c r="AH96" s="33">
        <f t="shared" si="14"/>
        <v>0.17399999999999999</v>
      </c>
      <c r="AI96" s="33">
        <f t="shared" si="14"/>
        <v>0.17399999999999999</v>
      </c>
      <c r="AJ96" s="33">
        <f t="shared" si="14"/>
        <v>0.17399999999999999</v>
      </c>
      <c r="AK96" s="33">
        <f t="shared" si="14"/>
        <v>0.17399999999999999</v>
      </c>
      <c r="AL96" s="33">
        <f t="shared" si="14"/>
        <v>0.17399999999999999</v>
      </c>
      <c r="AM96" s="33">
        <f t="shared" si="14"/>
        <v>0.17399999999999999</v>
      </c>
      <c r="AN96" s="33">
        <f t="shared" si="14"/>
        <v>0.17399999999999999</v>
      </c>
      <c r="AO96" s="33">
        <f t="shared" si="14"/>
        <v>0.17399999999999999</v>
      </c>
      <c r="AP96" s="33">
        <f t="shared" si="14"/>
        <v>0.17399999999999999</v>
      </c>
      <c r="AQ96" s="33">
        <f t="shared" si="14"/>
        <v>0.17399999999999999</v>
      </c>
      <c r="AR96" s="33">
        <f t="shared" si="14"/>
        <v>0.17399999999999999</v>
      </c>
      <c r="AS96" s="33">
        <f t="shared" si="14"/>
        <v>0.17399999999999999</v>
      </c>
      <c r="AT96" s="33">
        <f t="shared" si="14"/>
        <v>0.17399999999999999</v>
      </c>
      <c r="AU96" s="33">
        <f t="shared" si="14"/>
        <v>0.17399999999999999</v>
      </c>
      <c r="AV96" s="33">
        <f t="shared" si="14"/>
        <v>0.17399999999999999</v>
      </c>
      <c r="AW96" s="33">
        <f t="shared" si="14"/>
        <v>0.17399999999999999</v>
      </c>
      <c r="AX96" s="33">
        <f t="shared" si="14"/>
        <v>0.17399999999999999</v>
      </c>
      <c r="AY96" s="33">
        <f t="shared" si="14"/>
        <v>0.17399999999999999</v>
      </c>
      <c r="AZ96" s="33">
        <f t="shared" si="14"/>
        <v>0.17399999999999999</v>
      </c>
      <c r="BA96" s="33">
        <f t="shared" si="14"/>
        <v>0.17399999999999999</v>
      </c>
      <c r="BB96" s="33">
        <f t="shared" si="14"/>
        <v>0.17399999999999999</v>
      </c>
      <c r="BC96" s="33">
        <f t="shared" si="14"/>
        <v>0.17399999999999999</v>
      </c>
      <c r="BD96" s="33">
        <f t="shared" si="14"/>
        <v>0.17399999999999999</v>
      </c>
      <c r="BE96" s="33">
        <f t="shared" si="14"/>
        <v>0.17399999999999999</v>
      </c>
      <c r="BF96" s="33">
        <f t="shared" si="14"/>
        <v>0.17399999999999999</v>
      </c>
      <c r="BG96" s="33">
        <f t="shared" si="14"/>
        <v>0.17399999999999999</v>
      </c>
      <c r="BH96" s="33">
        <f t="shared" si="14"/>
        <v>0.17399999999999999</v>
      </c>
      <c r="BI96" s="33">
        <f t="shared" si="14"/>
        <v>0.17399999999999999</v>
      </c>
      <c r="BJ96" s="33">
        <f t="shared" si="14"/>
        <v>0.17399999999999999</v>
      </c>
      <c r="BK96" s="33">
        <f t="shared" si="14"/>
        <v>0.17399999999999999</v>
      </c>
      <c r="BL96" s="33">
        <f t="shared" si="14"/>
        <v>0.17399999999999999</v>
      </c>
      <c r="BM96" s="33">
        <f t="shared" si="14"/>
        <v>0.17399999999999999</v>
      </c>
      <c r="BN96" s="33">
        <f t="shared" si="14"/>
        <v>0.17399999999999999</v>
      </c>
      <c r="BO96" s="33">
        <f t="shared" si="14"/>
        <v>0.17399999999999999</v>
      </c>
      <c r="BP96" s="33">
        <f t="shared" si="14"/>
        <v>0.17399999999999999</v>
      </c>
      <c r="BQ96" s="33">
        <f t="shared" si="14"/>
        <v>0.17399999999999999</v>
      </c>
      <c r="BR96" s="33">
        <f t="shared" si="14"/>
        <v>0.17399999999999999</v>
      </c>
      <c r="BS96" s="33">
        <f t="shared" si="14"/>
        <v>0.17399999999999999</v>
      </c>
      <c r="BT96" s="33">
        <f t="shared" si="14"/>
        <v>0.17399999999999999</v>
      </c>
      <c r="BU96" s="33">
        <f t="shared" si="14"/>
        <v>0.17399999999999999</v>
      </c>
      <c r="BV96" s="33">
        <f t="shared" si="14"/>
        <v>0.17399999999999999</v>
      </c>
      <c r="BW96" s="33">
        <f t="shared" ref="BW96:CK96" si="15">$G$73</f>
        <v>0.17399999999999999</v>
      </c>
      <c r="BX96" s="33">
        <f t="shared" si="15"/>
        <v>0.17399999999999999</v>
      </c>
      <c r="BY96" s="33">
        <f t="shared" si="15"/>
        <v>0.17399999999999999</v>
      </c>
      <c r="BZ96" s="33">
        <f t="shared" si="15"/>
        <v>0.17399999999999999</v>
      </c>
      <c r="CA96" s="33">
        <f t="shared" si="15"/>
        <v>0.17399999999999999</v>
      </c>
      <c r="CB96" s="33">
        <f t="shared" si="15"/>
        <v>0.17399999999999999</v>
      </c>
      <c r="CC96" s="33">
        <f t="shared" si="15"/>
        <v>0.17399999999999999</v>
      </c>
      <c r="CD96" s="33">
        <f t="shared" si="15"/>
        <v>0.17399999999999999</v>
      </c>
      <c r="CE96" s="33">
        <f t="shared" si="15"/>
        <v>0.17399999999999999</v>
      </c>
      <c r="CF96" s="33">
        <f t="shared" si="15"/>
        <v>0.17399999999999999</v>
      </c>
      <c r="CG96" s="33">
        <f t="shared" si="15"/>
        <v>0.17399999999999999</v>
      </c>
      <c r="CH96" s="33">
        <f t="shared" si="15"/>
        <v>0.17399999999999999</v>
      </c>
      <c r="CI96" s="33">
        <f t="shared" si="15"/>
        <v>0.17399999999999999</v>
      </c>
      <c r="CJ96" s="33">
        <f t="shared" si="15"/>
        <v>0.17399999999999999</v>
      </c>
      <c r="CK96" s="33">
        <f t="shared" si="15"/>
        <v>0.17399999999999999</v>
      </c>
    </row>
    <row r="97" spans="4:89" customFormat="1" ht="10.15" customHeight="1" outlineLevel="1">
      <c r="D97" s="89" t="s">
        <v>469</v>
      </c>
      <c r="J97" s="35">
        <f>J96-J95</f>
        <v>0.05</v>
      </c>
      <c r="K97" s="35">
        <f t="shared" ref="K97:BV97" si="16">K96-K95</f>
        <v>0.05</v>
      </c>
      <c r="L97" s="35">
        <f t="shared" si="16"/>
        <v>0.05</v>
      </c>
      <c r="M97" s="35">
        <f t="shared" si="16"/>
        <v>0.05</v>
      </c>
      <c r="N97" s="35">
        <f t="shared" si="16"/>
        <v>0.05</v>
      </c>
      <c r="O97" s="35">
        <f t="shared" si="16"/>
        <v>0.05</v>
      </c>
      <c r="P97" s="35">
        <f t="shared" si="16"/>
        <v>0.05</v>
      </c>
      <c r="Q97" s="35">
        <f t="shared" si="16"/>
        <v>0.05</v>
      </c>
      <c r="R97" s="35">
        <f t="shared" si="16"/>
        <v>0.05</v>
      </c>
      <c r="S97" s="35">
        <f t="shared" si="16"/>
        <v>0.05</v>
      </c>
      <c r="T97" s="35">
        <f t="shared" si="16"/>
        <v>0.05</v>
      </c>
      <c r="U97" s="35">
        <f t="shared" si="16"/>
        <v>0.05</v>
      </c>
      <c r="V97" s="35">
        <f t="shared" si="16"/>
        <v>0.05</v>
      </c>
      <c r="W97" s="35">
        <f t="shared" si="16"/>
        <v>0.05</v>
      </c>
      <c r="X97" s="35">
        <f t="shared" si="16"/>
        <v>0.05</v>
      </c>
      <c r="Y97" s="35">
        <f t="shared" si="16"/>
        <v>0.05</v>
      </c>
      <c r="Z97" s="35">
        <f t="shared" si="16"/>
        <v>0.05</v>
      </c>
      <c r="AA97" s="35">
        <f t="shared" si="16"/>
        <v>0.05</v>
      </c>
      <c r="AB97" s="35">
        <f t="shared" si="16"/>
        <v>0.05</v>
      </c>
      <c r="AC97" s="35">
        <f t="shared" si="16"/>
        <v>0.05</v>
      </c>
      <c r="AD97" s="35">
        <f t="shared" si="16"/>
        <v>0.05</v>
      </c>
      <c r="AE97" s="35">
        <f t="shared" si="16"/>
        <v>0.05</v>
      </c>
      <c r="AF97" s="35">
        <f t="shared" si="16"/>
        <v>0.05</v>
      </c>
      <c r="AG97" s="35">
        <f t="shared" si="16"/>
        <v>0.05</v>
      </c>
      <c r="AH97" s="35">
        <f t="shared" si="16"/>
        <v>0.05</v>
      </c>
      <c r="AI97" s="35">
        <f t="shared" si="16"/>
        <v>0.05</v>
      </c>
      <c r="AJ97" s="35">
        <f t="shared" si="16"/>
        <v>0.05</v>
      </c>
      <c r="AK97" s="35">
        <f t="shared" si="16"/>
        <v>0.05</v>
      </c>
      <c r="AL97" s="35">
        <f t="shared" si="16"/>
        <v>0.05</v>
      </c>
      <c r="AM97" s="35">
        <f t="shared" si="16"/>
        <v>0.05</v>
      </c>
      <c r="AN97" s="35">
        <f t="shared" si="16"/>
        <v>0.05</v>
      </c>
      <c r="AO97" s="35">
        <f t="shared" si="16"/>
        <v>0.05</v>
      </c>
      <c r="AP97" s="35">
        <f t="shared" si="16"/>
        <v>0.05</v>
      </c>
      <c r="AQ97" s="35">
        <f t="shared" si="16"/>
        <v>0.05</v>
      </c>
      <c r="AR97" s="35">
        <f t="shared" si="16"/>
        <v>0.05</v>
      </c>
      <c r="AS97" s="35">
        <f t="shared" si="16"/>
        <v>0.05</v>
      </c>
      <c r="AT97" s="35">
        <f t="shared" si="16"/>
        <v>0.05</v>
      </c>
      <c r="AU97" s="35">
        <f t="shared" si="16"/>
        <v>0.05</v>
      </c>
      <c r="AV97" s="35">
        <f t="shared" si="16"/>
        <v>0.05</v>
      </c>
      <c r="AW97" s="35">
        <f t="shared" si="16"/>
        <v>0.05</v>
      </c>
      <c r="AX97" s="35">
        <f t="shared" si="16"/>
        <v>0.05</v>
      </c>
      <c r="AY97" s="35">
        <f t="shared" si="16"/>
        <v>0.05</v>
      </c>
      <c r="AZ97" s="35">
        <f t="shared" si="16"/>
        <v>0.05</v>
      </c>
      <c r="BA97" s="35">
        <f t="shared" si="16"/>
        <v>0.05</v>
      </c>
      <c r="BB97" s="35">
        <f t="shared" si="16"/>
        <v>0.05</v>
      </c>
      <c r="BC97" s="35">
        <f t="shared" si="16"/>
        <v>0.05</v>
      </c>
      <c r="BD97" s="35">
        <f t="shared" si="16"/>
        <v>0.05</v>
      </c>
      <c r="BE97" s="35">
        <f t="shared" si="16"/>
        <v>0.05</v>
      </c>
      <c r="BF97" s="35">
        <f t="shared" si="16"/>
        <v>0.05</v>
      </c>
      <c r="BG97" s="35">
        <f t="shared" si="16"/>
        <v>0.05</v>
      </c>
      <c r="BH97" s="35">
        <f t="shared" si="16"/>
        <v>0.05</v>
      </c>
      <c r="BI97" s="35">
        <f t="shared" si="16"/>
        <v>0.05</v>
      </c>
      <c r="BJ97" s="35">
        <f t="shared" si="16"/>
        <v>0.05</v>
      </c>
      <c r="BK97" s="35">
        <f t="shared" si="16"/>
        <v>0.05</v>
      </c>
      <c r="BL97" s="35">
        <f t="shared" si="16"/>
        <v>0.05</v>
      </c>
      <c r="BM97" s="35">
        <f t="shared" si="16"/>
        <v>0.05</v>
      </c>
      <c r="BN97" s="35">
        <f t="shared" si="16"/>
        <v>0.05</v>
      </c>
      <c r="BO97" s="35">
        <f t="shared" si="16"/>
        <v>0.05</v>
      </c>
      <c r="BP97" s="35">
        <f t="shared" si="16"/>
        <v>0.05</v>
      </c>
      <c r="BQ97" s="35">
        <f t="shared" si="16"/>
        <v>0.05</v>
      </c>
      <c r="BR97" s="35">
        <f t="shared" si="16"/>
        <v>0.05</v>
      </c>
      <c r="BS97" s="35">
        <f t="shared" si="16"/>
        <v>0.05</v>
      </c>
      <c r="BT97" s="35">
        <f t="shared" si="16"/>
        <v>0.05</v>
      </c>
      <c r="BU97" s="35">
        <f t="shared" si="16"/>
        <v>0.05</v>
      </c>
      <c r="BV97" s="35">
        <f t="shared" si="16"/>
        <v>0.05</v>
      </c>
      <c r="BW97" s="35">
        <f t="shared" ref="BW97:CK97" si="17">BW96-BW95</f>
        <v>0.05</v>
      </c>
      <c r="BX97" s="35">
        <f t="shared" si="17"/>
        <v>0.05</v>
      </c>
      <c r="BY97" s="35">
        <f t="shared" si="17"/>
        <v>0.05</v>
      </c>
      <c r="BZ97" s="35">
        <f t="shared" si="17"/>
        <v>0.05</v>
      </c>
      <c r="CA97" s="35">
        <f t="shared" si="17"/>
        <v>0.05</v>
      </c>
      <c r="CB97" s="35">
        <f t="shared" si="17"/>
        <v>0.05</v>
      </c>
      <c r="CC97" s="35">
        <f t="shared" si="17"/>
        <v>0.05</v>
      </c>
      <c r="CD97" s="35">
        <f t="shared" si="17"/>
        <v>0.05</v>
      </c>
      <c r="CE97" s="35">
        <f t="shared" si="17"/>
        <v>0.05</v>
      </c>
      <c r="CF97" s="35">
        <f t="shared" si="17"/>
        <v>0.05</v>
      </c>
      <c r="CG97" s="35">
        <f t="shared" si="17"/>
        <v>0.05</v>
      </c>
      <c r="CH97" s="35">
        <f t="shared" si="17"/>
        <v>0.05</v>
      </c>
      <c r="CI97" s="35">
        <f t="shared" si="17"/>
        <v>0.05</v>
      </c>
      <c r="CJ97" s="35">
        <f t="shared" si="17"/>
        <v>0.05</v>
      </c>
      <c r="CK97" s="35">
        <f t="shared" si="17"/>
        <v>0.05</v>
      </c>
    </row>
    <row r="98" spans="4:89" customFormat="1" ht="10.15" customHeight="1" outlineLevel="1">
      <c r="D98" s="89" t="s">
        <v>470</v>
      </c>
      <c r="J98" s="33">
        <f>J97</f>
        <v>0.05</v>
      </c>
      <c r="K98" s="33">
        <f t="shared" ref="K98:BV98" si="18">K97</f>
        <v>0.05</v>
      </c>
      <c r="L98" s="33">
        <f t="shared" si="18"/>
        <v>0.05</v>
      </c>
      <c r="M98" s="33">
        <f t="shared" si="18"/>
        <v>0.05</v>
      </c>
      <c r="N98" s="33">
        <f t="shared" si="18"/>
        <v>0.05</v>
      </c>
      <c r="O98" s="33">
        <f t="shared" si="18"/>
        <v>0.05</v>
      </c>
      <c r="P98" s="33">
        <f t="shared" si="18"/>
        <v>0.05</v>
      </c>
      <c r="Q98" s="33">
        <f t="shared" si="18"/>
        <v>0.05</v>
      </c>
      <c r="R98" s="33">
        <f t="shared" si="18"/>
        <v>0.05</v>
      </c>
      <c r="S98" s="33">
        <f t="shared" si="18"/>
        <v>0.05</v>
      </c>
      <c r="T98" s="33">
        <f t="shared" si="18"/>
        <v>0.05</v>
      </c>
      <c r="U98" s="33">
        <f t="shared" si="18"/>
        <v>0.05</v>
      </c>
      <c r="V98" s="33">
        <f t="shared" si="18"/>
        <v>0.05</v>
      </c>
      <c r="W98" s="33">
        <f t="shared" si="18"/>
        <v>0.05</v>
      </c>
      <c r="X98" s="33">
        <f t="shared" si="18"/>
        <v>0.05</v>
      </c>
      <c r="Y98" s="33">
        <f t="shared" si="18"/>
        <v>0.05</v>
      </c>
      <c r="Z98" s="33">
        <f t="shared" si="18"/>
        <v>0.05</v>
      </c>
      <c r="AA98" s="33">
        <f t="shared" si="18"/>
        <v>0.05</v>
      </c>
      <c r="AB98" s="33">
        <f t="shared" si="18"/>
        <v>0.05</v>
      </c>
      <c r="AC98" s="33">
        <f t="shared" si="18"/>
        <v>0.05</v>
      </c>
      <c r="AD98" s="33">
        <f t="shared" si="18"/>
        <v>0.05</v>
      </c>
      <c r="AE98" s="33">
        <f t="shared" si="18"/>
        <v>0.05</v>
      </c>
      <c r="AF98" s="33">
        <f t="shared" si="18"/>
        <v>0.05</v>
      </c>
      <c r="AG98" s="33">
        <f t="shared" si="18"/>
        <v>0.05</v>
      </c>
      <c r="AH98" s="33">
        <f t="shared" si="18"/>
        <v>0.05</v>
      </c>
      <c r="AI98" s="33">
        <f t="shared" si="18"/>
        <v>0.05</v>
      </c>
      <c r="AJ98" s="33">
        <f t="shared" si="18"/>
        <v>0.05</v>
      </c>
      <c r="AK98" s="33">
        <f t="shared" si="18"/>
        <v>0.05</v>
      </c>
      <c r="AL98" s="33">
        <f t="shared" si="18"/>
        <v>0.05</v>
      </c>
      <c r="AM98" s="33">
        <f t="shared" si="18"/>
        <v>0.05</v>
      </c>
      <c r="AN98" s="33">
        <f t="shared" si="18"/>
        <v>0.05</v>
      </c>
      <c r="AO98" s="33">
        <f t="shared" si="18"/>
        <v>0.05</v>
      </c>
      <c r="AP98" s="33">
        <f t="shared" si="18"/>
        <v>0.05</v>
      </c>
      <c r="AQ98" s="33">
        <f t="shared" si="18"/>
        <v>0.05</v>
      </c>
      <c r="AR98" s="33">
        <f t="shared" si="18"/>
        <v>0.05</v>
      </c>
      <c r="AS98" s="33">
        <f t="shared" si="18"/>
        <v>0.05</v>
      </c>
      <c r="AT98" s="33">
        <f t="shared" si="18"/>
        <v>0.05</v>
      </c>
      <c r="AU98" s="33">
        <f t="shared" si="18"/>
        <v>0.05</v>
      </c>
      <c r="AV98" s="33">
        <f t="shared" si="18"/>
        <v>0.05</v>
      </c>
      <c r="AW98" s="33">
        <f t="shared" si="18"/>
        <v>0.05</v>
      </c>
      <c r="AX98" s="33">
        <f t="shared" si="18"/>
        <v>0.05</v>
      </c>
      <c r="AY98" s="33">
        <f t="shared" si="18"/>
        <v>0.05</v>
      </c>
      <c r="AZ98" s="33">
        <f t="shared" si="18"/>
        <v>0.05</v>
      </c>
      <c r="BA98" s="33">
        <f t="shared" si="18"/>
        <v>0.05</v>
      </c>
      <c r="BB98" s="33">
        <f t="shared" si="18"/>
        <v>0.05</v>
      </c>
      <c r="BC98" s="33">
        <f t="shared" si="18"/>
        <v>0.05</v>
      </c>
      <c r="BD98" s="33">
        <f t="shared" si="18"/>
        <v>0.05</v>
      </c>
      <c r="BE98" s="33">
        <f t="shared" si="18"/>
        <v>0.05</v>
      </c>
      <c r="BF98" s="33">
        <f t="shared" si="18"/>
        <v>0.05</v>
      </c>
      <c r="BG98" s="33">
        <f t="shared" si="18"/>
        <v>0.05</v>
      </c>
      <c r="BH98" s="33">
        <f t="shared" si="18"/>
        <v>0.05</v>
      </c>
      <c r="BI98" s="33">
        <f t="shared" si="18"/>
        <v>0.05</v>
      </c>
      <c r="BJ98" s="33">
        <f t="shared" si="18"/>
        <v>0.05</v>
      </c>
      <c r="BK98" s="33">
        <f t="shared" si="18"/>
        <v>0.05</v>
      </c>
      <c r="BL98" s="33">
        <f t="shared" si="18"/>
        <v>0.05</v>
      </c>
      <c r="BM98" s="33">
        <f t="shared" si="18"/>
        <v>0.05</v>
      </c>
      <c r="BN98" s="33">
        <f t="shared" si="18"/>
        <v>0.05</v>
      </c>
      <c r="BO98" s="33">
        <f t="shared" si="18"/>
        <v>0.05</v>
      </c>
      <c r="BP98" s="33">
        <f t="shared" si="18"/>
        <v>0.05</v>
      </c>
      <c r="BQ98" s="33">
        <f t="shared" si="18"/>
        <v>0.05</v>
      </c>
      <c r="BR98" s="33">
        <f t="shared" si="18"/>
        <v>0.05</v>
      </c>
      <c r="BS98" s="33">
        <f t="shared" si="18"/>
        <v>0.05</v>
      </c>
      <c r="BT98" s="33">
        <f t="shared" si="18"/>
        <v>0.05</v>
      </c>
      <c r="BU98" s="33">
        <f t="shared" si="18"/>
        <v>0.05</v>
      </c>
      <c r="BV98" s="33">
        <f t="shared" si="18"/>
        <v>0.05</v>
      </c>
      <c r="BW98" s="33">
        <f t="shared" ref="BW98:CK98" si="19">BW97</f>
        <v>0.05</v>
      </c>
      <c r="BX98" s="33">
        <f t="shared" si="19"/>
        <v>0.05</v>
      </c>
      <c r="BY98" s="33">
        <f t="shared" si="19"/>
        <v>0.05</v>
      </c>
      <c r="BZ98" s="33">
        <f t="shared" si="19"/>
        <v>0.05</v>
      </c>
      <c r="CA98" s="33">
        <f t="shared" si="19"/>
        <v>0.05</v>
      </c>
      <c r="CB98" s="33">
        <f t="shared" si="19"/>
        <v>0.05</v>
      </c>
      <c r="CC98" s="33">
        <f t="shared" si="19"/>
        <v>0.05</v>
      </c>
      <c r="CD98" s="33">
        <f t="shared" si="19"/>
        <v>0.05</v>
      </c>
      <c r="CE98" s="33">
        <f t="shared" si="19"/>
        <v>0.05</v>
      </c>
      <c r="CF98" s="33">
        <f t="shared" si="19"/>
        <v>0.05</v>
      </c>
      <c r="CG98" s="33">
        <f t="shared" si="19"/>
        <v>0.05</v>
      </c>
      <c r="CH98" s="33">
        <f t="shared" si="19"/>
        <v>0.05</v>
      </c>
      <c r="CI98" s="33">
        <f t="shared" si="19"/>
        <v>0.05</v>
      </c>
      <c r="CJ98" s="33">
        <f t="shared" si="19"/>
        <v>0.05</v>
      </c>
      <c r="CK98" s="33">
        <f t="shared" si="19"/>
        <v>0.05</v>
      </c>
    </row>
    <row r="99" spans="4:89" customFormat="1" ht="10.15" customHeight="1" outlineLevel="1"/>
    <row r="100" spans="4:89" customFormat="1" ht="10.15" customHeight="1" outlineLevel="1">
      <c r="D100" s="89" t="s">
        <v>323</v>
      </c>
      <c r="J100" s="33">
        <f>$G$83</f>
        <v>0.11799665490531085</v>
      </c>
      <c r="K100" s="33">
        <f t="shared" ref="K100:BV100" si="20">$G$83</f>
        <v>0.11799665490531085</v>
      </c>
      <c r="L100" s="33">
        <f t="shared" si="20"/>
        <v>0.11799665490531085</v>
      </c>
      <c r="M100" s="33">
        <f t="shared" si="20"/>
        <v>0.11799665490531085</v>
      </c>
      <c r="N100" s="33">
        <f t="shared" si="20"/>
        <v>0.11799665490531085</v>
      </c>
      <c r="O100" s="33">
        <f t="shared" si="20"/>
        <v>0.11799665490531085</v>
      </c>
      <c r="P100" s="33">
        <f t="shared" si="20"/>
        <v>0.11799665490531085</v>
      </c>
      <c r="Q100" s="33">
        <f t="shared" si="20"/>
        <v>0.11799665490531085</v>
      </c>
      <c r="R100" s="33">
        <f t="shared" si="20"/>
        <v>0.11799665490531085</v>
      </c>
      <c r="S100" s="33">
        <f t="shared" si="20"/>
        <v>0.11799665490531085</v>
      </c>
      <c r="T100" s="33">
        <f t="shared" si="20"/>
        <v>0.11799665490531085</v>
      </c>
      <c r="U100" s="33">
        <f t="shared" si="20"/>
        <v>0.11799665490531085</v>
      </c>
      <c r="V100" s="33">
        <f t="shared" si="20"/>
        <v>0.11799665490531085</v>
      </c>
      <c r="W100" s="33">
        <f t="shared" si="20"/>
        <v>0.11799665490531085</v>
      </c>
      <c r="X100" s="33">
        <f t="shared" si="20"/>
        <v>0.11799665490531085</v>
      </c>
      <c r="Y100" s="33">
        <f t="shared" si="20"/>
        <v>0.11799665490531085</v>
      </c>
      <c r="Z100" s="33">
        <f t="shared" si="20"/>
        <v>0.11799665490531085</v>
      </c>
      <c r="AA100" s="33">
        <f t="shared" si="20"/>
        <v>0.11799665490531085</v>
      </c>
      <c r="AB100" s="33">
        <f t="shared" si="20"/>
        <v>0.11799665490531085</v>
      </c>
      <c r="AC100" s="33">
        <f t="shared" si="20"/>
        <v>0.11799665490531085</v>
      </c>
      <c r="AD100" s="33">
        <f t="shared" si="20"/>
        <v>0.11799665490531085</v>
      </c>
      <c r="AE100" s="33">
        <f t="shared" si="20"/>
        <v>0.11799665490531085</v>
      </c>
      <c r="AF100" s="33">
        <f t="shared" si="20"/>
        <v>0.11799665490531085</v>
      </c>
      <c r="AG100" s="33">
        <f t="shared" si="20"/>
        <v>0.11799665490531085</v>
      </c>
      <c r="AH100" s="33">
        <f t="shared" si="20"/>
        <v>0.11799665490531085</v>
      </c>
      <c r="AI100" s="33">
        <f t="shared" si="20"/>
        <v>0.11799665490531085</v>
      </c>
      <c r="AJ100" s="33">
        <f t="shared" si="20"/>
        <v>0.11799665490531085</v>
      </c>
      <c r="AK100" s="33">
        <f t="shared" si="20"/>
        <v>0.11799665490531085</v>
      </c>
      <c r="AL100" s="33">
        <f t="shared" si="20"/>
        <v>0.11799665490531085</v>
      </c>
      <c r="AM100" s="33">
        <f t="shared" si="20"/>
        <v>0.11799665490531085</v>
      </c>
      <c r="AN100" s="33">
        <f t="shared" si="20"/>
        <v>0.11799665490531085</v>
      </c>
      <c r="AO100" s="33">
        <f t="shared" si="20"/>
        <v>0.11799665490531085</v>
      </c>
      <c r="AP100" s="33">
        <f t="shared" si="20"/>
        <v>0.11799665490531085</v>
      </c>
      <c r="AQ100" s="33">
        <f t="shared" si="20"/>
        <v>0.11799665490531085</v>
      </c>
      <c r="AR100" s="33">
        <f t="shared" si="20"/>
        <v>0.11799665490531085</v>
      </c>
      <c r="AS100" s="33">
        <f t="shared" si="20"/>
        <v>0.11799665490531085</v>
      </c>
      <c r="AT100" s="33">
        <f t="shared" si="20"/>
        <v>0.11799665490531085</v>
      </c>
      <c r="AU100" s="33">
        <f t="shared" si="20"/>
        <v>0.11799665490531085</v>
      </c>
      <c r="AV100" s="33">
        <f t="shared" si="20"/>
        <v>0.11799665490531085</v>
      </c>
      <c r="AW100" s="33">
        <f t="shared" si="20"/>
        <v>0.11799665490531085</v>
      </c>
      <c r="AX100" s="33">
        <f t="shared" si="20"/>
        <v>0.11799665490531085</v>
      </c>
      <c r="AY100" s="33">
        <f t="shared" si="20"/>
        <v>0.11799665490531085</v>
      </c>
      <c r="AZ100" s="33">
        <f t="shared" si="20"/>
        <v>0.11799665490531085</v>
      </c>
      <c r="BA100" s="33">
        <f t="shared" si="20"/>
        <v>0.11799665490531085</v>
      </c>
      <c r="BB100" s="33">
        <f t="shared" si="20"/>
        <v>0.11799665490531085</v>
      </c>
      <c r="BC100" s="33">
        <f t="shared" si="20"/>
        <v>0.11799665490531085</v>
      </c>
      <c r="BD100" s="33">
        <f t="shared" si="20"/>
        <v>0.11799665490531085</v>
      </c>
      <c r="BE100" s="33">
        <f t="shared" si="20"/>
        <v>0.11799665490531085</v>
      </c>
      <c r="BF100" s="33">
        <f t="shared" si="20"/>
        <v>0.11799665490531085</v>
      </c>
      <c r="BG100" s="33">
        <f t="shared" si="20"/>
        <v>0.11799665490531085</v>
      </c>
      <c r="BH100" s="33">
        <f t="shared" si="20"/>
        <v>0.11799665490531085</v>
      </c>
      <c r="BI100" s="33">
        <f t="shared" si="20"/>
        <v>0.11799665490531085</v>
      </c>
      <c r="BJ100" s="33">
        <f t="shared" si="20"/>
        <v>0.11799665490531085</v>
      </c>
      <c r="BK100" s="33">
        <f t="shared" si="20"/>
        <v>0.11799665490531085</v>
      </c>
      <c r="BL100" s="33">
        <f t="shared" si="20"/>
        <v>0.11799665490531085</v>
      </c>
      <c r="BM100" s="33">
        <f t="shared" si="20"/>
        <v>0.11799665490531085</v>
      </c>
      <c r="BN100" s="33">
        <f t="shared" si="20"/>
        <v>0.11799665490531085</v>
      </c>
      <c r="BO100" s="33">
        <f t="shared" si="20"/>
        <v>0.11799665490531085</v>
      </c>
      <c r="BP100" s="33">
        <f t="shared" si="20"/>
        <v>0.11799665490531085</v>
      </c>
      <c r="BQ100" s="33">
        <f t="shared" si="20"/>
        <v>0.11799665490531085</v>
      </c>
      <c r="BR100" s="33">
        <f t="shared" si="20"/>
        <v>0.11799665490531085</v>
      </c>
      <c r="BS100" s="33">
        <f t="shared" si="20"/>
        <v>0.11799665490531085</v>
      </c>
      <c r="BT100" s="33">
        <f t="shared" si="20"/>
        <v>0.11799665490531085</v>
      </c>
      <c r="BU100" s="33">
        <f t="shared" si="20"/>
        <v>0.11799665490531085</v>
      </c>
      <c r="BV100" s="33">
        <f t="shared" si="20"/>
        <v>0.11799665490531085</v>
      </c>
      <c r="BW100" s="33">
        <f t="shared" ref="BW100:CK100" si="21">$G$83</f>
        <v>0.11799665490531085</v>
      </c>
      <c r="BX100" s="33">
        <f t="shared" si="21"/>
        <v>0.11799665490531085</v>
      </c>
      <c r="BY100" s="33">
        <f t="shared" si="21"/>
        <v>0.11799665490531085</v>
      </c>
      <c r="BZ100" s="33">
        <f t="shared" si="21"/>
        <v>0.11799665490531085</v>
      </c>
      <c r="CA100" s="33">
        <f t="shared" si="21"/>
        <v>0.11799665490531085</v>
      </c>
      <c r="CB100" s="33">
        <f t="shared" si="21"/>
        <v>0.11799665490531085</v>
      </c>
      <c r="CC100" s="33">
        <f t="shared" si="21"/>
        <v>0.11799665490531085</v>
      </c>
      <c r="CD100" s="33">
        <f t="shared" si="21"/>
        <v>0.11799665490531085</v>
      </c>
      <c r="CE100" s="33">
        <f t="shared" si="21"/>
        <v>0.11799665490531085</v>
      </c>
      <c r="CF100" s="33">
        <f t="shared" si="21"/>
        <v>0.11799665490531085</v>
      </c>
      <c r="CG100" s="33">
        <f t="shared" si="21"/>
        <v>0.11799665490531085</v>
      </c>
      <c r="CH100" s="33">
        <f t="shared" si="21"/>
        <v>0.11799665490531085</v>
      </c>
      <c r="CI100" s="33">
        <f t="shared" si="21"/>
        <v>0.11799665490531085</v>
      </c>
      <c r="CJ100" s="33">
        <f t="shared" si="21"/>
        <v>0.11799665490531085</v>
      </c>
      <c r="CK100" s="33">
        <f t="shared" si="21"/>
        <v>0.11799665490531085</v>
      </c>
    </row>
    <row r="101" spans="4:89" customFormat="1" ht="10.15" customHeight="1" outlineLevel="1">
      <c r="D101" s="89" t="s">
        <v>462</v>
      </c>
      <c r="J101" s="33">
        <f>$G$74</f>
        <v>0.16799665490531085</v>
      </c>
      <c r="K101" s="33">
        <f t="shared" ref="K101:BV101" si="22">$G$74</f>
        <v>0.16799665490531085</v>
      </c>
      <c r="L101" s="33">
        <f t="shared" si="22"/>
        <v>0.16799665490531085</v>
      </c>
      <c r="M101" s="33">
        <f t="shared" si="22"/>
        <v>0.16799665490531085</v>
      </c>
      <c r="N101" s="33">
        <f t="shared" si="22"/>
        <v>0.16799665490531085</v>
      </c>
      <c r="O101" s="33">
        <f t="shared" si="22"/>
        <v>0.16799665490531085</v>
      </c>
      <c r="P101" s="33">
        <f t="shared" si="22"/>
        <v>0.16799665490531085</v>
      </c>
      <c r="Q101" s="33">
        <f t="shared" si="22"/>
        <v>0.16799665490531085</v>
      </c>
      <c r="R101" s="33">
        <f t="shared" si="22"/>
        <v>0.16799665490531085</v>
      </c>
      <c r="S101" s="33">
        <f t="shared" si="22"/>
        <v>0.16799665490531085</v>
      </c>
      <c r="T101" s="33">
        <f t="shared" si="22"/>
        <v>0.16799665490531085</v>
      </c>
      <c r="U101" s="33">
        <f t="shared" si="22"/>
        <v>0.16799665490531085</v>
      </c>
      <c r="V101" s="33">
        <f t="shared" si="22"/>
        <v>0.16799665490531085</v>
      </c>
      <c r="W101" s="33">
        <f t="shared" si="22"/>
        <v>0.16799665490531085</v>
      </c>
      <c r="X101" s="33">
        <f t="shared" si="22"/>
        <v>0.16799665490531085</v>
      </c>
      <c r="Y101" s="33">
        <f t="shared" si="22"/>
        <v>0.16799665490531085</v>
      </c>
      <c r="Z101" s="33">
        <f t="shared" si="22"/>
        <v>0.16799665490531085</v>
      </c>
      <c r="AA101" s="33">
        <f t="shared" si="22"/>
        <v>0.16799665490531085</v>
      </c>
      <c r="AB101" s="33">
        <f t="shared" si="22"/>
        <v>0.16799665490531085</v>
      </c>
      <c r="AC101" s="33">
        <f t="shared" si="22"/>
        <v>0.16799665490531085</v>
      </c>
      <c r="AD101" s="33">
        <f t="shared" si="22"/>
        <v>0.16799665490531085</v>
      </c>
      <c r="AE101" s="33">
        <f t="shared" si="22"/>
        <v>0.16799665490531085</v>
      </c>
      <c r="AF101" s="33">
        <f t="shared" si="22"/>
        <v>0.16799665490531085</v>
      </c>
      <c r="AG101" s="33">
        <f t="shared" si="22"/>
        <v>0.16799665490531085</v>
      </c>
      <c r="AH101" s="33">
        <f t="shared" si="22"/>
        <v>0.16799665490531085</v>
      </c>
      <c r="AI101" s="33">
        <f t="shared" si="22"/>
        <v>0.16799665490531085</v>
      </c>
      <c r="AJ101" s="33">
        <f t="shared" si="22"/>
        <v>0.16799665490531085</v>
      </c>
      <c r="AK101" s="33">
        <f t="shared" si="22"/>
        <v>0.16799665490531085</v>
      </c>
      <c r="AL101" s="33">
        <f t="shared" si="22"/>
        <v>0.16799665490531085</v>
      </c>
      <c r="AM101" s="33">
        <f t="shared" si="22"/>
        <v>0.16799665490531085</v>
      </c>
      <c r="AN101" s="33">
        <f t="shared" si="22"/>
        <v>0.16799665490531085</v>
      </c>
      <c r="AO101" s="33">
        <f t="shared" si="22"/>
        <v>0.16799665490531085</v>
      </c>
      <c r="AP101" s="33">
        <f t="shared" si="22"/>
        <v>0.16799665490531085</v>
      </c>
      <c r="AQ101" s="33">
        <f t="shared" si="22"/>
        <v>0.16799665490531085</v>
      </c>
      <c r="AR101" s="33">
        <f t="shared" si="22"/>
        <v>0.16799665490531085</v>
      </c>
      <c r="AS101" s="33">
        <f t="shared" si="22"/>
        <v>0.16799665490531085</v>
      </c>
      <c r="AT101" s="33">
        <f t="shared" si="22"/>
        <v>0.16799665490531085</v>
      </c>
      <c r="AU101" s="33">
        <f t="shared" si="22"/>
        <v>0.16799665490531085</v>
      </c>
      <c r="AV101" s="33">
        <f t="shared" si="22"/>
        <v>0.16799665490531085</v>
      </c>
      <c r="AW101" s="33">
        <f t="shared" si="22"/>
        <v>0.16799665490531085</v>
      </c>
      <c r="AX101" s="33">
        <f t="shared" si="22"/>
        <v>0.16799665490531085</v>
      </c>
      <c r="AY101" s="33">
        <f t="shared" si="22"/>
        <v>0.16799665490531085</v>
      </c>
      <c r="AZ101" s="33">
        <f t="shared" si="22"/>
        <v>0.16799665490531085</v>
      </c>
      <c r="BA101" s="33">
        <f t="shared" si="22"/>
        <v>0.16799665490531085</v>
      </c>
      <c r="BB101" s="33">
        <f t="shared" si="22"/>
        <v>0.16799665490531085</v>
      </c>
      <c r="BC101" s="33">
        <f t="shared" si="22"/>
        <v>0.16799665490531085</v>
      </c>
      <c r="BD101" s="33">
        <f t="shared" si="22"/>
        <v>0.16799665490531085</v>
      </c>
      <c r="BE101" s="33">
        <f t="shared" si="22"/>
        <v>0.16799665490531085</v>
      </c>
      <c r="BF101" s="33">
        <f t="shared" si="22"/>
        <v>0.16799665490531085</v>
      </c>
      <c r="BG101" s="33">
        <f t="shared" si="22"/>
        <v>0.16799665490531085</v>
      </c>
      <c r="BH101" s="33">
        <f t="shared" si="22"/>
        <v>0.16799665490531085</v>
      </c>
      <c r="BI101" s="33">
        <f t="shared" si="22"/>
        <v>0.16799665490531085</v>
      </c>
      <c r="BJ101" s="33">
        <f t="shared" si="22"/>
        <v>0.16799665490531085</v>
      </c>
      <c r="BK101" s="33">
        <f t="shared" si="22"/>
        <v>0.16799665490531085</v>
      </c>
      <c r="BL101" s="33">
        <f t="shared" si="22"/>
        <v>0.16799665490531085</v>
      </c>
      <c r="BM101" s="33">
        <f t="shared" si="22"/>
        <v>0.16799665490531085</v>
      </c>
      <c r="BN101" s="33">
        <f t="shared" si="22"/>
        <v>0.16799665490531085</v>
      </c>
      <c r="BO101" s="33">
        <f t="shared" si="22"/>
        <v>0.16799665490531085</v>
      </c>
      <c r="BP101" s="33">
        <f t="shared" si="22"/>
        <v>0.16799665490531085</v>
      </c>
      <c r="BQ101" s="33">
        <f t="shared" si="22"/>
        <v>0.16799665490531085</v>
      </c>
      <c r="BR101" s="33">
        <f t="shared" si="22"/>
        <v>0.16799665490531085</v>
      </c>
      <c r="BS101" s="33">
        <f t="shared" si="22"/>
        <v>0.16799665490531085</v>
      </c>
      <c r="BT101" s="33">
        <f t="shared" si="22"/>
        <v>0.16799665490531085</v>
      </c>
      <c r="BU101" s="33">
        <f t="shared" si="22"/>
        <v>0.16799665490531085</v>
      </c>
      <c r="BV101" s="33">
        <f t="shared" si="22"/>
        <v>0.16799665490531085</v>
      </c>
      <c r="BW101" s="33">
        <f t="shared" ref="BW101:CK101" si="23">$G$74</f>
        <v>0.16799665490531085</v>
      </c>
      <c r="BX101" s="33">
        <f t="shared" si="23"/>
        <v>0.16799665490531085</v>
      </c>
      <c r="BY101" s="33">
        <f t="shared" si="23"/>
        <v>0.16799665490531085</v>
      </c>
      <c r="BZ101" s="33">
        <f t="shared" si="23"/>
        <v>0.16799665490531085</v>
      </c>
      <c r="CA101" s="33">
        <f t="shared" si="23"/>
        <v>0.16799665490531085</v>
      </c>
      <c r="CB101" s="33">
        <f t="shared" si="23"/>
        <v>0.16799665490531085</v>
      </c>
      <c r="CC101" s="33">
        <f t="shared" si="23"/>
        <v>0.16799665490531085</v>
      </c>
      <c r="CD101" s="33">
        <f t="shared" si="23"/>
        <v>0.16799665490531085</v>
      </c>
      <c r="CE101" s="33">
        <f t="shared" si="23"/>
        <v>0.16799665490531085</v>
      </c>
      <c r="CF101" s="33">
        <f t="shared" si="23"/>
        <v>0.16799665490531085</v>
      </c>
      <c r="CG101" s="33">
        <f t="shared" si="23"/>
        <v>0.16799665490531085</v>
      </c>
      <c r="CH101" s="33">
        <f t="shared" si="23"/>
        <v>0.16799665490531085</v>
      </c>
      <c r="CI101" s="33">
        <f t="shared" si="23"/>
        <v>0.16799665490531085</v>
      </c>
      <c r="CJ101" s="33">
        <f t="shared" si="23"/>
        <v>0.16799665490531085</v>
      </c>
      <c r="CK101" s="33">
        <f t="shared" si="23"/>
        <v>0.16799665490531085</v>
      </c>
    </row>
    <row r="102" spans="4:89" customFormat="1" ht="10.15" customHeight="1" outlineLevel="1">
      <c r="D102" s="89" t="s">
        <v>463</v>
      </c>
      <c r="J102" s="35">
        <f>J101-J100</f>
        <v>0.05</v>
      </c>
      <c r="K102" s="35">
        <f t="shared" ref="K102:BV102" si="24">K101-K100</f>
        <v>0.05</v>
      </c>
      <c r="L102" s="35">
        <f t="shared" si="24"/>
        <v>0.05</v>
      </c>
      <c r="M102" s="35">
        <f t="shared" si="24"/>
        <v>0.05</v>
      </c>
      <c r="N102" s="35">
        <f t="shared" si="24"/>
        <v>0.05</v>
      </c>
      <c r="O102" s="35">
        <f t="shared" si="24"/>
        <v>0.05</v>
      </c>
      <c r="P102" s="35">
        <f t="shared" si="24"/>
        <v>0.05</v>
      </c>
      <c r="Q102" s="35">
        <f t="shared" si="24"/>
        <v>0.05</v>
      </c>
      <c r="R102" s="35">
        <f t="shared" si="24"/>
        <v>0.05</v>
      </c>
      <c r="S102" s="35">
        <f t="shared" si="24"/>
        <v>0.05</v>
      </c>
      <c r="T102" s="35">
        <f t="shared" si="24"/>
        <v>0.05</v>
      </c>
      <c r="U102" s="35">
        <f t="shared" si="24"/>
        <v>0.05</v>
      </c>
      <c r="V102" s="35">
        <f t="shared" si="24"/>
        <v>0.05</v>
      </c>
      <c r="W102" s="35">
        <f t="shared" si="24"/>
        <v>0.05</v>
      </c>
      <c r="X102" s="35">
        <f t="shared" si="24"/>
        <v>0.05</v>
      </c>
      <c r="Y102" s="35">
        <f t="shared" si="24"/>
        <v>0.05</v>
      </c>
      <c r="Z102" s="35">
        <f t="shared" si="24"/>
        <v>0.05</v>
      </c>
      <c r="AA102" s="35">
        <f t="shared" si="24"/>
        <v>0.05</v>
      </c>
      <c r="AB102" s="35">
        <f t="shared" si="24"/>
        <v>0.05</v>
      </c>
      <c r="AC102" s="35">
        <f t="shared" si="24"/>
        <v>0.05</v>
      </c>
      <c r="AD102" s="35">
        <f t="shared" si="24"/>
        <v>0.05</v>
      </c>
      <c r="AE102" s="35">
        <f t="shared" si="24"/>
        <v>0.05</v>
      </c>
      <c r="AF102" s="35">
        <f t="shared" si="24"/>
        <v>0.05</v>
      </c>
      <c r="AG102" s="35">
        <f t="shared" si="24"/>
        <v>0.05</v>
      </c>
      <c r="AH102" s="35">
        <f t="shared" si="24"/>
        <v>0.05</v>
      </c>
      <c r="AI102" s="35">
        <f t="shared" si="24"/>
        <v>0.05</v>
      </c>
      <c r="AJ102" s="35">
        <f t="shared" si="24"/>
        <v>0.05</v>
      </c>
      <c r="AK102" s="35">
        <f t="shared" si="24"/>
        <v>0.05</v>
      </c>
      <c r="AL102" s="35">
        <f t="shared" si="24"/>
        <v>0.05</v>
      </c>
      <c r="AM102" s="35">
        <f t="shared" si="24"/>
        <v>0.05</v>
      </c>
      <c r="AN102" s="35">
        <f t="shared" si="24"/>
        <v>0.05</v>
      </c>
      <c r="AO102" s="35">
        <f t="shared" si="24"/>
        <v>0.05</v>
      </c>
      <c r="AP102" s="35">
        <f t="shared" si="24"/>
        <v>0.05</v>
      </c>
      <c r="AQ102" s="35">
        <f t="shared" si="24"/>
        <v>0.05</v>
      </c>
      <c r="AR102" s="35">
        <f t="shared" si="24"/>
        <v>0.05</v>
      </c>
      <c r="AS102" s="35">
        <f t="shared" si="24"/>
        <v>0.05</v>
      </c>
      <c r="AT102" s="35">
        <f t="shared" si="24"/>
        <v>0.05</v>
      </c>
      <c r="AU102" s="35">
        <f t="shared" si="24"/>
        <v>0.05</v>
      </c>
      <c r="AV102" s="35">
        <f t="shared" si="24"/>
        <v>0.05</v>
      </c>
      <c r="AW102" s="35">
        <f t="shared" si="24"/>
        <v>0.05</v>
      </c>
      <c r="AX102" s="35">
        <f t="shared" si="24"/>
        <v>0.05</v>
      </c>
      <c r="AY102" s="35">
        <f t="shared" si="24"/>
        <v>0.05</v>
      </c>
      <c r="AZ102" s="35">
        <f t="shared" si="24"/>
        <v>0.05</v>
      </c>
      <c r="BA102" s="35">
        <f t="shared" si="24"/>
        <v>0.05</v>
      </c>
      <c r="BB102" s="35">
        <f t="shared" si="24"/>
        <v>0.05</v>
      </c>
      <c r="BC102" s="35">
        <f t="shared" si="24"/>
        <v>0.05</v>
      </c>
      <c r="BD102" s="35">
        <f t="shared" si="24"/>
        <v>0.05</v>
      </c>
      <c r="BE102" s="35">
        <f t="shared" si="24"/>
        <v>0.05</v>
      </c>
      <c r="BF102" s="35">
        <f t="shared" si="24"/>
        <v>0.05</v>
      </c>
      <c r="BG102" s="35">
        <f t="shared" si="24"/>
        <v>0.05</v>
      </c>
      <c r="BH102" s="35">
        <f t="shared" si="24"/>
        <v>0.05</v>
      </c>
      <c r="BI102" s="35">
        <f t="shared" si="24"/>
        <v>0.05</v>
      </c>
      <c r="BJ102" s="35">
        <f t="shared" si="24"/>
        <v>0.05</v>
      </c>
      <c r="BK102" s="35">
        <f t="shared" si="24"/>
        <v>0.05</v>
      </c>
      <c r="BL102" s="35">
        <f t="shared" si="24"/>
        <v>0.05</v>
      </c>
      <c r="BM102" s="35">
        <f t="shared" si="24"/>
        <v>0.05</v>
      </c>
      <c r="BN102" s="35">
        <f t="shared" si="24"/>
        <v>0.05</v>
      </c>
      <c r="BO102" s="35">
        <f t="shared" si="24"/>
        <v>0.05</v>
      </c>
      <c r="BP102" s="35">
        <f t="shared" si="24"/>
        <v>0.05</v>
      </c>
      <c r="BQ102" s="35">
        <f t="shared" si="24"/>
        <v>0.05</v>
      </c>
      <c r="BR102" s="35">
        <f t="shared" si="24"/>
        <v>0.05</v>
      </c>
      <c r="BS102" s="35">
        <f t="shared" si="24"/>
        <v>0.05</v>
      </c>
      <c r="BT102" s="35">
        <f t="shared" si="24"/>
        <v>0.05</v>
      </c>
      <c r="BU102" s="35">
        <f t="shared" si="24"/>
        <v>0.05</v>
      </c>
      <c r="BV102" s="35">
        <f t="shared" si="24"/>
        <v>0.05</v>
      </c>
      <c r="BW102" s="35">
        <f t="shared" ref="BW102:CK102" si="25">BW101-BW100</f>
        <v>0.05</v>
      </c>
      <c r="BX102" s="35">
        <f t="shared" si="25"/>
        <v>0.05</v>
      </c>
      <c r="BY102" s="35">
        <f t="shared" si="25"/>
        <v>0.05</v>
      </c>
      <c r="BZ102" s="35">
        <f t="shared" si="25"/>
        <v>0.05</v>
      </c>
      <c r="CA102" s="35">
        <f t="shared" si="25"/>
        <v>0.05</v>
      </c>
      <c r="CB102" s="35">
        <f t="shared" si="25"/>
        <v>0.05</v>
      </c>
      <c r="CC102" s="35">
        <f t="shared" si="25"/>
        <v>0.05</v>
      </c>
      <c r="CD102" s="35">
        <f t="shared" si="25"/>
        <v>0.05</v>
      </c>
      <c r="CE102" s="35">
        <f t="shared" si="25"/>
        <v>0.05</v>
      </c>
      <c r="CF102" s="35">
        <f t="shared" si="25"/>
        <v>0.05</v>
      </c>
      <c r="CG102" s="35">
        <f t="shared" si="25"/>
        <v>0.05</v>
      </c>
      <c r="CH102" s="35">
        <f t="shared" si="25"/>
        <v>0.05</v>
      </c>
      <c r="CI102" s="35">
        <f t="shared" si="25"/>
        <v>0.05</v>
      </c>
      <c r="CJ102" s="35">
        <f t="shared" si="25"/>
        <v>0.05</v>
      </c>
      <c r="CK102" s="35">
        <f t="shared" si="25"/>
        <v>0.05</v>
      </c>
    </row>
    <row r="103" spans="4:89" customFormat="1" ht="10.15" customHeight="1" outlineLevel="1">
      <c r="D103" s="89" t="s">
        <v>464</v>
      </c>
      <c r="J103" s="33">
        <f>J102</f>
        <v>0.05</v>
      </c>
      <c r="K103" s="33">
        <f t="shared" ref="K103:BV103" si="26">K102</f>
        <v>0.05</v>
      </c>
      <c r="L103" s="33">
        <f t="shared" si="26"/>
        <v>0.05</v>
      </c>
      <c r="M103" s="33">
        <f t="shared" si="26"/>
        <v>0.05</v>
      </c>
      <c r="N103" s="33">
        <f t="shared" si="26"/>
        <v>0.05</v>
      </c>
      <c r="O103" s="33">
        <f t="shared" si="26"/>
        <v>0.05</v>
      </c>
      <c r="P103" s="33">
        <f t="shared" si="26"/>
        <v>0.05</v>
      </c>
      <c r="Q103" s="33">
        <f t="shared" si="26"/>
        <v>0.05</v>
      </c>
      <c r="R103" s="33">
        <f t="shared" si="26"/>
        <v>0.05</v>
      </c>
      <c r="S103" s="33">
        <f t="shared" si="26"/>
        <v>0.05</v>
      </c>
      <c r="T103" s="33">
        <f t="shared" si="26"/>
        <v>0.05</v>
      </c>
      <c r="U103" s="33">
        <f t="shared" si="26"/>
        <v>0.05</v>
      </c>
      <c r="V103" s="33">
        <f t="shared" si="26"/>
        <v>0.05</v>
      </c>
      <c r="W103" s="33">
        <f t="shared" si="26"/>
        <v>0.05</v>
      </c>
      <c r="X103" s="33">
        <f t="shared" si="26"/>
        <v>0.05</v>
      </c>
      <c r="Y103" s="33">
        <f t="shared" si="26"/>
        <v>0.05</v>
      </c>
      <c r="Z103" s="33">
        <f t="shared" si="26"/>
        <v>0.05</v>
      </c>
      <c r="AA103" s="33">
        <f t="shared" si="26"/>
        <v>0.05</v>
      </c>
      <c r="AB103" s="33">
        <f t="shared" si="26"/>
        <v>0.05</v>
      </c>
      <c r="AC103" s="33">
        <f t="shared" si="26"/>
        <v>0.05</v>
      </c>
      <c r="AD103" s="33">
        <f t="shared" si="26"/>
        <v>0.05</v>
      </c>
      <c r="AE103" s="33">
        <f t="shared" si="26"/>
        <v>0.05</v>
      </c>
      <c r="AF103" s="33">
        <f t="shared" si="26"/>
        <v>0.05</v>
      </c>
      <c r="AG103" s="33">
        <f t="shared" si="26"/>
        <v>0.05</v>
      </c>
      <c r="AH103" s="33">
        <f t="shared" si="26"/>
        <v>0.05</v>
      </c>
      <c r="AI103" s="33">
        <f t="shared" si="26"/>
        <v>0.05</v>
      </c>
      <c r="AJ103" s="33">
        <f t="shared" si="26"/>
        <v>0.05</v>
      </c>
      <c r="AK103" s="33">
        <f t="shared" si="26"/>
        <v>0.05</v>
      </c>
      <c r="AL103" s="33">
        <f t="shared" si="26"/>
        <v>0.05</v>
      </c>
      <c r="AM103" s="33">
        <f t="shared" si="26"/>
        <v>0.05</v>
      </c>
      <c r="AN103" s="33">
        <f t="shared" si="26"/>
        <v>0.05</v>
      </c>
      <c r="AO103" s="33">
        <f t="shared" si="26"/>
        <v>0.05</v>
      </c>
      <c r="AP103" s="33">
        <f t="shared" si="26"/>
        <v>0.05</v>
      </c>
      <c r="AQ103" s="33">
        <f t="shared" si="26"/>
        <v>0.05</v>
      </c>
      <c r="AR103" s="33">
        <f t="shared" si="26"/>
        <v>0.05</v>
      </c>
      <c r="AS103" s="33">
        <f t="shared" si="26"/>
        <v>0.05</v>
      </c>
      <c r="AT103" s="33">
        <f t="shared" si="26"/>
        <v>0.05</v>
      </c>
      <c r="AU103" s="33">
        <f t="shared" si="26"/>
        <v>0.05</v>
      </c>
      <c r="AV103" s="33">
        <f t="shared" si="26"/>
        <v>0.05</v>
      </c>
      <c r="AW103" s="33">
        <f t="shared" si="26"/>
        <v>0.05</v>
      </c>
      <c r="AX103" s="33">
        <f t="shared" si="26"/>
        <v>0.05</v>
      </c>
      <c r="AY103" s="33">
        <f t="shared" si="26"/>
        <v>0.05</v>
      </c>
      <c r="AZ103" s="33">
        <f t="shared" si="26"/>
        <v>0.05</v>
      </c>
      <c r="BA103" s="33">
        <f t="shared" si="26"/>
        <v>0.05</v>
      </c>
      <c r="BB103" s="33">
        <f t="shared" si="26"/>
        <v>0.05</v>
      </c>
      <c r="BC103" s="33">
        <f t="shared" si="26"/>
        <v>0.05</v>
      </c>
      <c r="BD103" s="33">
        <f t="shared" si="26"/>
        <v>0.05</v>
      </c>
      <c r="BE103" s="33">
        <f t="shared" si="26"/>
        <v>0.05</v>
      </c>
      <c r="BF103" s="33">
        <f t="shared" si="26"/>
        <v>0.05</v>
      </c>
      <c r="BG103" s="33">
        <f t="shared" si="26"/>
        <v>0.05</v>
      </c>
      <c r="BH103" s="33">
        <f t="shared" si="26"/>
        <v>0.05</v>
      </c>
      <c r="BI103" s="33">
        <f t="shared" si="26"/>
        <v>0.05</v>
      </c>
      <c r="BJ103" s="33">
        <f t="shared" si="26"/>
        <v>0.05</v>
      </c>
      <c r="BK103" s="33">
        <f t="shared" si="26"/>
        <v>0.05</v>
      </c>
      <c r="BL103" s="33">
        <f t="shared" si="26"/>
        <v>0.05</v>
      </c>
      <c r="BM103" s="33">
        <f t="shared" si="26"/>
        <v>0.05</v>
      </c>
      <c r="BN103" s="33">
        <f t="shared" si="26"/>
        <v>0.05</v>
      </c>
      <c r="BO103" s="33">
        <f t="shared" si="26"/>
        <v>0.05</v>
      </c>
      <c r="BP103" s="33">
        <f t="shared" si="26"/>
        <v>0.05</v>
      </c>
      <c r="BQ103" s="33">
        <f t="shared" si="26"/>
        <v>0.05</v>
      </c>
      <c r="BR103" s="33">
        <f t="shared" si="26"/>
        <v>0.05</v>
      </c>
      <c r="BS103" s="33">
        <f t="shared" si="26"/>
        <v>0.05</v>
      </c>
      <c r="BT103" s="33">
        <f t="shared" si="26"/>
        <v>0.05</v>
      </c>
      <c r="BU103" s="33">
        <f t="shared" si="26"/>
        <v>0.05</v>
      </c>
      <c r="BV103" s="33">
        <f t="shared" si="26"/>
        <v>0.05</v>
      </c>
      <c r="BW103" s="33">
        <f t="shared" ref="BW103:CK103" si="27">BW102</f>
        <v>0.05</v>
      </c>
      <c r="BX103" s="33">
        <f t="shared" si="27"/>
        <v>0.05</v>
      </c>
      <c r="BY103" s="33">
        <f t="shared" si="27"/>
        <v>0.05</v>
      </c>
      <c r="BZ103" s="33">
        <f t="shared" si="27"/>
        <v>0.05</v>
      </c>
      <c r="CA103" s="33">
        <f t="shared" si="27"/>
        <v>0.05</v>
      </c>
      <c r="CB103" s="33">
        <f t="shared" si="27"/>
        <v>0.05</v>
      </c>
      <c r="CC103" s="33">
        <f t="shared" si="27"/>
        <v>0.05</v>
      </c>
      <c r="CD103" s="33">
        <f t="shared" si="27"/>
        <v>0.05</v>
      </c>
      <c r="CE103" s="33">
        <f t="shared" si="27"/>
        <v>0.05</v>
      </c>
      <c r="CF103" s="33">
        <f t="shared" si="27"/>
        <v>0.05</v>
      </c>
      <c r="CG103" s="33">
        <f t="shared" si="27"/>
        <v>0.05</v>
      </c>
      <c r="CH103" s="33">
        <f t="shared" si="27"/>
        <v>0.05</v>
      </c>
      <c r="CI103" s="33">
        <f t="shared" si="27"/>
        <v>0.05</v>
      </c>
      <c r="CJ103" s="33">
        <f t="shared" si="27"/>
        <v>0.05</v>
      </c>
      <c r="CK103" s="33">
        <f t="shared" si="27"/>
        <v>0.05</v>
      </c>
    </row>
    <row r="104" spans="4:89" customFormat="1" ht="10.15" customHeight="1" outlineLevel="1"/>
    <row r="105" spans="4:89" customFormat="1" ht="10.15" customHeight="1" outlineLevel="1">
      <c r="D105" s="89" t="s">
        <v>468</v>
      </c>
      <c r="J105" s="33">
        <f>$G$86</f>
        <v>0.11760178904283376</v>
      </c>
      <c r="K105" s="33">
        <f t="shared" ref="K105:BV105" si="28">$G$86</f>
        <v>0.11760178904283376</v>
      </c>
      <c r="L105" s="33">
        <f t="shared" si="28"/>
        <v>0.11760178904283376</v>
      </c>
      <c r="M105" s="33">
        <f t="shared" si="28"/>
        <v>0.11760178904283376</v>
      </c>
      <c r="N105" s="33">
        <f t="shared" si="28"/>
        <v>0.11760178904283376</v>
      </c>
      <c r="O105" s="33">
        <f t="shared" si="28"/>
        <v>0.11760178904283376</v>
      </c>
      <c r="P105" s="33">
        <f t="shared" si="28"/>
        <v>0.11760178904283376</v>
      </c>
      <c r="Q105" s="33">
        <f t="shared" si="28"/>
        <v>0.11760178904283376</v>
      </c>
      <c r="R105" s="33">
        <f t="shared" si="28"/>
        <v>0.11760178904283376</v>
      </c>
      <c r="S105" s="33">
        <f t="shared" si="28"/>
        <v>0.11760178904283376</v>
      </c>
      <c r="T105" s="33">
        <f t="shared" si="28"/>
        <v>0.11760178904283376</v>
      </c>
      <c r="U105" s="33">
        <f t="shared" si="28"/>
        <v>0.11760178904283376</v>
      </c>
      <c r="V105" s="33">
        <f t="shared" si="28"/>
        <v>0.11760178904283376</v>
      </c>
      <c r="W105" s="33">
        <f t="shared" si="28"/>
        <v>0.11760178904283376</v>
      </c>
      <c r="X105" s="33">
        <f t="shared" si="28"/>
        <v>0.11760178904283376</v>
      </c>
      <c r="Y105" s="33">
        <f t="shared" si="28"/>
        <v>0.11760178904283376</v>
      </c>
      <c r="Z105" s="33">
        <f t="shared" si="28"/>
        <v>0.11760178904283376</v>
      </c>
      <c r="AA105" s="33">
        <f t="shared" si="28"/>
        <v>0.11760178904283376</v>
      </c>
      <c r="AB105" s="33">
        <f t="shared" si="28"/>
        <v>0.11760178904283376</v>
      </c>
      <c r="AC105" s="33">
        <f t="shared" si="28"/>
        <v>0.11760178904283376</v>
      </c>
      <c r="AD105" s="33">
        <f t="shared" si="28"/>
        <v>0.11760178904283376</v>
      </c>
      <c r="AE105" s="33">
        <f t="shared" si="28"/>
        <v>0.11760178904283376</v>
      </c>
      <c r="AF105" s="33">
        <f t="shared" si="28"/>
        <v>0.11760178904283376</v>
      </c>
      <c r="AG105" s="33">
        <f t="shared" si="28"/>
        <v>0.11760178904283376</v>
      </c>
      <c r="AH105" s="33">
        <f t="shared" si="28"/>
        <v>0.11760178904283376</v>
      </c>
      <c r="AI105" s="33">
        <f t="shared" si="28"/>
        <v>0.11760178904283376</v>
      </c>
      <c r="AJ105" s="33">
        <f t="shared" si="28"/>
        <v>0.11760178904283376</v>
      </c>
      <c r="AK105" s="33">
        <f t="shared" si="28"/>
        <v>0.11760178904283376</v>
      </c>
      <c r="AL105" s="33">
        <f t="shared" si="28"/>
        <v>0.11760178904283376</v>
      </c>
      <c r="AM105" s="33">
        <f t="shared" si="28"/>
        <v>0.11760178904283376</v>
      </c>
      <c r="AN105" s="33">
        <f t="shared" si="28"/>
        <v>0.11760178904283376</v>
      </c>
      <c r="AO105" s="33">
        <f t="shared" si="28"/>
        <v>0.11760178904283376</v>
      </c>
      <c r="AP105" s="33">
        <f t="shared" si="28"/>
        <v>0.11760178904283376</v>
      </c>
      <c r="AQ105" s="33">
        <f t="shared" si="28"/>
        <v>0.11760178904283376</v>
      </c>
      <c r="AR105" s="33">
        <f t="shared" si="28"/>
        <v>0.11760178904283376</v>
      </c>
      <c r="AS105" s="33">
        <f t="shared" si="28"/>
        <v>0.11760178904283376</v>
      </c>
      <c r="AT105" s="33">
        <f t="shared" si="28"/>
        <v>0.11760178904283376</v>
      </c>
      <c r="AU105" s="33">
        <f t="shared" si="28"/>
        <v>0.11760178904283376</v>
      </c>
      <c r="AV105" s="33">
        <f t="shared" si="28"/>
        <v>0.11760178904283376</v>
      </c>
      <c r="AW105" s="33">
        <f t="shared" si="28"/>
        <v>0.11760178904283376</v>
      </c>
      <c r="AX105" s="33">
        <f t="shared" si="28"/>
        <v>0.11760178904283376</v>
      </c>
      <c r="AY105" s="33">
        <f t="shared" si="28"/>
        <v>0.11760178904283376</v>
      </c>
      <c r="AZ105" s="33">
        <f t="shared" si="28"/>
        <v>0.11760178904283376</v>
      </c>
      <c r="BA105" s="33">
        <f t="shared" si="28"/>
        <v>0.11760178904283376</v>
      </c>
      <c r="BB105" s="33">
        <f t="shared" si="28"/>
        <v>0.11760178904283376</v>
      </c>
      <c r="BC105" s="33">
        <f t="shared" si="28"/>
        <v>0.11760178904283376</v>
      </c>
      <c r="BD105" s="33">
        <f t="shared" si="28"/>
        <v>0.11760178904283376</v>
      </c>
      <c r="BE105" s="33">
        <f t="shared" si="28"/>
        <v>0.11760178904283376</v>
      </c>
      <c r="BF105" s="33">
        <f t="shared" si="28"/>
        <v>0.11760178904283376</v>
      </c>
      <c r="BG105" s="33">
        <f t="shared" si="28"/>
        <v>0.11760178904283376</v>
      </c>
      <c r="BH105" s="33">
        <f t="shared" si="28"/>
        <v>0.11760178904283376</v>
      </c>
      <c r="BI105" s="33">
        <f t="shared" si="28"/>
        <v>0.11760178904283376</v>
      </c>
      <c r="BJ105" s="33">
        <f t="shared" si="28"/>
        <v>0.11760178904283376</v>
      </c>
      <c r="BK105" s="33">
        <f t="shared" si="28"/>
        <v>0.11760178904283376</v>
      </c>
      <c r="BL105" s="33">
        <f t="shared" si="28"/>
        <v>0.11760178904283376</v>
      </c>
      <c r="BM105" s="33">
        <f t="shared" si="28"/>
        <v>0.11760178904283376</v>
      </c>
      <c r="BN105" s="33">
        <f t="shared" si="28"/>
        <v>0.11760178904283376</v>
      </c>
      <c r="BO105" s="33">
        <f t="shared" si="28"/>
        <v>0.11760178904283376</v>
      </c>
      <c r="BP105" s="33">
        <f t="shared" si="28"/>
        <v>0.11760178904283376</v>
      </c>
      <c r="BQ105" s="33">
        <f t="shared" si="28"/>
        <v>0.11760178904283376</v>
      </c>
      <c r="BR105" s="33">
        <f t="shared" si="28"/>
        <v>0.11760178904283376</v>
      </c>
      <c r="BS105" s="33">
        <f t="shared" si="28"/>
        <v>0.11760178904283376</v>
      </c>
      <c r="BT105" s="33">
        <f t="shared" si="28"/>
        <v>0.11760178904283376</v>
      </c>
      <c r="BU105" s="33">
        <f t="shared" si="28"/>
        <v>0.11760178904283376</v>
      </c>
      <c r="BV105" s="33">
        <f t="shared" si="28"/>
        <v>0.11760178904283376</v>
      </c>
      <c r="BW105" s="33">
        <f t="shared" ref="BW105:CK105" si="29">$G$86</f>
        <v>0.11760178904283376</v>
      </c>
      <c r="BX105" s="33">
        <f t="shared" si="29"/>
        <v>0.11760178904283376</v>
      </c>
      <c r="BY105" s="33">
        <f t="shared" si="29"/>
        <v>0.11760178904283376</v>
      </c>
      <c r="BZ105" s="33">
        <f t="shared" si="29"/>
        <v>0.11760178904283376</v>
      </c>
      <c r="CA105" s="33">
        <f t="shared" si="29"/>
        <v>0.11760178904283376</v>
      </c>
      <c r="CB105" s="33">
        <f t="shared" si="29"/>
        <v>0.11760178904283376</v>
      </c>
      <c r="CC105" s="33">
        <f t="shared" si="29"/>
        <v>0.11760178904283376</v>
      </c>
      <c r="CD105" s="33">
        <f t="shared" si="29"/>
        <v>0.11760178904283376</v>
      </c>
      <c r="CE105" s="33">
        <f t="shared" si="29"/>
        <v>0.11760178904283376</v>
      </c>
      <c r="CF105" s="33">
        <f t="shared" si="29"/>
        <v>0.11760178904283376</v>
      </c>
      <c r="CG105" s="33">
        <f t="shared" si="29"/>
        <v>0.11760178904283376</v>
      </c>
      <c r="CH105" s="33">
        <f t="shared" si="29"/>
        <v>0.11760178904283376</v>
      </c>
      <c r="CI105" s="33">
        <f t="shared" si="29"/>
        <v>0.11760178904283376</v>
      </c>
      <c r="CJ105" s="33">
        <f t="shared" si="29"/>
        <v>0.11760178904283376</v>
      </c>
      <c r="CK105" s="33">
        <f t="shared" si="29"/>
        <v>0.11760178904283376</v>
      </c>
    </row>
    <row r="106" spans="4:89" customFormat="1" ht="10.15" customHeight="1" outlineLevel="1">
      <c r="D106" s="89" t="s">
        <v>465</v>
      </c>
      <c r="J106" s="33">
        <f>$G$75</f>
        <v>0.16760178904283377</v>
      </c>
      <c r="K106" s="33">
        <f t="shared" ref="K106:BV106" si="30">$G$75</f>
        <v>0.16760178904283377</v>
      </c>
      <c r="L106" s="33">
        <f t="shared" si="30"/>
        <v>0.16760178904283377</v>
      </c>
      <c r="M106" s="33">
        <f t="shared" si="30"/>
        <v>0.16760178904283377</v>
      </c>
      <c r="N106" s="33">
        <f t="shared" si="30"/>
        <v>0.16760178904283377</v>
      </c>
      <c r="O106" s="33">
        <f t="shared" si="30"/>
        <v>0.16760178904283377</v>
      </c>
      <c r="P106" s="33">
        <f t="shared" si="30"/>
        <v>0.16760178904283377</v>
      </c>
      <c r="Q106" s="33">
        <f t="shared" si="30"/>
        <v>0.16760178904283377</v>
      </c>
      <c r="R106" s="33">
        <f t="shared" si="30"/>
        <v>0.16760178904283377</v>
      </c>
      <c r="S106" s="33">
        <f t="shared" si="30"/>
        <v>0.16760178904283377</v>
      </c>
      <c r="T106" s="33">
        <f t="shared" si="30"/>
        <v>0.16760178904283377</v>
      </c>
      <c r="U106" s="33">
        <f t="shared" si="30"/>
        <v>0.16760178904283377</v>
      </c>
      <c r="V106" s="33">
        <f t="shared" si="30"/>
        <v>0.16760178904283377</v>
      </c>
      <c r="W106" s="33">
        <f t="shared" si="30"/>
        <v>0.16760178904283377</v>
      </c>
      <c r="X106" s="33">
        <f t="shared" si="30"/>
        <v>0.16760178904283377</v>
      </c>
      <c r="Y106" s="33">
        <f t="shared" si="30"/>
        <v>0.16760178904283377</v>
      </c>
      <c r="Z106" s="33">
        <f t="shared" si="30"/>
        <v>0.16760178904283377</v>
      </c>
      <c r="AA106" s="33">
        <f t="shared" si="30"/>
        <v>0.16760178904283377</v>
      </c>
      <c r="AB106" s="33">
        <f t="shared" si="30"/>
        <v>0.16760178904283377</v>
      </c>
      <c r="AC106" s="33">
        <f t="shared" si="30"/>
        <v>0.16760178904283377</v>
      </c>
      <c r="AD106" s="33">
        <f t="shared" si="30"/>
        <v>0.16760178904283377</v>
      </c>
      <c r="AE106" s="33">
        <f t="shared" si="30"/>
        <v>0.16760178904283377</v>
      </c>
      <c r="AF106" s="33">
        <f t="shared" si="30"/>
        <v>0.16760178904283377</v>
      </c>
      <c r="AG106" s="33">
        <f t="shared" si="30"/>
        <v>0.16760178904283377</v>
      </c>
      <c r="AH106" s="33">
        <f t="shared" si="30"/>
        <v>0.16760178904283377</v>
      </c>
      <c r="AI106" s="33">
        <f t="shared" si="30"/>
        <v>0.16760178904283377</v>
      </c>
      <c r="AJ106" s="33">
        <f t="shared" si="30"/>
        <v>0.16760178904283377</v>
      </c>
      <c r="AK106" s="33">
        <f t="shared" si="30"/>
        <v>0.16760178904283377</v>
      </c>
      <c r="AL106" s="33">
        <f t="shared" si="30"/>
        <v>0.16760178904283377</v>
      </c>
      <c r="AM106" s="33">
        <f t="shared" si="30"/>
        <v>0.16760178904283377</v>
      </c>
      <c r="AN106" s="33">
        <f t="shared" si="30"/>
        <v>0.16760178904283377</v>
      </c>
      <c r="AO106" s="33">
        <f t="shared" si="30"/>
        <v>0.16760178904283377</v>
      </c>
      <c r="AP106" s="33">
        <f t="shared" si="30"/>
        <v>0.16760178904283377</v>
      </c>
      <c r="AQ106" s="33">
        <f t="shared" si="30"/>
        <v>0.16760178904283377</v>
      </c>
      <c r="AR106" s="33">
        <f t="shared" si="30"/>
        <v>0.16760178904283377</v>
      </c>
      <c r="AS106" s="33">
        <f t="shared" si="30"/>
        <v>0.16760178904283377</v>
      </c>
      <c r="AT106" s="33">
        <f t="shared" si="30"/>
        <v>0.16760178904283377</v>
      </c>
      <c r="AU106" s="33">
        <f t="shared" si="30"/>
        <v>0.16760178904283377</v>
      </c>
      <c r="AV106" s="33">
        <f t="shared" si="30"/>
        <v>0.16760178904283377</v>
      </c>
      <c r="AW106" s="33">
        <f t="shared" si="30"/>
        <v>0.16760178904283377</v>
      </c>
      <c r="AX106" s="33">
        <f t="shared" si="30"/>
        <v>0.16760178904283377</v>
      </c>
      <c r="AY106" s="33">
        <f t="shared" si="30"/>
        <v>0.16760178904283377</v>
      </c>
      <c r="AZ106" s="33">
        <f t="shared" si="30"/>
        <v>0.16760178904283377</v>
      </c>
      <c r="BA106" s="33">
        <f t="shared" si="30"/>
        <v>0.16760178904283377</v>
      </c>
      <c r="BB106" s="33">
        <f t="shared" si="30"/>
        <v>0.16760178904283377</v>
      </c>
      <c r="BC106" s="33">
        <f t="shared" si="30"/>
        <v>0.16760178904283377</v>
      </c>
      <c r="BD106" s="33">
        <f t="shared" si="30"/>
        <v>0.16760178904283377</v>
      </c>
      <c r="BE106" s="33">
        <f t="shared" si="30"/>
        <v>0.16760178904283377</v>
      </c>
      <c r="BF106" s="33">
        <f t="shared" si="30"/>
        <v>0.16760178904283377</v>
      </c>
      <c r="BG106" s="33">
        <f t="shared" si="30"/>
        <v>0.16760178904283377</v>
      </c>
      <c r="BH106" s="33">
        <f t="shared" si="30"/>
        <v>0.16760178904283377</v>
      </c>
      <c r="BI106" s="33">
        <f t="shared" si="30"/>
        <v>0.16760178904283377</v>
      </c>
      <c r="BJ106" s="33">
        <f t="shared" si="30"/>
        <v>0.16760178904283377</v>
      </c>
      <c r="BK106" s="33">
        <f t="shared" si="30"/>
        <v>0.16760178904283377</v>
      </c>
      <c r="BL106" s="33">
        <f t="shared" si="30"/>
        <v>0.16760178904283377</v>
      </c>
      <c r="BM106" s="33">
        <f t="shared" si="30"/>
        <v>0.16760178904283377</v>
      </c>
      <c r="BN106" s="33">
        <f t="shared" si="30"/>
        <v>0.16760178904283377</v>
      </c>
      <c r="BO106" s="33">
        <f t="shared" si="30"/>
        <v>0.16760178904283377</v>
      </c>
      <c r="BP106" s="33">
        <f t="shared" si="30"/>
        <v>0.16760178904283377</v>
      </c>
      <c r="BQ106" s="33">
        <f t="shared" si="30"/>
        <v>0.16760178904283377</v>
      </c>
      <c r="BR106" s="33">
        <f t="shared" si="30"/>
        <v>0.16760178904283377</v>
      </c>
      <c r="BS106" s="33">
        <f t="shared" si="30"/>
        <v>0.16760178904283377</v>
      </c>
      <c r="BT106" s="33">
        <f t="shared" si="30"/>
        <v>0.16760178904283377</v>
      </c>
      <c r="BU106" s="33">
        <f t="shared" si="30"/>
        <v>0.16760178904283377</v>
      </c>
      <c r="BV106" s="33">
        <f t="shared" si="30"/>
        <v>0.16760178904283377</v>
      </c>
      <c r="BW106" s="33">
        <f t="shared" ref="BW106:CK106" si="31">$G$75</f>
        <v>0.16760178904283377</v>
      </c>
      <c r="BX106" s="33">
        <f t="shared" si="31"/>
        <v>0.16760178904283377</v>
      </c>
      <c r="BY106" s="33">
        <f t="shared" si="31"/>
        <v>0.16760178904283377</v>
      </c>
      <c r="BZ106" s="33">
        <f t="shared" si="31"/>
        <v>0.16760178904283377</v>
      </c>
      <c r="CA106" s="33">
        <f t="shared" si="31"/>
        <v>0.16760178904283377</v>
      </c>
      <c r="CB106" s="33">
        <f t="shared" si="31"/>
        <v>0.16760178904283377</v>
      </c>
      <c r="CC106" s="33">
        <f t="shared" si="31"/>
        <v>0.16760178904283377</v>
      </c>
      <c r="CD106" s="33">
        <f t="shared" si="31"/>
        <v>0.16760178904283377</v>
      </c>
      <c r="CE106" s="33">
        <f t="shared" si="31"/>
        <v>0.16760178904283377</v>
      </c>
      <c r="CF106" s="33">
        <f t="shared" si="31"/>
        <v>0.16760178904283377</v>
      </c>
      <c r="CG106" s="33">
        <f t="shared" si="31"/>
        <v>0.16760178904283377</v>
      </c>
      <c r="CH106" s="33">
        <f t="shared" si="31"/>
        <v>0.16760178904283377</v>
      </c>
      <c r="CI106" s="33">
        <f t="shared" si="31"/>
        <v>0.16760178904283377</v>
      </c>
      <c r="CJ106" s="33">
        <f t="shared" si="31"/>
        <v>0.16760178904283377</v>
      </c>
      <c r="CK106" s="33">
        <f t="shared" si="31"/>
        <v>0.16760178904283377</v>
      </c>
    </row>
    <row r="107" spans="4:89" customFormat="1" ht="10.15" customHeight="1" outlineLevel="1">
      <c r="D107" s="89" t="s">
        <v>466</v>
      </c>
      <c r="J107" s="35">
        <f>J106-J105</f>
        <v>0.05</v>
      </c>
      <c r="K107" s="35">
        <f t="shared" ref="K107:BV107" si="32">K106-K105</f>
        <v>0.05</v>
      </c>
      <c r="L107" s="35">
        <f t="shared" si="32"/>
        <v>0.05</v>
      </c>
      <c r="M107" s="35">
        <f t="shared" si="32"/>
        <v>0.05</v>
      </c>
      <c r="N107" s="35">
        <f t="shared" si="32"/>
        <v>0.05</v>
      </c>
      <c r="O107" s="35">
        <f t="shared" si="32"/>
        <v>0.05</v>
      </c>
      <c r="P107" s="35">
        <f t="shared" si="32"/>
        <v>0.05</v>
      </c>
      <c r="Q107" s="35">
        <f t="shared" si="32"/>
        <v>0.05</v>
      </c>
      <c r="R107" s="35">
        <f t="shared" si="32"/>
        <v>0.05</v>
      </c>
      <c r="S107" s="35">
        <f t="shared" si="32"/>
        <v>0.05</v>
      </c>
      <c r="T107" s="35">
        <f t="shared" si="32"/>
        <v>0.05</v>
      </c>
      <c r="U107" s="35">
        <f t="shared" si="32"/>
        <v>0.05</v>
      </c>
      <c r="V107" s="35">
        <f t="shared" si="32"/>
        <v>0.05</v>
      </c>
      <c r="W107" s="35">
        <f t="shared" si="32"/>
        <v>0.05</v>
      </c>
      <c r="X107" s="35">
        <f t="shared" si="32"/>
        <v>0.05</v>
      </c>
      <c r="Y107" s="35">
        <f t="shared" si="32"/>
        <v>0.05</v>
      </c>
      <c r="Z107" s="35">
        <f t="shared" si="32"/>
        <v>0.05</v>
      </c>
      <c r="AA107" s="35">
        <f t="shared" si="32"/>
        <v>0.05</v>
      </c>
      <c r="AB107" s="35">
        <f t="shared" si="32"/>
        <v>0.05</v>
      </c>
      <c r="AC107" s="35">
        <f t="shared" si="32"/>
        <v>0.05</v>
      </c>
      <c r="AD107" s="35">
        <f t="shared" si="32"/>
        <v>0.05</v>
      </c>
      <c r="AE107" s="35">
        <f t="shared" si="32"/>
        <v>0.05</v>
      </c>
      <c r="AF107" s="35">
        <f t="shared" si="32"/>
        <v>0.05</v>
      </c>
      <c r="AG107" s="35">
        <f t="shared" si="32"/>
        <v>0.05</v>
      </c>
      <c r="AH107" s="35">
        <f t="shared" si="32"/>
        <v>0.05</v>
      </c>
      <c r="AI107" s="35">
        <f t="shared" si="32"/>
        <v>0.05</v>
      </c>
      <c r="AJ107" s="35">
        <f t="shared" si="32"/>
        <v>0.05</v>
      </c>
      <c r="AK107" s="35">
        <f t="shared" si="32"/>
        <v>0.05</v>
      </c>
      <c r="AL107" s="35">
        <f t="shared" si="32"/>
        <v>0.05</v>
      </c>
      <c r="AM107" s="35">
        <f t="shared" si="32"/>
        <v>0.05</v>
      </c>
      <c r="AN107" s="35">
        <f t="shared" si="32"/>
        <v>0.05</v>
      </c>
      <c r="AO107" s="35">
        <f t="shared" si="32"/>
        <v>0.05</v>
      </c>
      <c r="AP107" s="35">
        <f t="shared" si="32"/>
        <v>0.05</v>
      </c>
      <c r="AQ107" s="35">
        <f t="shared" si="32"/>
        <v>0.05</v>
      </c>
      <c r="AR107" s="35">
        <f t="shared" si="32"/>
        <v>0.05</v>
      </c>
      <c r="AS107" s="35">
        <f t="shared" si="32"/>
        <v>0.05</v>
      </c>
      <c r="AT107" s="35">
        <f t="shared" si="32"/>
        <v>0.05</v>
      </c>
      <c r="AU107" s="35">
        <f t="shared" si="32"/>
        <v>0.05</v>
      </c>
      <c r="AV107" s="35">
        <f t="shared" si="32"/>
        <v>0.05</v>
      </c>
      <c r="AW107" s="35">
        <f t="shared" si="32"/>
        <v>0.05</v>
      </c>
      <c r="AX107" s="35">
        <f t="shared" si="32"/>
        <v>0.05</v>
      </c>
      <c r="AY107" s="35">
        <f t="shared" si="32"/>
        <v>0.05</v>
      </c>
      <c r="AZ107" s="35">
        <f t="shared" si="32"/>
        <v>0.05</v>
      </c>
      <c r="BA107" s="35">
        <f t="shared" si="32"/>
        <v>0.05</v>
      </c>
      <c r="BB107" s="35">
        <f t="shared" si="32"/>
        <v>0.05</v>
      </c>
      <c r="BC107" s="35">
        <f t="shared" si="32"/>
        <v>0.05</v>
      </c>
      <c r="BD107" s="35">
        <f t="shared" si="32"/>
        <v>0.05</v>
      </c>
      <c r="BE107" s="35">
        <f t="shared" si="32"/>
        <v>0.05</v>
      </c>
      <c r="BF107" s="35">
        <f t="shared" si="32"/>
        <v>0.05</v>
      </c>
      <c r="BG107" s="35">
        <f t="shared" si="32"/>
        <v>0.05</v>
      </c>
      <c r="BH107" s="35">
        <f t="shared" si="32"/>
        <v>0.05</v>
      </c>
      <c r="BI107" s="35">
        <f t="shared" si="32"/>
        <v>0.05</v>
      </c>
      <c r="BJ107" s="35">
        <f t="shared" si="32"/>
        <v>0.05</v>
      </c>
      <c r="BK107" s="35">
        <f t="shared" si="32"/>
        <v>0.05</v>
      </c>
      <c r="BL107" s="35">
        <f t="shared" si="32"/>
        <v>0.05</v>
      </c>
      <c r="BM107" s="35">
        <f t="shared" si="32"/>
        <v>0.05</v>
      </c>
      <c r="BN107" s="35">
        <f t="shared" si="32"/>
        <v>0.05</v>
      </c>
      <c r="BO107" s="35">
        <f t="shared" si="32"/>
        <v>0.05</v>
      </c>
      <c r="BP107" s="35">
        <f t="shared" si="32"/>
        <v>0.05</v>
      </c>
      <c r="BQ107" s="35">
        <f t="shared" si="32"/>
        <v>0.05</v>
      </c>
      <c r="BR107" s="35">
        <f t="shared" si="32"/>
        <v>0.05</v>
      </c>
      <c r="BS107" s="35">
        <f t="shared" si="32"/>
        <v>0.05</v>
      </c>
      <c r="BT107" s="35">
        <f t="shared" si="32"/>
        <v>0.05</v>
      </c>
      <c r="BU107" s="35">
        <f t="shared" si="32"/>
        <v>0.05</v>
      </c>
      <c r="BV107" s="35">
        <f t="shared" si="32"/>
        <v>0.05</v>
      </c>
      <c r="BW107" s="35">
        <f t="shared" ref="BW107:CK107" si="33">BW106-BW105</f>
        <v>0.05</v>
      </c>
      <c r="BX107" s="35">
        <f t="shared" si="33"/>
        <v>0.05</v>
      </c>
      <c r="BY107" s="35">
        <f t="shared" si="33"/>
        <v>0.05</v>
      </c>
      <c r="BZ107" s="35">
        <f t="shared" si="33"/>
        <v>0.05</v>
      </c>
      <c r="CA107" s="35">
        <f t="shared" si="33"/>
        <v>0.05</v>
      </c>
      <c r="CB107" s="35">
        <f t="shared" si="33"/>
        <v>0.05</v>
      </c>
      <c r="CC107" s="35">
        <f t="shared" si="33"/>
        <v>0.05</v>
      </c>
      <c r="CD107" s="35">
        <f t="shared" si="33"/>
        <v>0.05</v>
      </c>
      <c r="CE107" s="35">
        <f t="shared" si="33"/>
        <v>0.05</v>
      </c>
      <c r="CF107" s="35">
        <f t="shared" si="33"/>
        <v>0.05</v>
      </c>
      <c r="CG107" s="35">
        <f t="shared" si="33"/>
        <v>0.05</v>
      </c>
      <c r="CH107" s="35">
        <f t="shared" si="33"/>
        <v>0.05</v>
      </c>
      <c r="CI107" s="35">
        <f t="shared" si="33"/>
        <v>0.05</v>
      </c>
      <c r="CJ107" s="35">
        <f t="shared" si="33"/>
        <v>0.05</v>
      </c>
      <c r="CK107" s="35">
        <f t="shared" si="33"/>
        <v>0.05</v>
      </c>
    </row>
    <row r="108" spans="4:89" customFormat="1" ht="10.15" customHeight="1" outlineLevel="1">
      <c r="D108" s="89" t="s">
        <v>467</v>
      </c>
      <c r="J108" s="33">
        <f>J107</f>
        <v>0.05</v>
      </c>
      <c r="K108" s="33">
        <f t="shared" ref="K108:BV108" si="34">K107</f>
        <v>0.05</v>
      </c>
      <c r="L108" s="33">
        <f t="shared" si="34"/>
        <v>0.05</v>
      </c>
      <c r="M108" s="33">
        <f t="shared" si="34"/>
        <v>0.05</v>
      </c>
      <c r="N108" s="33">
        <f t="shared" si="34"/>
        <v>0.05</v>
      </c>
      <c r="O108" s="33">
        <f t="shared" si="34"/>
        <v>0.05</v>
      </c>
      <c r="P108" s="33">
        <f t="shared" si="34"/>
        <v>0.05</v>
      </c>
      <c r="Q108" s="33">
        <f t="shared" si="34"/>
        <v>0.05</v>
      </c>
      <c r="R108" s="33">
        <f t="shared" si="34"/>
        <v>0.05</v>
      </c>
      <c r="S108" s="33">
        <f t="shared" si="34"/>
        <v>0.05</v>
      </c>
      <c r="T108" s="33">
        <f t="shared" si="34"/>
        <v>0.05</v>
      </c>
      <c r="U108" s="33">
        <f t="shared" si="34"/>
        <v>0.05</v>
      </c>
      <c r="V108" s="33">
        <f t="shared" si="34"/>
        <v>0.05</v>
      </c>
      <c r="W108" s="33">
        <f t="shared" si="34"/>
        <v>0.05</v>
      </c>
      <c r="X108" s="33">
        <f t="shared" si="34"/>
        <v>0.05</v>
      </c>
      <c r="Y108" s="33">
        <f t="shared" si="34"/>
        <v>0.05</v>
      </c>
      <c r="Z108" s="33">
        <f t="shared" si="34"/>
        <v>0.05</v>
      </c>
      <c r="AA108" s="33">
        <f t="shared" si="34"/>
        <v>0.05</v>
      </c>
      <c r="AB108" s="33">
        <f t="shared" si="34"/>
        <v>0.05</v>
      </c>
      <c r="AC108" s="33">
        <f t="shared" si="34"/>
        <v>0.05</v>
      </c>
      <c r="AD108" s="33">
        <f t="shared" si="34"/>
        <v>0.05</v>
      </c>
      <c r="AE108" s="33">
        <f t="shared" si="34"/>
        <v>0.05</v>
      </c>
      <c r="AF108" s="33">
        <f t="shared" si="34"/>
        <v>0.05</v>
      </c>
      <c r="AG108" s="33">
        <f t="shared" si="34"/>
        <v>0.05</v>
      </c>
      <c r="AH108" s="33">
        <f t="shared" si="34"/>
        <v>0.05</v>
      </c>
      <c r="AI108" s="33">
        <f t="shared" si="34"/>
        <v>0.05</v>
      </c>
      <c r="AJ108" s="33">
        <f t="shared" si="34"/>
        <v>0.05</v>
      </c>
      <c r="AK108" s="33">
        <f t="shared" si="34"/>
        <v>0.05</v>
      </c>
      <c r="AL108" s="33">
        <f t="shared" si="34"/>
        <v>0.05</v>
      </c>
      <c r="AM108" s="33">
        <f t="shared" si="34"/>
        <v>0.05</v>
      </c>
      <c r="AN108" s="33">
        <f t="shared" si="34"/>
        <v>0.05</v>
      </c>
      <c r="AO108" s="33">
        <f t="shared" si="34"/>
        <v>0.05</v>
      </c>
      <c r="AP108" s="33">
        <f t="shared" si="34"/>
        <v>0.05</v>
      </c>
      <c r="AQ108" s="33">
        <f t="shared" si="34"/>
        <v>0.05</v>
      </c>
      <c r="AR108" s="33">
        <f t="shared" si="34"/>
        <v>0.05</v>
      </c>
      <c r="AS108" s="33">
        <f t="shared" si="34"/>
        <v>0.05</v>
      </c>
      <c r="AT108" s="33">
        <f t="shared" si="34"/>
        <v>0.05</v>
      </c>
      <c r="AU108" s="33">
        <f t="shared" si="34"/>
        <v>0.05</v>
      </c>
      <c r="AV108" s="33">
        <f t="shared" si="34"/>
        <v>0.05</v>
      </c>
      <c r="AW108" s="33">
        <f t="shared" si="34"/>
        <v>0.05</v>
      </c>
      <c r="AX108" s="33">
        <f t="shared" si="34"/>
        <v>0.05</v>
      </c>
      <c r="AY108" s="33">
        <f t="shared" si="34"/>
        <v>0.05</v>
      </c>
      <c r="AZ108" s="33">
        <f t="shared" si="34"/>
        <v>0.05</v>
      </c>
      <c r="BA108" s="33">
        <f t="shared" si="34"/>
        <v>0.05</v>
      </c>
      <c r="BB108" s="33">
        <f t="shared" si="34"/>
        <v>0.05</v>
      </c>
      <c r="BC108" s="33">
        <f t="shared" si="34"/>
        <v>0.05</v>
      </c>
      <c r="BD108" s="33">
        <f t="shared" si="34"/>
        <v>0.05</v>
      </c>
      <c r="BE108" s="33">
        <f t="shared" si="34"/>
        <v>0.05</v>
      </c>
      <c r="BF108" s="33">
        <f t="shared" si="34"/>
        <v>0.05</v>
      </c>
      <c r="BG108" s="33">
        <f t="shared" si="34"/>
        <v>0.05</v>
      </c>
      <c r="BH108" s="33">
        <f t="shared" si="34"/>
        <v>0.05</v>
      </c>
      <c r="BI108" s="33">
        <f t="shared" si="34"/>
        <v>0.05</v>
      </c>
      <c r="BJ108" s="33">
        <f t="shared" si="34"/>
        <v>0.05</v>
      </c>
      <c r="BK108" s="33">
        <f t="shared" si="34"/>
        <v>0.05</v>
      </c>
      <c r="BL108" s="33">
        <f t="shared" si="34"/>
        <v>0.05</v>
      </c>
      <c r="BM108" s="33">
        <f t="shared" si="34"/>
        <v>0.05</v>
      </c>
      <c r="BN108" s="33">
        <f t="shared" si="34"/>
        <v>0.05</v>
      </c>
      <c r="BO108" s="33">
        <f t="shared" si="34"/>
        <v>0.05</v>
      </c>
      <c r="BP108" s="33">
        <f t="shared" si="34"/>
        <v>0.05</v>
      </c>
      <c r="BQ108" s="33">
        <f t="shared" si="34"/>
        <v>0.05</v>
      </c>
      <c r="BR108" s="33">
        <f t="shared" si="34"/>
        <v>0.05</v>
      </c>
      <c r="BS108" s="33">
        <f t="shared" si="34"/>
        <v>0.05</v>
      </c>
      <c r="BT108" s="33">
        <f t="shared" si="34"/>
        <v>0.05</v>
      </c>
      <c r="BU108" s="33">
        <f t="shared" si="34"/>
        <v>0.05</v>
      </c>
      <c r="BV108" s="33">
        <f t="shared" si="34"/>
        <v>0.05</v>
      </c>
      <c r="BW108" s="33">
        <f t="shared" ref="BW108:CK108" si="35">BW107</f>
        <v>0.05</v>
      </c>
      <c r="BX108" s="33">
        <f t="shared" si="35"/>
        <v>0.05</v>
      </c>
      <c r="BY108" s="33">
        <f t="shared" si="35"/>
        <v>0.05</v>
      </c>
      <c r="BZ108" s="33">
        <f t="shared" si="35"/>
        <v>0.05</v>
      </c>
      <c r="CA108" s="33">
        <f t="shared" si="35"/>
        <v>0.05</v>
      </c>
      <c r="CB108" s="33">
        <f t="shared" si="35"/>
        <v>0.05</v>
      </c>
      <c r="CC108" s="33">
        <f t="shared" si="35"/>
        <v>0.05</v>
      </c>
      <c r="CD108" s="33">
        <f t="shared" si="35"/>
        <v>0.05</v>
      </c>
      <c r="CE108" s="33">
        <f t="shared" si="35"/>
        <v>0.05</v>
      </c>
      <c r="CF108" s="33">
        <f t="shared" si="35"/>
        <v>0.05</v>
      </c>
      <c r="CG108" s="33">
        <f t="shared" si="35"/>
        <v>0.05</v>
      </c>
      <c r="CH108" s="33">
        <f t="shared" si="35"/>
        <v>0.05</v>
      </c>
      <c r="CI108" s="33">
        <f t="shared" si="35"/>
        <v>0.05</v>
      </c>
      <c r="CJ108" s="33">
        <f t="shared" si="35"/>
        <v>0.05</v>
      </c>
      <c r="CK108" s="33">
        <f t="shared" si="35"/>
        <v>0.05</v>
      </c>
    </row>
    <row r="109" spans="4:89" customFormat="1" ht="10.15" customHeight="1" outlineLevel="1"/>
    <row r="110" spans="4:89" customFormat="1" ht="10.15" customHeight="1" outlineLevel="1"/>
    <row r="111" spans="4:89" customFormat="1" ht="10.15" customHeight="1" outlineLevel="1">
      <c r="D111" s="63" t="s">
        <v>318</v>
      </c>
    </row>
    <row r="112" spans="4:89" customFormat="1" ht="10.15" customHeight="1" outlineLevel="1">
      <c r="D112" s="89" t="s">
        <v>327</v>
      </c>
      <c r="F112" s="92" t="s">
        <v>9</v>
      </c>
      <c r="J112" s="33" t="str">
        <f>PZA!J48</f>
        <v>n/a</v>
      </c>
      <c r="K112" s="33" t="str">
        <f>PZA!K48</f>
        <v>n/a</v>
      </c>
      <c r="L112" s="33" t="str">
        <f>PZA!L48</f>
        <v>n/a</v>
      </c>
      <c r="M112" s="33" t="str">
        <f>PZA!M48</f>
        <v>n/a</v>
      </c>
      <c r="N112" s="33">
        <f>PZA!N48</f>
        <v>0.29501133497094123</v>
      </c>
      <c r="O112" s="33">
        <f>PZA!O48</f>
        <v>0.29501133497094123</v>
      </c>
      <c r="P112" s="33">
        <f>PZA!P48</f>
        <v>0.29501133497094123</v>
      </c>
      <c r="Q112" s="33">
        <f>PZA!Q48</f>
        <v>0.29501133497094123</v>
      </c>
      <c r="R112" s="33">
        <f>PZA!R48</f>
        <v>0.29501133497094123</v>
      </c>
      <c r="S112" s="33">
        <f>PZA!S48</f>
        <v>0.29501133497094123</v>
      </c>
      <c r="T112" s="33">
        <f>PZA!T48</f>
        <v>0.29501133497094123</v>
      </c>
      <c r="U112" s="33">
        <f>PZA!U48</f>
        <v>0.29501133497094123</v>
      </c>
      <c r="V112" s="33">
        <f>PZA!V48</f>
        <v>0.29501133497094123</v>
      </c>
      <c r="W112" s="33">
        <f>PZA!W48</f>
        <v>0.29501133497094123</v>
      </c>
      <c r="X112" s="33">
        <f>PZA!X48</f>
        <v>0.29132905523631725</v>
      </c>
      <c r="Y112" s="33">
        <f>PZA!Y48</f>
        <v>0.28561628914228571</v>
      </c>
      <c r="Z112" s="33">
        <f>PZA!Z48</f>
        <v>0.28029143703762599</v>
      </c>
      <c r="AA112" s="33">
        <f>PZA!AA48</f>
        <v>0.27531628553543358</v>
      </c>
      <c r="AB112" s="33">
        <f>PZA!AB48</f>
        <v>0.27065748087335723</v>
      </c>
      <c r="AC112" s="33">
        <f>PZA!AC48</f>
        <v>0.26628578021422022</v>
      </c>
      <c r="AD112" s="33">
        <f>PZA!AD48</f>
        <v>0.2621754372273315</v>
      </c>
      <c r="AE112" s="33">
        <f>PZA!AE48</f>
        <v>0.25830369466857761</v>
      </c>
      <c r="AF112" s="33">
        <f>PZA!AF48</f>
        <v>0.25465036283343706</v>
      </c>
      <c r="AG112" s="33">
        <f>PZA!AG48</f>
        <v>0.25119746739325449</v>
      </c>
      <c r="AH112" s="33">
        <f>PZA!AH48</f>
        <v>0.24792895364725021</v>
      </c>
      <c r="AI112" s="33">
        <f>PZA!AI48</f>
        <v>0.24483043692052761</v>
      </c>
      <c r="AJ112" s="33">
        <f>PZA!AJ48</f>
        <v>0.24188899092072752</v>
      </c>
      <c r="AK112" s="33">
        <f>PZA!AK48</f>
        <v>0.23909296748507722</v>
      </c>
      <c r="AL112" s="33">
        <f>PZA!AL48</f>
        <v>0.23643184241716642</v>
      </c>
      <c r="AM112" s="33">
        <f>PZA!AM48</f>
        <v>0.23389608311163956</v>
      </c>
      <c r="AN112" s="33">
        <f>PZA!AN48</f>
        <v>0.23147703445697368</v>
      </c>
      <c r="AO112" s="33">
        <f>PZA!AO48</f>
        <v>0.22916682013814646</v>
      </c>
      <c r="AP112" s="33">
        <f>PZA!AP48</f>
        <v>0.22695825696757421</v>
      </c>
      <c r="AQ112" s="33">
        <f>PZA!AQ48</f>
        <v>0.22484478028111934</v>
      </c>
      <c r="AR112" s="33">
        <f>PZA!AR48</f>
        <v>0.22282037876694089</v>
      </c>
      <c r="AS112" s="33">
        <f>PZA!AS48</f>
        <v>0.22087953736444599</v>
      </c>
      <c r="AT112" s="33">
        <f>PZA!AT48</f>
        <v>0.21901718709104889</v>
      </c>
      <c r="AU112" s="33">
        <f>PZA!AU48</f>
        <v>0.21722866083557016</v>
      </c>
      <c r="AV112" s="33">
        <f>PZA!AV48</f>
        <v>0.21550965430654417</v>
      </c>
      <c r="AW112" s="33">
        <f>PZA!AW48</f>
        <v>0.21385619144751208</v>
      </c>
      <c r="AX112" s="33">
        <f>PZA!AX48</f>
        <v>0.21226459373432546</v>
      </c>
      <c r="AY112" s="33">
        <f>PZA!AY48</f>
        <v>0.21073145285543438</v>
      </c>
      <c r="AZ112" s="33">
        <f>PZA!AZ48</f>
        <v>0.2092536063481181</v>
      </c>
      <c r="BA112" s="33">
        <f>PZA!BA48</f>
        <v>0.20782811582413824</v>
      </c>
      <c r="BB112" s="33">
        <f>PZA!BB48</f>
        <v>0.20645224746932533</v>
      </c>
      <c r="BC112" s="33">
        <f>PZA!BC48</f>
        <v>0.20512345454478897</v>
      </c>
      <c r="BD112" s="33">
        <f>PZA!BD48</f>
        <v>0.20383936165408423</v>
      </c>
      <c r="BE112" s="33">
        <f>PZA!BE48</f>
        <v>0.20259775057185181</v>
      </c>
      <c r="BF112" s="33">
        <f>PZA!BF48</f>
        <v>0.20139654745606989</v>
      </c>
      <c r="BG112" s="33">
        <f>PZA!BG48</f>
        <v>0.20023381128883794</v>
      </c>
      <c r="BH112" s="33">
        <f>PZA!BH48</f>
        <v>0.19910772341016628</v>
      </c>
      <c r="BI112" s="33">
        <f>PZA!BI48</f>
        <v>0.19801657802606484</v>
      </c>
      <c r="BJ112" s="33">
        <f>PZA!BJ48</f>
        <v>0.19695877358673297</v>
      </c>
      <c r="BK112" s="33">
        <f>PZA!BK48</f>
        <v>0.19593280494319873</v>
      </c>
      <c r="BL112" s="33">
        <f>PZA!BL48</f>
        <v>0.19493725620162433</v>
      </c>
      <c r="BM112" s="33">
        <f>PZA!BM48</f>
        <v>0.19397079420393268</v>
      </c>
      <c r="BN112" s="33">
        <f>PZA!BN48</f>
        <v>0.19303216257163366</v>
      </c>
      <c r="BO112" s="33">
        <f>PZA!BO48</f>
        <v>0.19212017625689035</v>
      </c>
      <c r="BP112" s="33">
        <f>PZA!BP48</f>
        <v>0.19123371655113497</v>
      </c>
      <c r="BQ112" s="33">
        <f>PZA!BQ48</f>
        <v>0.19037172650702855</v>
      </c>
      <c r="BR112" s="33" t="str">
        <f>PZA!BR48</f>
        <v>n/a</v>
      </c>
      <c r="BS112" s="33" t="str">
        <f>PZA!BS48</f>
        <v>n/a</v>
      </c>
      <c r="BT112" s="33" t="str">
        <f>PZA!BT48</f>
        <v>n/a</v>
      </c>
      <c r="BU112" s="33" t="str">
        <f>PZA!BU48</f>
        <v>n/a</v>
      </c>
      <c r="BV112" s="33" t="str">
        <f>PZA!BV48</f>
        <v>n/a</v>
      </c>
      <c r="BW112" s="33" t="str">
        <f>PZA!BW48</f>
        <v>n/a</v>
      </c>
      <c r="BX112" s="33" t="str">
        <f>PZA!BX48</f>
        <v>n/a</v>
      </c>
      <c r="BY112" s="33" t="str">
        <f>PZA!BY48</f>
        <v>n/a</v>
      </c>
      <c r="BZ112" s="33" t="str">
        <f>PZA!BZ48</f>
        <v>n/a</v>
      </c>
      <c r="CA112" s="33" t="str">
        <f>PZA!CA48</f>
        <v>n/a</v>
      </c>
      <c r="CB112" s="33" t="str">
        <f>PZA!CB48</f>
        <v>n/a</v>
      </c>
      <c r="CC112" s="33" t="str">
        <f>PZA!CC48</f>
        <v>n/a</v>
      </c>
      <c r="CD112" s="33" t="str">
        <f>PZA!CD48</f>
        <v>n/a</v>
      </c>
      <c r="CE112" s="33" t="str">
        <f>PZA!CE48</f>
        <v>n/a</v>
      </c>
      <c r="CF112" s="33" t="str">
        <f>PZA!CF48</f>
        <v>n/a</v>
      </c>
      <c r="CG112" s="33" t="str">
        <f>PZA!CG48</f>
        <v>n/a</v>
      </c>
      <c r="CH112" s="33" t="str">
        <f>PZA!CH48</f>
        <v>n/a</v>
      </c>
      <c r="CI112" s="33" t="str">
        <f>PZA!CI48</f>
        <v>n/a</v>
      </c>
      <c r="CJ112" s="33" t="str">
        <f>PZA!CJ48</f>
        <v>n/a</v>
      </c>
      <c r="CK112" s="33" t="str">
        <f>PZA!CK48</f>
        <v>n/a</v>
      </c>
    </row>
    <row r="113" spans="2:89" customFormat="1" ht="10.15" customHeight="1" outlineLevel="1">
      <c r="D113" s="89" t="s">
        <v>328</v>
      </c>
      <c r="F113" s="92" t="s">
        <v>9</v>
      </c>
      <c r="J113" s="33" t="str">
        <f ca="1">PZA!J49</f>
        <v>n/a</v>
      </c>
      <c r="K113" s="33" t="str">
        <f ca="1">PZA!K49</f>
        <v>n/a</v>
      </c>
      <c r="L113" s="33" t="str">
        <f ca="1">PZA!L49</f>
        <v>n/a</v>
      </c>
      <c r="M113" s="33" t="str">
        <f ca="1">PZA!M49</f>
        <v>n/a</v>
      </c>
      <c r="N113" s="33">
        <f ca="1">PZA!N49</f>
        <v>0.21827304159980451</v>
      </c>
      <c r="O113" s="33">
        <f ca="1">PZA!O49</f>
        <v>0.21827304159980451</v>
      </c>
      <c r="P113" s="33">
        <f ca="1">PZA!P49</f>
        <v>0.21827304159980451</v>
      </c>
      <c r="Q113" s="33">
        <f ca="1">PZA!Q49</f>
        <v>0.21827304159980451</v>
      </c>
      <c r="R113" s="33">
        <f ca="1">PZA!R49</f>
        <v>0.21827304159980451</v>
      </c>
      <c r="S113" s="33">
        <f ca="1">PZA!S49</f>
        <v>0.21827304159980451</v>
      </c>
      <c r="T113" s="33">
        <f ca="1">PZA!T49</f>
        <v>0.21827304159980451</v>
      </c>
      <c r="U113" s="33">
        <f ca="1">PZA!U49</f>
        <v>0.21827304159980451</v>
      </c>
      <c r="V113" s="33">
        <f ca="1">PZA!V49</f>
        <v>0.21827304159980451</v>
      </c>
      <c r="W113" s="33">
        <f ca="1">PZA!W49</f>
        <v>0.21827304159980451</v>
      </c>
      <c r="X113" s="33">
        <f ca="1">PZA!X49</f>
        <v>0.22157460869988857</v>
      </c>
      <c r="Y113" s="33">
        <f ca="1">PZA!Y49</f>
        <v>0.2121948933771759</v>
      </c>
      <c r="Z113" s="33">
        <f ca="1">PZA!Z49</f>
        <v>0.20345208891867766</v>
      </c>
      <c r="AA113" s="33">
        <f ca="1">PZA!AA49</f>
        <v>0.19528345326830762</v>
      </c>
      <c r="AB113" s="33">
        <f ca="1">PZA!AB49</f>
        <v>0.18763422332345528</v>
      </c>
      <c r="AC113" s="33">
        <f ca="1">PZA!AC49</f>
        <v>0.18045638565534883</v>
      </c>
      <c r="AD113" s="33">
        <f ca="1">PZA!AD49</f>
        <v>0.17370766770311119</v>
      </c>
      <c r="AE113" s="33">
        <f ca="1">PZA!AE49</f>
        <v>0.16735070464770371</v>
      </c>
      <c r="AF113" s="33">
        <f ca="1">PZA!AF49</f>
        <v>0.16135234727948886</v>
      </c>
      <c r="AG113" s="33">
        <f ca="1">PZA!AG49</f>
        <v>0.15568308378525231</v>
      </c>
      <c r="AH113" s="33">
        <f ca="1">PZA!AH49</f>
        <v>0.16284125604945857</v>
      </c>
      <c r="AI113" s="33">
        <f ca="1">PZA!AI49</f>
        <v>0.15800903878888484</v>
      </c>
      <c r="AJ113" s="33">
        <f ca="1">PZA!AJ49</f>
        <v>0.15342177740388208</v>
      </c>
      <c r="AK113" s="33">
        <f ca="1">PZA!AK49</f>
        <v>0.14906130628226602</v>
      </c>
      <c r="AL113" s="33">
        <f ca="1">PZA!AL49</f>
        <v>0.14491121266656823</v>
      </c>
      <c r="AM113" s="33">
        <f ca="1">PZA!AM49</f>
        <v>0.14095663021130805</v>
      </c>
      <c r="AN113" s="33">
        <f ca="1">PZA!AN49</f>
        <v>0.13718406104541275</v>
      </c>
      <c r="AO113" s="33">
        <f ca="1">PZA!AO49</f>
        <v>0.13358122185116722</v>
      </c>
      <c r="AP113" s="33">
        <f ca="1">PZA!AP49</f>
        <v>0.13013691026108742</v>
      </c>
      <c r="AQ113" s="33">
        <f ca="1">PZA!AQ49</f>
        <v>0.12684088851105807</v>
      </c>
      <c r="AR113" s="33">
        <f ca="1">PZA!AR49</f>
        <v>0.12979397257581252</v>
      </c>
      <c r="AS113" s="33">
        <f ca="1">PZA!AS49</f>
        <v>0.1268341116077234</v>
      </c>
      <c r="AT113" s="33">
        <f ca="1">PZA!AT49</f>
        <v>0.12399395275906522</v>
      </c>
      <c r="AU113" s="33">
        <f ca="1">PZA!AU49</f>
        <v>0.12126637849813436</v>
      </c>
      <c r="AV113" s="33">
        <f ca="1">PZA!AV49</f>
        <v>0.11864482460784037</v>
      </c>
      <c r="AW113" s="33">
        <f ca="1">PZA!AW49</f>
        <v>0.11612322744264028</v>
      </c>
      <c r="AX113" s="33">
        <f ca="1">PZA!AX49</f>
        <v>0.11369597710569616</v>
      </c>
      <c r="AY113" s="33">
        <f ca="1">PZA!AY49</f>
        <v>0.11135787578521825</v>
      </c>
      <c r="AZ113" s="33">
        <f ca="1">PZA!AZ49</f>
        <v>0.10910410059874021</v>
      </c>
      <c r="BA113" s="33">
        <f ca="1">PZA!BA49</f>
        <v>0.10693017038636682</v>
      </c>
      <c r="BB113" s="33">
        <f ca="1">PZA!BB49</f>
        <v>0.1085243045582678</v>
      </c>
      <c r="BC113" s="33">
        <f ca="1">PZA!BC49</f>
        <v>0.10652319198158776</v>
      </c>
      <c r="BD113" s="33">
        <f ca="1">PZA!BD49</f>
        <v>0.10458939598842258</v>
      </c>
      <c r="BE113" s="33">
        <f ca="1">PZA!BE49</f>
        <v>0.1027195760141271</v>
      </c>
      <c r="BF113" s="33">
        <f ca="1">PZA!BF49</f>
        <v>0.10091060892997648</v>
      </c>
      <c r="BG113" s="33">
        <f ca="1">PZA!BG49</f>
        <v>9.915957163541797E-2</v>
      </c>
      <c r="BH113" s="33">
        <f ca="1">PZA!BH49</f>
        <v>9.7463725296348294E-2</v>
      </c>
      <c r="BI113" s="33">
        <f ca="1">PZA!BI49</f>
        <v>9.5820501050649015E-2</v>
      </c>
      <c r="BJ113" s="33">
        <f ca="1">PZA!BJ49</f>
        <v>9.4227487024062737E-2</v>
      </c>
      <c r="BK113" s="33">
        <f ca="1">PZA!BK49</f>
        <v>9.268241651838402E-2</v>
      </c>
      <c r="BL113" s="33">
        <f ca="1">PZA!BL49</f>
        <v>0.10027538953146813</v>
      </c>
      <c r="BM113" s="33">
        <f ca="1">PZA!BM49</f>
        <v>9.8862785562433247E-2</v>
      </c>
      <c r="BN113" s="33">
        <f ca="1">PZA!BN49</f>
        <v>9.7490859121027201E-2</v>
      </c>
      <c r="BO113" s="33">
        <f ca="1">PZA!BO49</f>
        <v>9.6157878112990799E-2</v>
      </c>
      <c r="BP113" s="33">
        <f ca="1">PZA!BP49</f>
        <v>9.4862207407127183E-2</v>
      </c>
      <c r="BQ113" s="33">
        <f ca="1">PZA!BQ49</f>
        <v>9.3602302143928395E-2</v>
      </c>
      <c r="BR113" s="33" t="str">
        <f>PZA!BR49</f>
        <v>n/a</v>
      </c>
      <c r="BS113" s="33" t="str">
        <f ca="1">PZA!BS49</f>
        <v>n/a</v>
      </c>
      <c r="BT113" s="33" t="str">
        <f ca="1">PZA!BT49</f>
        <v>n/a</v>
      </c>
      <c r="BU113" s="33" t="str">
        <f ca="1">PZA!BU49</f>
        <v>n/a</v>
      </c>
      <c r="BV113" s="33" t="str">
        <f ca="1">PZA!BV49</f>
        <v>n/a</v>
      </c>
      <c r="BW113" s="33" t="str">
        <f ca="1">PZA!BW49</f>
        <v>n/a</v>
      </c>
      <c r="BX113" s="33" t="str">
        <f ca="1">PZA!BX49</f>
        <v>n/a</v>
      </c>
      <c r="BY113" s="33" t="str">
        <f ca="1">PZA!BY49</f>
        <v>n/a</v>
      </c>
      <c r="BZ113" s="33" t="str">
        <f ca="1">PZA!BZ49</f>
        <v>n/a</v>
      </c>
      <c r="CA113" s="33" t="str">
        <f ca="1">PZA!CA49</f>
        <v>n/a</v>
      </c>
      <c r="CB113" s="33" t="str">
        <f ca="1">PZA!CB49</f>
        <v>n/a</v>
      </c>
      <c r="CC113" s="33" t="str">
        <f ca="1">PZA!CC49</f>
        <v>n/a</v>
      </c>
      <c r="CD113" s="33" t="str">
        <f ca="1">PZA!CD49</f>
        <v>n/a</v>
      </c>
      <c r="CE113" s="33" t="str">
        <f ca="1">PZA!CE49</f>
        <v>n/a</v>
      </c>
      <c r="CF113" s="33" t="str">
        <f ca="1">PZA!CF49</f>
        <v>n/a</v>
      </c>
      <c r="CG113" s="33" t="str">
        <f ca="1">PZA!CG49</f>
        <v>n/a</v>
      </c>
      <c r="CH113" s="33" t="str">
        <f ca="1">PZA!CH49</f>
        <v>n/a</v>
      </c>
      <c r="CI113" s="33" t="str">
        <f ca="1">PZA!CI49</f>
        <v>n/a</v>
      </c>
      <c r="CJ113" s="33" t="str">
        <f ca="1">PZA!CJ49</f>
        <v>n/a</v>
      </c>
      <c r="CK113" s="33" t="str">
        <f ca="1">PZA!CK49</f>
        <v>n/a</v>
      </c>
    </row>
    <row r="114" spans="2:89" customFormat="1" ht="10.15" customHeight="1" outlineLevel="1">
      <c r="D114" s="89" t="s">
        <v>329</v>
      </c>
      <c r="F114" s="92" t="s">
        <v>9</v>
      </c>
      <c r="J114" s="33" t="str">
        <f ca="1">PZA!J50</f>
        <v>n/a</v>
      </c>
      <c r="K114" s="33" t="str">
        <f ca="1">PZA!K50</f>
        <v>n/a</v>
      </c>
      <c r="L114" s="33" t="str">
        <f ca="1">PZA!L50</f>
        <v>n/a</v>
      </c>
      <c r="M114" s="33" t="str">
        <f ca="1">PZA!M50</f>
        <v>n/a</v>
      </c>
      <c r="N114" s="33">
        <f ca="1">PZA!N50</f>
        <v>0.16005045150076097</v>
      </c>
      <c r="O114" s="33">
        <f ca="1">PZA!O50</f>
        <v>0.16228737275252961</v>
      </c>
      <c r="P114" s="33">
        <f ca="1">PZA!P50</f>
        <v>0.16452429400429824</v>
      </c>
      <c r="Q114" s="33">
        <f ca="1">PZA!Q50</f>
        <v>0.16676121525606688</v>
      </c>
      <c r="R114" s="33">
        <f ca="1">PZA!R50</f>
        <v>0.16899813650783549</v>
      </c>
      <c r="S114" s="33">
        <f ca="1">PZA!S50</f>
        <v>0.17123505775960413</v>
      </c>
      <c r="T114" s="33">
        <f ca="1">PZA!T50</f>
        <v>0.17347197901137276</v>
      </c>
      <c r="U114" s="33">
        <f ca="1">PZA!U50</f>
        <v>0.17570890026314137</v>
      </c>
      <c r="V114" s="33">
        <f ca="1">PZA!V50</f>
        <v>0.17794582151491001</v>
      </c>
      <c r="W114" s="33">
        <f ca="1">PZA!W50</f>
        <v>0.18018274276667867</v>
      </c>
      <c r="X114" s="33">
        <f ca="1">PZA!X50</f>
        <v>0.17219790009101063</v>
      </c>
      <c r="Y114" s="33">
        <f ca="1">PZA!Y50</f>
        <v>0.1623627146318182</v>
      </c>
      <c r="Z114" s="33">
        <f ca="1">PZA!Z50</f>
        <v>0.15353996275088966</v>
      </c>
      <c r="AA114" s="33">
        <f ca="1">PZA!AA50</f>
        <v>0.1456299096691217</v>
      </c>
      <c r="AB114" s="33">
        <f ca="1">PZA!AB50</f>
        <v>0.13854550395271414</v>
      </c>
      <c r="AC114" s="33">
        <f ca="1">PZA!AC50</f>
        <v>0.13221042345012665</v>
      </c>
      <c r="AD114" s="33">
        <f ca="1">PZA!AD50</f>
        <v>0.12655747169404211</v>
      </c>
      <c r="AE114" s="33">
        <f ca="1">PZA!AE50</f>
        <v>0.12152725356409767</v>
      </c>
      <c r="AF114" s="33">
        <f ca="1">PZA!AF50</f>
        <v>0.11706707507308764</v>
      </c>
      <c r="AG114" s="33">
        <f ca="1">PZA!AG50</f>
        <v>0.11313002423955223</v>
      </c>
      <c r="AH114" s="33">
        <f ca="1">PZA!AH50</f>
        <v>0.10868538028325656</v>
      </c>
      <c r="AI114" s="33">
        <f ca="1">PZA!AI50</f>
        <v>0.10528055618103921</v>
      </c>
      <c r="AJ114" s="33">
        <f ca="1">PZA!AJ50</f>
        <v>0.10227257536436611</v>
      </c>
      <c r="AK114" s="33">
        <f ca="1">PZA!AK50</f>
        <v>9.9632008446388198E-2</v>
      </c>
      <c r="AL114" s="33">
        <f ca="1">PZA!AL50</f>
        <v>9.7332265770566612E-2</v>
      </c>
      <c r="AM114" s="33">
        <f ca="1">PZA!AM50</f>
        <v>9.5349262961007861E-2</v>
      </c>
      <c r="AN114" s="33">
        <f ca="1">PZA!AN50</f>
        <v>9.366113265285736E-2</v>
      </c>
      <c r="AO114" s="33">
        <f ca="1">PZA!AO50</f>
        <v>9.2247975130919285E-2</v>
      </c>
      <c r="AP114" s="33">
        <f ca="1">PZA!AP50</f>
        <v>9.1091641884536681E-2</v>
      </c>
      <c r="AQ114" s="33">
        <f ca="1">PZA!AQ50</f>
        <v>9.0175547118661201E-2</v>
      </c>
      <c r="AR114" s="33">
        <f ca="1">PZA!AR50</f>
        <v>8.1631065197567104E-2</v>
      </c>
      <c r="AS114" s="33">
        <f ca="1">PZA!AS50</f>
        <v>8.0885047599371027E-2</v>
      </c>
      <c r="AT114" s="33">
        <f ca="1">PZA!AT50</f>
        <v>8.0337074679892609E-2</v>
      </c>
      <c r="AU114" s="33">
        <f ca="1">PZA!AU50</f>
        <v>7.997537063026372E-2</v>
      </c>
      <c r="AV114" s="33">
        <f ca="1">PZA!AV50</f>
        <v>7.9789075089190253E-2</v>
      </c>
      <c r="AW114" s="33">
        <f ca="1">PZA!AW50</f>
        <v>7.9768155880641067E-2</v>
      </c>
      <c r="AX114" s="33">
        <f ca="1">PZA!AX50</f>
        <v>7.9903331546425024E-2</v>
      </c>
      <c r="AY114" s="33">
        <f ca="1">PZA!AY50</f>
        <v>8.0186002414532526E-2</v>
      </c>
      <c r="AZ114" s="33">
        <f ca="1">PZA!AZ50</f>
        <v>8.0608189125758692E-2</v>
      </c>
      <c r="BA114" s="33">
        <f ca="1">PZA!BA50</f>
        <v>8.1162477693818721E-2</v>
      </c>
      <c r="BB114" s="33">
        <f ca="1">PZA!BB50</f>
        <v>7.1357079573846183E-2</v>
      </c>
      <c r="BC114" s="33">
        <f ca="1">PZA!BC50</f>
        <v>7.1974994828768776E-2</v>
      </c>
      <c r="BD114" s="33">
        <f ca="1">PZA!BD50</f>
        <v>7.2706688163329328E-2</v>
      </c>
      <c r="BE114" s="33">
        <f ca="1">PZA!BE50</f>
        <v>7.3546513375501693E-2</v>
      </c>
      <c r="BF114" s="33">
        <f ca="1">PZA!BF50</f>
        <v>7.4489191772128455E-2</v>
      </c>
      <c r="BG114" s="33">
        <f ca="1">PZA!BG50</f>
        <v>7.5529782746451155E-2</v>
      </c>
      <c r="BH114" s="33">
        <f ca="1">PZA!BH50</f>
        <v>7.6663657137742314E-2</v>
      </c>
      <c r="BI114" s="33">
        <f ca="1">PZA!BI50</f>
        <v>7.7886473070888293E-2</v>
      </c>
      <c r="BJ114" s="33">
        <f ca="1">PZA!BJ50</f>
        <v>7.9194154010702497E-2</v>
      </c>
      <c r="BK114" s="33">
        <f ca="1">PZA!BK50</f>
        <v>8.0582868797677898E-2</v>
      </c>
      <c r="BL114" s="33">
        <f ca="1">PZA!BL50</f>
        <v>8.2481992935881585E-2</v>
      </c>
      <c r="BM114" s="33">
        <f ca="1">PZA!BM50</f>
        <v>8.375792702898982E-2</v>
      </c>
      <c r="BN114" s="33">
        <f ca="1">PZA!BN50</f>
        <v>8.5102214591788919E-2</v>
      </c>
      <c r="BO114" s="33">
        <f ca="1">PZA!BO50</f>
        <v>8.6511945057699685E-2</v>
      </c>
      <c r="BP114" s="33">
        <f ca="1">PZA!BP50</f>
        <v>8.7984370794375266E-2</v>
      </c>
      <c r="BQ114" s="33">
        <f ca="1">PZA!BQ50</f>
        <v>8.951689585968936E-2</v>
      </c>
      <c r="BR114" s="33" t="str">
        <f>PZA!BR50</f>
        <v>n/a</v>
      </c>
      <c r="BS114" s="33" t="str">
        <f ca="1">PZA!BS50</f>
        <v>n/a</v>
      </c>
      <c r="BT114" s="33" t="str">
        <f ca="1">PZA!BT50</f>
        <v>n/a</v>
      </c>
      <c r="BU114" s="33" t="str">
        <f ca="1">PZA!BU50</f>
        <v>n/a</v>
      </c>
      <c r="BV114" s="33" t="str">
        <f ca="1">PZA!BV50</f>
        <v>n/a</v>
      </c>
      <c r="BW114" s="33" t="str">
        <f ca="1">PZA!BW50</f>
        <v>n/a</v>
      </c>
      <c r="BX114" s="33" t="str">
        <f ca="1">PZA!BX50</f>
        <v>n/a</v>
      </c>
      <c r="BY114" s="33" t="str">
        <f ca="1">PZA!BY50</f>
        <v>n/a</v>
      </c>
      <c r="BZ114" s="33" t="str">
        <f ca="1">PZA!BZ50</f>
        <v>n/a</v>
      </c>
      <c r="CA114" s="33" t="str">
        <f ca="1">PZA!CA50</f>
        <v>n/a</v>
      </c>
      <c r="CB114" s="33" t="str">
        <f ca="1">PZA!CB50</f>
        <v>n/a</v>
      </c>
      <c r="CC114" s="33" t="str">
        <f ca="1">PZA!CC50</f>
        <v>n/a</v>
      </c>
      <c r="CD114" s="33" t="str">
        <f ca="1">PZA!CD50</f>
        <v>n/a</v>
      </c>
      <c r="CE114" s="33" t="str">
        <f ca="1">PZA!CE50</f>
        <v>n/a</v>
      </c>
      <c r="CF114" s="33" t="str">
        <f ca="1">PZA!CF50</f>
        <v>n/a</v>
      </c>
      <c r="CG114" s="33" t="str">
        <f ca="1">PZA!CG50</f>
        <v>n/a</v>
      </c>
      <c r="CH114" s="33" t="str">
        <f ca="1">PZA!CH50</f>
        <v>n/a</v>
      </c>
      <c r="CI114" s="33" t="str">
        <f ca="1">PZA!CI50</f>
        <v>n/a</v>
      </c>
      <c r="CJ114" s="33" t="str">
        <f ca="1">PZA!CJ50</f>
        <v>n/a</v>
      </c>
      <c r="CK114" s="33" t="str">
        <f ca="1">PZA!CK50</f>
        <v>n/a</v>
      </c>
    </row>
    <row r="115" spans="2:89" customFormat="1" ht="10.15" customHeight="1" outlineLevel="1">
      <c r="D115" s="89" t="s">
        <v>330</v>
      </c>
      <c r="F115" s="92" t="s">
        <v>9</v>
      </c>
      <c r="J115" s="33" t="str">
        <f ca="1">PZA!J51</f>
        <v>n/a</v>
      </c>
      <c r="K115" s="33" t="str">
        <f ca="1">PZA!K51</f>
        <v>n/a</v>
      </c>
      <c r="L115" s="33" t="str">
        <f ca="1">PZA!L51</f>
        <v>n/a</v>
      </c>
      <c r="M115" s="33" t="str">
        <f ca="1">PZA!M51</f>
        <v>n/a</v>
      </c>
      <c r="N115" s="33">
        <f ca="1">PZA!N51</f>
        <v>0.16005045150076097</v>
      </c>
      <c r="O115" s="33">
        <f ca="1">PZA!O51</f>
        <v>0.14229507317972909</v>
      </c>
      <c r="P115" s="33">
        <f ca="1">PZA!P51</f>
        <v>0.14423494993531158</v>
      </c>
      <c r="Q115" s="33">
        <f ca="1">PZA!Q51</f>
        <v>0.14624817906190338</v>
      </c>
      <c r="R115" s="33">
        <f ca="1">PZA!R51</f>
        <v>0.14826140818849509</v>
      </c>
      <c r="S115" s="33">
        <f ca="1">PZA!S51</f>
        <v>0.15027463731508689</v>
      </c>
      <c r="T115" s="33">
        <f ca="1">PZA!T51</f>
        <v>0.15228786644167866</v>
      </c>
      <c r="U115" s="33">
        <f ca="1">PZA!U51</f>
        <v>0.1543010955682704</v>
      </c>
      <c r="V115" s="33">
        <f ca="1">PZA!V51</f>
        <v>0.15631432469486217</v>
      </c>
      <c r="W115" s="33">
        <f ca="1">PZA!W51</f>
        <v>0.15832755382145397</v>
      </c>
      <c r="X115" s="33">
        <f ca="1">PZA!X51</f>
        <v>0.17154944122953225</v>
      </c>
      <c r="Y115" s="33">
        <f ca="1">PZA!Y51</f>
        <v>0.14098631076478552</v>
      </c>
      <c r="Z115" s="33">
        <f ca="1">PZA!Z51</f>
        <v>0.13304307881559163</v>
      </c>
      <c r="AA115" s="33">
        <f ca="1">PZA!AA51</f>
        <v>0.12590385949616298</v>
      </c>
      <c r="AB115" s="33">
        <f ca="1">PZA!AB51</f>
        <v>0.11650637017089278</v>
      </c>
      <c r="AC115" s="33">
        <f ca="1">PZA!AC51</f>
        <v>0.10236135822215386</v>
      </c>
      <c r="AD115" s="33">
        <f ca="1">PZA!AD51</f>
        <v>9.3235997986340663E-2</v>
      </c>
      <c r="AE115" s="33">
        <f ca="1">PZA!AE51</f>
        <v>8.6913079830822623E-2</v>
      </c>
      <c r="AF115" s="33">
        <f ca="1">PZA!AF51</f>
        <v>8.2221647734218778E-2</v>
      </c>
      <c r="AG115" s="33">
        <f ca="1">PZA!AG51</f>
        <v>7.8540838211006547E-2</v>
      </c>
      <c r="AH115" s="33">
        <f ca="1">PZA!AH51</f>
        <v>9.8453433054567122E-2</v>
      </c>
      <c r="AI115" s="33">
        <f ca="1">PZA!AI51</f>
        <v>8.4621820482753921E-2</v>
      </c>
      <c r="AJ115" s="33">
        <f ca="1">PZA!AJ51</f>
        <v>7.6567043723146877E-2</v>
      </c>
      <c r="AK115" s="33">
        <f ca="1">PZA!AK51</f>
        <v>7.1592990402339823E-2</v>
      </c>
      <c r="AL115" s="33">
        <f ca="1">PZA!AL51</f>
        <v>6.8309474613148125E-2</v>
      </c>
      <c r="AM115" s="33">
        <f ca="1">PZA!AM51</f>
        <v>6.5997773577307753E-2</v>
      </c>
      <c r="AN115" s="33">
        <f ca="1">PZA!AN51</f>
        <v>6.4283917289889747E-2</v>
      </c>
      <c r="AO115" s="33">
        <f ca="1">PZA!AO51</f>
        <v>6.2970840031376249E-2</v>
      </c>
      <c r="AP115" s="33">
        <f ca="1">PZA!AP51</f>
        <v>6.1952311861130656E-2</v>
      </c>
      <c r="AQ115" s="33">
        <f ca="1">PZA!AQ51</f>
        <v>6.1168869731471544E-2</v>
      </c>
      <c r="AR115" s="33">
        <f ca="1">PZA!AR51</f>
        <v>7.7774025332847149E-2</v>
      </c>
      <c r="AS115" s="33">
        <f ca="1">PZA!AS51</f>
        <v>6.5838512161773652E-2</v>
      </c>
      <c r="AT115" s="33">
        <f ca="1">PZA!AT51</f>
        <v>5.9660165165125303E-2</v>
      </c>
      <c r="AU115" s="33">
        <f ca="1">PZA!AU51</f>
        <v>5.6462934118996097E-2</v>
      </c>
      <c r="AV115" s="33">
        <f ca="1">PZA!AV51</f>
        <v>5.4837306807985542E-2</v>
      </c>
      <c r="AW115" s="33">
        <f ca="1">PZA!AW51</f>
        <v>5.4066540917338757E-2</v>
      </c>
      <c r="AX115" s="33">
        <f ca="1">PZA!AX51</f>
        <v>5.3784939231845283E-2</v>
      </c>
      <c r="AY115" s="33">
        <f ca="1">PZA!AY51</f>
        <v>5.3804664785414021E-2</v>
      </c>
      <c r="AZ115" s="33">
        <f ca="1">PZA!AZ51</f>
        <v>5.4028029012809689E-2</v>
      </c>
      <c r="BA115" s="33">
        <f ca="1">PZA!BA51</f>
        <v>5.4403092071202502E-2</v>
      </c>
      <c r="BB115" s="33">
        <f ca="1">PZA!BB51</f>
        <v>6.996721637903687E-2</v>
      </c>
      <c r="BC115" s="33">
        <f ca="1">PZA!BC51</f>
        <v>5.8955923116220943E-2</v>
      </c>
      <c r="BD115" s="33">
        <f ca="1">PZA!BD51</f>
        <v>5.3736953841007233E-2</v>
      </c>
      <c r="BE115" s="33">
        <f ca="1">PZA!BE51</f>
        <v>5.1476170152957093E-2</v>
      </c>
      <c r="BF115" s="33">
        <f ca="1">PZA!BF51</f>
        <v>5.0743606403556178E-2</v>
      </c>
      <c r="BG115" s="33">
        <f ca="1">PZA!BG51</f>
        <v>5.0817182877732493E-2</v>
      </c>
      <c r="BH115" s="33">
        <f ca="1">PZA!BH51</f>
        <v>5.1331610813080145E-2</v>
      </c>
      <c r="BI115" s="33">
        <f ca="1">PZA!BI51</f>
        <v>5.2101419069758126E-2</v>
      </c>
      <c r="BJ115" s="33">
        <f ca="1">PZA!BJ51</f>
        <v>5.3031776586559616E-2</v>
      </c>
      <c r="BK115" s="33">
        <f ca="1">PZA!BK51</f>
        <v>5.407356714672281E-2</v>
      </c>
      <c r="BL115" s="33">
        <f ca="1">PZA!BL51</f>
        <v>7.0897975348110473E-2</v>
      </c>
      <c r="BM115" s="33">
        <f ca="1">PZA!BM51</f>
        <v>6.4675721397657565E-2</v>
      </c>
      <c r="BN115" s="33">
        <f ca="1">PZA!BN51</f>
        <v>6.210304433395536E-2</v>
      </c>
      <c r="BO115" s="33">
        <f ca="1">PZA!BO51</f>
        <v>6.1389240373770186E-2</v>
      </c>
      <c r="BP115" s="33">
        <f ca="1">PZA!BP51</f>
        <v>8.7984370794375266E-2</v>
      </c>
      <c r="BQ115" s="33">
        <f ca="1">PZA!BQ51</f>
        <v>8.951689585968936E-2</v>
      </c>
      <c r="BR115" s="33" t="str">
        <f>PZA!BR51</f>
        <v>n/a</v>
      </c>
      <c r="BS115" s="33" t="str">
        <f ca="1">PZA!BS51</f>
        <v>n/a</v>
      </c>
      <c r="BT115" s="33" t="str">
        <f ca="1">PZA!BT51</f>
        <v>n/a</v>
      </c>
      <c r="BU115" s="33" t="str">
        <f ca="1">PZA!BU51</f>
        <v>n/a</v>
      </c>
      <c r="BV115" s="33" t="str">
        <f ca="1">PZA!BV51</f>
        <v>n/a</v>
      </c>
      <c r="BW115" s="33" t="str">
        <f ca="1">PZA!BW51</f>
        <v>n/a</v>
      </c>
      <c r="BX115" s="33" t="str">
        <f ca="1">PZA!BX51</f>
        <v>n/a</v>
      </c>
      <c r="BY115" s="33" t="str">
        <f ca="1">PZA!BY51</f>
        <v>n/a</v>
      </c>
      <c r="BZ115" s="33" t="str">
        <f ca="1">PZA!BZ51</f>
        <v>n/a</v>
      </c>
      <c r="CA115" s="33" t="str">
        <f ca="1">PZA!CA51</f>
        <v>n/a</v>
      </c>
      <c r="CB115" s="33" t="str">
        <f ca="1">PZA!CB51</f>
        <v>n/a</v>
      </c>
      <c r="CC115" s="33" t="str">
        <f ca="1">PZA!CC51</f>
        <v>n/a</v>
      </c>
      <c r="CD115" s="33" t="str">
        <f ca="1">PZA!CD51</f>
        <v>n/a</v>
      </c>
      <c r="CE115" s="33" t="str">
        <f ca="1">PZA!CE51</f>
        <v>n/a</v>
      </c>
      <c r="CF115" s="33" t="str">
        <f ca="1">PZA!CF51</f>
        <v>n/a</v>
      </c>
      <c r="CG115" s="33" t="str">
        <f ca="1">PZA!CG51</f>
        <v>n/a</v>
      </c>
      <c r="CH115" s="33" t="str">
        <f ca="1">PZA!CH51</f>
        <v>n/a</v>
      </c>
      <c r="CI115" s="33" t="str">
        <f ca="1">PZA!CI51</f>
        <v>n/a</v>
      </c>
      <c r="CJ115" s="33" t="str">
        <f ca="1">PZA!CJ51</f>
        <v>n/a</v>
      </c>
      <c r="CK115" s="33" t="str">
        <f ca="1">PZA!CK51</f>
        <v>n/a</v>
      </c>
    </row>
    <row r="116" spans="2:89" customFormat="1" ht="10.15" customHeight="1" outlineLevel="1"/>
    <row r="117" spans="2:89" customFormat="1" ht="10.15" customHeight="1" outlineLevel="1"/>
    <row r="118" spans="2:89" s="16" customFormat="1" ht="10.15" customHeight="1">
      <c r="B118" s="207" t="s">
        <v>420</v>
      </c>
      <c r="C118" s="16" t="s">
        <v>11</v>
      </c>
      <c r="E118" s="18"/>
      <c r="F118" s="19"/>
      <c r="G118" s="20"/>
    </row>
    <row r="119" spans="2:89" customFormat="1" ht="10.15" customHeight="1" outlineLevel="1">
      <c r="F119" s="92"/>
    </row>
    <row r="120" spans="2:89" customFormat="1" ht="10.15" customHeight="1" outlineLevel="1">
      <c r="D120" s="89" t="s">
        <v>303</v>
      </c>
      <c r="F120" s="92" t="s">
        <v>9</v>
      </c>
      <c r="G120" s="34">
        <f>'Ievades dati'!G570</f>
        <v>8.9189869204428618E-2</v>
      </c>
    </row>
    <row r="121" spans="2:89" customFormat="1" ht="10.15" customHeight="1" outlineLevel="1">
      <c r="D121" s="89" t="s">
        <v>289</v>
      </c>
      <c r="F121" s="92" t="s">
        <v>9</v>
      </c>
      <c r="G121" s="34">
        <f ca="1">FCFF!G20</f>
        <v>8.9189869230327679E-2</v>
      </c>
    </row>
    <row r="122" spans="2:89" customFormat="1" ht="10.15" customHeight="1" outlineLevel="1"/>
    <row r="123" spans="2:89" customFormat="1" ht="10.15" customHeight="1" outlineLevel="1"/>
    <row r="124" spans="2:89" s="27" customFormat="1" ht="10.15" customHeight="1">
      <c r="B124" s="27" t="s">
        <v>3</v>
      </c>
      <c r="E124" s="28"/>
      <c r="F124" s="29"/>
      <c r="G124" s="29"/>
    </row>
    <row r="125" spans="2:89" ht="11.65" hidden="1" customHeight="1"/>
    <row r="126" spans="2:89" ht="11.65" hidden="1" customHeight="1"/>
    <row r="127" spans="2:89" ht="11.65" hidden="1" customHeight="1"/>
    <row r="128" spans="2:89" ht="11.65" hidden="1" customHeight="1"/>
    <row r="129" ht="11.65" hidden="1" customHeight="1"/>
    <row r="130" ht="11.65" hidden="1" customHeight="1"/>
    <row r="131" ht="11.65" hidden="1" customHeight="1"/>
    <row r="132" ht="11.65" hidden="1" customHeight="1"/>
    <row r="133" ht="11.65" hidden="1" customHeight="1"/>
    <row r="134" ht="11.65" hidden="1" customHeight="1"/>
    <row r="135" ht="11.65" hidden="1" customHeight="1"/>
    <row r="136" ht="11.65" hidden="1" customHeight="1"/>
    <row r="137" ht="11.65" hidden="1" customHeight="1"/>
    <row r="138" ht="11.65" hidden="1" customHeight="1"/>
    <row r="139" ht="11.65" hidden="1" customHeight="1"/>
    <row r="140" ht="11.65" hidden="1" customHeight="1"/>
    <row r="141" ht="11.65" hidden="1" customHeight="1"/>
    <row r="142" ht="11.65" hidden="1" customHeight="1"/>
    <row r="143" ht="11.65" hidden="1" customHeight="1"/>
    <row r="144" ht="11.65" hidden="1" customHeight="1"/>
    <row r="145" ht="11.65" hidden="1" customHeight="1"/>
    <row r="146" ht="11.65" hidden="1" customHeight="1"/>
    <row r="147" ht="11.65" hidden="1" customHeight="1"/>
    <row r="148" ht="11.65" hidden="1" customHeight="1"/>
    <row r="149" ht="11.65" hidden="1" customHeight="1"/>
    <row r="150" ht="11.65" hidden="1" customHeight="1"/>
    <row r="151" ht="11.65" hidden="1" customHeight="1"/>
  </sheetData>
  <pageMargins left="0.7" right="0.7" top="0.75" bottom="0.75" header="0.3" footer="0.3"/>
  <pageSetup paperSize="9" orientation="portrait" r:id="rId1"/>
  <headerFooter>
    <oddFooter>&amp;C&amp;7&amp;B&amp;"Arial"Document Classification: KPMG Confidential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660E3-157B-4E8C-9B5D-0006AB69A50A}">
  <sheetPr codeName="Sheet14">
    <tabColor theme="0" tint="-0.14999847407452621"/>
  </sheetPr>
  <dimension ref="A1:GE40"/>
  <sheetViews>
    <sheetView showGridLines="0" zoomScale="85" zoomScaleNormal="85" workbookViewId="0"/>
  </sheetViews>
  <sheetFormatPr defaultColWidth="0" defaultRowHeight="0" customHeight="1" zeroHeight="1"/>
  <cols>
    <col min="1" max="1" width="3.5703125" style="10" customWidth="1"/>
    <col min="2" max="2" width="4.5703125" style="10" customWidth="1"/>
    <col min="3" max="4" width="3.5703125" style="10" customWidth="1"/>
    <col min="5" max="5" width="3.7109375" style="11" customWidth="1"/>
    <col min="6" max="6" width="11.7109375" style="12" customWidth="1"/>
    <col min="7" max="7" width="15.5703125" style="12" customWidth="1"/>
    <col min="8" max="9" width="5.5703125" style="10" customWidth="1"/>
    <col min="10" max="10" width="4.7109375" style="10" customWidth="1"/>
    <col min="11" max="11" width="11.7109375" style="10" customWidth="1"/>
    <col min="12" max="12" width="11" style="10" customWidth="1"/>
    <col min="13" max="13" width="11.5703125" style="10" customWidth="1"/>
    <col min="14" max="14" width="4.28515625" style="10" customWidth="1"/>
    <col min="15" max="90" width="11.7109375" style="10" customWidth="1"/>
    <col min="91" max="16384" width="11.7109375" style="10" hidden="1"/>
  </cols>
  <sheetData>
    <row r="1" spans="1:187" s="3" customFormat="1" ht="10.15" customHeight="1">
      <c r="A1" s="2"/>
      <c r="E1" s="4"/>
      <c r="F1" s="5"/>
      <c r="G1" s="5"/>
    </row>
    <row r="2" spans="1:187" s="3" customFormat="1" ht="10.15" customHeight="1">
      <c r="A2" s="6"/>
      <c r="E2" s="4"/>
      <c r="F2" s="5"/>
      <c r="G2" s="5"/>
      <c r="I2" s="7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</row>
    <row r="3" spans="1:187" s="3" customFormat="1" ht="10.15" customHeight="1">
      <c r="E3" s="4"/>
      <c r="F3" s="5"/>
      <c r="G3" s="5"/>
      <c r="I3" s="7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</row>
    <row r="4" spans="1:187" s="3" customFormat="1" ht="10.15" customHeight="1">
      <c r="E4" s="4"/>
      <c r="F4" s="5"/>
      <c r="G4" s="5"/>
      <c r="I4" s="7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</row>
    <row r="5" spans="1:187" ht="10.15" customHeight="1"/>
    <row r="6" spans="1:187" ht="10.15" customHeight="1">
      <c r="E6" s="89" t="s">
        <v>371</v>
      </c>
      <c r="F6" s="91"/>
      <c r="G6" s="105"/>
      <c r="H6" s="89"/>
      <c r="I6" s="89"/>
      <c r="J6" s="89"/>
      <c r="K6" s="89"/>
      <c r="L6" s="89"/>
      <c r="M6" s="89"/>
      <c r="N6" s="178">
        <f ca="1">IF((SUM(N9,N17,N26,N29,N33,N36))=0,0,1)</f>
        <v>0</v>
      </c>
    </row>
    <row r="7" spans="1:187" ht="10.15" customHeight="1"/>
    <row r="8" spans="1:187" ht="10.15" customHeight="1">
      <c r="N8" s="97" t="s">
        <v>365</v>
      </c>
    </row>
    <row r="9" spans="1:187" s="84" customFormat="1" ht="10.15" customHeight="1">
      <c r="B9" s="85"/>
      <c r="E9" s="189" t="s">
        <v>17</v>
      </c>
      <c r="F9" s="192"/>
      <c r="G9" s="193"/>
      <c r="H9" s="189"/>
      <c r="I9" s="189"/>
      <c r="J9" s="189"/>
      <c r="K9" s="189"/>
      <c r="L9" s="189"/>
      <c r="M9" s="189"/>
      <c r="N9" s="194">
        <f>SUM(N10:N15)</f>
        <v>0</v>
      </c>
    </row>
    <row r="10" spans="1:187" s="84" customFormat="1" ht="10.15" customHeight="1">
      <c r="B10" s="85"/>
      <c r="E10" s="89"/>
      <c r="F10" s="91" t="s">
        <v>614</v>
      </c>
      <c r="G10" s="105"/>
      <c r="H10" s="89"/>
      <c r="I10" s="89"/>
      <c r="J10" s="89"/>
      <c r="K10" s="89"/>
      <c r="L10" s="89"/>
      <c r="M10" s="89"/>
      <c r="N10" s="178">
        <f>'Ievades dati'!A61</f>
        <v>0</v>
      </c>
      <c r="O10" s="89"/>
      <c r="P10" s="89"/>
      <c r="S10" s="89"/>
      <c r="T10" s="89"/>
      <c r="U10" s="89"/>
      <c r="V10" s="89"/>
      <c r="W10" s="89"/>
      <c r="X10" s="89"/>
      <c r="Y10" s="89"/>
      <c r="Z10" s="89"/>
      <c r="AA10" s="89"/>
      <c r="AB10" s="89"/>
      <c r="AC10" s="89"/>
      <c r="AD10" s="89"/>
      <c r="AE10" s="89"/>
      <c r="AF10" s="89"/>
      <c r="AG10" s="89"/>
      <c r="AH10" s="89"/>
      <c r="AI10" s="89"/>
      <c r="AJ10" s="89"/>
      <c r="AK10" s="89"/>
      <c r="AL10" s="89"/>
      <c r="AM10" s="89"/>
      <c r="AN10" s="89"/>
      <c r="AO10" s="89"/>
      <c r="AP10" s="89"/>
      <c r="AQ10" s="89"/>
      <c r="AR10" s="89"/>
      <c r="AS10" s="89"/>
      <c r="AT10" s="89"/>
      <c r="AU10" s="89"/>
      <c r="AV10" s="89"/>
      <c r="AW10" s="89"/>
      <c r="AX10" s="89"/>
      <c r="AY10" s="89"/>
      <c r="AZ10" s="89"/>
      <c r="BA10" s="89"/>
      <c r="BB10" s="89"/>
      <c r="BC10" s="89"/>
      <c r="BD10" s="89"/>
      <c r="BE10" s="89"/>
      <c r="BF10" s="89"/>
      <c r="BG10" s="89"/>
      <c r="BH10" s="89"/>
      <c r="BI10" s="89"/>
      <c r="BJ10" s="89"/>
      <c r="BK10" s="89"/>
      <c r="BL10" s="89"/>
      <c r="BM10" s="89"/>
      <c r="BN10" s="89"/>
      <c r="BO10" s="89"/>
      <c r="BP10" s="89"/>
      <c r="BQ10" s="89"/>
      <c r="BR10" s="89"/>
      <c r="BS10" s="89"/>
      <c r="BT10" s="89"/>
      <c r="BU10" s="89"/>
      <c r="BV10" s="89"/>
      <c r="BW10" s="89"/>
      <c r="BX10" s="89"/>
      <c r="BY10" s="89"/>
      <c r="BZ10" s="89"/>
      <c r="CA10" s="89"/>
      <c r="CB10" s="89"/>
      <c r="CC10" s="89"/>
      <c r="CD10" s="89"/>
      <c r="CE10" s="89"/>
      <c r="CF10" s="89"/>
      <c r="CG10" s="89"/>
      <c r="CH10" s="89"/>
      <c r="CI10" s="89"/>
      <c r="CJ10" s="89"/>
      <c r="CK10" s="89"/>
      <c r="CL10" s="89"/>
    </row>
    <row r="11" spans="1:187" s="84" customFormat="1" ht="10.15" customHeight="1">
      <c r="B11" s="85"/>
      <c r="E11" s="89"/>
      <c r="F11" s="91" t="s">
        <v>364</v>
      </c>
      <c r="G11" s="105"/>
      <c r="H11" s="89"/>
      <c r="I11" s="89"/>
      <c r="J11" s="89"/>
      <c r="K11" s="89"/>
      <c r="L11" s="89"/>
      <c r="M11" s="89"/>
      <c r="N11" s="178">
        <f>'Ievades dati'!A133</f>
        <v>0</v>
      </c>
      <c r="O11" s="89"/>
      <c r="P11" s="89"/>
      <c r="S11" s="89"/>
      <c r="T11" s="89"/>
      <c r="U11" s="89"/>
      <c r="V11" s="89"/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89"/>
      <c r="AT11" s="89"/>
      <c r="AU11" s="89"/>
      <c r="AV11" s="89"/>
      <c r="AW11" s="89"/>
      <c r="AX11" s="89"/>
      <c r="AY11" s="89"/>
      <c r="AZ11" s="89"/>
      <c r="BA11" s="89"/>
      <c r="BB11" s="89"/>
      <c r="BC11" s="89"/>
      <c r="BD11" s="89"/>
      <c r="BE11" s="89"/>
      <c r="BF11" s="89"/>
      <c r="BG11" s="89"/>
      <c r="BH11" s="89"/>
      <c r="BI11" s="89"/>
      <c r="BJ11" s="89"/>
      <c r="BK11" s="89"/>
      <c r="BL11" s="89"/>
      <c r="BM11" s="89"/>
      <c r="BN11" s="89"/>
      <c r="BO11" s="89"/>
      <c r="BP11" s="89"/>
      <c r="BQ11" s="89"/>
      <c r="BR11" s="89"/>
      <c r="BS11" s="89"/>
      <c r="BT11" s="89"/>
      <c r="BU11" s="89"/>
      <c r="BV11" s="89"/>
      <c r="BW11" s="89"/>
      <c r="BX11" s="89"/>
      <c r="BY11" s="89"/>
      <c r="BZ11" s="89"/>
      <c r="CA11" s="89"/>
      <c r="CB11" s="89"/>
      <c r="CC11" s="89"/>
      <c r="CD11" s="89"/>
      <c r="CE11" s="89"/>
      <c r="CF11" s="89"/>
      <c r="CG11" s="89"/>
      <c r="CH11" s="89"/>
      <c r="CI11" s="89"/>
      <c r="CJ11" s="89"/>
      <c r="CK11" s="89"/>
      <c r="CL11" s="89"/>
    </row>
    <row r="12" spans="1:187" s="84" customFormat="1" ht="10.15" customHeight="1">
      <c r="B12" s="85"/>
      <c r="E12" s="89"/>
      <c r="F12" s="91" t="s">
        <v>617</v>
      </c>
      <c r="G12" s="105"/>
      <c r="H12" s="89"/>
      <c r="I12" s="89"/>
      <c r="J12" s="89"/>
      <c r="K12" s="89"/>
      <c r="L12" s="89"/>
      <c r="M12" s="89"/>
      <c r="N12" s="178">
        <f>'Ievades dati'!A134</f>
        <v>0</v>
      </c>
      <c r="O12" s="89"/>
      <c r="P12" s="89"/>
      <c r="S12" s="89"/>
      <c r="T12" s="89"/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  <c r="AP12" s="89"/>
      <c r="AQ12" s="89"/>
      <c r="AR12" s="89"/>
      <c r="AS12" s="89"/>
      <c r="AT12" s="89"/>
      <c r="AU12" s="89"/>
      <c r="AV12" s="89"/>
      <c r="AW12" s="89"/>
      <c r="AX12" s="89"/>
      <c r="AY12" s="89"/>
      <c r="AZ12" s="89"/>
      <c r="BA12" s="89"/>
      <c r="BB12" s="89"/>
      <c r="BC12" s="89"/>
      <c r="BD12" s="89"/>
      <c r="BE12" s="89"/>
      <c r="BF12" s="89"/>
      <c r="BG12" s="89"/>
      <c r="BH12" s="89"/>
      <c r="BI12" s="89"/>
      <c r="BJ12" s="89"/>
      <c r="BK12" s="89"/>
      <c r="BL12" s="89"/>
      <c r="BM12" s="89"/>
      <c r="BN12" s="89"/>
      <c r="BO12" s="89"/>
      <c r="BP12" s="89"/>
      <c r="BQ12" s="89"/>
      <c r="BR12" s="89"/>
      <c r="BS12" s="89"/>
      <c r="BT12" s="89"/>
      <c r="BU12" s="89"/>
      <c r="BV12" s="89"/>
      <c r="BW12" s="89"/>
      <c r="BX12" s="89"/>
      <c r="BY12" s="89"/>
      <c r="BZ12" s="89"/>
      <c r="CA12" s="89"/>
      <c r="CB12" s="89"/>
      <c r="CC12" s="89"/>
      <c r="CD12" s="89"/>
      <c r="CE12" s="89"/>
      <c r="CF12" s="89"/>
      <c r="CG12" s="89"/>
      <c r="CH12" s="89"/>
      <c r="CI12" s="89"/>
      <c r="CJ12" s="89"/>
      <c r="CK12" s="89"/>
      <c r="CL12" s="89"/>
    </row>
    <row r="13" spans="1:187" s="84" customFormat="1" ht="10.15" customHeight="1">
      <c r="B13" s="85"/>
      <c r="E13" s="89"/>
      <c r="F13" s="91" t="s">
        <v>618</v>
      </c>
      <c r="G13" s="105"/>
      <c r="H13" s="89"/>
      <c r="I13" s="89"/>
      <c r="J13" s="89"/>
      <c r="K13" s="89"/>
      <c r="L13" s="89"/>
      <c r="M13" s="89"/>
      <c r="N13" s="178">
        <f>'Ievades dati'!A152</f>
        <v>0</v>
      </c>
      <c r="O13" s="89"/>
      <c r="P13" s="89"/>
      <c r="S13" s="89"/>
      <c r="T13" s="89"/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  <c r="AP13" s="89"/>
      <c r="AQ13" s="89"/>
      <c r="AR13" s="89"/>
      <c r="AS13" s="89"/>
      <c r="AT13" s="89"/>
      <c r="AU13" s="89"/>
      <c r="AV13" s="89"/>
      <c r="AW13" s="89"/>
      <c r="AX13" s="89"/>
      <c r="AY13" s="89"/>
      <c r="AZ13" s="89"/>
      <c r="BA13" s="89"/>
      <c r="BB13" s="89"/>
      <c r="BC13" s="89"/>
      <c r="BD13" s="89"/>
      <c r="BE13" s="89"/>
      <c r="BF13" s="89"/>
      <c r="BG13" s="89"/>
      <c r="BH13" s="89"/>
      <c r="BI13" s="89"/>
      <c r="BJ13" s="89"/>
      <c r="BK13" s="89"/>
      <c r="BL13" s="89"/>
      <c r="BM13" s="89"/>
      <c r="BN13" s="89"/>
      <c r="BO13" s="89"/>
      <c r="BP13" s="89"/>
      <c r="BQ13" s="89"/>
      <c r="BR13" s="89"/>
      <c r="BS13" s="89"/>
      <c r="BT13" s="89"/>
      <c r="BU13" s="89"/>
      <c r="BV13" s="89"/>
      <c r="BW13" s="89"/>
      <c r="BX13" s="89"/>
      <c r="BY13" s="89"/>
      <c r="BZ13" s="89"/>
      <c r="CA13" s="89"/>
      <c r="CB13" s="89"/>
      <c r="CC13" s="89"/>
      <c r="CD13" s="89"/>
      <c r="CE13" s="89"/>
      <c r="CF13" s="89"/>
      <c r="CG13" s="89"/>
      <c r="CH13" s="89"/>
      <c r="CI13" s="89"/>
      <c r="CJ13" s="89"/>
      <c r="CK13" s="89"/>
      <c r="CL13" s="89"/>
    </row>
    <row r="14" spans="1:187" s="84" customFormat="1" ht="10.15" customHeight="1">
      <c r="B14" s="85"/>
      <c r="E14" s="89"/>
      <c r="F14" s="91" t="s">
        <v>366</v>
      </c>
      <c r="G14" s="105"/>
      <c r="H14" s="89"/>
      <c r="I14" s="89"/>
      <c r="J14" s="89"/>
      <c r="K14" s="89"/>
      <c r="L14" s="89"/>
      <c r="M14" s="89"/>
      <c r="N14" s="178">
        <f>'Ievades dati'!A309</f>
        <v>0</v>
      </c>
      <c r="O14" s="89"/>
      <c r="P14" s="89"/>
      <c r="S14" s="89"/>
      <c r="T14" s="89"/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  <c r="AP14" s="89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  <c r="BB14" s="89"/>
      <c r="BC14" s="89"/>
      <c r="BD14" s="89"/>
      <c r="BE14" s="89"/>
      <c r="BF14" s="89"/>
      <c r="BG14" s="89"/>
      <c r="BH14" s="89"/>
      <c r="BI14" s="89"/>
      <c r="BJ14" s="89"/>
      <c r="BK14" s="89"/>
      <c r="BL14" s="89"/>
      <c r="BM14" s="89"/>
      <c r="BN14" s="89"/>
      <c r="BO14" s="89"/>
      <c r="BP14" s="89"/>
      <c r="BQ14" s="89"/>
      <c r="BR14" s="89"/>
      <c r="BS14" s="89"/>
      <c r="BT14" s="89"/>
      <c r="BU14" s="89"/>
      <c r="BV14" s="89"/>
      <c r="BW14" s="89"/>
      <c r="BX14" s="89"/>
      <c r="BY14" s="89"/>
      <c r="BZ14" s="89"/>
      <c r="CA14" s="89"/>
      <c r="CB14" s="89"/>
      <c r="CC14" s="89"/>
      <c r="CD14" s="89"/>
      <c r="CE14" s="89"/>
      <c r="CF14" s="89"/>
      <c r="CG14" s="89"/>
      <c r="CH14" s="89"/>
      <c r="CI14" s="89"/>
      <c r="CJ14" s="89"/>
      <c r="CK14" s="89"/>
      <c r="CL14" s="89"/>
    </row>
    <row r="15" spans="1:187" s="84" customFormat="1" ht="10.15" customHeight="1">
      <c r="B15" s="85"/>
      <c r="E15" s="89"/>
      <c r="F15" s="11" t="s">
        <v>368</v>
      </c>
      <c r="G15" s="105"/>
      <c r="H15" s="89"/>
      <c r="I15" s="89"/>
      <c r="J15" s="89"/>
      <c r="K15" s="89"/>
      <c r="L15" s="89"/>
      <c r="M15" s="89"/>
      <c r="N15" s="178">
        <f>'Ievades dati'!A630</f>
        <v>0</v>
      </c>
      <c r="O15" s="89"/>
      <c r="P15" s="89"/>
      <c r="S15" s="89"/>
      <c r="T15" s="89"/>
      <c r="U15" s="89"/>
      <c r="V15" s="89"/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  <c r="AP15" s="89"/>
      <c r="AQ15" s="89"/>
      <c r="AR15" s="89"/>
      <c r="AS15" s="89"/>
      <c r="AT15" s="89"/>
      <c r="AU15" s="89"/>
      <c r="AV15" s="89"/>
      <c r="AW15" s="89"/>
      <c r="AX15" s="89"/>
      <c r="AY15" s="89"/>
      <c r="AZ15" s="89"/>
      <c r="BA15" s="89"/>
      <c r="BB15" s="89"/>
      <c r="BC15" s="89"/>
      <c r="BD15" s="89"/>
      <c r="BE15" s="89"/>
      <c r="BF15" s="89"/>
      <c r="BG15" s="89"/>
      <c r="BH15" s="89"/>
      <c r="BI15" s="89"/>
      <c r="BJ15" s="89"/>
      <c r="BK15" s="89"/>
      <c r="BL15" s="89"/>
      <c r="BM15" s="89"/>
      <c r="BN15" s="89"/>
      <c r="BO15" s="89"/>
      <c r="BP15" s="89"/>
      <c r="BQ15" s="89"/>
      <c r="BR15" s="89"/>
      <c r="BS15" s="89"/>
      <c r="BT15" s="89"/>
      <c r="BU15" s="89"/>
      <c r="BV15" s="89"/>
      <c r="BW15" s="89"/>
      <c r="BX15" s="89"/>
      <c r="BY15" s="89"/>
      <c r="BZ15" s="89"/>
      <c r="CA15" s="89"/>
      <c r="CB15" s="89"/>
      <c r="CC15" s="89"/>
      <c r="CD15" s="89"/>
      <c r="CE15" s="89"/>
      <c r="CF15" s="89"/>
      <c r="CG15" s="89"/>
      <c r="CH15" s="89"/>
      <c r="CI15" s="89"/>
      <c r="CJ15" s="89"/>
      <c r="CK15" s="89"/>
      <c r="CL15" s="89"/>
    </row>
    <row r="16" spans="1:187" s="84" customFormat="1" ht="10.15" customHeight="1">
      <c r="B16" s="85"/>
      <c r="E16" s="89" t="str">
        <f>P16&amp;Q16</f>
        <v/>
      </c>
      <c r="F16" s="11"/>
      <c r="G16" s="105"/>
      <c r="H16" s="89"/>
      <c r="I16" s="89"/>
      <c r="J16" s="89"/>
      <c r="K16" s="89"/>
      <c r="L16" s="89"/>
      <c r="M16" s="89"/>
      <c r="N16" s="89"/>
      <c r="O16" s="89"/>
      <c r="P16" s="89"/>
      <c r="Q16" s="89"/>
      <c r="S16" s="89"/>
      <c r="T16" s="89"/>
      <c r="U16" s="89"/>
      <c r="V16" s="89"/>
      <c r="W16" s="89"/>
      <c r="X16" s="89"/>
      <c r="Y16" s="89"/>
      <c r="Z16" s="89"/>
      <c r="AA16" s="89"/>
      <c r="AB16" s="89"/>
      <c r="AC16" s="89"/>
      <c r="AD16" s="89"/>
      <c r="AE16" s="89"/>
      <c r="AF16" s="89"/>
      <c r="AG16" s="89"/>
      <c r="AH16" s="89"/>
      <c r="AI16" s="89"/>
      <c r="AJ16" s="89"/>
      <c r="AK16" s="89"/>
      <c r="AL16" s="89"/>
      <c r="AM16" s="89"/>
      <c r="AN16" s="89"/>
      <c r="AO16" s="89"/>
      <c r="AP16" s="89"/>
      <c r="AQ16" s="89"/>
      <c r="AR16" s="89"/>
      <c r="AS16" s="89"/>
      <c r="AT16" s="89"/>
      <c r="AU16" s="89"/>
      <c r="AV16" s="89"/>
      <c r="AW16" s="89"/>
      <c r="AX16" s="89"/>
      <c r="AY16" s="89"/>
      <c r="AZ16" s="89"/>
      <c r="BA16" s="89"/>
      <c r="BB16" s="89"/>
      <c r="BC16" s="89"/>
      <c r="BD16" s="89"/>
      <c r="BE16" s="89"/>
      <c r="BF16" s="89"/>
      <c r="BG16" s="89"/>
      <c r="BH16" s="89"/>
      <c r="BI16" s="89"/>
      <c r="BJ16" s="89"/>
      <c r="BK16" s="89"/>
      <c r="BL16" s="89"/>
      <c r="BM16" s="89"/>
      <c r="BN16" s="89"/>
      <c r="BO16" s="89"/>
      <c r="BP16" s="89"/>
      <c r="BQ16" s="89"/>
      <c r="BR16" s="89"/>
      <c r="BS16" s="89"/>
      <c r="BT16" s="89"/>
      <c r="BU16" s="89"/>
      <c r="BV16" s="89"/>
      <c r="BW16" s="89"/>
      <c r="BX16" s="89"/>
      <c r="BY16" s="89"/>
      <c r="BZ16" s="89"/>
      <c r="CA16" s="89"/>
      <c r="CB16" s="89"/>
      <c r="CC16" s="89"/>
      <c r="CD16" s="89"/>
      <c r="CE16" s="89"/>
      <c r="CF16" s="89"/>
      <c r="CG16" s="89"/>
      <c r="CH16" s="89"/>
      <c r="CI16" s="89"/>
      <c r="CJ16" s="89"/>
      <c r="CK16" s="89"/>
      <c r="CL16" s="89"/>
    </row>
    <row r="17" spans="2:90" s="84" customFormat="1" ht="10.15" customHeight="1">
      <c r="B17" s="85"/>
      <c r="E17" s="189" t="s">
        <v>360</v>
      </c>
      <c r="F17" s="150"/>
      <c r="G17" s="190"/>
      <c r="H17" s="93"/>
      <c r="I17" s="93"/>
      <c r="J17" s="93"/>
      <c r="K17" s="93"/>
      <c r="L17" s="93"/>
      <c r="M17" s="93"/>
      <c r="N17" s="191">
        <f ca="1">SUM(N18:N24)</f>
        <v>0</v>
      </c>
      <c r="O17" s="89"/>
      <c r="P17" s="89"/>
      <c r="Q17" s="89"/>
      <c r="R17" s="89"/>
      <c r="S17" s="89"/>
      <c r="T17" s="89"/>
      <c r="U17" s="89"/>
      <c r="V17" s="89"/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  <c r="AR17" s="89"/>
      <c r="AS17" s="89"/>
      <c r="AT17" s="89"/>
      <c r="AU17" s="89"/>
      <c r="AV17" s="89"/>
      <c r="AW17" s="89"/>
      <c r="AX17" s="89"/>
      <c r="AY17" s="89"/>
      <c r="AZ17" s="89"/>
      <c r="BA17" s="89"/>
      <c r="BB17" s="89"/>
      <c r="BC17" s="89"/>
      <c r="BD17" s="89"/>
      <c r="BE17" s="89"/>
      <c r="BF17" s="89"/>
      <c r="BG17" s="89"/>
      <c r="BH17" s="89"/>
      <c r="BI17" s="89"/>
      <c r="BJ17" s="89"/>
      <c r="BK17" s="89"/>
      <c r="BL17" s="89"/>
      <c r="BM17" s="89"/>
      <c r="BN17" s="89"/>
      <c r="BO17" s="89"/>
      <c r="BP17" s="89"/>
      <c r="BQ17" s="89"/>
      <c r="BR17" s="89"/>
      <c r="BS17" s="89"/>
      <c r="BT17" s="89"/>
      <c r="BU17" s="89"/>
      <c r="BV17" s="89"/>
      <c r="BW17" s="89"/>
      <c r="BX17" s="89"/>
      <c r="BY17" s="89"/>
      <c r="BZ17" s="89"/>
      <c r="CA17" s="89"/>
      <c r="CB17" s="89"/>
      <c r="CC17" s="89"/>
      <c r="CD17" s="89"/>
      <c r="CE17" s="89"/>
      <c r="CF17" s="89"/>
      <c r="CG17" s="89"/>
      <c r="CH17" s="89"/>
      <c r="CI17" s="89"/>
      <c r="CJ17" s="89"/>
      <c r="CK17" s="89"/>
      <c r="CL17" s="89"/>
    </row>
    <row r="18" spans="2:90" s="84" customFormat="1" ht="10.15" customHeight="1">
      <c r="B18" s="85"/>
      <c r="E18" s="92"/>
      <c r="F18" s="91" t="s">
        <v>372</v>
      </c>
      <c r="G18" s="105"/>
      <c r="H18" s="89"/>
      <c r="I18" s="89"/>
      <c r="J18" s="89"/>
      <c r="K18" s="89"/>
      <c r="L18" s="89"/>
      <c r="M18" s="89"/>
      <c r="N18" s="178">
        <f ca="1">Finansejums!A260</f>
        <v>0</v>
      </c>
      <c r="O18" s="89"/>
      <c r="P18" s="89"/>
      <c r="Q18" s="89"/>
      <c r="R18" s="89"/>
      <c r="S18" s="89"/>
      <c r="T18" s="89"/>
      <c r="U18" s="89"/>
      <c r="V18" s="89"/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89"/>
      <c r="AU18" s="89"/>
      <c r="AV18" s="89"/>
      <c r="AW18" s="89"/>
      <c r="AX18" s="89"/>
      <c r="AY18" s="89"/>
      <c r="AZ18" s="89"/>
      <c r="BA18" s="89"/>
      <c r="BB18" s="89"/>
      <c r="BC18" s="89"/>
      <c r="BD18" s="89"/>
      <c r="BE18" s="89"/>
      <c r="BF18" s="89"/>
      <c r="BG18" s="89"/>
      <c r="BH18" s="89"/>
      <c r="BI18" s="89"/>
      <c r="BJ18" s="89"/>
      <c r="BK18" s="89"/>
      <c r="BL18" s="89"/>
      <c r="BM18" s="89"/>
      <c r="BN18" s="89"/>
      <c r="BO18" s="89"/>
      <c r="BP18" s="89"/>
      <c r="BQ18" s="89"/>
      <c r="BR18" s="89"/>
      <c r="BS18" s="89"/>
      <c r="BT18" s="89"/>
      <c r="BU18" s="89"/>
      <c r="BV18" s="89"/>
      <c r="BW18" s="89"/>
      <c r="BX18" s="89"/>
      <c r="BY18" s="89"/>
      <c r="BZ18" s="89"/>
      <c r="CA18" s="89"/>
      <c r="CB18" s="89"/>
      <c r="CC18" s="89"/>
      <c r="CD18" s="89"/>
      <c r="CE18" s="89"/>
      <c r="CF18" s="89"/>
      <c r="CG18" s="89"/>
      <c r="CH18" s="89"/>
      <c r="CI18" s="89"/>
      <c r="CJ18" s="89"/>
      <c r="CK18" s="89"/>
      <c r="CL18" s="89"/>
    </row>
    <row r="19" spans="2:90" s="84" customFormat="1" ht="10.15" customHeight="1">
      <c r="B19" s="85"/>
      <c r="E19" s="92"/>
      <c r="F19" s="91" t="s">
        <v>373</v>
      </c>
      <c r="G19" s="105"/>
      <c r="H19" s="89"/>
      <c r="I19" s="89"/>
      <c r="J19" s="89"/>
      <c r="K19" s="89"/>
      <c r="L19" s="89"/>
      <c r="M19" s="89"/>
      <c r="N19" s="178">
        <f ca="1">Finansejums!A265</f>
        <v>0</v>
      </c>
      <c r="O19" s="89"/>
      <c r="P19" s="89"/>
      <c r="Q19" s="89"/>
      <c r="R19" s="89"/>
      <c r="S19" s="89"/>
      <c r="T19" s="89"/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  <c r="AP19" s="89"/>
      <c r="AQ19" s="89"/>
      <c r="AR19" s="89"/>
      <c r="AS19" s="89"/>
      <c r="AT19" s="89"/>
      <c r="AU19" s="89"/>
      <c r="AV19" s="89"/>
      <c r="AW19" s="89"/>
      <c r="AX19" s="89"/>
      <c r="AY19" s="89"/>
      <c r="AZ19" s="89"/>
      <c r="BA19" s="89"/>
      <c r="BB19" s="89"/>
      <c r="BC19" s="89"/>
      <c r="BD19" s="89"/>
      <c r="BE19" s="89"/>
      <c r="BF19" s="89"/>
      <c r="BG19" s="89"/>
      <c r="BH19" s="89"/>
      <c r="BI19" s="89"/>
      <c r="BJ19" s="89"/>
      <c r="BK19" s="89"/>
      <c r="BL19" s="89"/>
      <c r="BM19" s="89"/>
      <c r="BN19" s="89"/>
      <c r="BO19" s="89"/>
      <c r="BP19" s="89"/>
      <c r="BQ19" s="89"/>
      <c r="BR19" s="89"/>
      <c r="BS19" s="89"/>
      <c r="BT19" s="89"/>
      <c r="BU19" s="89"/>
      <c r="BV19" s="89"/>
      <c r="BW19" s="89"/>
      <c r="BX19" s="89"/>
      <c r="BY19" s="89"/>
      <c r="BZ19" s="89"/>
      <c r="CA19" s="89"/>
      <c r="CB19" s="89"/>
      <c r="CC19" s="89"/>
      <c r="CD19" s="89"/>
      <c r="CE19" s="89"/>
      <c r="CF19" s="89"/>
      <c r="CG19" s="89"/>
      <c r="CH19" s="89"/>
      <c r="CI19" s="89"/>
      <c r="CJ19" s="89"/>
      <c r="CK19" s="89"/>
      <c r="CL19" s="89"/>
    </row>
    <row r="20" spans="2:90" s="84" customFormat="1" ht="10.15" customHeight="1">
      <c r="B20" s="85"/>
      <c r="E20" s="92"/>
      <c r="F20" s="91" t="s">
        <v>374</v>
      </c>
      <c r="G20" s="105"/>
      <c r="H20" s="89"/>
      <c r="I20" s="89"/>
      <c r="J20" s="89"/>
      <c r="K20" s="89"/>
      <c r="L20" s="89"/>
      <c r="M20" s="89"/>
      <c r="N20" s="178">
        <f ca="1">Finansejums!A274</f>
        <v>0</v>
      </c>
      <c r="O20" s="89"/>
      <c r="P20" s="89"/>
      <c r="Q20" s="89"/>
      <c r="R20" s="89"/>
      <c r="S20" s="89"/>
      <c r="T20" s="89"/>
      <c r="U20" s="89"/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89"/>
      <c r="AS20" s="89"/>
      <c r="AT20" s="89"/>
      <c r="AU20" s="89"/>
      <c r="AV20" s="89"/>
      <c r="AW20" s="89"/>
      <c r="AX20" s="89"/>
      <c r="AY20" s="89"/>
      <c r="AZ20" s="89"/>
      <c r="BA20" s="89"/>
      <c r="BB20" s="89"/>
      <c r="BC20" s="89"/>
      <c r="BD20" s="89"/>
      <c r="BE20" s="89"/>
      <c r="BF20" s="89"/>
      <c r="BG20" s="89"/>
      <c r="BH20" s="89"/>
      <c r="BI20" s="89"/>
      <c r="BJ20" s="89"/>
      <c r="BK20" s="89"/>
      <c r="BL20" s="89"/>
      <c r="BM20" s="89"/>
      <c r="BN20" s="89"/>
      <c r="BO20" s="89"/>
      <c r="BP20" s="89"/>
      <c r="BQ20" s="89"/>
      <c r="BR20" s="89"/>
      <c r="BS20" s="89"/>
      <c r="BT20" s="89"/>
      <c r="BU20" s="89"/>
      <c r="BV20" s="89"/>
      <c r="BW20" s="89"/>
      <c r="BX20" s="89"/>
      <c r="BY20" s="89"/>
      <c r="BZ20" s="89"/>
      <c r="CA20" s="89"/>
      <c r="CB20" s="89"/>
      <c r="CC20" s="89"/>
      <c r="CD20" s="89"/>
      <c r="CE20" s="89"/>
      <c r="CF20" s="89"/>
      <c r="CG20" s="89"/>
      <c r="CH20" s="89"/>
      <c r="CI20" s="89"/>
      <c r="CJ20" s="89"/>
      <c r="CK20" s="89"/>
      <c r="CL20" s="89"/>
    </row>
    <row r="21" spans="2:90" s="84" customFormat="1" ht="10.15" customHeight="1">
      <c r="B21" s="85"/>
      <c r="E21" s="92"/>
      <c r="F21" s="91" t="s">
        <v>378</v>
      </c>
      <c r="G21" s="105"/>
      <c r="H21" s="89"/>
      <c r="I21" s="89"/>
      <c r="J21" s="89"/>
      <c r="K21" s="89"/>
      <c r="L21" s="89"/>
      <c r="M21" s="89"/>
      <c r="N21" s="178">
        <f ca="1">Finansejums!A291</f>
        <v>0</v>
      </c>
      <c r="O21" s="89"/>
      <c r="P21" s="89"/>
      <c r="Q21" s="89"/>
      <c r="R21" s="89"/>
      <c r="S21" s="89"/>
      <c r="T21" s="89"/>
      <c r="U21" s="89"/>
      <c r="V21" s="89"/>
      <c r="W21" s="89"/>
      <c r="X21" s="89"/>
      <c r="Y21" s="89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  <c r="AP21" s="89"/>
      <c r="AQ21" s="89"/>
      <c r="AR21" s="89"/>
      <c r="AS21" s="89"/>
      <c r="AT21" s="89"/>
      <c r="AU21" s="89"/>
      <c r="AV21" s="89"/>
      <c r="AW21" s="89"/>
      <c r="AX21" s="89"/>
      <c r="AY21" s="89"/>
      <c r="AZ21" s="89"/>
      <c r="BA21" s="89"/>
      <c r="BB21" s="89"/>
      <c r="BC21" s="89"/>
      <c r="BD21" s="89"/>
      <c r="BE21" s="89"/>
      <c r="BF21" s="89"/>
      <c r="BG21" s="89"/>
      <c r="BH21" s="89"/>
      <c r="BI21" s="89"/>
      <c r="BJ21" s="89"/>
      <c r="BK21" s="89"/>
      <c r="BL21" s="89"/>
      <c r="BM21" s="89"/>
      <c r="BN21" s="89"/>
      <c r="BO21" s="89"/>
      <c r="BP21" s="89"/>
      <c r="BQ21" s="89"/>
      <c r="BR21" s="89"/>
      <c r="BS21" s="89"/>
      <c r="BT21" s="89"/>
      <c r="BU21" s="89"/>
      <c r="BV21" s="89"/>
      <c r="BW21" s="89"/>
      <c r="BX21" s="89"/>
      <c r="BY21" s="89"/>
      <c r="BZ21" s="89"/>
      <c r="CA21" s="89"/>
      <c r="CB21" s="89"/>
      <c r="CC21" s="89"/>
      <c r="CD21" s="89"/>
      <c r="CE21" s="89"/>
      <c r="CF21" s="89"/>
      <c r="CG21" s="89"/>
      <c r="CH21" s="89"/>
      <c r="CI21" s="89"/>
      <c r="CJ21" s="89"/>
      <c r="CK21" s="89"/>
      <c r="CL21" s="89"/>
    </row>
    <row r="22" spans="2:90" s="84" customFormat="1" ht="10.15" customHeight="1">
      <c r="B22" s="85"/>
      <c r="E22" s="92"/>
      <c r="F22" s="91" t="s">
        <v>375</v>
      </c>
      <c r="G22" s="105"/>
      <c r="H22" s="89"/>
      <c r="I22" s="89"/>
      <c r="J22" s="89"/>
      <c r="K22" s="89"/>
      <c r="L22" s="89"/>
      <c r="M22" s="89"/>
      <c r="N22" s="178">
        <f ca="1">Finansejums!A295</f>
        <v>0</v>
      </c>
      <c r="O22" s="89"/>
      <c r="P22" s="89"/>
      <c r="Q22" s="89"/>
      <c r="R22" s="89"/>
      <c r="S22" s="89"/>
      <c r="T22" s="89"/>
      <c r="U22" s="89"/>
      <c r="V22" s="89"/>
      <c r="W22" s="89"/>
      <c r="X22" s="89"/>
      <c r="Y22" s="89"/>
      <c r="Z22" s="89"/>
      <c r="AA22" s="89"/>
      <c r="AB22" s="89"/>
      <c r="AC22" s="89"/>
      <c r="AD22" s="89"/>
      <c r="AE22" s="89"/>
      <c r="AF22" s="89"/>
      <c r="AG22" s="89"/>
      <c r="AH22" s="89"/>
      <c r="AI22" s="89"/>
      <c r="AJ22" s="89"/>
      <c r="AK22" s="89"/>
      <c r="AL22" s="89"/>
      <c r="AM22" s="89"/>
      <c r="AN22" s="89"/>
      <c r="AO22" s="89"/>
      <c r="AP22" s="89"/>
      <c r="AQ22" s="89"/>
      <c r="AR22" s="89"/>
      <c r="AS22" s="89"/>
      <c r="AT22" s="89"/>
      <c r="AU22" s="89"/>
      <c r="AV22" s="89"/>
      <c r="AW22" s="89"/>
      <c r="AX22" s="89"/>
      <c r="AY22" s="89"/>
      <c r="AZ22" s="89"/>
      <c r="BA22" s="89"/>
      <c r="BB22" s="89"/>
      <c r="BC22" s="89"/>
      <c r="BD22" s="89"/>
      <c r="BE22" s="89"/>
      <c r="BF22" s="89"/>
      <c r="BG22" s="89"/>
      <c r="BH22" s="89"/>
      <c r="BI22" s="89"/>
      <c r="BJ22" s="89"/>
      <c r="BK22" s="89"/>
      <c r="BL22" s="89"/>
      <c r="BM22" s="89"/>
      <c r="BN22" s="89"/>
      <c r="BO22" s="89"/>
      <c r="BP22" s="89"/>
      <c r="BQ22" s="89"/>
      <c r="BR22" s="89"/>
      <c r="BS22" s="89"/>
      <c r="BT22" s="89"/>
      <c r="BU22" s="89"/>
      <c r="BV22" s="89"/>
      <c r="BW22" s="89"/>
      <c r="BX22" s="89"/>
      <c r="BY22" s="89"/>
      <c r="BZ22" s="89"/>
      <c r="CA22" s="89"/>
      <c r="CB22" s="89"/>
      <c r="CC22" s="89"/>
      <c r="CD22" s="89"/>
      <c r="CE22" s="89"/>
      <c r="CF22" s="89"/>
      <c r="CG22" s="89"/>
      <c r="CH22" s="89"/>
      <c r="CI22" s="89"/>
      <c r="CJ22" s="89"/>
      <c r="CK22" s="89"/>
      <c r="CL22" s="89"/>
    </row>
    <row r="23" spans="2:90" s="84" customFormat="1" ht="10.15" customHeight="1">
      <c r="B23" s="85"/>
      <c r="E23" s="92"/>
      <c r="F23" s="11" t="s">
        <v>369</v>
      </c>
      <c r="G23" s="105"/>
      <c r="H23" s="89"/>
      <c r="I23" s="89"/>
      <c r="J23" s="89"/>
      <c r="K23" s="89"/>
      <c r="L23" s="89"/>
      <c r="M23" s="89"/>
      <c r="N23" s="178">
        <f ca="1">Finansejums!A296</f>
        <v>0</v>
      </c>
      <c r="O23" s="89"/>
      <c r="P23" s="89"/>
      <c r="Q23" s="89"/>
      <c r="R23" s="89"/>
      <c r="S23" s="89"/>
      <c r="T23" s="89"/>
      <c r="U23" s="89"/>
      <c r="V23" s="89"/>
      <c r="W23" s="89"/>
      <c r="X23" s="89"/>
      <c r="Y23" s="89"/>
      <c r="Z23" s="89"/>
      <c r="AA23" s="89"/>
      <c r="AB23" s="89"/>
      <c r="AC23" s="89"/>
      <c r="AD23" s="89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  <c r="AP23" s="89"/>
      <c r="AQ23" s="89"/>
      <c r="AR23" s="89"/>
      <c r="AS23" s="89"/>
      <c r="AT23" s="89"/>
      <c r="AU23" s="89"/>
      <c r="AV23" s="89"/>
      <c r="AW23" s="89"/>
      <c r="AX23" s="89"/>
      <c r="AY23" s="89"/>
      <c r="AZ23" s="89"/>
      <c r="BA23" s="89"/>
      <c r="BB23" s="89"/>
      <c r="BC23" s="89"/>
      <c r="BD23" s="89"/>
      <c r="BE23" s="89"/>
      <c r="BF23" s="89"/>
      <c r="BG23" s="89"/>
      <c r="BH23" s="89"/>
      <c r="BI23" s="89"/>
      <c r="BJ23" s="89"/>
      <c r="BK23" s="89"/>
      <c r="BL23" s="89"/>
      <c r="BM23" s="89"/>
      <c r="BN23" s="89"/>
      <c r="BO23" s="89"/>
      <c r="BP23" s="89"/>
      <c r="BQ23" s="89"/>
      <c r="BR23" s="89"/>
      <c r="BS23" s="89"/>
      <c r="BT23" s="89"/>
      <c r="BU23" s="89"/>
      <c r="BV23" s="89"/>
      <c r="BW23" s="89"/>
      <c r="BX23" s="89"/>
      <c r="BY23" s="89"/>
      <c r="BZ23" s="89"/>
      <c r="CA23" s="89"/>
      <c r="CB23" s="89"/>
      <c r="CC23" s="89"/>
      <c r="CD23" s="89"/>
      <c r="CE23" s="89"/>
      <c r="CF23" s="89"/>
      <c r="CG23" s="89"/>
      <c r="CH23" s="89"/>
      <c r="CI23" s="89"/>
      <c r="CJ23" s="89"/>
      <c r="CK23" s="89"/>
      <c r="CL23" s="89"/>
    </row>
    <row r="24" spans="2:90" s="84" customFormat="1" ht="10.15" customHeight="1">
      <c r="B24" s="85"/>
      <c r="E24" s="92"/>
      <c r="F24" s="11" t="s">
        <v>370</v>
      </c>
      <c r="G24" s="105"/>
      <c r="H24" s="89"/>
      <c r="I24" s="89"/>
      <c r="J24" s="89"/>
      <c r="K24" s="89"/>
      <c r="L24" s="89"/>
      <c r="M24" s="89"/>
      <c r="N24" s="178">
        <f ca="1">Finansejums!A297</f>
        <v>0</v>
      </c>
      <c r="O24" s="89"/>
      <c r="P24" s="89"/>
      <c r="Q24" s="89"/>
      <c r="R24" s="89"/>
      <c r="S24" s="89"/>
      <c r="T24" s="89"/>
      <c r="U24" s="89"/>
      <c r="V24" s="89"/>
      <c r="W24" s="89"/>
      <c r="X24" s="89"/>
      <c r="Y24" s="89"/>
      <c r="Z24" s="89"/>
      <c r="AA24" s="89"/>
      <c r="AB24" s="89"/>
      <c r="AC24" s="89"/>
      <c r="AD24" s="89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  <c r="AP24" s="89"/>
      <c r="AQ24" s="89"/>
      <c r="AR24" s="89"/>
      <c r="AS24" s="89"/>
      <c r="AT24" s="89"/>
      <c r="AU24" s="89"/>
      <c r="AV24" s="89"/>
      <c r="AW24" s="89"/>
      <c r="AX24" s="89"/>
      <c r="AY24" s="89"/>
      <c r="AZ24" s="89"/>
      <c r="BA24" s="89"/>
      <c r="BB24" s="89"/>
      <c r="BC24" s="89"/>
      <c r="BD24" s="89"/>
      <c r="BE24" s="89"/>
      <c r="BF24" s="89"/>
      <c r="BG24" s="89"/>
      <c r="BH24" s="89"/>
      <c r="BI24" s="89"/>
      <c r="BJ24" s="89"/>
      <c r="BK24" s="89"/>
      <c r="BL24" s="89"/>
      <c r="BM24" s="89"/>
      <c r="BN24" s="89"/>
      <c r="BO24" s="89"/>
      <c r="BP24" s="89"/>
      <c r="BQ24" s="89"/>
      <c r="BR24" s="89"/>
      <c r="BS24" s="89"/>
      <c r="BT24" s="89"/>
      <c r="BU24" s="89"/>
      <c r="BV24" s="89"/>
      <c r="BW24" s="89"/>
      <c r="BX24" s="89"/>
      <c r="BY24" s="89"/>
      <c r="BZ24" s="89"/>
      <c r="CA24" s="89"/>
      <c r="CB24" s="89"/>
      <c r="CC24" s="89"/>
      <c r="CD24" s="89"/>
      <c r="CE24" s="89"/>
      <c r="CF24" s="89"/>
      <c r="CG24" s="89"/>
      <c r="CH24" s="89"/>
      <c r="CI24" s="89"/>
      <c r="CJ24" s="89"/>
      <c r="CK24" s="89"/>
      <c r="CL24" s="89"/>
    </row>
    <row r="25" spans="2:90" s="84" customFormat="1" ht="10.15" customHeight="1">
      <c r="B25" s="85"/>
      <c r="E25" s="92"/>
      <c r="F25" s="11"/>
      <c r="G25" s="105"/>
      <c r="H25" s="89"/>
      <c r="I25" s="89"/>
      <c r="J25" s="89"/>
      <c r="K25" s="89"/>
      <c r="L25" s="89"/>
      <c r="M25" s="89"/>
      <c r="N25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89"/>
      <c r="BO25" s="89"/>
      <c r="BP25" s="89"/>
      <c r="BQ25" s="89"/>
      <c r="BR25" s="89"/>
      <c r="BS25" s="89"/>
      <c r="BT25" s="89"/>
      <c r="BU25" s="89"/>
      <c r="BV25" s="89"/>
      <c r="BW25" s="89"/>
      <c r="BX25" s="89"/>
      <c r="BY25" s="89"/>
      <c r="BZ25" s="89"/>
      <c r="CA25" s="89"/>
      <c r="CB25" s="89"/>
      <c r="CC25" s="89"/>
      <c r="CD25" s="89"/>
      <c r="CE25" s="89"/>
      <c r="CF25" s="89"/>
      <c r="CG25" s="89"/>
      <c r="CH25" s="89"/>
      <c r="CI25" s="89"/>
      <c r="CJ25" s="89"/>
      <c r="CK25" s="89"/>
      <c r="CL25" s="89"/>
    </row>
    <row r="26" spans="2:90" s="84" customFormat="1" ht="10.15" customHeight="1">
      <c r="B26" s="85"/>
      <c r="E26" s="189" t="s">
        <v>472</v>
      </c>
      <c r="F26" s="150"/>
      <c r="G26" s="190"/>
      <c r="H26" s="93"/>
      <c r="I26" s="93"/>
      <c r="J26" s="93"/>
      <c r="K26" s="93"/>
      <c r="L26" s="93"/>
      <c r="M26" s="93"/>
      <c r="N26" s="191">
        <f ca="1">N27</f>
        <v>0</v>
      </c>
      <c r="O26" s="89"/>
      <c r="P26" s="89"/>
      <c r="Q26" s="89"/>
      <c r="R26" s="89"/>
      <c r="S26" s="89"/>
      <c r="T26" s="89"/>
      <c r="U26" s="89"/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89"/>
      <c r="AS26" s="89"/>
      <c r="AT26" s="89"/>
      <c r="AU26" s="89"/>
      <c r="AV26" s="89"/>
      <c r="AW26" s="89"/>
      <c r="AX26" s="89"/>
      <c r="AY26" s="89"/>
      <c r="AZ26" s="89"/>
      <c r="BA26" s="89"/>
      <c r="BB26" s="89"/>
      <c r="BC26" s="89"/>
      <c r="BD26" s="89"/>
      <c r="BE26" s="89"/>
      <c r="BF26" s="89"/>
      <c r="BG26" s="89"/>
      <c r="BH26" s="89"/>
      <c r="BI26" s="89"/>
      <c r="BJ26" s="89"/>
      <c r="BK26" s="89"/>
      <c r="BL26" s="89"/>
      <c r="BM26" s="89"/>
      <c r="BN26" s="89"/>
      <c r="BO26" s="89"/>
      <c r="BP26" s="89"/>
      <c r="BQ26" s="89"/>
      <c r="BR26" s="89"/>
      <c r="BS26" s="89"/>
      <c r="BT26" s="89"/>
      <c r="BU26" s="89"/>
      <c r="BV26" s="89"/>
      <c r="BW26" s="89"/>
      <c r="BX26" s="89"/>
      <c r="BY26" s="89"/>
      <c r="BZ26" s="89"/>
      <c r="CA26" s="89"/>
      <c r="CB26" s="89"/>
      <c r="CC26" s="89"/>
      <c r="CD26" s="89"/>
      <c r="CE26" s="89"/>
      <c r="CF26" s="89"/>
      <c r="CG26" s="89"/>
      <c r="CH26" s="89"/>
      <c r="CI26" s="89"/>
      <c r="CJ26" s="89"/>
      <c r="CK26" s="89"/>
      <c r="CL26" s="89"/>
    </row>
    <row r="27" spans="2:90" s="84" customFormat="1" ht="10.15" customHeight="1">
      <c r="B27" s="85"/>
      <c r="E27" s="92"/>
      <c r="F27" s="11" t="s">
        <v>473</v>
      </c>
      <c r="G27" s="105"/>
      <c r="H27" s="89"/>
      <c r="I27" s="89"/>
      <c r="J27" s="89"/>
      <c r="K27" s="89"/>
      <c r="L27" s="89"/>
      <c r="M27" s="89"/>
      <c r="N27" s="178">
        <f ca="1">PZA!A53</f>
        <v>0</v>
      </c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89"/>
      <c r="BO27" s="89"/>
      <c r="BP27" s="89"/>
      <c r="BQ27" s="89"/>
      <c r="BR27" s="89"/>
      <c r="BS27" s="89"/>
      <c r="BT27" s="89"/>
      <c r="BU27" s="89"/>
      <c r="BV27" s="89"/>
      <c r="BW27" s="89"/>
      <c r="BX27" s="89"/>
      <c r="BY27" s="89"/>
      <c r="BZ27" s="89"/>
      <c r="CA27" s="89"/>
      <c r="CB27" s="89"/>
      <c r="CC27" s="89"/>
      <c r="CD27" s="89"/>
      <c r="CE27" s="89"/>
      <c r="CF27" s="89"/>
      <c r="CG27" s="89"/>
      <c r="CH27" s="89"/>
      <c r="CI27" s="89"/>
      <c r="CJ27" s="89"/>
      <c r="CK27" s="89"/>
      <c r="CL27" s="89"/>
    </row>
    <row r="28" spans="2:90" s="84" customFormat="1" ht="10.15" customHeight="1">
      <c r="B28" s="85"/>
      <c r="E28" s="92"/>
      <c r="F28" s="11"/>
      <c r="G28" s="105"/>
      <c r="H28" s="89"/>
      <c r="I28" s="89"/>
      <c r="J28" s="89"/>
      <c r="K28" s="89"/>
      <c r="L28" s="89"/>
      <c r="M28" s="89"/>
      <c r="N28" s="89"/>
      <c r="O28" s="89"/>
      <c r="P28" s="89"/>
      <c r="Q28" s="89"/>
      <c r="R28" s="89"/>
      <c r="S28" s="89"/>
      <c r="T28" s="89"/>
      <c r="U28" s="89"/>
      <c r="V28" s="89"/>
      <c r="W28" s="89"/>
      <c r="X28" s="89"/>
      <c r="Y28" s="89"/>
      <c r="Z28" s="89"/>
      <c r="AA28" s="89"/>
      <c r="AB28" s="89"/>
      <c r="AC28" s="89"/>
      <c r="AD28" s="89"/>
      <c r="AE28" s="89"/>
      <c r="AF28" s="89"/>
      <c r="AG28" s="89"/>
      <c r="AH28" s="89"/>
      <c r="AI28" s="89"/>
      <c r="AJ28" s="89"/>
      <c r="AK28" s="89"/>
      <c r="AL28" s="89"/>
      <c r="AM28" s="89"/>
      <c r="AN28" s="89"/>
      <c r="AO28" s="89"/>
      <c r="AP28" s="89"/>
      <c r="AQ28" s="89"/>
      <c r="AR28" s="89"/>
      <c r="AS28" s="89"/>
      <c r="AT28" s="89"/>
      <c r="AU28" s="89"/>
      <c r="AV28" s="89"/>
      <c r="AW28" s="89"/>
      <c r="AX28" s="89"/>
      <c r="AY28" s="89"/>
      <c r="AZ28" s="89"/>
      <c r="BA28" s="89"/>
      <c r="BB28" s="89"/>
      <c r="BC28" s="89"/>
      <c r="BD28" s="89"/>
      <c r="BE28" s="89"/>
      <c r="BF28" s="89"/>
      <c r="BG28" s="89"/>
      <c r="BH28" s="89"/>
      <c r="BI28" s="89"/>
      <c r="BJ28" s="89"/>
      <c r="BK28" s="89"/>
      <c r="BL28" s="89"/>
      <c r="BM28" s="89"/>
      <c r="BN28" s="89"/>
      <c r="BO28" s="89"/>
      <c r="BP28" s="89"/>
      <c r="BQ28" s="89"/>
      <c r="BR28" s="89"/>
      <c r="BS28" s="89"/>
      <c r="BT28" s="89"/>
      <c r="BU28" s="89"/>
      <c r="BV28" s="89"/>
      <c r="BW28" s="89"/>
      <c r="BX28" s="89"/>
      <c r="BY28" s="89"/>
      <c r="BZ28" s="89"/>
      <c r="CA28" s="89"/>
      <c r="CB28" s="89"/>
      <c r="CC28" s="89"/>
      <c r="CD28" s="89"/>
      <c r="CE28" s="89"/>
      <c r="CF28" s="89"/>
      <c r="CG28" s="89"/>
      <c r="CH28" s="89"/>
      <c r="CI28" s="89"/>
      <c r="CJ28" s="89"/>
      <c r="CK28" s="89"/>
      <c r="CL28" s="89"/>
    </row>
    <row r="29" spans="2:90" s="84" customFormat="1" ht="10.15" customHeight="1">
      <c r="B29" s="85"/>
      <c r="E29" s="189" t="s">
        <v>361</v>
      </c>
      <c r="F29" s="150"/>
      <c r="G29" s="190"/>
      <c r="H29" s="93"/>
      <c r="I29" s="93"/>
      <c r="J29" s="93"/>
      <c r="K29" s="93"/>
      <c r="L29" s="93"/>
      <c r="M29" s="93"/>
      <c r="N29" s="191">
        <f ca="1">SUM(N30:N31)</f>
        <v>0</v>
      </c>
      <c r="O29" s="89"/>
      <c r="P29" s="89"/>
      <c r="Q29" s="89"/>
      <c r="R29" s="89"/>
      <c r="S29" s="89"/>
      <c r="T29" s="89"/>
      <c r="U29" s="89"/>
      <c r="V29" s="89"/>
      <c r="W29" s="89"/>
      <c r="X29" s="89"/>
      <c r="Y29" s="89"/>
      <c r="Z29" s="89"/>
      <c r="AA29" s="89"/>
      <c r="AB29" s="89"/>
      <c r="AC29" s="89"/>
      <c r="AD29" s="89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  <c r="AP29" s="89"/>
      <c r="AQ29" s="89"/>
      <c r="AR29" s="89"/>
      <c r="AS29" s="89"/>
      <c r="AT29" s="89"/>
      <c r="AU29" s="89"/>
      <c r="AV29" s="89"/>
      <c r="AW29" s="89"/>
      <c r="AX29" s="89"/>
      <c r="AY29" s="89"/>
      <c r="AZ29" s="89"/>
      <c r="BA29" s="89"/>
      <c r="BB29" s="89"/>
      <c r="BC29" s="89"/>
      <c r="BD29" s="89"/>
      <c r="BE29" s="89"/>
      <c r="BF29" s="89"/>
      <c r="BG29" s="89"/>
      <c r="BH29" s="89"/>
      <c r="BI29" s="89"/>
      <c r="BJ29" s="89"/>
      <c r="BK29" s="89"/>
      <c r="BL29" s="89"/>
      <c r="BM29" s="89"/>
      <c r="BN29" s="89"/>
      <c r="BO29" s="89"/>
      <c r="BP29" s="89"/>
      <c r="BQ29" s="89"/>
      <c r="BR29" s="89"/>
      <c r="BS29" s="89"/>
      <c r="BT29" s="89"/>
      <c r="BU29" s="89"/>
      <c r="BV29" s="89"/>
      <c r="BW29" s="89"/>
      <c r="BX29" s="89"/>
      <c r="BY29" s="89"/>
      <c r="BZ29" s="89"/>
      <c r="CA29" s="89"/>
      <c r="CB29" s="89"/>
      <c r="CC29" s="89"/>
      <c r="CD29" s="89"/>
      <c r="CE29" s="89"/>
      <c r="CF29" s="89"/>
      <c r="CG29" s="89"/>
      <c r="CH29" s="89"/>
      <c r="CI29" s="89"/>
      <c r="CJ29" s="89"/>
      <c r="CK29" s="89"/>
      <c r="CL29" s="89"/>
    </row>
    <row r="30" spans="2:90" s="84" customFormat="1" ht="10.15" customHeight="1">
      <c r="B30" s="85"/>
      <c r="E30" s="92"/>
      <c r="F30" s="91" t="s">
        <v>383</v>
      </c>
      <c r="G30" s="105"/>
      <c r="H30" s="89"/>
      <c r="I30" s="89"/>
      <c r="J30" s="89"/>
      <c r="K30" s="89"/>
      <c r="L30" s="89"/>
      <c r="M30" s="89"/>
      <c r="N30" s="178">
        <f ca="1">Bilance!A29</f>
        <v>0</v>
      </c>
      <c r="O30" s="89"/>
      <c r="P30" s="89"/>
      <c r="Q30" s="89"/>
      <c r="R30" s="89"/>
      <c r="S30" s="89"/>
      <c r="T30" s="89"/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89"/>
      <c r="AS30" s="89"/>
      <c r="AT30" s="89"/>
      <c r="AU30" s="89"/>
      <c r="AV30" s="89"/>
      <c r="AW30" s="89"/>
      <c r="AX30" s="89"/>
      <c r="AY30" s="89"/>
      <c r="AZ30" s="89"/>
      <c r="BA30" s="89"/>
      <c r="BB30" s="89"/>
      <c r="BC30" s="89"/>
      <c r="BD30" s="89"/>
      <c r="BE30" s="89"/>
      <c r="BF30" s="89"/>
      <c r="BG30" s="89"/>
      <c r="BH30" s="89"/>
      <c r="BI30" s="89"/>
      <c r="BJ30" s="89"/>
      <c r="BK30" s="89"/>
      <c r="BL30" s="89"/>
      <c r="BM30" s="89"/>
      <c r="BN30" s="89"/>
      <c r="BO30" s="89"/>
      <c r="BP30" s="89"/>
      <c r="BQ30" s="89"/>
      <c r="BR30" s="89"/>
      <c r="BS30" s="89"/>
      <c r="BT30" s="89"/>
      <c r="BU30" s="89"/>
      <c r="BV30" s="89"/>
      <c r="BW30" s="89"/>
      <c r="BX30" s="89"/>
      <c r="BY30" s="89"/>
      <c r="BZ30" s="89"/>
      <c r="CA30" s="89"/>
      <c r="CB30" s="89"/>
      <c r="CC30" s="89"/>
      <c r="CD30" s="89"/>
      <c r="CE30" s="89"/>
      <c r="CF30" s="89"/>
      <c r="CG30" s="89"/>
      <c r="CH30" s="89"/>
      <c r="CI30" s="89"/>
      <c r="CJ30" s="89"/>
      <c r="CK30" s="89"/>
      <c r="CL30" s="89"/>
    </row>
    <row r="31" spans="2:90" s="84" customFormat="1" ht="10.15" customHeight="1">
      <c r="B31" s="85"/>
      <c r="E31" s="92"/>
      <c r="F31" s="11" t="s">
        <v>381</v>
      </c>
      <c r="G31" s="105"/>
      <c r="H31" s="89"/>
      <c r="I31" s="89"/>
      <c r="J31" s="89"/>
      <c r="K31" s="89"/>
      <c r="L31" s="89"/>
      <c r="M31" s="89"/>
      <c r="N31" s="178">
        <f ca="1">Bilance!A39</f>
        <v>0</v>
      </c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89"/>
      <c r="BL31" s="89"/>
      <c r="BM31" s="89"/>
      <c r="BN31" s="89"/>
      <c r="BO31" s="89"/>
      <c r="BP31" s="89"/>
      <c r="BQ31" s="89"/>
      <c r="BR31" s="89"/>
      <c r="BS31" s="89"/>
      <c r="BT31" s="89"/>
      <c r="BU31" s="89"/>
      <c r="BV31" s="89"/>
      <c r="BW31" s="89"/>
      <c r="BX31" s="89"/>
      <c r="BY31" s="89"/>
      <c r="BZ31" s="89"/>
      <c r="CA31" s="89"/>
      <c r="CB31" s="89"/>
      <c r="CC31" s="89"/>
      <c r="CD31" s="89"/>
      <c r="CE31" s="89"/>
      <c r="CF31" s="89"/>
      <c r="CG31" s="89"/>
      <c r="CH31" s="89"/>
      <c r="CI31" s="89"/>
      <c r="CJ31" s="89"/>
      <c r="CK31" s="89"/>
      <c r="CL31" s="89"/>
    </row>
    <row r="32" spans="2:90" s="84" customFormat="1" ht="10.15" customHeight="1">
      <c r="B32" s="85"/>
      <c r="F32" s="91"/>
      <c r="G32" s="105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  <c r="BB32" s="89"/>
      <c r="BC32" s="89"/>
      <c r="BD32" s="89"/>
      <c r="BE32" s="89"/>
      <c r="BF32" s="89"/>
      <c r="BG32" s="89"/>
      <c r="BH32" s="89"/>
      <c r="BI32" s="89"/>
      <c r="BJ32" s="89"/>
      <c r="BK32" s="89"/>
      <c r="BL32" s="89"/>
      <c r="BM32" s="89"/>
      <c r="BN32" s="89"/>
      <c r="BO32" s="89"/>
      <c r="BP32" s="89"/>
      <c r="BQ32" s="89"/>
      <c r="BR32" s="89"/>
      <c r="BS32" s="89"/>
      <c r="BT32" s="89"/>
      <c r="BU32" s="89"/>
      <c r="BV32" s="89"/>
      <c r="BW32" s="89"/>
      <c r="BX32" s="89"/>
      <c r="BY32" s="89"/>
      <c r="BZ32" s="89"/>
      <c r="CA32" s="89"/>
      <c r="CB32" s="89"/>
      <c r="CC32" s="89"/>
      <c r="CD32" s="89"/>
      <c r="CE32" s="89"/>
      <c r="CF32" s="89"/>
      <c r="CG32" s="89"/>
      <c r="CH32" s="89"/>
      <c r="CI32" s="89"/>
      <c r="CJ32" s="89"/>
      <c r="CK32" s="89"/>
      <c r="CL32" s="89"/>
    </row>
    <row r="33" spans="2:90" s="84" customFormat="1" ht="10.15" customHeight="1">
      <c r="B33" s="85"/>
      <c r="E33" s="189" t="s">
        <v>483</v>
      </c>
      <c r="F33" s="150"/>
      <c r="G33" s="190"/>
      <c r="H33" s="93"/>
      <c r="I33" s="93"/>
      <c r="J33" s="93"/>
      <c r="K33" s="93"/>
      <c r="L33" s="93"/>
      <c r="M33" s="93"/>
      <c r="N33" s="191">
        <f ca="1">SUM(N34:N34)</f>
        <v>0</v>
      </c>
      <c r="O33" s="89"/>
      <c r="P33" s="89"/>
      <c r="Q33" s="89"/>
      <c r="R33" s="89"/>
      <c r="S33" s="89"/>
      <c r="T33" s="89"/>
      <c r="U33" s="89"/>
      <c r="V33" s="89"/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  <c r="AP33" s="89"/>
      <c r="AQ33" s="89"/>
      <c r="AR33" s="89"/>
      <c r="AS33" s="89"/>
      <c r="AT33" s="89"/>
      <c r="AU33" s="89"/>
      <c r="AV33" s="89"/>
      <c r="AW33" s="89"/>
      <c r="AX33" s="89"/>
      <c r="AY33" s="89"/>
      <c r="AZ33" s="89"/>
      <c r="BA33" s="89"/>
      <c r="BB33" s="89"/>
      <c r="BC33" s="89"/>
      <c r="BD33" s="89"/>
      <c r="BE33" s="89"/>
      <c r="BF33" s="89"/>
      <c r="BG33" s="89"/>
      <c r="BH33" s="89"/>
      <c r="BI33" s="89"/>
      <c r="BJ33" s="89"/>
      <c r="BK33" s="89"/>
      <c r="BL33" s="89"/>
      <c r="BM33" s="89"/>
      <c r="BN33" s="89"/>
      <c r="BO33" s="89"/>
      <c r="BP33" s="89"/>
      <c r="BQ33" s="89"/>
      <c r="BR33" s="89"/>
      <c r="BS33" s="89"/>
      <c r="BT33" s="89"/>
      <c r="BU33" s="89"/>
      <c r="BV33" s="89"/>
      <c r="BW33" s="89"/>
      <c r="BX33" s="89"/>
      <c r="BY33" s="89"/>
      <c r="BZ33" s="89"/>
      <c r="CA33" s="89"/>
      <c r="CB33" s="89"/>
      <c r="CC33" s="89"/>
      <c r="CD33" s="89"/>
      <c r="CE33" s="89"/>
      <c r="CF33" s="89"/>
      <c r="CG33" s="89"/>
      <c r="CH33" s="89"/>
      <c r="CI33" s="89"/>
      <c r="CJ33" s="89"/>
      <c r="CK33" s="89"/>
      <c r="CL33" s="89"/>
    </row>
    <row r="34" spans="2:90" s="84" customFormat="1" ht="10.15" customHeight="1">
      <c r="B34" s="85"/>
      <c r="E34" s="92"/>
      <c r="F34" s="91" t="s">
        <v>484</v>
      </c>
      <c r="G34" s="105"/>
      <c r="H34" s="89"/>
      <c r="I34" s="89"/>
      <c r="J34" s="89"/>
      <c r="K34" s="89"/>
      <c r="L34" s="89"/>
      <c r="M34" s="89"/>
      <c r="N34" s="178">
        <f ca="1">'Naudas plusma'!A68</f>
        <v>0</v>
      </c>
      <c r="O34" s="89"/>
      <c r="P34" s="89"/>
      <c r="Q34" s="89"/>
      <c r="R34" s="89"/>
      <c r="S34" s="89"/>
      <c r="T34" s="89"/>
      <c r="U34" s="89"/>
      <c r="V34" s="89"/>
      <c r="W34" s="89"/>
      <c r="X34" s="89"/>
      <c r="Y34" s="89"/>
      <c r="Z34" s="89"/>
      <c r="AA34" s="89"/>
      <c r="AB34" s="89"/>
      <c r="AC34" s="89"/>
      <c r="AD34" s="89"/>
      <c r="AE34" s="89"/>
      <c r="AF34" s="89"/>
      <c r="AG34" s="89"/>
      <c r="AH34" s="89"/>
      <c r="AI34" s="89"/>
      <c r="AJ34" s="89"/>
      <c r="AK34" s="89"/>
      <c r="AL34" s="89"/>
      <c r="AM34" s="89"/>
      <c r="AN34" s="89"/>
      <c r="AO34" s="89"/>
      <c r="AP34" s="89"/>
      <c r="AQ34" s="89"/>
      <c r="AR34" s="89"/>
      <c r="AS34" s="89"/>
      <c r="AT34" s="89"/>
      <c r="AU34" s="89"/>
      <c r="AV34" s="89"/>
      <c r="AW34" s="89"/>
      <c r="AX34" s="89"/>
      <c r="AY34" s="89"/>
      <c r="AZ34" s="89"/>
      <c r="BA34" s="89"/>
      <c r="BB34" s="89"/>
      <c r="BC34" s="89"/>
      <c r="BD34" s="89"/>
      <c r="BE34" s="89"/>
      <c r="BF34" s="89"/>
      <c r="BG34" s="89"/>
      <c r="BH34" s="89"/>
      <c r="BI34" s="89"/>
      <c r="BJ34" s="89"/>
      <c r="BK34" s="89"/>
      <c r="BL34" s="89"/>
      <c r="BM34" s="89"/>
      <c r="BN34" s="89"/>
      <c r="BO34" s="89"/>
      <c r="BP34" s="89"/>
      <c r="BQ34" s="89"/>
      <c r="BR34" s="89"/>
      <c r="BS34" s="89"/>
      <c r="BT34" s="89"/>
      <c r="BU34" s="89"/>
      <c r="BV34" s="89"/>
      <c r="BW34" s="89"/>
      <c r="BX34" s="89"/>
      <c r="BY34" s="89"/>
      <c r="BZ34" s="89"/>
      <c r="CA34" s="89"/>
      <c r="CB34" s="89"/>
      <c r="CC34" s="89"/>
      <c r="CD34" s="89"/>
      <c r="CE34" s="89"/>
      <c r="CF34" s="89"/>
      <c r="CG34" s="89"/>
      <c r="CH34" s="89"/>
      <c r="CI34" s="89"/>
      <c r="CJ34" s="89"/>
      <c r="CK34" s="89"/>
      <c r="CL34" s="89"/>
    </row>
    <row r="35" spans="2:90" s="84" customFormat="1" ht="10.15" customHeight="1">
      <c r="B35" s="85"/>
      <c r="F35" s="91"/>
      <c r="G35" s="105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  <c r="AP35" s="89"/>
      <c r="AQ35" s="89"/>
      <c r="AR35" s="89"/>
      <c r="AS35" s="89"/>
      <c r="AT35" s="89"/>
      <c r="AU35" s="89"/>
      <c r="AV35" s="89"/>
      <c r="AW35" s="89"/>
      <c r="AX35" s="89"/>
      <c r="AY35" s="89"/>
      <c r="AZ35" s="89"/>
      <c r="BA35" s="89"/>
      <c r="BB35" s="89"/>
      <c r="BC35" s="89"/>
      <c r="BD35" s="89"/>
      <c r="BE35" s="89"/>
      <c r="BF35" s="89"/>
      <c r="BG35" s="89"/>
      <c r="BH35" s="89"/>
      <c r="BI35" s="89"/>
      <c r="BJ35" s="89"/>
      <c r="BK35" s="89"/>
      <c r="BL35" s="89"/>
      <c r="BM35" s="89"/>
      <c r="BN35" s="89"/>
      <c r="BO35" s="89"/>
      <c r="BP35" s="89"/>
      <c r="BQ35" s="89"/>
      <c r="BR35" s="89"/>
      <c r="BS35" s="89"/>
      <c r="BT35" s="89"/>
      <c r="BU35" s="89"/>
      <c r="BV35" s="89"/>
      <c r="BW35" s="89"/>
      <c r="BX35" s="89"/>
      <c r="BY35" s="89"/>
      <c r="BZ35" s="89"/>
      <c r="CA35" s="89"/>
      <c r="CB35" s="89"/>
      <c r="CC35" s="89"/>
      <c r="CD35" s="89"/>
      <c r="CE35" s="89"/>
      <c r="CF35" s="89"/>
      <c r="CG35" s="89"/>
      <c r="CH35" s="89"/>
      <c r="CI35" s="89"/>
      <c r="CJ35" s="89"/>
      <c r="CK35" s="89"/>
      <c r="CL35" s="89"/>
    </row>
    <row r="36" spans="2:90" s="84" customFormat="1" ht="10.15" customHeight="1">
      <c r="B36" s="85"/>
      <c r="E36" s="189" t="s">
        <v>362</v>
      </c>
      <c r="F36" s="150"/>
      <c r="G36" s="190"/>
      <c r="H36" s="93"/>
      <c r="I36" s="93"/>
      <c r="J36" s="93"/>
      <c r="K36" s="93"/>
      <c r="L36" s="93"/>
      <c r="M36" s="93"/>
      <c r="N36" s="191">
        <f ca="1">SUM(N37)</f>
        <v>0</v>
      </c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89"/>
      <c r="AY36" s="89"/>
      <c r="AZ36" s="89"/>
      <c r="BA36" s="89"/>
      <c r="BB36" s="89"/>
      <c r="BC36" s="89"/>
      <c r="BD36" s="89"/>
      <c r="BE36" s="89"/>
      <c r="BF36" s="89"/>
      <c r="BG36" s="89"/>
      <c r="BH36" s="89"/>
      <c r="BI36" s="89"/>
      <c r="BJ36" s="89"/>
      <c r="BK36" s="89"/>
      <c r="BL36" s="89"/>
      <c r="BM36" s="89"/>
      <c r="BN36" s="89"/>
      <c r="BO36" s="89"/>
      <c r="BP36" s="89"/>
      <c r="BQ36" s="89"/>
      <c r="BR36" s="89"/>
      <c r="BS36" s="89"/>
      <c r="BT36" s="89"/>
      <c r="BU36" s="89"/>
      <c r="BV36" s="89"/>
      <c r="BW36" s="89"/>
      <c r="BX36" s="89"/>
      <c r="BY36" s="89"/>
      <c r="BZ36" s="89"/>
      <c r="CA36" s="89"/>
      <c r="CB36" s="89"/>
      <c r="CC36" s="89"/>
      <c r="CD36" s="89"/>
      <c r="CE36" s="89"/>
      <c r="CF36" s="89"/>
      <c r="CG36" s="89"/>
      <c r="CH36" s="89"/>
      <c r="CI36" s="89"/>
      <c r="CJ36" s="89"/>
      <c r="CK36" s="89"/>
      <c r="CL36" s="89"/>
    </row>
    <row r="37" spans="2:90" s="84" customFormat="1" ht="10.15" customHeight="1">
      <c r="B37" s="85"/>
      <c r="E37" s="92"/>
      <c r="F37" s="91" t="s">
        <v>384</v>
      </c>
      <c r="G37" s="105"/>
      <c r="H37" s="89"/>
      <c r="I37" s="89"/>
      <c r="J37" s="89"/>
      <c r="K37" s="89"/>
      <c r="L37" s="89"/>
      <c r="M37" s="89"/>
      <c r="N37" s="178">
        <f ca="1">FCFF!A16</f>
        <v>0</v>
      </c>
      <c r="O37" s="89"/>
      <c r="P37" s="89"/>
      <c r="Q37" s="89"/>
      <c r="R37" s="89"/>
      <c r="S37" s="89"/>
      <c r="T37" s="89"/>
      <c r="U37" s="89"/>
      <c r="V37" s="89"/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  <c r="AP37" s="89"/>
      <c r="AQ37" s="89"/>
      <c r="AR37" s="89"/>
      <c r="AS37" s="89"/>
      <c r="AT37" s="89"/>
      <c r="AU37" s="89"/>
      <c r="AV37" s="89"/>
      <c r="AW37" s="89"/>
      <c r="AX37" s="89"/>
      <c r="AY37" s="89"/>
      <c r="AZ37" s="89"/>
      <c r="BA37" s="89"/>
      <c r="BB37" s="89"/>
      <c r="BC37" s="89"/>
      <c r="BD37" s="89"/>
      <c r="BE37" s="89"/>
      <c r="BF37" s="89"/>
      <c r="BG37" s="89"/>
      <c r="BH37" s="89"/>
      <c r="BI37" s="89"/>
      <c r="BJ37" s="89"/>
      <c r="BK37" s="89"/>
      <c r="BL37" s="89"/>
      <c r="BM37" s="89"/>
      <c r="BN37" s="89"/>
      <c r="BO37" s="89"/>
      <c r="BP37" s="89"/>
      <c r="BQ37" s="89"/>
      <c r="BR37" s="89"/>
      <c r="BS37" s="89"/>
      <c r="BT37" s="89"/>
      <c r="BU37" s="89"/>
      <c r="BV37" s="89"/>
      <c r="BW37" s="89"/>
      <c r="BX37" s="89"/>
      <c r="BY37" s="89"/>
      <c r="BZ37" s="89"/>
      <c r="CA37" s="89"/>
      <c r="CB37" s="89"/>
      <c r="CC37" s="89"/>
      <c r="CD37" s="89"/>
      <c r="CE37" s="89"/>
      <c r="CF37" s="89"/>
      <c r="CG37" s="89"/>
      <c r="CH37" s="89"/>
      <c r="CI37" s="89"/>
      <c r="CJ37" s="89"/>
      <c r="CK37" s="89"/>
      <c r="CL37" s="89"/>
    </row>
    <row r="38" spans="2:90" s="84" customFormat="1" ht="10.15" customHeight="1">
      <c r="B38" s="85"/>
      <c r="F38" s="91"/>
      <c r="G38" s="105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89"/>
      <c r="AX38" s="89"/>
      <c r="AY38" s="89"/>
      <c r="AZ38" s="89"/>
      <c r="BA38" s="89"/>
      <c r="BB38" s="89"/>
      <c r="BC38" s="89"/>
      <c r="BD38" s="89"/>
      <c r="BE38" s="89"/>
      <c r="BF38" s="89"/>
      <c r="BG38" s="89"/>
      <c r="BH38" s="89"/>
      <c r="BI38" s="89"/>
      <c r="BJ38" s="89"/>
      <c r="BK38" s="89"/>
      <c r="BL38" s="89"/>
      <c r="BM38" s="89"/>
      <c r="BN38" s="89"/>
      <c r="BO38" s="89"/>
      <c r="BP38" s="89"/>
      <c r="BQ38" s="89"/>
      <c r="BR38" s="89"/>
      <c r="BS38" s="89"/>
      <c r="BT38" s="89"/>
      <c r="BU38" s="89"/>
      <c r="BV38" s="89"/>
      <c r="BW38" s="89"/>
      <c r="BX38" s="89"/>
      <c r="BY38" s="89"/>
      <c r="BZ38" s="89"/>
      <c r="CA38" s="89"/>
      <c r="CB38" s="89"/>
      <c r="CC38" s="89"/>
      <c r="CD38" s="89"/>
      <c r="CE38" s="89"/>
      <c r="CF38" s="89"/>
      <c r="CG38" s="89"/>
      <c r="CH38" s="89"/>
      <c r="CI38" s="89"/>
      <c r="CJ38" s="89"/>
      <c r="CK38" s="89"/>
      <c r="CL38" s="89"/>
    </row>
    <row r="39" spans="2:90" s="84" customFormat="1" ht="10.15" customHeight="1">
      <c r="B39" s="85"/>
      <c r="E39" s="89"/>
      <c r="F39" s="91"/>
      <c r="G39" s="105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  <c r="AP39" s="89"/>
      <c r="AQ39" s="89"/>
      <c r="AR39" s="89"/>
      <c r="AS39" s="89"/>
      <c r="AT39" s="89"/>
      <c r="AU39" s="89"/>
      <c r="AV39" s="89"/>
      <c r="AW39" s="89"/>
      <c r="AX39" s="89"/>
      <c r="AY39" s="89"/>
      <c r="AZ39" s="89"/>
      <c r="BA39" s="89"/>
      <c r="BB39" s="89"/>
      <c r="BC39" s="89"/>
      <c r="BD39" s="89"/>
      <c r="BE39" s="89"/>
      <c r="BF39" s="89"/>
      <c r="BG39" s="89"/>
      <c r="BH39" s="89"/>
      <c r="BI39" s="89"/>
      <c r="BJ39" s="89"/>
      <c r="BK39" s="89"/>
      <c r="BL39" s="89"/>
      <c r="BM39" s="89"/>
      <c r="BN39" s="89"/>
      <c r="BO39" s="89"/>
      <c r="BP39" s="89"/>
      <c r="BQ39" s="89"/>
      <c r="BR39" s="89"/>
      <c r="BS39" s="89"/>
      <c r="BT39" s="89"/>
      <c r="BU39" s="89"/>
      <c r="BV39" s="89"/>
      <c r="BW39" s="89"/>
      <c r="BX39" s="89"/>
      <c r="BY39" s="89"/>
      <c r="BZ39" s="89"/>
      <c r="CA39" s="89"/>
      <c r="CB39" s="89"/>
      <c r="CC39" s="89"/>
      <c r="CD39" s="89"/>
      <c r="CE39" s="89"/>
      <c r="CF39" s="89"/>
      <c r="CG39" s="89"/>
      <c r="CH39" s="89"/>
      <c r="CI39" s="89"/>
      <c r="CJ39" s="89"/>
      <c r="CK39" s="89"/>
      <c r="CL39" s="89"/>
    </row>
    <row r="40" spans="2:90" s="27" customFormat="1" ht="10.15" customHeight="1">
      <c r="B40" s="27" t="s">
        <v>3</v>
      </c>
      <c r="D40" s="181"/>
      <c r="E40" s="182"/>
      <c r="F40" s="183"/>
      <c r="G40" s="183"/>
      <c r="H40" s="181"/>
      <c r="I40" s="181"/>
      <c r="J40" s="181"/>
      <c r="K40" s="181"/>
      <c r="L40" s="181"/>
      <c r="M40" s="181"/>
      <c r="N40" s="181"/>
      <c r="O40" s="181"/>
      <c r="P40" s="181"/>
      <c r="Q40" s="181"/>
      <c r="R40" s="181"/>
      <c r="S40" s="181"/>
      <c r="T40" s="181"/>
      <c r="U40" s="181"/>
      <c r="V40" s="181"/>
      <c r="W40" s="181"/>
      <c r="X40" s="181"/>
      <c r="Y40" s="181"/>
      <c r="Z40" s="181"/>
      <c r="AA40" s="181"/>
      <c r="AB40" s="181"/>
      <c r="AC40" s="181"/>
      <c r="AD40" s="181"/>
      <c r="AE40" s="181"/>
      <c r="AF40" s="181"/>
      <c r="AG40" s="181"/>
      <c r="AH40" s="181"/>
      <c r="AI40" s="181"/>
      <c r="AJ40" s="181"/>
      <c r="AK40" s="181"/>
      <c r="AL40" s="181"/>
      <c r="AM40" s="181"/>
      <c r="AN40" s="181"/>
      <c r="AO40" s="181"/>
      <c r="AP40" s="181"/>
      <c r="AQ40" s="181"/>
      <c r="AR40" s="181"/>
      <c r="AS40" s="181"/>
      <c r="AT40" s="181"/>
      <c r="AU40" s="181"/>
      <c r="AV40" s="181"/>
      <c r="AW40" s="181"/>
      <c r="AX40" s="181"/>
      <c r="AY40" s="181"/>
      <c r="AZ40" s="181"/>
      <c r="BA40" s="181"/>
      <c r="BB40" s="181"/>
      <c r="BC40" s="181"/>
      <c r="BD40" s="181"/>
      <c r="BE40" s="181"/>
      <c r="BF40" s="181"/>
      <c r="BG40" s="181"/>
      <c r="BH40" s="181"/>
      <c r="BI40" s="181"/>
      <c r="BJ40" s="181"/>
      <c r="BK40" s="181"/>
      <c r="BL40" s="181"/>
      <c r="BM40" s="181"/>
      <c r="BN40" s="181"/>
      <c r="BO40" s="181"/>
      <c r="BP40" s="181"/>
      <c r="BQ40" s="181"/>
      <c r="BR40" s="181"/>
      <c r="BS40" s="181"/>
      <c r="BT40" s="181"/>
      <c r="BU40" s="181"/>
      <c r="BV40" s="181"/>
      <c r="BW40" s="181"/>
      <c r="BX40" s="181"/>
      <c r="BY40" s="181"/>
      <c r="BZ40" s="181"/>
      <c r="CA40" s="181"/>
      <c r="CB40" s="181"/>
      <c r="CC40" s="181"/>
      <c r="CD40" s="181"/>
      <c r="CE40" s="181"/>
      <c r="CF40" s="181"/>
      <c r="CG40" s="181"/>
      <c r="CH40" s="181"/>
      <c r="CI40" s="181"/>
      <c r="CJ40" s="181"/>
      <c r="CK40" s="181"/>
      <c r="CL40" s="181"/>
    </row>
  </sheetData>
  <conditionalFormatting sqref="N9:N15">
    <cfRule type="cellIs" dxfId="23" priority="27" operator="equal">
      <formula>0</formula>
    </cfRule>
    <cfRule type="cellIs" dxfId="22" priority="28" operator="greaterThan">
      <formula>0</formula>
    </cfRule>
  </conditionalFormatting>
  <conditionalFormatting sqref="N23:N24">
    <cfRule type="cellIs" dxfId="21" priority="21" operator="equal">
      <formula>0</formula>
    </cfRule>
    <cfRule type="cellIs" dxfId="20" priority="22" operator="greaterThan">
      <formula>0</formula>
    </cfRule>
  </conditionalFormatting>
  <conditionalFormatting sqref="N6">
    <cfRule type="cellIs" dxfId="19" priority="19" operator="equal">
      <formula>0</formula>
    </cfRule>
    <cfRule type="cellIs" dxfId="18" priority="20" operator="greaterThan">
      <formula>0</formula>
    </cfRule>
  </conditionalFormatting>
  <conditionalFormatting sqref="N17:N22">
    <cfRule type="cellIs" dxfId="17" priority="17" operator="equal">
      <formula>0</formula>
    </cfRule>
    <cfRule type="cellIs" dxfId="16" priority="18" operator="greaterThan">
      <formula>0</formula>
    </cfRule>
  </conditionalFormatting>
  <conditionalFormatting sqref="N31">
    <cfRule type="cellIs" dxfId="15" priority="15" operator="equal">
      <formula>0</formula>
    </cfRule>
    <cfRule type="cellIs" dxfId="14" priority="16" operator="greaterThan">
      <formula>0</formula>
    </cfRule>
  </conditionalFormatting>
  <conditionalFormatting sqref="N29:N30">
    <cfRule type="cellIs" dxfId="13" priority="13" operator="equal">
      <formula>0</formula>
    </cfRule>
    <cfRule type="cellIs" dxfId="12" priority="14" operator="greaterThan">
      <formula>0</formula>
    </cfRule>
  </conditionalFormatting>
  <conditionalFormatting sqref="N37">
    <cfRule type="cellIs" dxfId="11" priority="11" operator="equal">
      <formula>0</formula>
    </cfRule>
    <cfRule type="cellIs" dxfId="10" priority="12" operator="greaterThan">
      <formula>0</formula>
    </cfRule>
  </conditionalFormatting>
  <conditionalFormatting sqref="N36">
    <cfRule type="cellIs" dxfId="9" priority="9" operator="equal">
      <formula>0</formula>
    </cfRule>
    <cfRule type="cellIs" dxfId="8" priority="10" operator="greaterThan">
      <formula>0</formula>
    </cfRule>
  </conditionalFormatting>
  <conditionalFormatting sqref="N26">
    <cfRule type="cellIs" dxfId="7" priority="7" operator="equal">
      <formula>0</formula>
    </cfRule>
    <cfRule type="cellIs" dxfId="6" priority="8" operator="greaterThan">
      <formula>0</formula>
    </cfRule>
  </conditionalFormatting>
  <conditionalFormatting sqref="N27">
    <cfRule type="cellIs" dxfId="5" priority="5" operator="equal">
      <formula>0</formula>
    </cfRule>
    <cfRule type="cellIs" dxfId="4" priority="6" operator="greaterThan">
      <formula>0</formula>
    </cfRule>
  </conditionalFormatting>
  <conditionalFormatting sqref="N33:N34">
    <cfRule type="cellIs" dxfId="3" priority="1" operator="equal">
      <formula>0</formula>
    </cfRule>
    <cfRule type="cellIs" dxfId="2" priority="2" operator="greaterThan">
      <formula>0</formula>
    </cfRule>
  </conditionalFormatting>
  <pageMargins left="0.7" right="0.7" top="0.75" bottom="0.75" header="0.3" footer="0.3"/>
  <pageSetup paperSize="9" orientation="portrait" r:id="rId1"/>
  <headerFooter>
    <oddFooter>&amp;C&amp;7&amp;B&amp;"Arial"Document Classification: KPMG Confidential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A6879-FAD4-4885-8124-4B0EAE3FA0AD}">
  <sheetPr codeName="Sheet16">
    <tabColor theme="0" tint="-0.14999847407452621"/>
  </sheetPr>
  <dimension ref="A1:CK437"/>
  <sheetViews>
    <sheetView workbookViewId="0">
      <selection activeCell="A437" sqref="A437:XFD437"/>
    </sheetView>
  </sheetViews>
  <sheetFormatPr defaultColWidth="0" defaultRowHeight="15" outlineLevelRow="2"/>
  <cols>
    <col min="1" max="1" width="3.5703125" customWidth="1"/>
    <col min="2" max="2" width="4.5703125" customWidth="1"/>
    <col min="3" max="3" width="4.7109375" customWidth="1"/>
    <col min="4" max="4" width="45.7109375" customWidth="1"/>
    <col min="5" max="5" width="26" customWidth="1"/>
    <col min="6" max="6" width="11.7109375" customWidth="1"/>
    <col min="7" max="7" width="15.5703125" customWidth="1"/>
    <col min="8" max="8" width="8.7109375" customWidth="1"/>
    <col min="9" max="9" width="5.5703125" customWidth="1"/>
    <col min="10" max="90" width="11.7109375" customWidth="1"/>
  </cols>
  <sheetData>
    <row r="1" spans="1:12">
      <c r="A1">
        <v>437</v>
      </c>
      <c r="B1">
        <v>16384</v>
      </c>
    </row>
    <row r="15" spans="1:12">
      <c r="F15" s="343"/>
      <c r="G15" s="343"/>
      <c r="H15" s="343"/>
      <c r="I15" s="344"/>
      <c r="J15" s="343"/>
      <c r="K15" s="345"/>
    </row>
    <row r="16" spans="1:12">
      <c r="F16" s="136"/>
      <c r="G16" s="136"/>
      <c r="H16" s="136"/>
      <c r="I16" s="134"/>
      <c r="L16" s="134"/>
    </row>
    <row r="17" spans="6:12">
      <c r="F17" s="135"/>
      <c r="G17" s="135"/>
      <c r="H17" s="135"/>
      <c r="I17" s="134"/>
      <c r="L17" s="134"/>
    </row>
    <row r="18" spans="6:12">
      <c r="F18" s="135"/>
      <c r="G18" s="135"/>
      <c r="H18" s="135"/>
      <c r="I18" s="134"/>
      <c r="L18" s="134"/>
    </row>
    <row r="59" spans="7:7">
      <c r="G59" s="212"/>
    </row>
    <row r="113" spans="10:89">
      <c r="J113" s="248"/>
      <c r="K113" s="248"/>
      <c r="L113" s="248"/>
      <c r="M113" s="248"/>
      <c r="N113" s="248"/>
      <c r="O113" s="248"/>
      <c r="P113" s="248"/>
      <c r="Q113" s="248"/>
      <c r="R113" s="248"/>
      <c r="S113" s="248"/>
      <c r="T113" s="248"/>
      <c r="U113" s="248"/>
      <c r="V113" s="248"/>
      <c r="W113" s="248"/>
      <c r="X113" s="248"/>
      <c r="Y113" s="248"/>
      <c r="Z113" s="248"/>
      <c r="AA113" s="248"/>
      <c r="AB113" s="248"/>
      <c r="AC113" s="248"/>
      <c r="AD113" s="248"/>
      <c r="AE113" s="248"/>
      <c r="AF113" s="248"/>
      <c r="AG113" s="248"/>
      <c r="AH113" s="248"/>
      <c r="AI113" s="248"/>
      <c r="AJ113" s="248"/>
      <c r="AK113" s="248"/>
      <c r="AL113" s="248"/>
      <c r="AM113" s="248"/>
      <c r="AN113" s="248"/>
      <c r="AO113" s="248"/>
      <c r="AP113" s="248"/>
      <c r="AQ113" s="248"/>
      <c r="AR113" s="248"/>
      <c r="AS113" s="248"/>
      <c r="AT113" s="248"/>
      <c r="AU113" s="248"/>
      <c r="AV113" s="248"/>
      <c r="AW113" s="248"/>
      <c r="AX113" s="248"/>
      <c r="AY113" s="248"/>
      <c r="AZ113" s="248"/>
      <c r="BA113" s="248"/>
      <c r="BB113" s="248"/>
      <c r="BC113" s="248"/>
      <c r="BD113" s="248"/>
      <c r="BE113" s="248"/>
      <c r="BF113" s="248"/>
      <c r="BG113" s="248"/>
      <c r="BH113" s="248"/>
      <c r="BI113" s="248"/>
      <c r="BJ113" s="248"/>
      <c r="BK113" s="248"/>
      <c r="BL113" s="248"/>
      <c r="BM113" s="248"/>
      <c r="BN113" s="248"/>
      <c r="BO113" s="248"/>
      <c r="BP113" s="248"/>
      <c r="BQ113" s="248"/>
      <c r="BR113" s="248"/>
      <c r="BS113" s="248"/>
      <c r="BT113" s="248"/>
      <c r="BU113" s="248"/>
      <c r="BV113" s="248"/>
      <c r="BW113" s="248"/>
      <c r="BX113" s="248"/>
      <c r="BY113" s="248"/>
      <c r="BZ113" s="248"/>
      <c r="CA113" s="248"/>
      <c r="CB113" s="248"/>
      <c r="CC113" s="248"/>
      <c r="CD113" s="248"/>
      <c r="CE113" s="248"/>
      <c r="CF113" s="248"/>
      <c r="CG113" s="248"/>
      <c r="CH113" s="248"/>
      <c r="CI113" s="248"/>
      <c r="CJ113" s="248"/>
      <c r="CK113" s="248"/>
    </row>
    <row r="390" spans="1:10" s="10" customFormat="1" ht="11.25" outlineLevel="2">
      <c r="A390" s="269"/>
      <c r="B390" s="21"/>
      <c r="D390" s="44"/>
      <c r="E390" s="11"/>
      <c r="F390" s="12"/>
      <c r="G390" s="46"/>
      <c r="H390" s="46"/>
      <c r="I390" s="305"/>
      <c r="J390" s="44"/>
    </row>
    <row r="437" spans="1:10" s="10" customFormat="1" ht="11.25" outlineLevel="2">
      <c r="A437" s="269"/>
      <c r="B437" s="21"/>
      <c r="D437" s="44"/>
      <c r="E437" s="11"/>
      <c r="F437" s="12"/>
      <c r="G437" s="12"/>
      <c r="H437" s="12"/>
      <c r="J437" s="44"/>
    </row>
  </sheetData>
  <mergeCells count="2">
    <mergeCell ref="F15:H15"/>
    <mergeCell ref="I15:K15"/>
  </mergeCells>
  <conditionalFormatting sqref="H390">
    <cfRule type="cellIs" dxfId="1" priority="1" operator="equal">
      <formula>"ERROR"</formula>
    </cfRule>
  </conditionalFormatting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3E9B3-5543-41E4-9264-57D43FFBFA57}">
  <sheetPr codeName="Sheet17">
    <tabColor theme="0" tint="-0.14999847407452621"/>
  </sheetPr>
  <dimension ref="A1:CK437"/>
  <sheetViews>
    <sheetView workbookViewId="0">
      <selection activeCell="A437" sqref="A437:XFD437"/>
    </sheetView>
  </sheetViews>
  <sheetFormatPr defaultColWidth="0" defaultRowHeight="15" outlineLevelRow="2"/>
  <cols>
    <col min="1" max="1" width="3.5703125" customWidth="1"/>
    <col min="2" max="2" width="4.5703125" customWidth="1"/>
    <col min="3" max="3" width="4.7109375" customWidth="1"/>
    <col min="4" max="4" width="45.7109375" customWidth="1"/>
    <col min="5" max="5" width="26" customWidth="1"/>
    <col min="6" max="6" width="11.7109375" customWidth="1"/>
    <col min="7" max="7" width="15.5703125" customWidth="1"/>
    <col min="8" max="8" width="8.7109375" customWidth="1"/>
    <col min="9" max="9" width="5.5703125" customWidth="1"/>
    <col min="10" max="90" width="11.7109375" customWidth="1"/>
  </cols>
  <sheetData>
    <row r="1" spans="1:12">
      <c r="A1">
        <v>437</v>
      </c>
      <c r="B1">
        <v>16384</v>
      </c>
    </row>
    <row r="15" spans="1:12">
      <c r="F15" s="343"/>
      <c r="G15" s="343"/>
      <c r="H15" s="343"/>
      <c r="I15" s="344"/>
      <c r="J15" s="343"/>
      <c r="K15" s="345"/>
    </row>
    <row r="16" spans="1:12">
      <c r="F16" s="136"/>
      <c r="G16" s="136"/>
      <c r="H16" s="136"/>
      <c r="I16" s="134"/>
      <c r="L16" s="134"/>
    </row>
    <row r="17" spans="6:12">
      <c r="F17" s="135"/>
      <c r="G17" s="135"/>
      <c r="H17" s="135"/>
      <c r="I17" s="134"/>
      <c r="L17" s="134"/>
    </row>
    <row r="18" spans="6:12">
      <c r="F18" s="135"/>
      <c r="G18" s="135"/>
      <c r="H18" s="135"/>
      <c r="I18" s="134"/>
      <c r="L18" s="134"/>
    </row>
    <row r="59" spans="7:7">
      <c r="G59" s="213"/>
    </row>
    <row r="113" spans="10:89">
      <c r="J113" s="248"/>
      <c r="K113" s="248"/>
      <c r="L113" s="248"/>
      <c r="M113" s="248"/>
      <c r="N113" s="248"/>
      <c r="O113" s="248"/>
      <c r="P113" s="248"/>
      <c r="Q113" s="248"/>
      <c r="R113" s="248"/>
      <c r="S113" s="248"/>
      <c r="T113" s="248"/>
      <c r="U113" s="248"/>
      <c r="V113" s="248"/>
      <c r="W113" s="248"/>
      <c r="X113" s="248"/>
      <c r="Y113" s="248"/>
      <c r="Z113" s="248"/>
      <c r="AA113" s="248"/>
      <c r="AB113" s="248"/>
      <c r="AC113" s="248"/>
      <c r="AD113" s="248"/>
      <c r="AE113" s="248"/>
      <c r="AF113" s="248"/>
      <c r="AG113" s="248"/>
      <c r="AH113" s="248"/>
      <c r="AI113" s="248"/>
      <c r="AJ113" s="248"/>
      <c r="AK113" s="248"/>
      <c r="AL113" s="248"/>
      <c r="AM113" s="248"/>
      <c r="AN113" s="248"/>
      <c r="AO113" s="248"/>
      <c r="AP113" s="248"/>
      <c r="AQ113" s="248"/>
      <c r="AR113" s="248"/>
      <c r="AS113" s="248"/>
      <c r="AT113" s="248"/>
      <c r="AU113" s="248"/>
      <c r="AV113" s="248"/>
      <c r="AW113" s="248"/>
      <c r="AX113" s="248"/>
      <c r="AY113" s="248"/>
      <c r="AZ113" s="248"/>
      <c r="BA113" s="248"/>
      <c r="BB113" s="248"/>
      <c r="BC113" s="248"/>
      <c r="BD113" s="248"/>
      <c r="BE113" s="248"/>
      <c r="BF113" s="248"/>
      <c r="BG113" s="248"/>
      <c r="BH113" s="248"/>
      <c r="BI113" s="248"/>
      <c r="BJ113" s="248"/>
      <c r="BK113" s="248"/>
      <c r="BL113" s="248"/>
      <c r="BM113" s="248"/>
      <c r="BN113" s="248"/>
      <c r="BO113" s="248"/>
      <c r="BP113" s="248"/>
      <c r="BQ113" s="248"/>
      <c r="BR113" s="248"/>
      <c r="BS113" s="248"/>
      <c r="BT113" s="248"/>
      <c r="BU113" s="248"/>
      <c r="BV113" s="248"/>
      <c r="BW113" s="248"/>
      <c r="BX113" s="248"/>
      <c r="BY113" s="248"/>
      <c r="BZ113" s="248"/>
      <c r="CA113" s="248"/>
      <c r="CB113" s="248"/>
      <c r="CC113" s="248"/>
      <c r="CD113" s="248"/>
      <c r="CE113" s="248"/>
      <c r="CF113" s="248"/>
      <c r="CG113" s="248"/>
      <c r="CH113" s="248"/>
      <c r="CI113" s="248"/>
      <c r="CJ113" s="248"/>
      <c r="CK113" s="248"/>
    </row>
    <row r="390" spans="1:10" s="10" customFormat="1" ht="12" customHeight="1" outlineLevel="2">
      <c r="A390" s="269"/>
      <c r="B390" s="21"/>
      <c r="D390" s="44"/>
      <c r="E390" s="11"/>
      <c r="F390" s="12"/>
      <c r="G390" s="46"/>
      <c r="H390" s="46"/>
      <c r="I390" s="305"/>
      <c r="J390" s="44"/>
    </row>
    <row r="437" spans="1:10" s="10" customFormat="1" ht="12" customHeight="1" outlineLevel="2">
      <c r="A437" s="269"/>
      <c r="B437" s="21"/>
      <c r="D437" s="44"/>
      <c r="E437" s="11"/>
      <c r="F437" s="12"/>
      <c r="G437" s="12"/>
      <c r="H437" s="12"/>
      <c r="J437" s="44"/>
    </row>
  </sheetData>
  <mergeCells count="2">
    <mergeCell ref="F15:H15"/>
    <mergeCell ref="I15:K15"/>
  </mergeCells>
  <conditionalFormatting sqref="H390">
    <cfRule type="cellIs" dxfId="0" priority="1" operator="equal">
      <formula>"ERROR"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Apkopojums</vt:lpstr>
      <vt:lpstr>Ievades dati</vt:lpstr>
      <vt:lpstr>Krajumu aprekins</vt:lpstr>
      <vt:lpstr>Aprekini &gt;&gt;</vt:lpstr>
      <vt:lpstr>Ienemumi</vt:lpstr>
      <vt:lpstr>CAPEX un PL</vt:lpstr>
      <vt:lpstr>NWC</vt:lpstr>
      <vt:lpstr>OPEX</vt:lpstr>
      <vt:lpstr>Finansejums</vt:lpstr>
      <vt:lpstr>PZA</vt:lpstr>
      <vt:lpstr>Naudas plusma</vt:lpstr>
      <vt:lpstr>Bilance</vt:lpstr>
      <vt:lpstr>FCFF</vt:lpstr>
      <vt:lpstr>Jauna nomas maksa</vt:lpstr>
      <vt:lpstr>Tehniska dala &gt;&gt;</vt:lpstr>
      <vt:lpstr>Laika grafiks</vt:lpstr>
      <vt:lpstr>Vizualizaciju dati</vt:lpstr>
      <vt:lpstr>Parbaudes</vt:lpstr>
      <vt:lpstr>UPSLIDE_UndoFormatting</vt:lpstr>
      <vt:lpstr>UPSLIDE_Undo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Bass, Dainis</dc:creator>
  <cp:lastModifiedBy>Gints Jubelis</cp:lastModifiedBy>
  <cp:lastPrinted>2023-09-04T10:00:37Z</cp:lastPrinted>
  <dcterms:created xsi:type="dcterms:W3CDTF">2015-06-05T18:17:20Z</dcterms:created>
  <dcterms:modified xsi:type="dcterms:W3CDTF">2023-10-13T11:29:03Z</dcterms:modified>
</cp:coreProperties>
</file>