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Ieva.Petruse\Valsts nekustamie īpašumi, VAS\NĪ attīstības projektu pārvalde - O365 - Darba dokumenti\4_UPPVD\I_Citadeles 7\3.Iepirkumi\3.2.Būvdarbi\Tāmes\"/>
    </mc:Choice>
  </mc:AlternateContent>
  <xr:revisionPtr revIDLastSave="0" documentId="13_ncr:1_{03AA113D-14FE-4E6B-B246-A3B7CF4535B7}" xr6:coauthVersionLast="47" xr6:coauthVersionMax="47" xr10:uidLastSave="{00000000-0000-0000-0000-000000000000}"/>
  <bookViews>
    <workbookView xWindow="-110" yWindow="-110" windowWidth="19420" windowHeight="10420" tabRatio="555" firstSheet="1" activeTab="4" xr2:uid="{00000000-000D-0000-FFFF-FFFF00000000}"/>
  </bookViews>
  <sheets>
    <sheet name="Dati" sheetId="1" state="hidden" r:id="rId1"/>
    <sheet name="Skadr.apr." sheetId="15" r:id="rId2"/>
    <sheet name="Koptāme" sheetId="11" r:id="rId3"/>
    <sheet name="Kopsavilkums" sheetId="10" r:id="rId4"/>
    <sheet name="Jumts" sheetId="22" r:id="rId5"/>
  </sheets>
  <definedNames>
    <definedName name="_xlnm.Print_Area" localSheetId="2">Koptāme!$A$18:$D$29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0" i="22" l="1"/>
  <c r="M40" i="22"/>
  <c r="I40" i="22"/>
  <c r="N40" i="22" s="1"/>
  <c r="C20" i="11"/>
  <c r="O77" i="22"/>
  <c r="M77" i="22"/>
  <c r="I77" i="22"/>
  <c r="N77" i="22" s="1"/>
  <c r="O63" i="22"/>
  <c r="M63" i="22"/>
  <c r="I63" i="22"/>
  <c r="N63" i="22" s="1"/>
  <c r="O80" i="22"/>
  <c r="M80" i="22"/>
  <c r="N80" i="22"/>
  <c r="O79" i="22"/>
  <c r="M79" i="22"/>
  <c r="N79" i="22"/>
  <c r="O78" i="22"/>
  <c r="M78" i="22"/>
  <c r="I78" i="22"/>
  <c r="N78" i="22" s="1"/>
  <c r="O76" i="22"/>
  <c r="M76" i="22"/>
  <c r="I76" i="22"/>
  <c r="N76" i="22" s="1"/>
  <c r="O75" i="22"/>
  <c r="M75" i="22"/>
  <c r="I75" i="22"/>
  <c r="N75" i="22" s="1"/>
  <c r="O74" i="22"/>
  <c r="M74" i="22"/>
  <c r="I74" i="22"/>
  <c r="N74" i="22" s="1"/>
  <c r="O73" i="22"/>
  <c r="M73" i="22"/>
  <c r="N73" i="22"/>
  <c r="O72" i="22"/>
  <c r="M72" i="22"/>
  <c r="I72" i="22"/>
  <c r="N72" i="22" s="1"/>
  <c r="O71" i="22"/>
  <c r="M71" i="22"/>
  <c r="I71" i="22"/>
  <c r="N71" i="22" s="1"/>
  <c r="O70" i="22"/>
  <c r="M70" i="22"/>
  <c r="I70" i="22"/>
  <c r="N70" i="22" s="1"/>
  <c r="O69" i="22"/>
  <c r="M69" i="22"/>
  <c r="I69" i="22"/>
  <c r="N69" i="22" s="1"/>
  <c r="O68" i="22"/>
  <c r="M68" i="22"/>
  <c r="I68" i="22"/>
  <c r="N68" i="22" s="1"/>
  <c r="O67" i="22"/>
  <c r="M67" i="22"/>
  <c r="I67" i="22"/>
  <c r="N67" i="22" s="1"/>
  <c r="O66" i="22"/>
  <c r="M66" i="22"/>
  <c r="N66" i="22"/>
  <c r="O65" i="22"/>
  <c r="M65" i="22"/>
  <c r="N65" i="22"/>
  <c r="O64" i="22"/>
  <c r="M64" i="22"/>
  <c r="I64" i="22"/>
  <c r="N64" i="22" s="1"/>
  <c r="O62" i="22"/>
  <c r="M62" i="22"/>
  <c r="I62" i="22"/>
  <c r="N62" i="22" s="1"/>
  <c r="O61" i="22"/>
  <c r="M61" i="22"/>
  <c r="I61" i="22"/>
  <c r="N61" i="22" s="1"/>
  <c r="O60" i="22"/>
  <c r="M60" i="22"/>
  <c r="I60" i="22"/>
  <c r="N60" i="22" s="1"/>
  <c r="O59" i="22"/>
  <c r="M59" i="22"/>
  <c r="I59" i="22"/>
  <c r="N59" i="22" s="1"/>
  <c r="O58" i="22"/>
  <c r="M58" i="22"/>
  <c r="I58" i="22"/>
  <c r="N58" i="22" s="1"/>
  <c r="O57" i="22"/>
  <c r="M57" i="22"/>
  <c r="I57" i="22"/>
  <c r="N57" i="22" s="1"/>
  <c r="O56" i="22"/>
  <c r="M56" i="22"/>
  <c r="I56" i="22"/>
  <c r="N56" i="22" s="1"/>
  <c r="O55" i="22"/>
  <c r="M55" i="22"/>
  <c r="I55" i="22"/>
  <c r="N55" i="22" s="1"/>
  <c r="O54" i="22"/>
  <c r="M54" i="22"/>
  <c r="I54" i="22"/>
  <c r="N54" i="22" s="1"/>
  <c r="O53" i="22"/>
  <c r="M53" i="22"/>
  <c r="I53" i="22"/>
  <c r="N53" i="22" s="1"/>
  <c r="O52" i="22"/>
  <c r="M52" i="22"/>
  <c r="I52" i="22"/>
  <c r="N52" i="22" s="1"/>
  <c r="O51" i="22"/>
  <c r="M51" i="22"/>
  <c r="I51" i="22"/>
  <c r="N51" i="22" s="1"/>
  <c r="O50" i="22"/>
  <c r="M50" i="22"/>
  <c r="I50" i="22"/>
  <c r="N50" i="22" s="1"/>
  <c r="O49" i="22"/>
  <c r="M49" i="22"/>
  <c r="I49" i="22"/>
  <c r="N49" i="22" s="1"/>
  <c r="O48" i="22"/>
  <c r="M48" i="22"/>
  <c r="I48" i="22"/>
  <c r="N48" i="22" s="1"/>
  <c r="O47" i="22"/>
  <c r="M47" i="22"/>
  <c r="I47" i="22"/>
  <c r="N47" i="22" s="1"/>
  <c r="O46" i="22"/>
  <c r="M46" i="22"/>
  <c r="I46" i="22"/>
  <c r="N46" i="22" s="1"/>
  <c r="O45" i="22"/>
  <c r="M45" i="22"/>
  <c r="I45" i="22"/>
  <c r="N45" i="22" s="1"/>
  <c r="O44" i="22"/>
  <c r="M44" i="22"/>
  <c r="I44" i="22"/>
  <c r="N44" i="22" s="1"/>
  <c r="F34" i="22"/>
  <c r="O34" i="22" s="1"/>
  <c r="F32" i="22"/>
  <c r="O32" i="22" s="1"/>
  <c r="F31" i="22"/>
  <c r="F33" i="22"/>
  <c r="F28" i="22"/>
  <c r="M28" i="22" s="1"/>
  <c r="F27" i="22"/>
  <c r="O27" i="22" s="1"/>
  <c r="F26" i="22"/>
  <c r="O26" i="22" s="1"/>
  <c r="F25" i="22"/>
  <c r="O25" i="22" s="1"/>
  <c r="F24" i="22"/>
  <c r="O24" i="22" s="1"/>
  <c r="F23" i="22"/>
  <c r="O23" i="22" s="1"/>
  <c r="F16" i="22"/>
  <c r="F17" i="22" s="1"/>
  <c r="O17" i="22" s="1"/>
  <c r="F21" i="22"/>
  <c r="M21" i="22" s="1"/>
  <c r="O43" i="22"/>
  <c r="M43" i="22"/>
  <c r="I43" i="22"/>
  <c r="N43" i="22" s="1"/>
  <c r="O42" i="22"/>
  <c r="M42" i="22"/>
  <c r="I42" i="22"/>
  <c r="N42" i="22" s="1"/>
  <c r="O41" i="22"/>
  <c r="M41" i="22"/>
  <c r="I41" i="22"/>
  <c r="N41" i="22" s="1"/>
  <c r="O39" i="22"/>
  <c r="M39" i="22"/>
  <c r="I39" i="22"/>
  <c r="N39" i="22" s="1"/>
  <c r="O38" i="22"/>
  <c r="M38" i="22"/>
  <c r="I38" i="22"/>
  <c r="N38" i="22" s="1"/>
  <c r="O37" i="22"/>
  <c r="M37" i="22"/>
  <c r="I37" i="22"/>
  <c r="N37" i="22" s="1"/>
  <c r="O36" i="22"/>
  <c r="M36" i="22"/>
  <c r="I36" i="22"/>
  <c r="N36" i="22" s="1"/>
  <c r="O35" i="22"/>
  <c r="M35" i="22"/>
  <c r="I35" i="22"/>
  <c r="N35" i="22" s="1"/>
  <c r="O33" i="22"/>
  <c r="M33" i="22"/>
  <c r="I33" i="22"/>
  <c r="N33" i="22" s="1"/>
  <c r="I32" i="22"/>
  <c r="O31" i="22"/>
  <c r="M31" i="22"/>
  <c r="I31" i="22"/>
  <c r="N31" i="22" s="1"/>
  <c r="O30" i="22"/>
  <c r="M30" i="22"/>
  <c r="N30" i="22"/>
  <c r="I29" i="22"/>
  <c r="I27" i="22"/>
  <c r="I26" i="22"/>
  <c r="I25" i="22"/>
  <c r="I24" i="22"/>
  <c r="M23" i="22"/>
  <c r="I23" i="22"/>
  <c r="O22" i="22"/>
  <c r="M22" i="22"/>
  <c r="N22" i="22"/>
  <c r="O20" i="22"/>
  <c r="M20" i="22"/>
  <c r="I20" i="22"/>
  <c r="N20" i="22" s="1"/>
  <c r="O19" i="22"/>
  <c r="M19" i="22"/>
  <c r="I19" i="22"/>
  <c r="N19" i="22" s="1"/>
  <c r="O18" i="22"/>
  <c r="M18" i="22"/>
  <c r="N18" i="22"/>
  <c r="O15" i="22"/>
  <c r="M15" i="22"/>
  <c r="N15" i="22"/>
  <c r="O14" i="22"/>
  <c r="M14" i="22"/>
  <c r="I14" i="22"/>
  <c r="N14" i="22" s="1"/>
  <c r="M81" i="22"/>
  <c r="O81" i="22"/>
  <c r="I81" i="22"/>
  <c r="N81" i="22" s="1"/>
  <c r="K40" i="22" l="1"/>
  <c r="P40" i="22" s="1"/>
  <c r="Q40" i="22" s="1"/>
  <c r="M26" i="22"/>
  <c r="N34" i="22"/>
  <c r="M34" i="22"/>
  <c r="M32" i="22"/>
  <c r="N32" i="22"/>
  <c r="K77" i="22"/>
  <c r="P77" i="22" s="1"/>
  <c r="Q77" i="22" s="1"/>
  <c r="K63" i="22"/>
  <c r="P63" i="22" s="1"/>
  <c r="Q63" i="22" s="1"/>
  <c r="N28" i="22"/>
  <c r="N24" i="22"/>
  <c r="O28" i="22"/>
  <c r="F29" i="22"/>
  <c r="O29" i="22" s="1"/>
  <c r="M24" i="22"/>
  <c r="K60" i="22"/>
  <c r="P60" i="22" s="1"/>
  <c r="Q60" i="22" s="1"/>
  <c r="K61" i="22"/>
  <c r="P61" i="22" s="1"/>
  <c r="Q61" i="22" s="1"/>
  <c r="K62" i="22"/>
  <c r="P62" i="22" s="1"/>
  <c r="Q62" i="22" s="1"/>
  <c r="K64" i="22"/>
  <c r="P64" i="22" s="1"/>
  <c r="Q64" i="22" s="1"/>
  <c r="K65" i="22"/>
  <c r="P65" i="22" s="1"/>
  <c r="Q65" i="22" s="1"/>
  <c r="K66" i="22"/>
  <c r="P66" i="22" s="1"/>
  <c r="Q66" i="22" s="1"/>
  <c r="K67" i="22"/>
  <c r="P67" i="22" s="1"/>
  <c r="Q67" i="22" s="1"/>
  <c r="K68" i="22"/>
  <c r="P68" i="22" s="1"/>
  <c r="Q68" i="22" s="1"/>
  <c r="K69" i="22"/>
  <c r="P69" i="22" s="1"/>
  <c r="Q69" i="22" s="1"/>
  <c r="K70" i="22"/>
  <c r="P70" i="22" s="1"/>
  <c r="Q70" i="22" s="1"/>
  <c r="K71" i="22"/>
  <c r="P71" i="22" s="1"/>
  <c r="Q71" i="22" s="1"/>
  <c r="K72" i="22"/>
  <c r="P72" i="22" s="1"/>
  <c r="Q72" i="22" s="1"/>
  <c r="K73" i="22"/>
  <c r="P73" i="22" s="1"/>
  <c r="Q73" i="22" s="1"/>
  <c r="K74" i="22"/>
  <c r="P74" i="22" s="1"/>
  <c r="Q74" i="22" s="1"/>
  <c r="K75" i="22"/>
  <c r="P75" i="22" s="1"/>
  <c r="Q75" i="22" s="1"/>
  <c r="K76" i="22"/>
  <c r="P76" i="22" s="1"/>
  <c r="Q76" i="22" s="1"/>
  <c r="K78" i="22"/>
  <c r="P78" i="22" s="1"/>
  <c r="Q78" i="22" s="1"/>
  <c r="K79" i="22"/>
  <c r="P79" i="22" s="1"/>
  <c r="Q79" i="22" s="1"/>
  <c r="K80" i="22"/>
  <c r="P80" i="22" s="1"/>
  <c r="Q80" i="22" s="1"/>
  <c r="N26" i="22"/>
  <c r="N23" i="22"/>
  <c r="M27" i="22"/>
  <c r="K44" i="22"/>
  <c r="P44" i="22" s="1"/>
  <c r="Q44" i="22" s="1"/>
  <c r="K45" i="22"/>
  <c r="P45" i="22" s="1"/>
  <c r="Q45" i="22" s="1"/>
  <c r="K46" i="22"/>
  <c r="P46" i="22" s="1"/>
  <c r="Q46" i="22" s="1"/>
  <c r="K47" i="22"/>
  <c r="P47" i="22" s="1"/>
  <c r="Q47" i="22" s="1"/>
  <c r="K48" i="22"/>
  <c r="P48" i="22" s="1"/>
  <c r="Q48" i="22" s="1"/>
  <c r="K49" i="22"/>
  <c r="P49" i="22" s="1"/>
  <c r="Q49" i="22" s="1"/>
  <c r="K50" i="22"/>
  <c r="P50" i="22" s="1"/>
  <c r="Q50" i="22" s="1"/>
  <c r="K51" i="22"/>
  <c r="P51" i="22" s="1"/>
  <c r="Q51" i="22" s="1"/>
  <c r="K52" i="22"/>
  <c r="P52" i="22" s="1"/>
  <c r="Q52" i="22" s="1"/>
  <c r="K53" i="22"/>
  <c r="P53" i="22" s="1"/>
  <c r="Q53" i="22" s="1"/>
  <c r="K54" i="22"/>
  <c r="P54" i="22" s="1"/>
  <c r="Q54" i="22" s="1"/>
  <c r="K55" i="22"/>
  <c r="P55" i="22" s="1"/>
  <c r="Q55" i="22" s="1"/>
  <c r="K56" i="22"/>
  <c r="P56" i="22" s="1"/>
  <c r="Q56" i="22" s="1"/>
  <c r="K57" i="22"/>
  <c r="P57" i="22" s="1"/>
  <c r="Q57" i="22" s="1"/>
  <c r="K58" i="22"/>
  <c r="P58" i="22" s="1"/>
  <c r="Q58" i="22" s="1"/>
  <c r="K59" i="22"/>
  <c r="P59" i="22" s="1"/>
  <c r="Q59" i="22" s="1"/>
  <c r="N25" i="22"/>
  <c r="N27" i="22"/>
  <c r="M25" i="22"/>
  <c r="O16" i="22"/>
  <c r="K27" i="22"/>
  <c r="K28" i="22"/>
  <c r="K29" i="22"/>
  <c r="K30" i="22"/>
  <c r="K31" i="22"/>
  <c r="K32" i="22"/>
  <c r="K33" i="22"/>
  <c r="K34" i="22"/>
  <c r="K35" i="22"/>
  <c r="K36" i="22"/>
  <c r="K37" i="22"/>
  <c r="K38" i="22"/>
  <c r="K39" i="22"/>
  <c r="K41" i="22"/>
  <c r="K42" i="22"/>
  <c r="K43" i="22"/>
  <c r="N17" i="22"/>
  <c r="M17" i="22"/>
  <c r="O21" i="22"/>
  <c r="N21" i="22"/>
  <c r="M16" i="22"/>
  <c r="N16" i="22"/>
  <c r="K14" i="22"/>
  <c r="P14" i="22" s="1"/>
  <c r="Q14" i="22" s="1"/>
  <c r="K15" i="22"/>
  <c r="P15" i="22" s="1"/>
  <c r="Q15" i="22" s="1"/>
  <c r="K16" i="22"/>
  <c r="P16" i="22" s="1"/>
  <c r="K17" i="22"/>
  <c r="P17" i="22" s="1"/>
  <c r="P18" i="22"/>
  <c r="Q18" i="22" s="1"/>
  <c r="K19" i="22"/>
  <c r="P19" i="22" s="1"/>
  <c r="Q19" i="22" s="1"/>
  <c r="K20" i="22"/>
  <c r="P20" i="22" s="1"/>
  <c r="Q20" i="22" s="1"/>
  <c r="K21" i="22"/>
  <c r="P21" i="22" s="1"/>
  <c r="K22" i="22"/>
  <c r="P22" i="22" s="1"/>
  <c r="Q22" i="22" s="1"/>
  <c r="K23" i="22"/>
  <c r="P23" i="22" s="1"/>
  <c r="Q23" i="22" s="1"/>
  <c r="K24" i="22"/>
  <c r="P24" i="22" s="1"/>
  <c r="K25" i="22"/>
  <c r="P25" i="22" s="1"/>
  <c r="K26" i="22"/>
  <c r="P26" i="22" s="1"/>
  <c r="K81" i="22"/>
  <c r="L81" i="22" s="1"/>
  <c r="D5" i="15"/>
  <c r="B3" i="15"/>
  <c r="F92" i="22"/>
  <c r="F89" i="22"/>
  <c r="F84" i="22"/>
  <c r="D8" i="10"/>
  <c r="D6" i="10"/>
  <c r="B25" i="10"/>
  <c r="D15" i="11"/>
  <c r="D4" i="15" s="1"/>
  <c r="L40" i="22" l="1"/>
  <c r="L47" i="22"/>
  <c r="L46" i="22"/>
  <c r="L45" i="22"/>
  <c r="L73" i="22"/>
  <c r="L66" i="22"/>
  <c r="M29" i="22"/>
  <c r="M82" i="22" s="1"/>
  <c r="N29" i="22"/>
  <c r="L74" i="22"/>
  <c r="L67" i="22"/>
  <c r="L77" i="22"/>
  <c r="L49" i="22"/>
  <c r="L75" i="22"/>
  <c r="L63" i="22"/>
  <c r="L59" i="22"/>
  <c r="L68" i="22"/>
  <c r="L65" i="22"/>
  <c r="L64" i="22"/>
  <c r="L72" i="22"/>
  <c r="L62" i="22"/>
  <c r="L71" i="22"/>
  <c r="L61" i="22"/>
  <c r="L80" i="22"/>
  <c r="L70" i="22"/>
  <c r="L79" i="22"/>
  <c r="Q24" i="22"/>
  <c r="L58" i="22"/>
  <c r="L76" i="22"/>
  <c r="L78" i="22"/>
  <c r="L69" i="22"/>
  <c r="L60" i="22"/>
  <c r="Q25" i="22"/>
  <c r="L57" i="22"/>
  <c r="L54" i="22"/>
  <c r="L53" i="22"/>
  <c r="L50" i="22"/>
  <c r="Q26" i="22"/>
  <c r="L55" i="22"/>
  <c r="L51" i="22"/>
  <c r="L56" i="22"/>
  <c r="L48" i="22"/>
  <c r="L52" i="22"/>
  <c r="L44" i="22"/>
  <c r="Q21" i="22"/>
  <c r="L37" i="22"/>
  <c r="P37" i="22"/>
  <c r="Q37" i="22" s="1"/>
  <c r="L43" i="22"/>
  <c r="P43" i="22"/>
  <c r="Q43" i="22" s="1"/>
  <c r="L29" i="22"/>
  <c r="P29" i="22"/>
  <c r="Q29" i="22" s="1"/>
  <c r="L42" i="22"/>
  <c r="P42" i="22"/>
  <c r="Q42" i="22" s="1"/>
  <c r="L35" i="22"/>
  <c r="P35" i="22"/>
  <c r="Q35" i="22" s="1"/>
  <c r="L41" i="22"/>
  <c r="P41" i="22"/>
  <c r="Q41" i="22" s="1"/>
  <c r="L28" i="22"/>
  <c r="P28" i="22"/>
  <c r="Q28" i="22" s="1"/>
  <c r="L30" i="22"/>
  <c r="P30" i="22"/>
  <c r="Q30" i="22" s="1"/>
  <c r="P39" i="22"/>
  <c r="Q39" i="22" s="1"/>
  <c r="L39" i="22"/>
  <c r="L34" i="22"/>
  <c r="P34" i="22"/>
  <c r="Q34" i="22" s="1"/>
  <c r="L27" i="22"/>
  <c r="P27" i="22"/>
  <c r="Q27" i="22" s="1"/>
  <c r="P33" i="22"/>
  <c r="Q33" i="22" s="1"/>
  <c r="L33" i="22"/>
  <c r="L36" i="22"/>
  <c r="P36" i="22"/>
  <c r="Q36" i="22" s="1"/>
  <c r="Q17" i="22"/>
  <c r="L32" i="22"/>
  <c r="P32" i="22"/>
  <c r="Q32" i="22" s="1"/>
  <c r="P38" i="22"/>
  <c r="Q38" i="22" s="1"/>
  <c r="L38" i="22"/>
  <c r="L31" i="22"/>
  <c r="P31" i="22"/>
  <c r="Q31" i="22" s="1"/>
  <c r="Q16" i="22"/>
  <c r="L14" i="22"/>
  <c r="L20" i="22"/>
  <c r="L25" i="22"/>
  <c r="L17" i="22"/>
  <c r="L23" i="22"/>
  <c r="L15" i="22"/>
  <c r="L21" i="22"/>
  <c r="L26" i="22"/>
  <c r="L19" i="22"/>
  <c r="L24" i="22"/>
  <c r="L22" i="22"/>
  <c r="L16" i="22"/>
  <c r="D7" i="10"/>
  <c r="E3" i="22"/>
  <c r="D87" i="22"/>
  <c r="E5" i="22"/>
  <c r="N7" i="22"/>
  <c r="P81" i="22"/>
  <c r="Q81" i="22" s="1"/>
  <c r="C15" i="10"/>
  <c r="J1" i="22" s="1"/>
  <c r="J2" i="22"/>
  <c r="D15" i="10" s="1"/>
  <c r="C10" i="1"/>
  <c r="C11" i="1"/>
  <c r="C13" i="1"/>
  <c r="C17" i="1"/>
  <c r="C27" i="1"/>
  <c r="C29" i="1"/>
  <c r="C34" i="1"/>
  <c r="Q82" i="22" l="1"/>
  <c r="E4" i="22"/>
  <c r="I15" i="10"/>
  <c r="C12" i="1"/>
  <c r="C22" i="1"/>
  <c r="C30" i="1"/>
  <c r="C20" i="1"/>
  <c r="O82" i="22"/>
  <c r="G15" i="10" s="1"/>
  <c r="P82" i="22" l="1"/>
  <c r="H15" i="10" s="1"/>
  <c r="N82" i="22"/>
  <c r="F15" i="10" s="1"/>
  <c r="E15" i="10" l="1"/>
  <c r="Q6" i="22"/>
  <c r="H11" i="10" l="1"/>
  <c r="I9" i="15" s="1"/>
  <c r="E16" i="10" l="1"/>
  <c r="E20" i="10" l="1"/>
  <c r="H10" i="10" s="1"/>
  <c r="D20" i="11" l="1"/>
  <c r="D22" i="11" s="1"/>
  <c r="D25" i="11" l="1"/>
  <c r="I8" i="15" s="1"/>
</calcChain>
</file>

<file path=xl/sharedStrings.xml><?xml version="1.0" encoding="utf-8"?>
<sst xmlns="http://schemas.openxmlformats.org/spreadsheetml/2006/main" count="287" uniqueCount="195">
  <si>
    <t xml:space="preserve">Izpildītājs: </t>
  </si>
  <si>
    <t>SIA  INOVA  Reģ. nr. LV40103233035</t>
  </si>
  <si>
    <t xml:space="preserve">Būves nosaukums: </t>
  </si>
  <si>
    <t>Daudzdzīvokļu ēka</t>
  </si>
  <si>
    <t xml:space="preserve">Objekta nosaukums: </t>
  </si>
  <si>
    <t>Vienkāršota renovācija</t>
  </si>
  <si>
    <t>Objekta adrese:</t>
  </si>
  <si>
    <t>Liepāja, Dorupes 34</t>
  </si>
  <si>
    <t>Tāmes izmaksas (bez PVN):</t>
  </si>
  <si>
    <t>Tāme sastādīta 2011. gada tirgus cenās</t>
  </si>
  <si>
    <t>Tāme sastādīta 2011. gada 05. septembrī</t>
  </si>
  <si>
    <t>Platums (m)</t>
  </si>
  <si>
    <t>Dziļums (m)</t>
  </si>
  <si>
    <t>Augstums (m)</t>
  </si>
  <si>
    <t>Apbūves laukums (m²)</t>
  </si>
  <si>
    <t>Perimetrs (m)</t>
  </si>
  <si>
    <t>Fasādes laukums (m²)</t>
  </si>
  <si>
    <t>Vecie logi dzīvokļos(m²)</t>
  </si>
  <si>
    <t>Jaunie logi dzīvokļos(m²)</t>
  </si>
  <si>
    <t>Vecie logi koplietošanas telpās (m²)</t>
  </si>
  <si>
    <t>Jaunie logi koplietošanas telpās (m²)</t>
  </si>
  <si>
    <t>Logi kopā (m²)</t>
  </si>
  <si>
    <t>Lodžijas</t>
  </si>
  <si>
    <t>Cokola augstums (m)</t>
  </si>
  <si>
    <t>Cokola laukums (m²)</t>
  </si>
  <si>
    <t>Pamatu siltinājuma augstums (m)</t>
  </si>
  <si>
    <t>Pamatu siltinājuma laukums (m²)</t>
  </si>
  <si>
    <t>Ārdurvju skaits (ieskaitot kāpņu telpu, pagrabu u.c.)</t>
  </si>
  <si>
    <t>Ieejas jumtiņu skaits (gab)</t>
  </si>
  <si>
    <t>Ieejas jumtiņa platums</t>
  </si>
  <si>
    <t>Ieejas jumtiņa dziļums</t>
  </si>
  <si>
    <t>Ieejas jumtiņu platība (m²)</t>
  </si>
  <si>
    <t>Jumta kores augstums (m)</t>
  </si>
  <si>
    <t>Jumta platība</t>
  </si>
  <si>
    <t>Pamatu pēdas laukums</t>
  </si>
  <si>
    <t>Skursteņi (gab)</t>
  </si>
  <si>
    <t>Ventilācijas izvadi (gab)</t>
  </si>
  <si>
    <t>Jumta lūkas (gab)</t>
  </si>
  <si>
    <t>Radiatori</t>
  </si>
  <si>
    <t>Apkures caurules (m)</t>
  </si>
  <si>
    <t>Karstā ūdens caurules (m)</t>
  </si>
  <si>
    <t>Darba samaksas likme</t>
  </si>
  <si>
    <t>Transporta izdevumi</t>
  </si>
  <si>
    <t>Pieskaitāmie izdevumi</t>
  </si>
  <si>
    <t>Peļņa</t>
  </si>
  <si>
    <t>Nr.p.k.</t>
  </si>
  <si>
    <t>Daudzums</t>
  </si>
  <si>
    <t>m²</t>
  </si>
  <si>
    <t>m</t>
  </si>
  <si>
    <t>m³</t>
  </si>
  <si>
    <t xml:space="preserve">Objekta adrese: </t>
  </si>
  <si>
    <t xml:space="preserve">Kopējā darbietilpība, c/h </t>
  </si>
  <si>
    <t>Kods, tāmes Nr.</t>
  </si>
  <si>
    <t>KOPĀ:</t>
  </si>
  <si>
    <t>Par kopējo summu bez PVN, EUR</t>
  </si>
  <si>
    <t>Būvprakses sertifikāta Nr. 4 - 02839</t>
  </si>
  <si>
    <t>Z.v.</t>
  </si>
  <si>
    <t>_____.gada. ___. ___________</t>
  </si>
  <si>
    <t>Objekta nosaukums</t>
  </si>
  <si>
    <t>Objekta izmaksas (euro)</t>
  </si>
  <si>
    <t>Kods</t>
  </si>
  <si>
    <t>Nr.</t>
  </si>
  <si>
    <t>Būvdarbu nosaukums</t>
  </si>
  <si>
    <t>Mērv.</t>
  </si>
  <si>
    <t>Laika norma (c/h)</t>
  </si>
  <si>
    <t>Darbietilpība (c/h)</t>
  </si>
  <si>
    <t>kpl.</t>
  </si>
  <si>
    <t>Skaidrojošais apraksts</t>
  </si>
  <si>
    <t xml:space="preserve">Būves nosaukums </t>
  </si>
  <si>
    <t xml:space="preserve">Objekta adrese   </t>
  </si>
  <si>
    <t>Būvprojekta realizācijas izmaksu apēķina izejas dati :</t>
  </si>
  <si>
    <t>Objekta  būvniecības kopējās izmaksas, ieskaitot 21% PVN,  (€)</t>
  </si>
  <si>
    <t>Objekta  izbūves kopējā darbietilpība, c/h:</t>
  </si>
  <si>
    <t>Paredzēts, ka būvdarbus veiks būvorganizācija</t>
  </si>
  <si>
    <t>virsizdevumi</t>
  </si>
  <si>
    <t>plānotā peļņa</t>
  </si>
  <si>
    <t xml:space="preserve">Aprēķini sastādīti, lai pasūtītājs orientētos iespējamās darbu izmaksās. Ievērojot dažādos cenu veidojošos faktorus un inflāciju, izmaksas var svārstīties. </t>
  </si>
  <si>
    <t>Iekārtu, konstrukciju un materiālu kopsavilkuma būvdarbu apjomus skatīt kopā ar būvdarbu apjomu sarakstu, projekta dokumentāciju un grafisko daļu.</t>
  </si>
  <si>
    <t>Izstrādājot piedāvājumu, būvuzņēmējam rūpīgi jāpārskata projekts un apjomos jāiekļauj arī neuzrādītie darbi un materiāli, lai kvalitatīvi veiktu būvniecību atbilstoši konkrētā būvuzņēmēja pielietotajai tehnoloģijai, un bez kuriem nebūtu iespējama būvdarbu tehnoloģiski pareiza un spēkā esošajiem normatīviem atbilstoša veikšana pilnā apjomā.</t>
  </si>
  <si>
    <t>Materiālu komplektāciju veikt atbilstoši izstrādātājam projektam, ražotājfirmu un LR normatīvo aktu nosacījumiem.</t>
  </si>
  <si>
    <t>Projektā rekomendētie materiālu tipi var tikt nomainīti pret izstrādājumiem ar ekvivalentu vai augstāku kvalitāti, saskaņojot to ar projekta autoru un pasūtītāju.</t>
  </si>
  <si>
    <t>Visi dati iekārtu, konstrukciju un materiālu kopsavilkumā doti orientējoši tāmes sagatavošanai. Būvdarbu apjomi var tikt mainīti, saskaņojot  izmaiņas ar pasūtītāju, būvuzraugu un autoruzraugu.</t>
  </si>
  <si>
    <t>Visas atsauces uz iekārtu, materiālu un izstrādājumu izgatavotāju firmām, kuras norādītas
projektā, liecina tikai par šo izstrādājumu un iekārtu kvalitātes un apkalpošanas līmeni.
Norādīto iekārtu un materiālu nomaiņa ir iespējama ar citām tehniski analogām vai labākām</t>
  </si>
  <si>
    <t xml:space="preserve">Sastādīja: R. Lipšāns       </t>
  </si>
  <si>
    <t xml:space="preserve">Pārbaudīja: E.Sturmovičs  </t>
  </si>
  <si>
    <t>Būvprakses sertifikāta Nr. 4 - 03199</t>
  </si>
  <si>
    <t xml:space="preserve">Saskaņā ar LBN 501 - 17 "Būvizmaksu noteikšanas kārtība" punktu 3.9. virsizdevumi – papildu izmaksas, kuras saistītas ar būvlaukuma iekārtošanu, uzturēšanu, būvdarbu organizēšanu, vadīšanu, darba aizsardzību un apdrošināšanu, citas ar būvdarbu realizāciju saistītas izmaksas. </t>
  </si>
  <si>
    <t xml:space="preserve">Tiešās izmaksas kopā, t. sk. darba devēja sociālais nodoklis (23,59%)
iešās izmaksas kopā, t. sk. darba devēja sociālais nodoklis (%)
iešās izmaksas kopā, t. sk. darba devēja sociālais nodoklis (%)
iešās izmaksas kopā, t. sk. darba devēja sociālais nodoklis (%)
</t>
  </si>
  <si>
    <t>L.c.</t>
  </si>
  <si>
    <t>APSTIPRINU</t>
  </si>
  <si>
    <t>Būvniecības koptāme</t>
  </si>
  <si>
    <t>(pasūtītāja paraksts un tā atsifrējums)</t>
  </si>
  <si>
    <t>Pasūtījuma Nr.</t>
  </si>
  <si>
    <t>Sastādīja</t>
  </si>
  <si>
    <t>(paraksts un tā atšifrējums, datums)</t>
  </si>
  <si>
    <t>Sertifikāta Nr.</t>
  </si>
  <si>
    <t>Pārbaudīja</t>
  </si>
  <si>
    <t>Kopsavilkuma aprēķins Nr.1</t>
  </si>
  <si>
    <t>(būvdarbu veids vai konstruktīvā elementa nosaukums)</t>
  </si>
  <si>
    <t>Pasūtijuma Nr.</t>
  </si>
  <si>
    <t>Sertifikāta Nr</t>
  </si>
  <si>
    <t xml:space="preserve">Kopā uz visu apjomu  </t>
  </si>
  <si>
    <t xml:space="preserve">Summa   </t>
  </si>
  <si>
    <t xml:space="preserve">Mehānismi    </t>
  </si>
  <si>
    <t xml:space="preserve">Būvizstrādājumi  </t>
  </si>
  <si>
    <t>Darba alga</t>
  </si>
  <si>
    <t>Kopā</t>
  </si>
  <si>
    <t xml:space="preserve">Darba alga </t>
  </si>
  <si>
    <t xml:space="preserve">Būvizstrādājumi   </t>
  </si>
  <si>
    <t xml:space="preserve">Mehānismi </t>
  </si>
  <si>
    <t xml:space="preserve">Vienības izmaksas  </t>
  </si>
  <si>
    <t>darba samaksas likme* (euro/h)</t>
  </si>
  <si>
    <t>PVN 21%</t>
  </si>
  <si>
    <t>Būvdarbu veids vai konstruktīvā elementa nosaukums</t>
  </si>
  <si>
    <t>Tāmes izmaksas</t>
  </si>
  <si>
    <t>darba alga</t>
  </si>
  <si>
    <t>būvizstrādājumi</t>
  </si>
  <si>
    <t>mehānismi</t>
  </si>
  <si>
    <t>Tai skaitā</t>
  </si>
  <si>
    <t>Darb-
ietilpība
(c/h)</t>
  </si>
  <si>
    <t>Pavisam kopā</t>
  </si>
  <si>
    <t>Būvkalumi, stiprinājumi, palīgmateriāli</t>
  </si>
  <si>
    <t>gb.</t>
  </si>
  <si>
    <t>Jumta seguma nomaiņa</t>
  </si>
  <si>
    <t>Demontāžas darbi</t>
  </si>
  <si>
    <t>Tekņu un noteku un stiprinājumu demontāža</t>
  </si>
  <si>
    <t>Būvgružu savākšana, izvešana un utilizācija</t>
  </si>
  <si>
    <t>Jumts</t>
  </si>
  <si>
    <t>Difūzijas membrāna Ventia NEO 170 TT, 170gr/m2 (ar līmes maliņu)</t>
  </si>
  <si>
    <t>Ierīkot valcprofila segumu, pieslēgumu vietas</t>
  </si>
  <si>
    <t>Jauna dakstiņu jumta seguma ieklāšana, pieslēgumu zonu hermetizēšana, kores, sateku utt.,kompleksa jumta atjaunošana</t>
  </si>
  <si>
    <t>Rindu dakstiņš Erlus E58</t>
  </si>
  <si>
    <t>Kores dakstiņš Nr. 18</t>
  </si>
  <si>
    <t>kores dakstiņš Y</t>
  </si>
  <si>
    <t>Slīpās kores sākums</t>
  </si>
  <si>
    <t>Koka pamatne (palete)</t>
  </si>
  <si>
    <t>Sānu dakstiņu skavas 75x48 R6 (100gb.)</t>
  </si>
  <si>
    <t>Skrūves kokam Cutters 4,5x35 Zn 200gab.</t>
  </si>
  <si>
    <t>Skrūves kokam Cutters 4,5x70 Zn 100gab.</t>
  </si>
  <si>
    <t>iepak.</t>
  </si>
  <si>
    <t>Universālais kores dakstiņa stiprinājums, ķieģeļsarkans</t>
  </si>
  <si>
    <t>Kores latas balsts, tips "50"</t>
  </si>
  <si>
    <t>Kores ventilācijas lenta CASA-Vlies, 320mm x 5m, ķieģeļsarkans</t>
  </si>
  <si>
    <t>ruļļi</t>
  </si>
  <si>
    <t>Apakšmalas vent. elements ar bārkstīm, 1m x h55mm, ķieģeļsarkans</t>
  </si>
  <si>
    <t>Apakšmalas ventilācijas lenta 5m, h=100mm, ķieģeļsarkana</t>
  </si>
  <si>
    <t>Skārda Lāsenis, ķieģeļsarkans</t>
  </si>
  <si>
    <t xml:space="preserve">m </t>
  </si>
  <si>
    <t>Griezto dakstiņu skava, 25 gb/iepak.</t>
  </si>
  <si>
    <t>Remonta lente mdm®ViBEST SUPER PRO, 50mmx25m, (Īpaši izturīga un elastī ga lente (300%</t>
  </si>
  <si>
    <t>Abpusēja līmlenta mdm®ViBEST DUO 50, 50mm x 25m</t>
  </si>
  <si>
    <t>Universāla pieslēguma lenta CASA-Flex, 300mm x 5m, Al,melns pie izbūvēm</t>
  </si>
  <si>
    <t>Atloks starp lauzienu slīpajā daļā un daļā kas tālāk iet uz leju</t>
  </si>
  <si>
    <t>Universāla montāžas līme Wolfinator, 310 ml tulbiņa, pelēks/caurredzams</t>
  </si>
  <si>
    <t>Sniega barjeras caurules komplekts (2gb caurules pa 2m un 4 gab stiprinājumi)</t>
  </si>
  <si>
    <t>Sniega stoperi, krāsoti, likšani pie jumta izbūvēm un izbūvju palodzem</t>
  </si>
  <si>
    <t>Drošības enkuri, RAL 8004, palīgmateriāli, stiprinājumi</t>
  </si>
  <si>
    <t>Neparedzēti palīgmateriāli, stiprinājumi, hermētiķi utt.</t>
  </si>
  <si>
    <t>JL-1 jumta koka logu ar stiklojumu izgatavošana, uzstādīšana, apdare</t>
  </si>
  <si>
    <t>Kores brusa 60x40 mm</t>
  </si>
  <si>
    <t>Vēja izolācijas lenta Siga Fentrim 2 100 mm, sd=2m vai ekv.</t>
  </si>
  <si>
    <t>Siltinājums zem palodzes, jaunas ārējās skārda palodzes, Pural pārklājums, b=1 mm, palīgmateriāli, stiprinājumi, hermētiķi</t>
  </si>
  <si>
    <t>Logu ailu un malu atjaunošana 3.st., blīvējuma atjaunošana, vēja izolācijas lentas uzlīmēšana uz sagatavota perimetra, ārējās palodzes uzstādīšana, bojātās apdares atjaunošana</t>
  </si>
  <si>
    <t>Mitrumizturīgais saplāksnis, 9 mm stiprinājumi</t>
  </si>
  <si>
    <t>Insektu siets ( acs max 2 mm)</t>
  </si>
  <si>
    <t>Palīgmateriāli apdares atjaunošanai, neparedzētiem darbiem</t>
  </si>
  <si>
    <t>Teknes 150 mm, stiprinājuma āķi</t>
  </si>
  <si>
    <t>Notekas 120 mm, stiprinājuma āķi</t>
  </si>
  <si>
    <t>Atsevišķi lokāli apdares darbi pēc Caparol norādījumiem, gar dzegu, notekām</t>
  </si>
  <si>
    <t>Apsildes (dubultais) kabelis DTCE-30</t>
  </si>
  <si>
    <t>Kārbas koka apšuvuma nomaiņa; 19x110 mm, tonis analogs esošajai, skārda lāsenis, stiprinājumi, palīgmateriāli</t>
  </si>
  <si>
    <t>Difīzijas membrānas ieklāšana, piespiedējlatas un koka latojuma ieklāsana, plaknes izlīdzināšana</t>
  </si>
  <si>
    <t>"Jumta seguma nomaiņa Citadeles ielā 7, Rīgā"</t>
  </si>
  <si>
    <t>Citadeles iela 7, Rīga</t>
  </si>
  <si>
    <t>Tāme sastādīta 2023. gada tirgus cenās, pamatojoties uz AR daļas rasējumiem.</t>
  </si>
  <si>
    <t>Izmaksu aprēķins sastādīts pamatojoties uz Noteikumi par Latvijas būvnormatīvu LBN 501-17 "Būvizmaksu noteikšanas kārtība", tehnisko projektu, tajā iekļautajām specifikācijām un dažādās sadaļās iekļautos būvdarbu izpildes visus apstākļu raksturojumu. Saskaņā ar Noteikumi par Latvijas būvnormatīvu LBN 501-17 "Būvizmaksu noteikšanas kārtība" noteikto kārtību noteikta kopējā darbietilpība.Lokālajās tāmēs ievērtētas būvmateriālu, darbaspēka un mehānismu izmaksas valstī  2023.gada sākumā, vadoties pēc Latvijas Ekonomikas ministrijas publicētajiem datiem. Kā izziņas materiāls atsevišķu darbu darbietilpības un mehānismu patēriņa izmaksu noteikšanai pielietots pēc Latvijas republikas Ekonomikas ministrijas pasūtījuma SIA “MV project” izdotais Būvdarbu izcenojumu katalogs 2011. gadam. Būvobjekta izmaksas aprēķinātas tā, lai garantētu visu būvdarbu kvalitatīvu izpildi tehniskajā projektā paredzētajos apjomos un ar tehniskajā projektā norādītajiem būvmateriāliem uz tehniskā projekta izstrādes brīdi. Gadījumā, ja jebkādu no projektētāja neatkarīgu iemeslu dēļ pasūtītājs nevar nodrošināt attiecīgo būvobjekta daļu kvalitatīvai izbūvei nepieciešamo finansējumu, pieļaujams analogas kvalitātes lētāku būvmateriālu pielietojums, to iepriekš saskaņojot ar tehniskā projekta autoru būvniecības autoruzraudzības kārtībā.</t>
  </si>
  <si>
    <t xml:space="preserve">Latas 25 mm- apstrāde ar antiseptiķi </t>
  </si>
  <si>
    <t xml:space="preserve">Latas 50 mm- apstrāde ar antiseptiķi </t>
  </si>
  <si>
    <t xml:space="preserve">Retināts dēļu klājs 30 mm- apstrāde ar antiseptiķi </t>
  </si>
  <si>
    <t xml:space="preserve">Retināts dēļu klājs 50 mm- apstrāde ar antiseptiķi </t>
  </si>
  <si>
    <t>Gludā loksne RAL 8019 jumta izbūvju vējmalu izveidei</t>
  </si>
  <si>
    <t>Valcprofils RAL 8019; 0,5 mm Pural pārklājums (≥25)</t>
  </si>
  <si>
    <t>Palīgmateriāli, stiprinājumi, hermētiķi, devēji sensori, vadības bloks - apsildes kabeļa pieslēgšanās materiāli</t>
  </si>
  <si>
    <t>Jaunas noteksistēmas uzstādīšana ar apsildes kabeļa (dubultā) iestrādi, pieslēgšanās LKT tīkliem. Noteku apsildes vadībai uzstādīt Devireg (vai ekvivalents) vadības bloku, ko aprīkot ar temperatūras un mitruma sensoru. Noteku apsildes vadības modeli pieslēgt pie plānotas/esošas EL sadalnes – pieslēgums pie elektrotīkla tiek nodrošināts cita atsevišķa projekta ietvaros (BIS-BL-482454-82105), kas tiek izstrādāts paralēli šim projektam.</t>
  </si>
  <si>
    <t>Skārda lāsenis; 0,7 mm Pural</t>
  </si>
  <si>
    <t>Skārda lāsenis, ķieģeļsarkans RAL 8019 AR-10</t>
  </si>
  <si>
    <t xml:space="preserve">Latojums 50x50; 50x90 mm, ķīllatas - apstrāde ar antiseptiķi </t>
  </si>
  <si>
    <t>Esošo jumta koka konstrukciju apstrāde ar koksnes aizsardzības līdzekļiem, lokāla protezēšana, atjaunošana pēc nepieciešamības ~10%, t.sk.mūra daļa pie mūrlatas</t>
  </si>
  <si>
    <t>Virsizdevumi (%)</t>
  </si>
  <si>
    <t>t. sk. darba aizsardzība (%)</t>
  </si>
  <si>
    <t xml:space="preserve">Peļņa (%) </t>
  </si>
  <si>
    <t>Vispārceltnieciskie un specializētie darbi</t>
  </si>
  <si>
    <t>Difūzijas membrānas ieklāšana, piespiedējlatas un retinātu dēļu ieklāsana</t>
  </si>
  <si>
    <t>Esošā dēļu klāja ar ruberoīda klāju demontāža, t.sk.demontējamie logi, pieslēgumi pie saglabājamajiem logiem un demontētā apjoma utilizācija</t>
  </si>
  <si>
    <t xml:space="preserve">Esoša jumta seguma demontāža un utilizācija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</si>
</sst>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 _€_-;\-* #,##0.00\ _€_-;_-* &quot;-&quot;??\ _€_-;_-@_-"/>
    <numFmt numFmtId="165" formatCode="&quot;  &quot;#,##0\ ;&quot;  (&quot;#,##0\);&quot;  - &quot;;@\ "/>
    <numFmt numFmtId="166" formatCode="&quot; $ &quot;#,##0\ ;&quot; $ (&quot;#,##0\);&quot; $ - &quot;;@\ "/>
    <numFmt numFmtId="167" formatCode="#,##0.00_);\(#,##0.00\)"/>
    <numFmt numFmtId="168" formatCode="_-* #,##0.00\ _L_s_-;\-* #,##0.00\ _L_s_-;_-* \-??\ _L_s_-;_-@_-"/>
    <numFmt numFmtId="169" formatCode="\$#,##0.00_);[Red]&quot;($&quot;#,##0.00\)"/>
    <numFmt numFmtId="170" formatCode="#,##0.00;[Red]#,##0.00"/>
    <numFmt numFmtId="171" formatCode="0;;"/>
  </numFmts>
  <fonts count="60">
    <font>
      <sz val="10"/>
      <color indexed="8"/>
      <name val="Arial"/>
      <family val="2"/>
      <charset val="186"/>
    </font>
    <font>
      <sz val="10"/>
      <name val="Arial"/>
      <family val="2"/>
      <charset val="186"/>
    </font>
    <font>
      <sz val="10"/>
      <name val="Arial"/>
      <family val="2"/>
    </font>
    <font>
      <sz val="7"/>
      <color indexed="8"/>
      <name val="Arial"/>
      <family val="2"/>
      <charset val="186"/>
    </font>
    <font>
      <b/>
      <sz val="7"/>
      <color indexed="8"/>
      <name val="Arial"/>
      <family val="2"/>
      <charset val="186"/>
    </font>
    <font>
      <sz val="9"/>
      <color indexed="8"/>
      <name val="Arial"/>
      <family val="2"/>
      <charset val="186"/>
    </font>
    <font>
      <sz val="9"/>
      <name val="Arial"/>
      <family val="2"/>
      <charset val="186"/>
    </font>
    <font>
      <b/>
      <sz val="9"/>
      <name val="Arial"/>
      <family val="2"/>
      <charset val="186"/>
    </font>
    <font>
      <sz val="11"/>
      <color indexed="8"/>
      <name val="Calibri"/>
      <family val="2"/>
      <charset val="186"/>
    </font>
    <font>
      <sz val="10"/>
      <color indexed="8"/>
      <name val="Arial"/>
      <family val="2"/>
      <charset val="186"/>
    </font>
    <font>
      <sz val="11"/>
      <color indexed="9"/>
      <name val="Calibri"/>
      <family val="2"/>
      <charset val="186"/>
    </font>
    <font>
      <sz val="11"/>
      <color indexed="20"/>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sz val="11"/>
      <color indexed="52"/>
      <name val="Calibri"/>
      <family val="2"/>
      <charset val="186"/>
    </font>
    <font>
      <sz val="8"/>
      <name val="Arial"/>
      <family val="2"/>
      <charset val="186"/>
    </font>
    <font>
      <sz val="12"/>
      <color indexed="8"/>
      <name val="Tahoma"/>
      <family val="2"/>
      <charset val="186"/>
    </font>
    <font>
      <sz val="12"/>
      <color indexed="9"/>
      <name val="Tahoma"/>
      <family val="2"/>
      <charset val="186"/>
    </font>
    <font>
      <sz val="12"/>
      <color indexed="20"/>
      <name val="Tahoma"/>
      <family val="2"/>
      <charset val="186"/>
    </font>
    <font>
      <b/>
      <sz val="12"/>
      <color indexed="52"/>
      <name val="Tahoma"/>
      <family val="2"/>
      <charset val="186"/>
    </font>
    <font>
      <b/>
      <sz val="12"/>
      <color indexed="9"/>
      <name val="Tahoma"/>
      <family val="2"/>
      <charset val="186"/>
    </font>
    <font>
      <i/>
      <sz val="12"/>
      <color indexed="23"/>
      <name val="Tahoma"/>
      <family val="2"/>
      <charset val="186"/>
    </font>
    <font>
      <sz val="12"/>
      <color indexed="17"/>
      <name val="Tahoma"/>
      <family val="2"/>
      <charset val="186"/>
    </font>
    <font>
      <b/>
      <sz val="15"/>
      <color indexed="56"/>
      <name val="Calibri"/>
      <family val="2"/>
      <charset val="186"/>
    </font>
    <font>
      <b/>
      <sz val="15"/>
      <color indexed="56"/>
      <name val="Tahoma"/>
      <family val="2"/>
      <charset val="186"/>
    </font>
    <font>
      <b/>
      <sz val="13"/>
      <color indexed="56"/>
      <name val="Calibri"/>
      <family val="2"/>
      <charset val="186"/>
    </font>
    <font>
      <b/>
      <sz val="13"/>
      <color indexed="56"/>
      <name val="Tahoma"/>
      <family val="2"/>
      <charset val="186"/>
    </font>
    <font>
      <b/>
      <sz val="11"/>
      <color indexed="56"/>
      <name val="Calibri"/>
      <family val="2"/>
      <charset val="186"/>
    </font>
    <font>
      <b/>
      <sz val="11"/>
      <color indexed="56"/>
      <name val="Tahoma"/>
      <family val="2"/>
      <charset val="186"/>
    </font>
    <font>
      <sz val="12"/>
      <color indexed="62"/>
      <name val="Tahoma"/>
      <family val="2"/>
      <charset val="186"/>
    </font>
    <font>
      <sz val="12"/>
      <color indexed="52"/>
      <name val="Tahoma"/>
      <family val="2"/>
      <charset val="186"/>
    </font>
    <font>
      <sz val="12"/>
      <color indexed="60"/>
      <name val="Tahoma"/>
      <family val="2"/>
      <charset val="186"/>
    </font>
    <font>
      <sz val="11"/>
      <name val="Times New Roman"/>
      <family val="1"/>
      <charset val="186"/>
    </font>
    <font>
      <sz val="10"/>
      <name val="BaltOptima"/>
      <charset val="186"/>
    </font>
    <font>
      <b/>
      <sz val="18"/>
      <color indexed="56"/>
      <name val="Cambria"/>
      <family val="1"/>
      <charset val="186"/>
    </font>
    <font>
      <b/>
      <sz val="12"/>
      <color indexed="63"/>
      <name val="Tahoma"/>
      <family val="2"/>
      <charset val="186"/>
    </font>
    <font>
      <b/>
      <sz val="12"/>
      <color indexed="8"/>
      <name val="Tahoma"/>
      <family val="2"/>
      <charset val="186"/>
    </font>
    <font>
      <b/>
      <sz val="15"/>
      <color indexed="54"/>
      <name val="Calibri"/>
      <family val="2"/>
      <charset val="186"/>
    </font>
    <font>
      <b/>
      <sz val="13"/>
      <color indexed="54"/>
      <name val="Calibri"/>
      <family val="2"/>
      <charset val="186"/>
    </font>
    <font>
      <b/>
      <sz val="11"/>
      <color indexed="54"/>
      <name val="Calibri"/>
      <family val="2"/>
      <charset val="186"/>
    </font>
    <font>
      <sz val="12"/>
      <color indexed="10"/>
      <name val="Tahoma"/>
      <family val="2"/>
      <charset val="186"/>
    </font>
    <font>
      <sz val="8"/>
      <color indexed="8"/>
      <name val="Arial"/>
      <family val="2"/>
      <charset val="186"/>
    </font>
    <font>
      <sz val="10"/>
      <name val="Arial"/>
      <family val="2"/>
      <charset val="204"/>
    </font>
    <font>
      <sz val="10"/>
      <name val="Helv"/>
    </font>
    <font>
      <b/>
      <u/>
      <sz val="9"/>
      <name val="Arial"/>
      <family val="2"/>
      <charset val="186"/>
    </font>
    <font>
      <sz val="9"/>
      <color indexed="8"/>
      <name val="Times New Roman"/>
      <family val="1"/>
      <charset val="186"/>
    </font>
    <font>
      <sz val="9"/>
      <name val="Times New Roman"/>
      <family val="1"/>
      <charset val="186"/>
    </font>
    <font>
      <b/>
      <sz val="8"/>
      <name val="Arial"/>
      <family val="2"/>
      <charset val="186"/>
    </font>
    <font>
      <b/>
      <sz val="10"/>
      <color indexed="8"/>
      <name val="Arial"/>
      <family val="2"/>
      <charset val="186"/>
    </font>
    <font>
      <sz val="10"/>
      <color indexed="64"/>
      <name val="Arial"/>
      <family val="2"/>
      <charset val="186"/>
    </font>
    <font>
      <sz val="11"/>
      <color theme="1"/>
      <name val="Calibri"/>
      <family val="2"/>
      <charset val="186"/>
      <scheme val="minor"/>
    </font>
    <font>
      <sz val="10"/>
      <color theme="1"/>
      <name val="Arial"/>
      <family val="2"/>
      <charset val="186"/>
    </font>
    <font>
      <sz val="10"/>
      <color theme="1"/>
      <name val="Calibri"/>
      <family val="2"/>
      <charset val="186"/>
    </font>
    <font>
      <sz val="8"/>
      <color theme="1"/>
      <name val="Arial"/>
      <family val="2"/>
      <charset val="186"/>
    </font>
    <font>
      <b/>
      <sz val="8"/>
      <color theme="1"/>
      <name val="Arial"/>
      <family val="2"/>
      <charset val="186"/>
    </font>
    <font>
      <b/>
      <sz val="10"/>
      <name val="Arial"/>
      <family val="2"/>
      <charset val="186"/>
    </font>
    <font>
      <b/>
      <sz val="11"/>
      <color indexed="8"/>
      <name val="Arial"/>
      <family val="2"/>
      <charset val="186"/>
    </font>
    <font>
      <i/>
      <sz val="11"/>
      <color indexed="8"/>
      <name val="Arial"/>
      <family val="2"/>
      <charset val="186"/>
    </font>
    <font>
      <sz val="11"/>
      <color indexed="8"/>
      <name val="Arial"/>
      <family val="2"/>
      <charset val="186"/>
    </font>
  </fonts>
  <fills count="2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9"/>
        <bgColor indexed="26"/>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7"/>
        <bgColor indexed="21"/>
      </patternFill>
    </fill>
    <fill>
      <patternFill patternType="solid">
        <fgColor indexed="62"/>
        <bgColor indexed="56"/>
      </patternFill>
    </fill>
    <fill>
      <patternFill patternType="solid">
        <fgColor indexed="10"/>
        <bgColor indexed="60"/>
      </patternFill>
    </fill>
    <fill>
      <patternFill patternType="solid">
        <fgColor indexed="53"/>
        <bgColor indexed="52"/>
      </patternFill>
    </fill>
    <fill>
      <patternFill patternType="solid">
        <fgColor indexed="55"/>
        <bgColor indexed="23"/>
      </patternFill>
    </fill>
    <fill>
      <patternFill patternType="solid">
        <fgColor theme="0"/>
        <bgColor indexed="64"/>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4"/>
      </bottom>
      <diagonal/>
    </border>
    <border>
      <left/>
      <right/>
      <top/>
      <bottom style="medium">
        <color indexed="4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8"/>
      </left>
      <right style="thin">
        <color indexed="8"/>
      </right>
      <top/>
      <bottom style="thin">
        <color indexed="8"/>
      </bottom>
      <diagonal/>
    </border>
  </borders>
  <cellStyleXfs count="209">
    <xf numFmtId="0" fontId="0" fillId="0" borderId="0">
      <alignment vertical="center"/>
    </xf>
    <xf numFmtId="0" fontId="17" fillId="2" borderId="0" applyNumberFormat="0" applyBorder="0" applyAlignment="0" applyProtection="0"/>
    <xf numFmtId="0" fontId="8" fillId="2" borderId="0" applyNumberFormat="0" applyBorder="0" applyAlignment="0" applyProtection="0"/>
    <xf numFmtId="0" fontId="17" fillId="3" borderId="0" applyNumberFormat="0" applyBorder="0" applyAlignment="0" applyProtection="0"/>
    <xf numFmtId="0" fontId="8" fillId="3" borderId="0" applyNumberFormat="0" applyBorder="0" applyAlignment="0" applyProtection="0"/>
    <xf numFmtId="0" fontId="17" fillId="4" borderId="0" applyNumberFormat="0" applyBorder="0" applyAlignment="0" applyProtection="0"/>
    <xf numFmtId="0" fontId="8" fillId="4" borderId="0" applyNumberFormat="0" applyBorder="0" applyAlignment="0" applyProtection="0"/>
    <xf numFmtId="0" fontId="17" fillId="5" borderId="0" applyNumberFormat="0" applyBorder="0" applyAlignment="0" applyProtection="0"/>
    <xf numFmtId="0" fontId="8" fillId="5" borderId="0" applyNumberFormat="0" applyBorder="0" applyAlignment="0" applyProtection="0"/>
    <xf numFmtId="0" fontId="17" fillId="6" borderId="0" applyNumberFormat="0" applyBorder="0" applyAlignment="0" applyProtection="0"/>
    <xf numFmtId="0" fontId="8" fillId="6" borderId="0" applyNumberFormat="0" applyBorder="0" applyAlignment="0" applyProtection="0"/>
    <xf numFmtId="0" fontId="17" fillId="7" borderId="0" applyNumberFormat="0" applyBorder="0" applyAlignment="0" applyProtection="0"/>
    <xf numFmtId="0" fontId="8" fillId="7"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7" fillId="10" borderId="0" applyNumberFormat="0" applyBorder="0" applyAlignment="0" applyProtection="0"/>
    <xf numFmtId="0" fontId="8" fillId="10" borderId="0" applyNumberFormat="0" applyBorder="0" applyAlignment="0" applyProtection="0"/>
    <xf numFmtId="0" fontId="17" fillId="11" borderId="0" applyNumberFormat="0" applyBorder="0" applyAlignment="0" applyProtection="0"/>
    <xf numFmtId="0" fontId="8" fillId="11" borderId="0" applyNumberFormat="0" applyBorder="0" applyAlignment="0" applyProtection="0"/>
    <xf numFmtId="0" fontId="17" fillId="12" borderId="0" applyNumberFormat="0" applyBorder="0" applyAlignment="0" applyProtection="0"/>
    <xf numFmtId="0" fontId="8" fillId="12" borderId="0" applyNumberFormat="0" applyBorder="0" applyAlignment="0" applyProtection="0"/>
    <xf numFmtId="0" fontId="17" fillId="5" borderId="0" applyNumberFormat="0" applyBorder="0" applyAlignment="0" applyProtection="0"/>
    <xf numFmtId="0" fontId="8" fillId="5" borderId="0" applyNumberFormat="0" applyBorder="0" applyAlignment="0" applyProtection="0"/>
    <xf numFmtId="0" fontId="17" fillId="10" borderId="0" applyNumberFormat="0" applyBorder="0" applyAlignment="0" applyProtection="0"/>
    <xf numFmtId="0" fontId="8" fillId="10" borderId="0" applyNumberFormat="0" applyBorder="0" applyAlignment="0" applyProtection="0"/>
    <xf numFmtId="0" fontId="17" fillId="13"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18" fillId="16" borderId="0" applyNumberFormat="0" applyBorder="0" applyAlignment="0" applyProtection="0"/>
    <xf numFmtId="0" fontId="10" fillId="16" borderId="0" applyNumberFormat="0" applyBorder="0" applyAlignment="0" applyProtection="0"/>
    <xf numFmtId="0" fontId="18" fillId="11" borderId="0" applyNumberFormat="0" applyBorder="0" applyAlignment="0" applyProtection="0"/>
    <xf numFmtId="0" fontId="10" fillId="11" borderId="0" applyNumberFormat="0" applyBorder="0" applyAlignment="0" applyProtection="0"/>
    <xf numFmtId="0" fontId="18" fillId="12" borderId="0" applyNumberFormat="0" applyBorder="0" applyAlignment="0" applyProtection="0"/>
    <xf numFmtId="0" fontId="10" fillId="12" borderId="0" applyNumberFormat="0" applyBorder="0" applyAlignment="0" applyProtection="0"/>
    <xf numFmtId="0" fontId="18" fillId="17" borderId="0" applyNumberFormat="0" applyBorder="0" applyAlignment="0" applyProtection="0"/>
    <xf numFmtId="0" fontId="10" fillId="17" borderId="0" applyNumberFormat="0" applyBorder="0" applyAlignment="0" applyProtection="0"/>
    <xf numFmtId="0" fontId="18" fillId="18" borderId="0" applyNumberFormat="0" applyBorder="0" applyAlignment="0" applyProtection="0"/>
    <xf numFmtId="0" fontId="10" fillId="18" borderId="0" applyNumberFormat="0" applyBorder="0" applyAlignment="0" applyProtection="0"/>
    <xf numFmtId="0" fontId="18" fillId="19" borderId="0" applyNumberFormat="0" applyBorder="0" applyAlignment="0" applyProtection="0"/>
    <xf numFmtId="0" fontId="10" fillId="1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0"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3" borderId="0" applyNumberFormat="0" applyBorder="0" applyAlignment="0" applyProtection="0"/>
    <xf numFmtId="0" fontId="19" fillId="3" borderId="0" applyNumberFormat="0" applyBorder="0" applyAlignment="0" applyProtection="0"/>
    <xf numFmtId="0" fontId="11" fillId="3" borderId="0" applyNumberFormat="0" applyBorder="0" applyAlignment="0" applyProtection="0"/>
    <xf numFmtId="0" fontId="20" fillId="14" borderId="1" applyNumberFormat="0" applyAlignment="0" applyProtection="0"/>
    <xf numFmtId="0" fontId="21" fillId="24" borderId="2" applyNumberFormat="0" applyAlignment="0" applyProtection="0"/>
    <xf numFmtId="0" fontId="12" fillId="24" borderId="2" applyNumberFormat="0" applyAlignment="0" applyProtection="0"/>
    <xf numFmtId="168" fontId="8" fillId="0" borderId="0" applyFill="0" applyBorder="0" applyAlignment="0" applyProtection="0"/>
    <xf numFmtId="169" fontId="8" fillId="0" borderId="0" applyFill="0" applyBorder="0" applyAlignment="0" applyProtection="0"/>
    <xf numFmtId="165" fontId="9" fillId="0" borderId="0" applyFill="0" applyBorder="0" applyProtection="0">
      <alignment vertical="center"/>
    </xf>
    <xf numFmtId="166" fontId="9" fillId="0" borderId="0" applyFill="0" applyBorder="0" applyProtection="0">
      <alignment vertical="center"/>
    </xf>
    <xf numFmtId="0" fontId="8" fillId="0" borderId="0"/>
    <xf numFmtId="0" fontId="22" fillId="0" borderId="0" applyNumberFormat="0" applyFill="0" applyBorder="0" applyAlignment="0" applyProtection="0"/>
    <xf numFmtId="0" fontId="13" fillId="0" borderId="0" applyNumberFormat="0" applyFill="0" applyBorder="0" applyAlignment="0" applyProtection="0"/>
    <xf numFmtId="0" fontId="23" fillId="4" borderId="0" applyNumberFormat="0" applyBorder="0" applyAlignment="0" applyProtection="0"/>
    <xf numFmtId="0" fontId="14" fillId="4" borderId="0" applyNumberFormat="0" applyBorder="0" applyAlignment="0" applyProtection="0"/>
    <xf numFmtId="0" fontId="25" fillId="0" borderId="4" applyNumberFormat="0" applyFill="0" applyAlignment="0" applyProtection="0"/>
    <xf numFmtId="0" fontId="24" fillId="0" borderId="4" applyNumberFormat="0" applyFill="0" applyAlignment="0" applyProtection="0"/>
    <xf numFmtId="0" fontId="27" fillId="0" borderId="5" applyNumberFormat="0" applyFill="0" applyAlignment="0" applyProtection="0"/>
    <xf numFmtId="0" fontId="26" fillId="0" borderId="5" applyNumberFormat="0" applyFill="0" applyAlignment="0" applyProtection="0"/>
    <xf numFmtId="0" fontId="29" fillId="0" borderId="6" applyNumberFormat="0" applyFill="0" applyAlignment="0" applyProtection="0"/>
    <xf numFmtId="0" fontId="28" fillId="0" borderId="6" applyNumberFormat="0" applyFill="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30" fillId="7" borderId="1" applyNumberFormat="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31" fillId="0" borderId="7" applyNumberFormat="0" applyFill="0" applyAlignment="0" applyProtection="0"/>
    <xf numFmtId="0" fontId="15" fillId="0" borderId="7" applyNumberFormat="0" applyFill="0" applyAlignment="0" applyProtection="0"/>
    <xf numFmtId="0" fontId="32" fillId="15" borderId="0" applyNumberFormat="0" applyBorder="0" applyAlignment="0" applyProtection="0"/>
    <xf numFmtId="0" fontId="1" fillId="0" borderId="0">
      <alignment vertical="center" wrapText="1"/>
    </xf>
    <xf numFmtId="0" fontId="50" fillId="0" borderId="0"/>
    <xf numFmtId="0" fontId="1" fillId="0" borderId="0"/>
    <xf numFmtId="0" fontId="50" fillId="0" borderId="0"/>
    <xf numFmtId="0" fontId="50" fillId="0" borderId="0"/>
    <xf numFmtId="0" fontId="1" fillId="0" borderId="0"/>
    <xf numFmtId="0" fontId="1" fillId="0" borderId="0"/>
    <xf numFmtId="0" fontId="43" fillId="0" borderId="0"/>
    <xf numFmtId="0" fontId="50" fillId="0" borderId="0"/>
    <xf numFmtId="0" fontId="50" fillId="0" borderId="0"/>
    <xf numFmtId="0" fontId="1" fillId="0" borderId="0">
      <alignment vertical="center" wrapText="1"/>
    </xf>
    <xf numFmtId="0" fontId="51" fillId="0" borderId="0"/>
    <xf numFmtId="0" fontId="51" fillId="0" borderId="0"/>
    <xf numFmtId="0" fontId="1" fillId="0" borderId="0">
      <alignment vertical="center" wrapText="1"/>
    </xf>
    <xf numFmtId="0" fontId="50" fillId="0" borderId="0"/>
    <xf numFmtId="0" fontId="1" fillId="0" borderId="0">
      <alignment vertical="center" wrapText="1"/>
    </xf>
    <xf numFmtId="0" fontId="1" fillId="0" borderId="0"/>
    <xf numFmtId="0" fontId="1" fillId="0" borderId="0"/>
    <xf numFmtId="0" fontId="8" fillId="0" borderId="0"/>
    <xf numFmtId="0" fontId="1" fillId="0" borderId="0"/>
    <xf numFmtId="0" fontId="33" fillId="0" borderId="0"/>
    <xf numFmtId="0" fontId="1" fillId="0" borderId="0">
      <alignment vertical="center" wrapText="1"/>
    </xf>
    <xf numFmtId="0" fontId="1" fillId="0" borderId="0">
      <alignment vertical="center" wrapText="1"/>
    </xf>
    <xf numFmtId="0" fontId="1" fillId="0" borderId="0"/>
    <xf numFmtId="0" fontId="1" fillId="0" borderId="0"/>
    <xf numFmtId="0" fontId="8" fillId="0" borderId="0"/>
    <xf numFmtId="0" fontId="8" fillId="0" borderId="0"/>
    <xf numFmtId="0" fontId="1" fillId="0" borderId="0">
      <alignment vertical="center" wrapText="1"/>
    </xf>
    <xf numFmtId="0" fontId="8" fillId="0" borderId="0"/>
    <xf numFmtId="0" fontId="8" fillId="0" borderId="0"/>
    <xf numFmtId="0" fontId="1" fillId="0" borderId="0"/>
    <xf numFmtId="0" fontId="1" fillId="0" borderId="0"/>
    <xf numFmtId="0" fontId="50" fillId="0" borderId="0"/>
    <xf numFmtId="0" fontId="34" fillId="0" borderId="0"/>
    <xf numFmtId="0" fontId="50" fillId="0" borderId="0"/>
    <xf numFmtId="0" fontId="8" fillId="0" borderId="0"/>
    <xf numFmtId="0" fontId="50" fillId="0" borderId="0"/>
    <xf numFmtId="0" fontId="50" fillId="0" borderId="0"/>
    <xf numFmtId="0" fontId="50" fillId="0" borderId="0"/>
    <xf numFmtId="0" fontId="1" fillId="0" borderId="0">
      <alignment vertical="center" wrapText="1"/>
    </xf>
    <xf numFmtId="0" fontId="1" fillId="0" borderId="0"/>
    <xf numFmtId="0" fontId="44" fillId="0" borderId="0"/>
    <xf numFmtId="0" fontId="8" fillId="9" borderId="8" applyNumberFormat="0" applyAlignment="0" applyProtection="0"/>
    <xf numFmtId="0" fontId="8" fillId="9" borderId="8" applyNumberFormat="0" applyAlignment="0" applyProtection="0"/>
    <xf numFmtId="0" fontId="36" fillId="14" borderId="9" applyNumberFormat="0" applyAlignment="0" applyProtection="0"/>
    <xf numFmtId="0" fontId="1" fillId="0" borderId="0"/>
    <xf numFmtId="0" fontId="52" fillId="0" borderId="0"/>
    <xf numFmtId="0" fontId="53" fillId="0" borderId="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2" fillId="24" borderId="2" applyNumberFormat="0" applyAlignment="0" applyProtection="0"/>
    <xf numFmtId="0" fontId="12" fillId="24" borderId="2" applyNumberFormat="0" applyAlignment="0" applyProtection="0"/>
    <xf numFmtId="0" fontId="12" fillId="24" borderId="2" applyNumberFormat="0" applyAlignment="0" applyProtection="0"/>
    <xf numFmtId="9" fontId="8" fillId="0" borderId="0" applyFill="0" applyBorder="0" applyAlignment="0" applyProtection="0"/>
    <xf numFmtId="0" fontId="8" fillId="9" borderId="8" applyNumberFormat="0" applyAlignment="0" applyProtection="0"/>
    <xf numFmtId="0" fontId="8" fillId="9" borderId="8" applyNumberFormat="0" applyAlignment="0" applyProtection="0"/>
    <xf numFmtId="0" fontId="8" fillId="9" borderId="8" applyNumberFormat="0" applyAlignment="0" applyProtection="0"/>
    <xf numFmtId="0" fontId="15" fillId="0" borderId="7"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2" fillId="0" borderId="0"/>
    <xf numFmtId="0" fontId="1" fillId="0" borderId="0"/>
    <xf numFmtId="0" fontId="35" fillId="0" borderId="0" applyNumberFormat="0" applyFill="0" applyBorder="0" applyAlignment="0" applyProtection="0"/>
    <xf numFmtId="0" fontId="37" fillId="0" borderId="10"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40" fillId="0" borderId="12" applyNumberFormat="0" applyFill="0" applyAlignment="0" applyProtection="0"/>
    <xf numFmtId="0" fontId="40" fillId="0" borderId="12" applyNumberFormat="0" applyFill="0" applyAlignment="0" applyProtection="0"/>
    <xf numFmtId="0" fontId="40" fillId="0" borderId="12"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1" fillId="0" borderId="0"/>
    <xf numFmtId="0" fontId="1" fillId="0" borderId="0"/>
  </cellStyleXfs>
  <cellXfs count="191">
    <xf numFmtId="0" fontId="0" fillId="0" borderId="0" xfId="0">
      <alignment vertical="center"/>
    </xf>
    <xf numFmtId="0" fontId="3" fillId="0" borderId="0" xfId="0" applyFont="1" applyAlignment="1">
      <alignment horizontal="center" wrapText="1"/>
    </xf>
    <xf numFmtId="0" fontId="3" fillId="0" borderId="0" xfId="0" applyFont="1" applyAlignment="1">
      <alignment horizontal="right"/>
    </xf>
    <xf numFmtId="4" fontId="3" fillId="0" borderId="0" xfId="0" applyNumberFormat="1" applyFont="1" applyAlignment="1">
      <alignment horizontal="right"/>
    </xf>
    <xf numFmtId="4" fontId="3" fillId="0" borderId="0" xfId="0" applyNumberFormat="1" applyFont="1" applyAlignment="1">
      <alignment wrapText="1"/>
    </xf>
    <xf numFmtId="4" fontId="3" fillId="24" borderId="0" xfId="0" applyNumberFormat="1" applyFont="1" applyFill="1" applyAlignment="1">
      <alignment wrapText="1"/>
    </xf>
    <xf numFmtId="0" fontId="3"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right" vertical="center" wrapText="1"/>
    </xf>
    <xf numFmtId="10" fontId="3" fillId="0" borderId="0" xfId="0" applyNumberFormat="1" applyFont="1" applyAlignment="1">
      <alignment horizontal="right" vertical="center" wrapText="1"/>
    </xf>
    <xf numFmtId="4" fontId="3" fillId="0" borderId="0" xfId="0" applyNumberFormat="1" applyFont="1" applyAlignment="1">
      <alignment horizontal="center" vertical="center" wrapText="1"/>
    </xf>
    <xf numFmtId="0" fontId="3" fillId="0" borderId="0" xfId="0" applyFont="1" applyAlignment="1">
      <alignment horizontal="right" vertical="center"/>
    </xf>
    <xf numFmtId="10" fontId="3" fillId="0" borderId="0" xfId="0" applyNumberFormat="1" applyFont="1" applyAlignment="1">
      <alignment horizontal="right" vertical="center"/>
    </xf>
    <xf numFmtId="0" fontId="0" fillId="0" borderId="13" xfId="0" applyBorder="1" applyAlignment="1">
      <alignment horizontal="center" vertical="center"/>
    </xf>
    <xf numFmtId="0" fontId="0" fillId="0" borderId="14" xfId="0" applyBorder="1" applyAlignment="1">
      <alignment horizontal="center" vertical="center"/>
    </xf>
    <xf numFmtId="4" fontId="0" fillId="0" borderId="14" xfId="0" applyNumberFormat="1" applyBorder="1" applyAlignment="1">
      <alignment horizontal="right" vertical="center"/>
    </xf>
    <xf numFmtId="0" fontId="1" fillId="8" borderId="0" xfId="0" applyFont="1" applyFill="1" applyAlignment="1">
      <alignment horizontal="right" vertical="center"/>
    </xf>
    <xf numFmtId="0" fontId="1" fillId="0" borderId="0" xfId="0" applyFont="1">
      <alignment vertical="center"/>
    </xf>
    <xf numFmtId="0" fontId="1" fillId="0" borderId="0" xfId="0" applyFont="1" applyAlignment="1">
      <alignment horizontal="right" vertical="center"/>
    </xf>
    <xf numFmtId="0" fontId="0" fillId="0" borderId="15" xfId="0" applyBorder="1" applyAlignment="1">
      <alignment horizontal="center" vertical="center"/>
    </xf>
    <xf numFmtId="0" fontId="42" fillId="25" borderId="0" xfId="0" applyFont="1" applyFill="1" applyAlignment="1"/>
    <xf numFmtId="0" fontId="1" fillId="0" borderId="0" xfId="0" applyFont="1" applyAlignment="1">
      <alignment horizontal="center" vertical="center"/>
    </xf>
    <xf numFmtId="2" fontId="1" fillId="0" borderId="0" xfId="0" applyNumberFormat="1" applyFont="1" applyAlignment="1">
      <alignment horizontal="left" vertical="center"/>
    </xf>
    <xf numFmtId="2" fontId="0" fillId="0" borderId="0" xfId="0" applyNumberFormat="1" applyAlignment="1">
      <alignment horizontal="center" vertical="center"/>
    </xf>
    <xf numFmtId="2" fontId="1" fillId="0" borderId="0" xfId="0" applyNumberFormat="1" applyFont="1" applyAlignment="1">
      <alignment horizontal="center" vertical="center"/>
    </xf>
    <xf numFmtId="2" fontId="1" fillId="0" borderId="0" xfId="0" applyNumberFormat="1" applyFont="1">
      <alignment vertical="center"/>
    </xf>
    <xf numFmtId="0" fontId="0" fillId="0" borderId="18" xfId="0" applyBorder="1" applyAlignment="1">
      <alignment vertical="top" wrapText="1"/>
    </xf>
    <xf numFmtId="0" fontId="5" fillId="25" borderId="0" xfId="0" applyFont="1" applyFill="1" applyAlignment="1"/>
    <xf numFmtId="10" fontId="6" fillId="25" borderId="0" xfId="133" applyNumberFormat="1" applyFont="1" applyFill="1" applyAlignment="1">
      <alignment horizontal="center" wrapText="1"/>
    </xf>
    <xf numFmtId="0" fontId="6" fillId="25" borderId="0" xfId="133" applyFont="1" applyFill="1" applyAlignment="1">
      <alignment wrapText="1"/>
    </xf>
    <xf numFmtId="0" fontId="46" fillId="25" borderId="0" xfId="0" applyFont="1" applyFill="1">
      <alignment vertical="center"/>
    </xf>
    <xf numFmtId="0" fontId="46" fillId="25" borderId="0" xfId="106" applyFont="1" applyFill="1" applyAlignment="1">
      <alignment horizontal="left" vertical="center"/>
    </xf>
    <xf numFmtId="0" fontId="47" fillId="25" borderId="0" xfId="0" applyFont="1" applyFill="1">
      <alignment vertical="center"/>
    </xf>
    <xf numFmtId="0" fontId="47" fillId="25" borderId="0" xfId="0" applyFont="1" applyFill="1" applyAlignment="1">
      <alignment horizontal="center" vertical="center"/>
    </xf>
    <xf numFmtId="0" fontId="54" fillId="0" borderId="15" xfId="0" applyFont="1" applyBorder="1" applyAlignment="1">
      <alignment horizontal="center" vertical="center" wrapText="1"/>
    </xf>
    <xf numFmtId="43" fontId="54" fillId="0" borderId="15" xfId="0" applyNumberFormat="1" applyFont="1" applyBorder="1" applyAlignment="1">
      <alignment horizontal="center" vertical="center" wrapText="1"/>
    </xf>
    <xf numFmtId="0" fontId="54" fillId="0" borderId="14" xfId="0" applyFont="1" applyBorder="1" applyAlignment="1">
      <alignment horizontal="center" vertical="center"/>
    </xf>
    <xf numFmtId="0" fontId="54" fillId="0" borderId="0" xfId="0" applyFont="1">
      <alignment vertical="center"/>
    </xf>
    <xf numFmtId="0" fontId="54" fillId="0" borderId="0" xfId="0" applyFont="1" applyAlignment="1">
      <alignment horizontal="center" wrapText="1"/>
    </xf>
    <xf numFmtId="0" fontId="54" fillId="0" borderId="0" xfId="0" applyFont="1" applyAlignment="1"/>
    <xf numFmtId="0" fontId="54" fillId="0" borderId="0" xfId="0" applyFont="1" applyAlignment="1">
      <alignment wrapText="1"/>
    </xf>
    <xf numFmtId="0" fontId="54" fillId="0" borderId="16" xfId="0" applyFont="1" applyBorder="1" applyAlignment="1">
      <alignment wrapText="1"/>
    </xf>
    <xf numFmtId="0" fontId="54" fillId="0" borderId="14" xfId="0" applyFont="1" applyBorder="1" applyAlignment="1">
      <alignment horizontal="center" vertical="center" wrapText="1"/>
    </xf>
    <xf numFmtId="167" fontId="54" fillId="0" borderId="14" xfId="0" applyNumberFormat="1" applyFont="1" applyBorder="1" applyAlignment="1">
      <alignment horizontal="center" vertical="center" wrapText="1"/>
    </xf>
    <xf numFmtId="164" fontId="54" fillId="0" borderId="14" xfId="0" applyNumberFormat="1" applyFont="1" applyBorder="1" applyAlignment="1">
      <alignment horizontal="center" vertical="center" wrapText="1"/>
    </xf>
    <xf numFmtId="164" fontId="54" fillId="0" borderId="15" xfId="0" applyNumberFormat="1" applyFont="1" applyBorder="1" applyAlignment="1">
      <alignment horizontal="center" vertical="center" wrapText="1"/>
    </xf>
    <xf numFmtId="0" fontId="54" fillId="0" borderId="15" xfId="0" applyFont="1" applyBorder="1" applyAlignment="1">
      <alignment horizontal="center" vertical="center"/>
    </xf>
    <xf numFmtId="0" fontId="55" fillId="0" borderId="0" xfId="0" applyFont="1" applyAlignment="1">
      <alignment horizontal="center" vertical="center"/>
    </xf>
    <xf numFmtId="0" fontId="55" fillId="0" borderId="0" xfId="0" applyFont="1" applyAlignment="1">
      <alignment horizontal="center"/>
    </xf>
    <xf numFmtId="43" fontId="54" fillId="0" borderId="21" xfId="0" applyNumberFormat="1" applyFont="1" applyBorder="1" applyAlignment="1">
      <alignment horizontal="center" vertical="center" wrapText="1"/>
    </xf>
    <xf numFmtId="0" fontId="54" fillId="0" borderId="21" xfId="0" applyFont="1" applyBorder="1" applyAlignment="1">
      <alignment horizontal="center" vertical="center" wrapText="1"/>
    </xf>
    <xf numFmtId="167" fontId="54" fillId="0" borderId="15" xfId="0" applyNumberFormat="1" applyFont="1" applyBorder="1" applyAlignment="1">
      <alignment horizontal="center" vertical="center" wrapText="1"/>
    </xf>
    <xf numFmtId="0" fontId="54" fillId="0" borderId="18" xfId="0" applyFont="1" applyBorder="1" applyAlignment="1">
      <alignment horizontal="center" vertical="center"/>
    </xf>
    <xf numFmtId="4" fontId="54" fillId="0" borderId="0" xfId="0" applyNumberFormat="1" applyFont="1" applyAlignment="1">
      <alignment horizontal="right"/>
    </xf>
    <xf numFmtId="167" fontId="54" fillId="0" borderId="18" xfId="0" applyNumberFormat="1" applyFont="1" applyBorder="1" applyAlignment="1">
      <alignment horizontal="center" vertical="center" wrapText="1"/>
    </xf>
    <xf numFmtId="164" fontId="0" fillId="0" borderId="0" xfId="0" applyNumberFormat="1">
      <alignment vertical="center"/>
    </xf>
    <xf numFmtId="0" fontId="1" fillId="8" borderId="0" xfId="0" applyFont="1" applyFill="1" applyAlignment="1">
      <alignment horizontal="left" vertical="center" wrapText="1"/>
    </xf>
    <xf numFmtId="2" fontId="54" fillId="0" borderId="15" xfId="172" applyNumberFormat="1" applyFont="1" applyBorder="1" applyAlignment="1">
      <alignment horizontal="center" vertical="center" wrapText="1"/>
    </xf>
    <xf numFmtId="0" fontId="16" fillId="0" borderId="0" xfId="0" applyFont="1" applyAlignment="1"/>
    <xf numFmtId="0" fontId="56" fillId="0" borderId="0" xfId="0" applyFont="1" applyAlignment="1">
      <alignment horizontal="left"/>
    </xf>
    <xf numFmtId="0" fontId="56" fillId="0" borderId="0" xfId="0" applyFont="1" applyAlignment="1">
      <alignment horizontal="center"/>
    </xf>
    <xf numFmtId="0" fontId="48" fillId="0" borderId="26" xfId="0" applyFont="1" applyBorder="1" applyAlignment="1">
      <alignment horizontal="center"/>
    </xf>
    <xf numFmtId="0" fontId="16" fillId="0" borderId="0" xfId="0" applyFont="1" applyAlignment="1">
      <alignment horizontal="center"/>
    </xf>
    <xf numFmtId="0" fontId="48" fillId="0" borderId="0" xfId="0" applyFont="1" applyAlignment="1">
      <alignment horizontal="center"/>
    </xf>
    <xf numFmtId="0" fontId="0" fillId="0" borderId="0" xfId="0" applyAlignment="1">
      <alignment horizontal="right" vertical="center"/>
    </xf>
    <xf numFmtId="0" fontId="0" fillId="0" borderId="0" xfId="0" applyAlignment="1">
      <alignment horizontal="center" vertical="center"/>
    </xf>
    <xf numFmtId="0" fontId="1" fillId="8" borderId="0" xfId="0" applyFont="1" applyFill="1">
      <alignment vertical="center"/>
    </xf>
    <xf numFmtId="0" fontId="0" fillId="8" borderId="0" xfId="0" applyFill="1" applyAlignment="1">
      <alignment horizontal="left" vertical="center" wrapText="1"/>
    </xf>
    <xf numFmtId="4" fontId="1" fillId="0" borderId="0" xfId="0" applyNumberFormat="1" applyFont="1" applyAlignment="1">
      <alignment vertical="center" wrapText="1"/>
    </xf>
    <xf numFmtId="49" fontId="1" fillId="0" borderId="0" xfId="0" applyNumberFormat="1" applyFont="1" applyAlignment="1">
      <alignment vertical="center" wrapText="1"/>
    </xf>
    <xf numFmtId="0" fontId="1" fillId="0" borderId="0" xfId="0" applyFont="1" applyAlignment="1"/>
    <xf numFmtId="0" fontId="1" fillId="0" borderId="0" xfId="0" applyFont="1" applyAlignment="1">
      <alignment wrapText="1"/>
    </xf>
    <xf numFmtId="9" fontId="1" fillId="0" borderId="0" xfId="0" applyNumberFormat="1" applyFont="1" applyAlignment="1"/>
    <xf numFmtId="1" fontId="1" fillId="0" borderId="0" xfId="0" applyNumberFormat="1" applyFont="1" applyAlignment="1"/>
    <xf numFmtId="0" fontId="1" fillId="0" borderId="0" xfId="0" applyFont="1" applyAlignment="1">
      <alignment horizontal="left" vertical="center" wrapText="1"/>
    </xf>
    <xf numFmtId="0" fontId="52" fillId="0" borderId="0" xfId="0" applyFont="1" applyAlignment="1">
      <alignment horizontal="right"/>
    </xf>
    <xf numFmtId="0" fontId="9" fillId="0" borderId="0" xfId="106" applyFont="1" applyAlignment="1">
      <alignment vertical="center"/>
    </xf>
    <xf numFmtId="0" fontId="9" fillId="0" borderId="0" xfId="106" applyFont="1" applyAlignment="1">
      <alignment horizontal="center" vertical="center"/>
    </xf>
    <xf numFmtId="0" fontId="9" fillId="0" borderId="0" xfId="106" applyFont="1" applyAlignment="1">
      <alignment horizontal="right" vertical="center"/>
    </xf>
    <xf numFmtId="4" fontId="9" fillId="0" borderId="16" xfId="106" applyNumberFormat="1" applyFont="1" applyBorder="1" applyAlignment="1">
      <alignment horizontal="right" vertical="center"/>
    </xf>
    <xf numFmtId="4" fontId="9" fillId="0" borderId="17" xfId="106" applyNumberFormat="1" applyFont="1" applyBorder="1" applyAlignment="1">
      <alignment horizontal="right" vertical="center"/>
    </xf>
    <xf numFmtId="4" fontId="54" fillId="0" borderId="0" xfId="0" applyNumberFormat="1" applyFont="1" applyAlignment="1"/>
    <xf numFmtId="0" fontId="16" fillId="0" borderId="0" xfId="0" applyFont="1">
      <alignment vertical="center"/>
    </xf>
    <xf numFmtId="2" fontId="54" fillId="0" borderId="21" xfId="172" applyNumberFormat="1" applyFont="1" applyBorder="1" applyAlignment="1">
      <alignment vertical="center" wrapText="1"/>
    </xf>
    <xf numFmtId="10" fontId="0" fillId="0" borderId="0" xfId="0" applyNumberFormat="1">
      <alignment vertical="center"/>
    </xf>
    <xf numFmtId="0" fontId="54" fillId="0" borderId="0" xfId="0" applyFont="1" applyAlignment="1">
      <alignment horizontal="right"/>
    </xf>
    <xf numFmtId="0" fontId="16" fillId="0" borderId="0" xfId="0" applyFont="1" applyAlignment="1">
      <alignment wrapText="1"/>
    </xf>
    <xf numFmtId="9" fontId="16" fillId="0" borderId="0" xfId="0" applyNumberFormat="1" applyFont="1" applyAlignment="1">
      <alignment wrapText="1"/>
    </xf>
    <xf numFmtId="9" fontId="16" fillId="0" borderId="0" xfId="0" applyNumberFormat="1" applyFont="1" applyAlignment="1"/>
    <xf numFmtId="4" fontId="0" fillId="0" borderId="0" xfId="0" applyNumberFormat="1" applyAlignment="1">
      <alignment horizontal="right" vertical="center"/>
    </xf>
    <xf numFmtId="4" fontId="0" fillId="0" borderId="15" xfId="0" applyNumberFormat="1" applyBorder="1">
      <alignment vertical="center"/>
    </xf>
    <xf numFmtId="4" fontId="0" fillId="0" borderId="13" xfId="0" applyNumberFormat="1" applyBorder="1" applyAlignment="1">
      <alignment horizontal="right" vertical="center"/>
    </xf>
    <xf numFmtId="0" fontId="0" fillId="0" borderId="23" xfId="0" applyBorder="1" applyAlignment="1">
      <alignment horizontal="center" vertical="center"/>
    </xf>
    <xf numFmtId="0" fontId="0" fillId="0" borderId="23" xfId="0" applyBorder="1" applyAlignment="1">
      <alignment vertical="top" wrapText="1"/>
    </xf>
    <xf numFmtId="4" fontId="0" fillId="0" borderId="15" xfId="0" applyNumberFormat="1" applyBorder="1" applyAlignment="1">
      <alignment horizontal="right" vertical="center"/>
    </xf>
    <xf numFmtId="0" fontId="0" fillId="0" borderId="34" xfId="0"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vertical="center" wrapText="1"/>
    </xf>
    <xf numFmtId="0" fontId="0" fillId="0" borderId="40" xfId="0" applyBorder="1" applyAlignment="1">
      <alignment horizontal="left" vertical="center" wrapText="1"/>
    </xf>
    <xf numFmtId="164" fontId="0" fillId="0" borderId="40" xfId="0" applyNumberFormat="1" applyBorder="1" applyAlignment="1">
      <alignment horizontal="left" vertical="center" wrapText="1"/>
    </xf>
    <xf numFmtId="164" fontId="0" fillId="0" borderId="41" xfId="0" applyNumberFormat="1" applyBorder="1" applyAlignment="1">
      <alignment horizontal="left" vertical="center" wrapText="1"/>
    </xf>
    <xf numFmtId="164" fontId="57" fillId="0" borderId="41" xfId="0" applyNumberFormat="1" applyFont="1" applyBorder="1">
      <alignment vertical="center"/>
    </xf>
    <xf numFmtId="164" fontId="59" fillId="0" borderId="33" xfId="0" applyNumberFormat="1" applyFont="1" applyBorder="1">
      <alignment vertical="center"/>
    </xf>
    <xf numFmtId="164" fontId="57" fillId="0" borderId="33" xfId="0" applyNumberFormat="1" applyFont="1" applyBorder="1">
      <alignment vertical="center"/>
    </xf>
    <xf numFmtId="164" fontId="57" fillId="0" borderId="35" xfId="0" applyNumberFormat="1" applyFont="1" applyBorder="1">
      <alignment vertical="center"/>
    </xf>
    <xf numFmtId="164" fontId="57" fillId="0" borderId="38" xfId="0" applyNumberFormat="1" applyFont="1" applyBorder="1">
      <alignment vertical="center"/>
    </xf>
    <xf numFmtId="0" fontId="55" fillId="0" borderId="14" xfId="0" applyFont="1" applyBorder="1" applyAlignment="1">
      <alignment horizontal="center" vertical="center" wrapText="1"/>
    </xf>
    <xf numFmtId="4" fontId="54" fillId="0" borderId="14" xfId="0" applyNumberFormat="1" applyFont="1" applyBorder="1" applyAlignment="1">
      <alignment horizontal="center" vertical="center" wrapText="1"/>
    </xf>
    <xf numFmtId="0" fontId="42" fillId="0" borderId="15" xfId="0" applyFont="1" applyBorder="1" applyAlignment="1">
      <alignment horizontal="center" vertical="center" wrapText="1"/>
    </xf>
    <xf numFmtId="2" fontId="54" fillId="0" borderId="15" xfId="0" applyNumberFormat="1" applyFont="1" applyBorder="1" applyAlignment="1">
      <alignment horizontal="center" vertical="center" wrapText="1"/>
    </xf>
    <xf numFmtId="49" fontId="16" fillId="0" borderId="15" xfId="190" applyNumberFormat="1" applyFont="1" applyBorder="1" applyAlignment="1">
      <alignment horizontal="left" vertical="center" wrapText="1"/>
    </xf>
    <xf numFmtId="0" fontId="54" fillId="0" borderId="50" xfId="0" applyFont="1" applyBorder="1" applyAlignment="1">
      <alignment horizontal="center" vertical="center" wrapText="1"/>
    </xf>
    <xf numFmtId="1" fontId="54" fillId="0" borderId="50" xfId="0" applyNumberFormat="1" applyFont="1" applyBorder="1" applyAlignment="1">
      <alignment horizontal="center" vertical="center" wrapText="1"/>
    </xf>
    <xf numFmtId="2" fontId="54" fillId="0" borderId="50" xfId="0" applyNumberFormat="1" applyFont="1" applyBorder="1" applyAlignment="1">
      <alignment horizontal="center" vertical="center" wrapText="1"/>
    </xf>
    <xf numFmtId="49" fontId="16" fillId="0" borderId="15" xfId="190" applyNumberFormat="1" applyFont="1" applyBorder="1" applyAlignment="1">
      <alignment horizontal="right" vertical="center" wrapText="1"/>
    </xf>
    <xf numFmtId="0" fontId="16" fillId="0" borderId="15" xfId="0" applyFont="1" applyBorder="1" applyAlignment="1">
      <alignment horizontal="center" vertical="center"/>
    </xf>
    <xf numFmtId="0" fontId="54" fillId="0" borderId="15" xfId="0" applyFont="1" applyBorder="1" applyAlignment="1">
      <alignment horizontal="left" vertical="center" wrapText="1"/>
    </xf>
    <xf numFmtId="164" fontId="54" fillId="0" borderId="13" xfId="0" applyNumberFormat="1" applyFont="1" applyBorder="1" applyAlignment="1">
      <alignment horizontal="center" vertical="center" wrapText="1"/>
    </xf>
    <xf numFmtId="0" fontId="54" fillId="0" borderId="25" xfId="0" applyFont="1" applyBorder="1">
      <alignment vertical="center"/>
    </xf>
    <xf numFmtId="0" fontId="55" fillId="0" borderId="15" xfId="0" applyFont="1" applyBorder="1" applyAlignment="1">
      <alignment horizontal="center" vertical="center" wrapText="1"/>
    </xf>
    <xf numFmtId="0" fontId="55" fillId="0" borderId="20" xfId="0" applyFont="1" applyBorder="1" applyAlignment="1">
      <alignment horizontal="center" vertical="center" wrapText="1"/>
    </xf>
    <xf numFmtId="0" fontId="3" fillId="0" borderId="0" xfId="0" applyFont="1" applyAlignment="1">
      <alignment horizontal="left"/>
    </xf>
    <xf numFmtId="0" fontId="4" fillId="0" borderId="0" xfId="0" applyFont="1" applyAlignment="1">
      <alignment horizontal="left"/>
    </xf>
    <xf numFmtId="0" fontId="3" fillId="0" borderId="0" xfId="0" applyFont="1" applyAlignment="1">
      <alignment wrapText="1"/>
    </xf>
    <xf numFmtId="170" fontId="6" fillId="25" borderId="0" xfId="133" applyNumberFormat="1" applyFont="1" applyFill="1" applyAlignment="1">
      <alignment horizontal="center"/>
    </xf>
    <xf numFmtId="0" fontId="45" fillId="25" borderId="0" xfId="133" applyFont="1" applyFill="1" applyAlignment="1">
      <alignment horizontal="center" vertical="center"/>
    </xf>
    <xf numFmtId="0" fontId="7" fillId="25" borderId="0" xfId="133" applyFont="1" applyFill="1" applyAlignment="1">
      <alignment horizontal="center" vertical="center" wrapText="1"/>
    </xf>
    <xf numFmtId="0" fontId="7" fillId="25" borderId="24" xfId="166" applyFont="1" applyFill="1" applyBorder="1" applyAlignment="1">
      <alignment horizontal="left" vertical="center" wrapText="1"/>
    </xf>
    <xf numFmtId="0" fontId="7" fillId="0" borderId="24" xfId="133" applyFont="1" applyBorder="1" applyAlignment="1">
      <alignment horizontal="center" vertical="center" wrapText="1"/>
    </xf>
    <xf numFmtId="4" fontId="7" fillId="25" borderId="24" xfId="166" applyNumberFormat="1" applyFont="1" applyFill="1" applyBorder="1" applyAlignment="1">
      <alignment horizontal="center" vertical="center" wrapText="1"/>
    </xf>
    <xf numFmtId="0" fontId="7" fillId="25" borderId="24" xfId="166" applyFont="1" applyFill="1" applyBorder="1" applyAlignment="1">
      <alignment horizontal="center" vertical="center" wrapText="1"/>
    </xf>
    <xf numFmtId="0" fontId="6" fillId="25" borderId="25" xfId="167" applyFont="1" applyFill="1" applyBorder="1" applyAlignment="1">
      <alignment horizontal="left" vertical="center" wrapText="1"/>
    </xf>
    <xf numFmtId="0" fontId="7" fillId="25" borderId="0" xfId="167" applyFont="1" applyFill="1" applyAlignment="1">
      <alignment vertical="center" wrapText="1"/>
    </xf>
    <xf numFmtId="0" fontId="6" fillId="25" borderId="0" xfId="133" applyFont="1" applyFill="1"/>
    <xf numFmtId="0" fontId="6" fillId="25" borderId="0" xfId="133" applyFont="1" applyFill="1" applyAlignment="1">
      <alignment wrapText="1"/>
    </xf>
    <xf numFmtId="0" fontId="6" fillId="25" borderId="0" xfId="133" applyFont="1" applyFill="1" applyAlignment="1">
      <alignment horizontal="left" wrapText="1"/>
    </xf>
    <xf numFmtId="0" fontId="6" fillId="25" borderId="0" xfId="133" applyFont="1" applyFill="1" applyAlignment="1">
      <alignment horizontal="left" vertical="center" wrapText="1"/>
    </xf>
    <xf numFmtId="0" fontId="5" fillId="25" borderId="0" xfId="0" applyFont="1" applyFill="1" applyAlignment="1">
      <alignment horizontal="left" wrapText="1"/>
    </xf>
    <xf numFmtId="0" fontId="6" fillId="25" borderId="0" xfId="133" applyFont="1" applyFill="1" applyAlignment="1">
      <alignment horizontal="left" vertical="center"/>
    </xf>
    <xf numFmtId="0" fontId="49" fillId="0" borderId="0" xfId="0" applyFont="1" applyAlignment="1">
      <alignment horizontal="center" vertical="center"/>
    </xf>
    <xf numFmtId="0" fontId="1" fillId="0" borderId="26" xfId="0" applyFont="1" applyBorder="1" applyAlignment="1">
      <alignment horizontal="center" wrapText="1"/>
    </xf>
    <xf numFmtId="0" fontId="1" fillId="0" borderId="25" xfId="0" applyFont="1" applyBorder="1" applyAlignment="1">
      <alignment horizontal="center" wrapText="1"/>
    </xf>
    <xf numFmtId="0" fontId="0" fillId="0" borderId="15" xfId="0" applyBorder="1" applyAlignment="1">
      <alignment horizontal="right" vertical="center"/>
    </xf>
    <xf numFmtId="0" fontId="0" fillId="0" borderId="0" xfId="0" applyAlignment="1">
      <alignment horizontal="center" vertical="center"/>
    </xf>
    <xf numFmtId="10" fontId="0" fillId="0" borderId="0" xfId="0" applyNumberFormat="1" applyAlignment="1">
      <alignment horizontal="right" vertical="center"/>
    </xf>
    <xf numFmtId="0" fontId="57" fillId="0" borderId="44" xfId="0" applyFont="1" applyBorder="1" applyAlignment="1">
      <alignment horizontal="right" vertical="center" wrapText="1"/>
    </xf>
    <xf numFmtId="0" fontId="57" fillId="0" borderId="45" xfId="0" applyFont="1" applyBorder="1" applyAlignment="1">
      <alignment horizontal="right" vertical="center" wrapText="1"/>
    </xf>
    <xf numFmtId="0" fontId="57" fillId="0" borderId="46" xfId="0" applyFont="1" applyBorder="1" applyAlignment="1">
      <alignment horizontal="right" vertical="center" wrapText="1"/>
    </xf>
    <xf numFmtId="0" fontId="0" fillId="0" borderId="27" xfId="0" applyBorder="1" applyAlignment="1">
      <alignment horizontal="center" vertical="center" wrapText="1"/>
    </xf>
    <xf numFmtId="0" fontId="0" fillId="0" borderId="36" xfId="0" applyBorder="1" applyAlignment="1">
      <alignment horizontal="center" vertical="center" wrapText="1"/>
    </xf>
    <xf numFmtId="0" fontId="0" fillId="0" borderId="28" xfId="0" applyBorder="1" applyAlignment="1">
      <alignment horizontal="center" vertical="center" wrapText="1"/>
    </xf>
    <xf numFmtId="0" fontId="0" fillId="0" borderId="37" xfId="0" applyBorder="1" applyAlignment="1">
      <alignment horizontal="center" vertical="center" wrapText="1"/>
    </xf>
    <xf numFmtId="0" fontId="57" fillId="0" borderId="43" xfId="0" applyFont="1" applyBorder="1" applyAlignment="1">
      <alignment horizontal="right" vertical="center"/>
    </xf>
    <xf numFmtId="0" fontId="57" fillId="0" borderId="24" xfId="0" applyFont="1" applyBorder="1" applyAlignment="1">
      <alignment horizontal="right" vertical="center"/>
    </xf>
    <xf numFmtId="0" fontId="57" fillId="0" borderId="22" xfId="0" applyFont="1" applyBorder="1" applyAlignment="1">
      <alignment horizontal="right" vertical="center"/>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16" fillId="0" borderId="25" xfId="0" applyFont="1" applyBorder="1" applyAlignment="1">
      <alignment horizontal="center" wrapText="1"/>
    </xf>
    <xf numFmtId="0" fontId="16" fillId="0" borderId="0" xfId="0" applyFont="1" applyAlignment="1">
      <alignment horizontal="center" vertical="top"/>
    </xf>
    <xf numFmtId="0" fontId="1" fillId="0" borderId="0" xfId="0" applyFont="1" applyAlignment="1">
      <alignment horizontal="left" vertical="center"/>
    </xf>
    <xf numFmtId="4" fontId="1" fillId="0" borderId="0" xfId="0" applyNumberFormat="1" applyFont="1" applyAlignment="1">
      <alignment horizontal="left" vertical="center"/>
    </xf>
    <xf numFmtId="4" fontId="0" fillId="0" borderId="0" xfId="0" applyNumberFormat="1" applyAlignment="1">
      <alignment horizontal="left" wrapText="1"/>
    </xf>
    <xf numFmtId="0" fontId="49" fillId="0" borderId="26" xfId="0" applyFont="1" applyBorder="1" applyAlignment="1">
      <alignment horizontal="center" vertical="center"/>
    </xf>
    <xf numFmtId="0" fontId="0" fillId="0" borderId="32" xfId="0" applyBorder="1" applyAlignment="1">
      <alignment horizontal="center" vertical="center" wrapText="1"/>
    </xf>
    <xf numFmtId="0" fontId="0" fillId="0" borderId="38" xfId="0" applyBorder="1" applyAlignment="1">
      <alignment horizontal="center" vertical="center" wrapText="1"/>
    </xf>
    <xf numFmtId="0" fontId="57" fillId="0" borderId="47" xfId="0" applyFont="1" applyBorder="1" applyAlignment="1">
      <alignment horizontal="right" vertical="center"/>
    </xf>
    <xf numFmtId="0" fontId="57" fillId="0" borderId="48" xfId="0" applyFont="1" applyBorder="1" applyAlignment="1">
      <alignment horizontal="right" vertical="center"/>
    </xf>
    <xf numFmtId="0" fontId="57" fillId="0" borderId="49" xfId="0" applyFont="1" applyBorder="1" applyAlignment="1">
      <alignment horizontal="right" vertical="center"/>
    </xf>
    <xf numFmtId="0" fontId="57" fillId="0" borderId="42" xfId="0" applyFont="1" applyBorder="1" applyAlignment="1">
      <alignment horizontal="right" vertical="center"/>
    </xf>
    <xf numFmtId="0" fontId="57" fillId="0" borderId="30" xfId="0" applyFont="1" applyBorder="1" applyAlignment="1">
      <alignment horizontal="right" vertical="center"/>
    </xf>
    <xf numFmtId="0" fontId="57" fillId="0" borderId="31" xfId="0" applyFont="1" applyBorder="1" applyAlignment="1">
      <alignment horizontal="right" vertical="center"/>
    </xf>
    <xf numFmtId="0" fontId="58" fillId="0" borderId="43" xfId="0" applyFont="1" applyBorder="1" applyAlignment="1">
      <alignment horizontal="right" vertical="center"/>
    </xf>
    <xf numFmtId="0" fontId="58" fillId="0" borderId="24" xfId="0" applyFont="1" applyBorder="1" applyAlignment="1">
      <alignment horizontal="right" vertical="center"/>
    </xf>
    <xf numFmtId="0" fontId="58" fillId="0" borderId="22" xfId="0" applyFont="1" applyBorder="1" applyAlignment="1">
      <alignment horizontal="right" vertical="center"/>
    </xf>
    <xf numFmtId="171" fontId="16" fillId="0" borderId="26" xfId="0" applyNumberFormat="1" applyFont="1" applyBorder="1" applyAlignment="1">
      <alignment horizontal="center" wrapText="1"/>
    </xf>
    <xf numFmtId="171" fontId="16" fillId="0" borderId="0" xfId="0" applyNumberFormat="1" applyFont="1" applyAlignment="1">
      <alignment horizontal="left" wrapText="1"/>
    </xf>
    <xf numFmtId="2" fontId="54" fillId="0" borderId="21" xfId="172" applyNumberFormat="1" applyFont="1" applyBorder="1" applyAlignment="1">
      <alignment horizontal="center" vertical="center"/>
    </xf>
    <xf numFmtId="2" fontId="54" fillId="0" borderId="24" xfId="172" applyNumberFormat="1" applyFont="1" applyBorder="1" applyAlignment="1">
      <alignment horizontal="center" vertical="center"/>
    </xf>
    <xf numFmtId="2" fontId="54" fillId="0" borderId="22" xfId="172" applyNumberFormat="1" applyFont="1" applyBorder="1" applyAlignment="1">
      <alignment horizontal="center" vertical="center"/>
    </xf>
    <xf numFmtId="2" fontId="54" fillId="0" borderId="15" xfId="172" applyNumberFormat="1" applyFont="1" applyBorder="1" applyAlignment="1">
      <alignment horizontal="center" vertical="center" wrapText="1"/>
    </xf>
    <xf numFmtId="2" fontId="54" fillId="0" borderId="15" xfId="172" applyNumberFormat="1" applyFont="1" applyBorder="1" applyAlignment="1">
      <alignment horizontal="center" vertical="center"/>
    </xf>
    <xf numFmtId="2" fontId="54" fillId="0" borderId="21" xfId="0" applyNumberFormat="1" applyFont="1" applyBorder="1" applyAlignment="1">
      <alignment horizontal="right" vertical="center" wrapText="1"/>
    </xf>
    <xf numFmtId="2" fontId="54" fillId="0" borderId="24" xfId="0" applyNumberFormat="1" applyFont="1" applyBorder="1" applyAlignment="1">
      <alignment horizontal="right" vertical="center" wrapText="1"/>
    </xf>
    <xf numFmtId="2" fontId="54" fillId="0" borderId="22" xfId="0" applyNumberFormat="1" applyFont="1" applyBorder="1" applyAlignment="1">
      <alignment horizontal="right" vertical="center" wrapText="1"/>
    </xf>
    <xf numFmtId="0" fontId="54" fillId="0" borderId="0" xfId="0" applyFont="1" applyAlignment="1">
      <alignment horizontal="left"/>
    </xf>
    <xf numFmtId="0" fontId="54" fillId="0" borderId="0" xfId="0" applyFont="1" applyAlignment="1">
      <alignment horizontal="left" wrapText="1"/>
    </xf>
    <xf numFmtId="9" fontId="54" fillId="0" borderId="0" xfId="0" applyNumberFormat="1" applyFont="1" applyAlignment="1">
      <alignment horizontal="left"/>
    </xf>
    <xf numFmtId="0" fontId="54" fillId="0" borderId="15" xfId="172" applyFont="1" applyBorder="1" applyAlignment="1">
      <alignment horizontal="center" vertical="center" wrapText="1"/>
    </xf>
    <xf numFmtId="0" fontId="54" fillId="0" borderId="19" xfId="172" applyFont="1" applyBorder="1" applyAlignment="1">
      <alignment horizontal="center" vertical="center"/>
    </xf>
    <xf numFmtId="0" fontId="54" fillId="0" borderId="20" xfId="172" applyFont="1" applyBorder="1" applyAlignment="1">
      <alignment horizontal="center" vertical="center"/>
    </xf>
  </cellXfs>
  <cellStyles count="209">
    <cellStyle name="20% - Accent1 2" xfId="1" xr:uid="{00000000-0005-0000-0000-000000000000}"/>
    <cellStyle name="20% - Accent1 3" xfId="2" xr:uid="{00000000-0005-0000-0000-000001000000}"/>
    <cellStyle name="20% - Accent2 2" xfId="3" xr:uid="{00000000-0005-0000-0000-000002000000}"/>
    <cellStyle name="20% - Accent2 3" xfId="4" xr:uid="{00000000-0005-0000-0000-000003000000}"/>
    <cellStyle name="20% - Accent3 2" xfId="5" xr:uid="{00000000-0005-0000-0000-000004000000}"/>
    <cellStyle name="20% - Accent3 3" xfId="6" xr:uid="{00000000-0005-0000-0000-000005000000}"/>
    <cellStyle name="20% - Accent4 2" xfId="7" xr:uid="{00000000-0005-0000-0000-000006000000}"/>
    <cellStyle name="20% - Accent4 3" xfId="8" xr:uid="{00000000-0005-0000-0000-000007000000}"/>
    <cellStyle name="20% - Accent5 2" xfId="9" xr:uid="{00000000-0005-0000-0000-000008000000}"/>
    <cellStyle name="20% - Accent5 3" xfId="10" xr:uid="{00000000-0005-0000-0000-000009000000}"/>
    <cellStyle name="20% - Accent6 2" xfId="11" xr:uid="{00000000-0005-0000-0000-00000A000000}"/>
    <cellStyle name="20% - Accent6 3" xfId="12" xr:uid="{00000000-0005-0000-0000-00000B000000}"/>
    <cellStyle name="20% no 1. izcēluma" xfId="13" xr:uid="{00000000-0005-0000-0000-00000C000000}"/>
    <cellStyle name="20% no 1. izcēluma 2" xfId="14" xr:uid="{00000000-0005-0000-0000-00000D000000}"/>
    <cellStyle name="20% no 1. izcēluma 3" xfId="15" xr:uid="{00000000-0005-0000-0000-00000E000000}"/>
    <cellStyle name="20% no 2. izcēluma" xfId="16" xr:uid="{00000000-0005-0000-0000-00000F000000}"/>
    <cellStyle name="20% no 2. izcēluma 2" xfId="17" xr:uid="{00000000-0005-0000-0000-000010000000}"/>
    <cellStyle name="20% no 2. izcēluma 3" xfId="18" xr:uid="{00000000-0005-0000-0000-000011000000}"/>
    <cellStyle name="20% no 3. izcēluma" xfId="19" xr:uid="{00000000-0005-0000-0000-000012000000}"/>
    <cellStyle name="20% no 3. izcēluma 2" xfId="20" xr:uid="{00000000-0005-0000-0000-000013000000}"/>
    <cellStyle name="20% no 3. izcēluma 3" xfId="21" xr:uid="{00000000-0005-0000-0000-000014000000}"/>
    <cellStyle name="20% no 4. izcēluma" xfId="22" xr:uid="{00000000-0005-0000-0000-000015000000}"/>
    <cellStyle name="20% no 4. izcēluma 2" xfId="23" xr:uid="{00000000-0005-0000-0000-000016000000}"/>
    <cellStyle name="20% no 4. izcēluma 3" xfId="24" xr:uid="{00000000-0005-0000-0000-000017000000}"/>
    <cellStyle name="20% no 5. izcēluma" xfId="25" xr:uid="{00000000-0005-0000-0000-000018000000}"/>
    <cellStyle name="20% no 5. izcēluma 2" xfId="26" xr:uid="{00000000-0005-0000-0000-000019000000}"/>
    <cellStyle name="20% no 5. izcēluma 3" xfId="27" xr:uid="{00000000-0005-0000-0000-00001A000000}"/>
    <cellStyle name="20% no 6. izcēluma" xfId="28" xr:uid="{00000000-0005-0000-0000-00001B000000}"/>
    <cellStyle name="20% no 6. izcēluma 2" xfId="29" xr:uid="{00000000-0005-0000-0000-00001C000000}"/>
    <cellStyle name="20% no 6. izcēluma 3" xfId="30" xr:uid="{00000000-0005-0000-0000-00001D000000}"/>
    <cellStyle name="40% - Accent1 2" xfId="31" xr:uid="{00000000-0005-0000-0000-00001E000000}"/>
    <cellStyle name="40% - Accent1 3" xfId="32" xr:uid="{00000000-0005-0000-0000-00001F000000}"/>
    <cellStyle name="40% - Accent2 2" xfId="33" xr:uid="{00000000-0005-0000-0000-000020000000}"/>
    <cellStyle name="40% - Accent2 3" xfId="34" xr:uid="{00000000-0005-0000-0000-000021000000}"/>
    <cellStyle name="40% - Accent3 2" xfId="35" xr:uid="{00000000-0005-0000-0000-000022000000}"/>
    <cellStyle name="40% - Accent3 3" xfId="36" xr:uid="{00000000-0005-0000-0000-000023000000}"/>
    <cellStyle name="40% - Accent4 2" xfId="37" xr:uid="{00000000-0005-0000-0000-000024000000}"/>
    <cellStyle name="40% - Accent4 3" xfId="38" xr:uid="{00000000-0005-0000-0000-000025000000}"/>
    <cellStyle name="40% - Accent5 2" xfId="39" xr:uid="{00000000-0005-0000-0000-000026000000}"/>
    <cellStyle name="40% - Accent5 3" xfId="40" xr:uid="{00000000-0005-0000-0000-000027000000}"/>
    <cellStyle name="40% - Accent6 2" xfId="41" xr:uid="{00000000-0005-0000-0000-000028000000}"/>
    <cellStyle name="40% - Accent6 3" xfId="42" xr:uid="{00000000-0005-0000-0000-000029000000}"/>
    <cellStyle name="40% no 1. izcēluma" xfId="43" xr:uid="{00000000-0005-0000-0000-00002A000000}"/>
    <cellStyle name="40% no 1. izcēluma 2" xfId="44" xr:uid="{00000000-0005-0000-0000-00002B000000}"/>
    <cellStyle name="40% no 1. izcēluma 3" xfId="45" xr:uid="{00000000-0005-0000-0000-00002C000000}"/>
    <cellStyle name="40% no 2. izcēluma" xfId="46" xr:uid="{00000000-0005-0000-0000-00002D000000}"/>
    <cellStyle name="40% no 2. izcēluma 2" xfId="47" xr:uid="{00000000-0005-0000-0000-00002E000000}"/>
    <cellStyle name="40% no 2. izcēluma 3" xfId="48" xr:uid="{00000000-0005-0000-0000-00002F000000}"/>
    <cellStyle name="40% no 3. izcēluma" xfId="49" xr:uid="{00000000-0005-0000-0000-000030000000}"/>
    <cellStyle name="40% no 3. izcēluma 2" xfId="50" xr:uid="{00000000-0005-0000-0000-000031000000}"/>
    <cellStyle name="40% no 3. izcēluma 3" xfId="51" xr:uid="{00000000-0005-0000-0000-000032000000}"/>
    <cellStyle name="40% no 4. izcēluma" xfId="52" xr:uid="{00000000-0005-0000-0000-000033000000}"/>
    <cellStyle name="40% no 4. izcēluma 2" xfId="53" xr:uid="{00000000-0005-0000-0000-000034000000}"/>
    <cellStyle name="40% no 4. izcēluma 3" xfId="54" xr:uid="{00000000-0005-0000-0000-000035000000}"/>
    <cellStyle name="40% no 5. izcēluma" xfId="55" xr:uid="{00000000-0005-0000-0000-000036000000}"/>
    <cellStyle name="40% no 5. izcēluma 2" xfId="56" xr:uid="{00000000-0005-0000-0000-000037000000}"/>
    <cellStyle name="40% no 5. izcēluma 3" xfId="57" xr:uid="{00000000-0005-0000-0000-000038000000}"/>
    <cellStyle name="40% no 6. izcēluma" xfId="58" xr:uid="{00000000-0005-0000-0000-000039000000}"/>
    <cellStyle name="40% no 6. izcēluma 2" xfId="59" xr:uid="{00000000-0005-0000-0000-00003A000000}"/>
    <cellStyle name="40% no 6. izcēluma 3" xfId="60" xr:uid="{00000000-0005-0000-0000-00003B000000}"/>
    <cellStyle name="60% - Accent1 2" xfId="61" xr:uid="{00000000-0005-0000-0000-00003C000000}"/>
    <cellStyle name="60% - Accent1 3" xfId="62" xr:uid="{00000000-0005-0000-0000-00003D000000}"/>
    <cellStyle name="60% - Accent2 2" xfId="63" xr:uid="{00000000-0005-0000-0000-00003E000000}"/>
    <cellStyle name="60% - Accent2 3" xfId="64" xr:uid="{00000000-0005-0000-0000-00003F000000}"/>
    <cellStyle name="60% - Accent3 2" xfId="65" xr:uid="{00000000-0005-0000-0000-000040000000}"/>
    <cellStyle name="60% - Accent3 3" xfId="66" xr:uid="{00000000-0005-0000-0000-000041000000}"/>
    <cellStyle name="60% - Accent4 2" xfId="67" xr:uid="{00000000-0005-0000-0000-000042000000}"/>
    <cellStyle name="60% - Accent4 3" xfId="68" xr:uid="{00000000-0005-0000-0000-000043000000}"/>
    <cellStyle name="60% - Accent5 2" xfId="69" xr:uid="{00000000-0005-0000-0000-000044000000}"/>
    <cellStyle name="60% - Accent5 3" xfId="70" xr:uid="{00000000-0005-0000-0000-000045000000}"/>
    <cellStyle name="60% - Accent6 2" xfId="71" xr:uid="{00000000-0005-0000-0000-000046000000}"/>
    <cellStyle name="60% - Accent6 3" xfId="72" xr:uid="{00000000-0005-0000-0000-000047000000}"/>
    <cellStyle name="60% no 1. izcēluma" xfId="73" xr:uid="{00000000-0005-0000-0000-000048000000}"/>
    <cellStyle name="60% no 1. izcēluma 2" xfId="74" xr:uid="{00000000-0005-0000-0000-000049000000}"/>
    <cellStyle name="60% no 1. izcēluma 3" xfId="75" xr:uid="{00000000-0005-0000-0000-00004A000000}"/>
    <cellStyle name="60% no 2. izcēluma" xfId="76" xr:uid="{00000000-0005-0000-0000-00004B000000}"/>
    <cellStyle name="60% no 2. izcēluma 2" xfId="77" xr:uid="{00000000-0005-0000-0000-00004C000000}"/>
    <cellStyle name="60% no 2. izcēluma 3" xfId="78" xr:uid="{00000000-0005-0000-0000-00004D000000}"/>
    <cellStyle name="60% no 3. izcēluma" xfId="79" xr:uid="{00000000-0005-0000-0000-00004E000000}"/>
    <cellStyle name="60% no 3. izcēluma 2" xfId="80" xr:uid="{00000000-0005-0000-0000-00004F000000}"/>
    <cellStyle name="60% no 3. izcēluma 3" xfId="81" xr:uid="{00000000-0005-0000-0000-000050000000}"/>
    <cellStyle name="60% no 4. izcēluma" xfId="82" xr:uid="{00000000-0005-0000-0000-000051000000}"/>
    <cellStyle name="60% no 4. izcēluma 2" xfId="83" xr:uid="{00000000-0005-0000-0000-000052000000}"/>
    <cellStyle name="60% no 4. izcēluma 3" xfId="84" xr:uid="{00000000-0005-0000-0000-000053000000}"/>
    <cellStyle name="60% no 5. izcēluma" xfId="85" xr:uid="{00000000-0005-0000-0000-000054000000}"/>
    <cellStyle name="60% no 5. izcēluma 2" xfId="86" xr:uid="{00000000-0005-0000-0000-000055000000}"/>
    <cellStyle name="60% no 5. izcēluma 3" xfId="87" xr:uid="{00000000-0005-0000-0000-000056000000}"/>
    <cellStyle name="60% no 6. izcēluma" xfId="88" xr:uid="{00000000-0005-0000-0000-000057000000}"/>
    <cellStyle name="60% no 6. izcēluma 2" xfId="89" xr:uid="{00000000-0005-0000-0000-000058000000}"/>
    <cellStyle name="60% no 6. izcēluma 3" xfId="90" xr:uid="{00000000-0005-0000-0000-000059000000}"/>
    <cellStyle name="Accent1 2" xfId="91" xr:uid="{00000000-0005-0000-0000-00005A000000}"/>
    <cellStyle name="Accent2 2" xfId="92" xr:uid="{00000000-0005-0000-0000-00005B000000}"/>
    <cellStyle name="Accent3 2" xfId="93" xr:uid="{00000000-0005-0000-0000-00005C000000}"/>
    <cellStyle name="Accent4 2" xfId="94" xr:uid="{00000000-0005-0000-0000-00005D000000}"/>
    <cellStyle name="Accent5 2" xfId="95" xr:uid="{00000000-0005-0000-0000-00005E000000}"/>
    <cellStyle name="Accent6 2" xfId="96" xr:uid="{00000000-0005-0000-0000-00005F000000}"/>
    <cellStyle name="Bad 2" xfId="97" xr:uid="{00000000-0005-0000-0000-000060000000}"/>
    <cellStyle name="Bad 3" xfId="98" xr:uid="{00000000-0005-0000-0000-000061000000}"/>
    <cellStyle name="Calculation 2" xfId="99" xr:uid="{00000000-0005-0000-0000-000062000000}"/>
    <cellStyle name="Check Cell 2" xfId="100" xr:uid="{00000000-0005-0000-0000-000063000000}"/>
    <cellStyle name="Check Cell 3" xfId="101" xr:uid="{00000000-0005-0000-0000-000064000000}"/>
    <cellStyle name="Comma 2" xfId="102" xr:uid="{00000000-0005-0000-0000-000066000000}"/>
    <cellStyle name="Comma 2 2" xfId="103" xr:uid="{00000000-0005-0000-0000-000067000000}"/>
    <cellStyle name="Comma[0]" xfId="104" xr:uid="{00000000-0005-0000-0000-000068000000}"/>
    <cellStyle name="Currency[0]" xfId="105" xr:uid="{00000000-0005-0000-0000-000069000000}"/>
    <cellStyle name="Excel Built-in Normal" xfId="106" xr:uid="{00000000-0005-0000-0000-00006A000000}"/>
    <cellStyle name="Explanatory Text 2" xfId="107" xr:uid="{00000000-0005-0000-0000-00006B000000}"/>
    <cellStyle name="Explanatory Text 3" xfId="108" xr:uid="{00000000-0005-0000-0000-00006C000000}"/>
    <cellStyle name="Good 2" xfId="109" xr:uid="{00000000-0005-0000-0000-00006D000000}"/>
    <cellStyle name="Good 3" xfId="110" xr:uid="{00000000-0005-0000-0000-00006E000000}"/>
    <cellStyle name="Heading 1 2" xfId="111" xr:uid="{00000000-0005-0000-0000-00006F000000}"/>
    <cellStyle name="Heading 1 3" xfId="112" xr:uid="{00000000-0005-0000-0000-000070000000}"/>
    <cellStyle name="Heading 2 2" xfId="113" xr:uid="{00000000-0005-0000-0000-000071000000}"/>
    <cellStyle name="Heading 2 3" xfId="114" xr:uid="{00000000-0005-0000-0000-000072000000}"/>
    <cellStyle name="Heading 3 2" xfId="115" xr:uid="{00000000-0005-0000-0000-000073000000}"/>
    <cellStyle name="Heading 3 3" xfId="116" xr:uid="{00000000-0005-0000-0000-000074000000}"/>
    <cellStyle name="Heading 4 2" xfId="117" xr:uid="{00000000-0005-0000-0000-000075000000}"/>
    <cellStyle name="Heading 4 3" xfId="118" xr:uid="{00000000-0005-0000-0000-000076000000}"/>
    <cellStyle name="Input 2" xfId="119" xr:uid="{00000000-0005-0000-0000-000077000000}"/>
    <cellStyle name="Labs" xfId="120" xr:uid="{00000000-0005-0000-0000-000078000000}"/>
    <cellStyle name="Labs 2" xfId="121" xr:uid="{00000000-0005-0000-0000-000079000000}"/>
    <cellStyle name="Labs 3" xfId="122" xr:uid="{00000000-0005-0000-0000-00007A000000}"/>
    <cellStyle name="Linked Cell 2" xfId="123" xr:uid="{00000000-0005-0000-0000-00007B000000}"/>
    <cellStyle name="Linked Cell 3" xfId="124" xr:uid="{00000000-0005-0000-0000-00007C000000}"/>
    <cellStyle name="Neutral 2" xfId="125" xr:uid="{00000000-0005-0000-0000-00007D000000}"/>
    <cellStyle name="Normal" xfId="0" builtinId="0"/>
    <cellStyle name="Normal 10" xfId="126" xr:uid="{00000000-0005-0000-0000-00007F000000}"/>
    <cellStyle name="Normal 10 2" xfId="127" xr:uid="{00000000-0005-0000-0000-000080000000}"/>
    <cellStyle name="Normal 11" xfId="128" xr:uid="{00000000-0005-0000-0000-000081000000}"/>
    <cellStyle name="Normal 11 2" xfId="129" xr:uid="{00000000-0005-0000-0000-000082000000}"/>
    <cellStyle name="Normal 11 3" xfId="130" xr:uid="{00000000-0005-0000-0000-000083000000}"/>
    <cellStyle name="Normal 12" xfId="131" xr:uid="{00000000-0005-0000-0000-000084000000}"/>
    <cellStyle name="Normal 12 2" xfId="132" xr:uid="{00000000-0005-0000-0000-000085000000}"/>
    <cellStyle name="Normal 13" xfId="133" xr:uid="{00000000-0005-0000-0000-000086000000}"/>
    <cellStyle name="Normal 13 2" xfId="134" xr:uid="{00000000-0005-0000-0000-000087000000}"/>
    <cellStyle name="Normal 14" xfId="135" xr:uid="{00000000-0005-0000-0000-000088000000}"/>
    <cellStyle name="Normal 15" xfId="136" xr:uid="{00000000-0005-0000-0000-000089000000}"/>
    <cellStyle name="Normal 15 2" xfId="137" xr:uid="{00000000-0005-0000-0000-00008A000000}"/>
    <cellStyle name="Normal 16" xfId="138" xr:uid="{00000000-0005-0000-0000-00008B000000}"/>
    <cellStyle name="Normal 18" xfId="139" xr:uid="{00000000-0005-0000-0000-00008C000000}"/>
    <cellStyle name="Normal 18 2" xfId="140" xr:uid="{00000000-0005-0000-0000-00008D000000}"/>
    <cellStyle name="Normal 19" xfId="141" xr:uid="{00000000-0005-0000-0000-00008E000000}"/>
    <cellStyle name="Normal 2" xfId="142" xr:uid="{00000000-0005-0000-0000-00008F000000}"/>
    <cellStyle name="Normal 2 2" xfId="143" xr:uid="{00000000-0005-0000-0000-000090000000}"/>
    <cellStyle name="Normal 2 2 2" xfId="144" xr:uid="{00000000-0005-0000-0000-000091000000}"/>
    <cellStyle name="Normal 2 3" xfId="145" xr:uid="{00000000-0005-0000-0000-000092000000}"/>
    <cellStyle name="Normal 2 4" xfId="146" xr:uid="{00000000-0005-0000-0000-000093000000}"/>
    <cellStyle name="Normal 27" xfId="147" xr:uid="{00000000-0005-0000-0000-000094000000}"/>
    <cellStyle name="Normal 28" xfId="148" xr:uid="{00000000-0005-0000-0000-000095000000}"/>
    <cellStyle name="Normal 3" xfId="149" xr:uid="{00000000-0005-0000-0000-000096000000}"/>
    <cellStyle name="Normal 3 2" xfId="150" xr:uid="{00000000-0005-0000-0000-000097000000}"/>
    <cellStyle name="Normal 3 2 2" xfId="151" xr:uid="{00000000-0005-0000-0000-000098000000}"/>
    <cellStyle name="Normal 3 3" xfId="152" xr:uid="{00000000-0005-0000-0000-000099000000}"/>
    <cellStyle name="Normal 4" xfId="153" xr:uid="{00000000-0005-0000-0000-00009A000000}"/>
    <cellStyle name="Normal 4 2" xfId="154" xr:uid="{00000000-0005-0000-0000-00009B000000}"/>
    <cellStyle name="Normal 4 3" xfId="155" xr:uid="{00000000-0005-0000-0000-00009C000000}"/>
    <cellStyle name="Normal 45" xfId="156" xr:uid="{00000000-0005-0000-0000-00009D000000}"/>
    <cellStyle name="Normal 5" xfId="157" xr:uid="{00000000-0005-0000-0000-00009E000000}"/>
    <cellStyle name="Normal 5 2" xfId="158" xr:uid="{00000000-0005-0000-0000-00009F000000}"/>
    <cellStyle name="Normal 6" xfId="159" xr:uid="{00000000-0005-0000-0000-0000A0000000}"/>
    <cellStyle name="Normal 6 2" xfId="160" xr:uid="{00000000-0005-0000-0000-0000A1000000}"/>
    <cellStyle name="Normal 7" xfId="161" xr:uid="{00000000-0005-0000-0000-0000A2000000}"/>
    <cellStyle name="Normal 7 2" xfId="162" xr:uid="{00000000-0005-0000-0000-0000A3000000}"/>
    <cellStyle name="Normal 7 3" xfId="163" xr:uid="{00000000-0005-0000-0000-0000A4000000}"/>
    <cellStyle name="Normal 8" xfId="164" xr:uid="{00000000-0005-0000-0000-0000A5000000}"/>
    <cellStyle name="Normal 9" xfId="165" xr:uid="{00000000-0005-0000-0000-0000A6000000}"/>
    <cellStyle name="Normal_Sheet1" xfId="166" xr:uid="{00000000-0005-0000-0000-0000AC000000}"/>
    <cellStyle name="Normal_tame pask" xfId="167" xr:uid="{00000000-0005-0000-0000-0000AD000000}"/>
    <cellStyle name="Note 2" xfId="168" xr:uid="{00000000-0005-0000-0000-0000AE000000}"/>
    <cellStyle name="Note 3" xfId="169" xr:uid="{00000000-0005-0000-0000-0000AF000000}"/>
    <cellStyle name="Output 2" xfId="170" xr:uid="{00000000-0005-0000-0000-0000B0000000}"/>
    <cellStyle name="Parasts 2" xfId="171" xr:uid="{00000000-0005-0000-0000-0000B1000000}"/>
    <cellStyle name="Parasts 3" xfId="172" xr:uid="{00000000-0005-0000-0000-0000B2000000}"/>
    <cellStyle name="Parasts 6" xfId="173" xr:uid="{00000000-0005-0000-0000-0000B3000000}"/>
    <cellStyle name="Paskaidrojošs teksts" xfId="174" xr:uid="{00000000-0005-0000-0000-0000B4000000}"/>
    <cellStyle name="Paskaidrojošs teksts 2" xfId="175" xr:uid="{00000000-0005-0000-0000-0000B5000000}"/>
    <cellStyle name="Paskaidrojošs teksts 3" xfId="176" xr:uid="{00000000-0005-0000-0000-0000B6000000}"/>
    <cellStyle name="Pārbaudes šūna" xfId="177" xr:uid="{00000000-0005-0000-0000-0000B7000000}"/>
    <cellStyle name="Pārbaudes šūna 2" xfId="178" xr:uid="{00000000-0005-0000-0000-0000B8000000}"/>
    <cellStyle name="Pārbaudes šūna 3" xfId="179" xr:uid="{00000000-0005-0000-0000-0000B9000000}"/>
    <cellStyle name="Percent 2" xfId="180" xr:uid="{00000000-0005-0000-0000-0000BA000000}"/>
    <cellStyle name="Piezīme" xfId="181" xr:uid="{00000000-0005-0000-0000-0000BB000000}"/>
    <cellStyle name="Piezīme 2" xfId="182" xr:uid="{00000000-0005-0000-0000-0000BC000000}"/>
    <cellStyle name="Piezīme 3" xfId="183" xr:uid="{00000000-0005-0000-0000-0000BD000000}"/>
    <cellStyle name="Saistīta šūna" xfId="184" xr:uid="{00000000-0005-0000-0000-0000BE000000}"/>
    <cellStyle name="Saistīta šūna 2" xfId="185" xr:uid="{00000000-0005-0000-0000-0000BF000000}"/>
    <cellStyle name="Saistīta šūna 3" xfId="186" xr:uid="{00000000-0005-0000-0000-0000C0000000}"/>
    <cellStyle name="Slikts" xfId="187" xr:uid="{00000000-0005-0000-0000-0000C1000000}"/>
    <cellStyle name="Slikts 2" xfId="188" xr:uid="{00000000-0005-0000-0000-0000C2000000}"/>
    <cellStyle name="Slikts 3" xfId="189" xr:uid="{00000000-0005-0000-0000-0000C3000000}"/>
    <cellStyle name="Style 1" xfId="190" xr:uid="{00000000-0005-0000-0000-0000C4000000}"/>
    <cellStyle name="Style 1 2" xfId="191" xr:uid="{00000000-0005-0000-0000-0000C5000000}"/>
    <cellStyle name="Title 2" xfId="192" xr:uid="{00000000-0005-0000-0000-0000C6000000}"/>
    <cellStyle name="Total 2" xfId="193" xr:uid="{00000000-0005-0000-0000-0000C7000000}"/>
    <cellStyle name="Virsraksts 1" xfId="194" xr:uid="{00000000-0005-0000-0000-0000C8000000}"/>
    <cellStyle name="Virsraksts 1 2" xfId="195" xr:uid="{00000000-0005-0000-0000-0000C9000000}"/>
    <cellStyle name="Virsraksts 1 3" xfId="196" xr:uid="{00000000-0005-0000-0000-0000CA000000}"/>
    <cellStyle name="Virsraksts 2" xfId="197" xr:uid="{00000000-0005-0000-0000-0000CB000000}"/>
    <cellStyle name="Virsraksts 2 2" xfId="198" xr:uid="{00000000-0005-0000-0000-0000CC000000}"/>
    <cellStyle name="Virsraksts 2 3" xfId="199" xr:uid="{00000000-0005-0000-0000-0000CD000000}"/>
    <cellStyle name="Virsraksts 3" xfId="200" xr:uid="{00000000-0005-0000-0000-0000CE000000}"/>
    <cellStyle name="Virsraksts 3 2" xfId="201" xr:uid="{00000000-0005-0000-0000-0000CF000000}"/>
    <cellStyle name="Virsraksts 3 3" xfId="202" xr:uid="{00000000-0005-0000-0000-0000D0000000}"/>
    <cellStyle name="Virsraksts 4" xfId="203" xr:uid="{00000000-0005-0000-0000-0000D1000000}"/>
    <cellStyle name="Virsraksts 4 2" xfId="204" xr:uid="{00000000-0005-0000-0000-0000D2000000}"/>
    <cellStyle name="Virsraksts 4 3" xfId="205" xr:uid="{00000000-0005-0000-0000-0000D3000000}"/>
    <cellStyle name="Warning Text 2" xfId="206" xr:uid="{00000000-0005-0000-0000-0000D4000000}"/>
    <cellStyle name="Обычный_2009-04-27_PED IESN" xfId="207" xr:uid="{00000000-0005-0000-0000-0000D5000000}"/>
    <cellStyle name="Стиль 1" xfId="208" xr:uid="{00000000-0005-0000-0000-0000D7000000}"/>
  </cellStyles>
  <dxfs count="6">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99999"/>
      <rgbColor rgb="00003366"/>
      <rgbColor rgb="00339966"/>
      <rgbColor rgb="00003300"/>
      <rgbColor rgb="00171717"/>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zoomScale="135" zoomScaleNormal="135" workbookViewId="0">
      <selection activeCell="L6" sqref="L6"/>
    </sheetView>
  </sheetViews>
  <sheetFormatPr defaultColWidth="8.6328125" defaultRowHeight="12.5"/>
  <cols>
    <col min="1" max="1" width="2.6328125" customWidth="1"/>
    <col min="2" max="2" width="44.08984375" customWidth="1"/>
    <col min="4" max="15" width="7.08984375" customWidth="1"/>
  </cols>
  <sheetData>
    <row r="1" spans="1:15">
      <c r="A1" s="1"/>
      <c r="B1" s="2" t="s">
        <v>0</v>
      </c>
      <c r="C1" s="122" t="s">
        <v>1</v>
      </c>
      <c r="D1" s="122"/>
      <c r="E1" s="122"/>
      <c r="F1" s="122"/>
      <c r="G1" s="122"/>
      <c r="H1" s="1"/>
      <c r="I1" s="1"/>
      <c r="J1" s="1"/>
      <c r="K1" s="1"/>
      <c r="L1" s="1"/>
      <c r="M1" s="1"/>
      <c r="N1" s="1"/>
      <c r="O1" s="1"/>
    </row>
    <row r="2" spans="1:15">
      <c r="B2" s="2" t="s">
        <v>2</v>
      </c>
      <c r="C2" s="122" t="s">
        <v>3</v>
      </c>
      <c r="D2" s="122"/>
      <c r="E2" s="122"/>
    </row>
    <row r="3" spans="1:15">
      <c r="B3" s="2" t="s">
        <v>4</v>
      </c>
      <c r="C3" s="122" t="s">
        <v>5</v>
      </c>
      <c r="D3" s="122"/>
      <c r="E3" s="122"/>
    </row>
    <row r="4" spans="1:15" ht="12.75" customHeight="1">
      <c r="B4" s="2" t="s">
        <v>6</v>
      </c>
      <c r="C4" s="123" t="s">
        <v>7</v>
      </c>
      <c r="D4" s="123"/>
      <c r="E4" s="123"/>
      <c r="F4" s="123"/>
      <c r="G4" s="123"/>
      <c r="L4" s="121" t="s">
        <v>8</v>
      </c>
      <c r="M4" s="121"/>
      <c r="N4" s="121"/>
      <c r="O4" s="3"/>
    </row>
    <row r="5" spans="1:15">
      <c r="B5" s="2" t="s">
        <v>9</v>
      </c>
      <c r="L5" s="121" t="s">
        <v>10</v>
      </c>
      <c r="M5" s="121"/>
      <c r="N5" s="121"/>
      <c r="O5" s="121"/>
    </row>
    <row r="6" spans="1:15">
      <c r="B6" s="2"/>
    </row>
    <row r="7" spans="1:15">
      <c r="B7" s="2" t="s">
        <v>11</v>
      </c>
      <c r="C7" s="4">
        <v>96.9</v>
      </c>
    </row>
    <row r="8" spans="1:15">
      <c r="B8" s="2" t="s">
        <v>12</v>
      </c>
      <c r="C8" s="4">
        <v>12.8</v>
      </c>
    </row>
    <row r="9" spans="1:15">
      <c r="B9" s="2" t="s">
        <v>13</v>
      </c>
      <c r="C9" s="4">
        <v>14</v>
      </c>
    </row>
    <row r="10" spans="1:15">
      <c r="B10" s="2" t="s">
        <v>14</v>
      </c>
      <c r="C10" s="5">
        <f>C7*C8</f>
        <v>1240.3200000000002</v>
      </c>
    </row>
    <row r="11" spans="1:15">
      <c r="B11" s="2" t="s">
        <v>15</v>
      </c>
      <c r="C11" s="5">
        <f>(C7+C8)*2</f>
        <v>219.4</v>
      </c>
    </row>
    <row r="12" spans="1:15">
      <c r="B12" s="2" t="s">
        <v>16</v>
      </c>
      <c r="C12" s="5">
        <f>C11*C9</f>
        <v>3071.6</v>
      </c>
    </row>
    <row r="13" spans="1:15">
      <c r="B13" s="2" t="s">
        <v>17</v>
      </c>
      <c r="C13" s="4">
        <f>381.15+8</f>
        <v>389.15</v>
      </c>
    </row>
    <row r="14" spans="1:15">
      <c r="B14" s="2" t="s">
        <v>18</v>
      </c>
      <c r="C14" s="4">
        <v>470.74</v>
      </c>
    </row>
    <row r="15" spans="1:15">
      <c r="B15" s="2" t="s">
        <v>19</v>
      </c>
      <c r="C15" s="4">
        <v>225</v>
      </c>
    </row>
    <row r="16" spans="1:15">
      <c r="B16" s="2" t="s">
        <v>20</v>
      </c>
      <c r="C16" s="4"/>
    </row>
    <row r="17" spans="2:3">
      <c r="B17" s="2" t="s">
        <v>21</v>
      </c>
      <c r="C17" s="5">
        <f>((C13+C14)+C15)+C16</f>
        <v>1084.8899999999999</v>
      </c>
    </row>
    <row r="18" spans="2:3">
      <c r="B18" s="2" t="s">
        <v>22</v>
      </c>
      <c r="C18" s="4">
        <v>0</v>
      </c>
    </row>
    <row r="19" spans="2:3">
      <c r="B19" s="2" t="s">
        <v>23</v>
      </c>
      <c r="C19" s="4">
        <v>0.8</v>
      </c>
    </row>
    <row r="20" spans="2:3">
      <c r="B20" s="2" t="s">
        <v>24</v>
      </c>
      <c r="C20" s="5">
        <f>C11*C19</f>
        <v>175.52</v>
      </c>
    </row>
    <row r="21" spans="2:3">
      <c r="B21" s="2" t="s">
        <v>25</v>
      </c>
      <c r="C21" s="4">
        <v>1</v>
      </c>
    </row>
    <row r="22" spans="2:3">
      <c r="B22" s="2" t="s">
        <v>26</v>
      </c>
      <c r="C22" s="5">
        <f>C21*C11</f>
        <v>219.4</v>
      </c>
    </row>
    <row r="23" spans="2:3">
      <c r="B23" s="2" t="s">
        <v>27</v>
      </c>
      <c r="C23" s="4">
        <v>9</v>
      </c>
    </row>
    <row r="24" spans="2:3">
      <c r="B24" s="2" t="s">
        <v>28</v>
      </c>
      <c r="C24" s="4">
        <v>6</v>
      </c>
    </row>
    <row r="25" spans="2:3">
      <c r="B25" s="2" t="s">
        <v>29</v>
      </c>
      <c r="C25" s="4">
        <v>3</v>
      </c>
    </row>
    <row r="26" spans="2:3">
      <c r="B26" s="2" t="s">
        <v>30</v>
      </c>
      <c r="C26" s="4">
        <v>1.5</v>
      </c>
    </row>
    <row r="27" spans="2:3">
      <c r="B27" s="2" t="s">
        <v>31</v>
      </c>
      <c r="C27" s="5">
        <f>C25*C26</f>
        <v>4.5</v>
      </c>
    </row>
    <row r="28" spans="2:3">
      <c r="B28" s="2" t="s">
        <v>32</v>
      </c>
      <c r="C28" s="4">
        <v>2</v>
      </c>
    </row>
    <row r="29" spans="2:3">
      <c r="B29" s="2" t="s">
        <v>33</v>
      </c>
      <c r="C29" s="5">
        <f>IF((C28=0),((SQRT(((C28^2)+((C8/2)^2)))*C7)*2),(((SQRT(((C28^2)+((C8/2)^2)))*C7)*2)*1.1))</f>
        <v>1429.4191930654915</v>
      </c>
    </row>
    <row r="30" spans="2:3">
      <c r="B30" s="2" t="s">
        <v>34</v>
      </c>
      <c r="C30" s="5">
        <f>(C11*0.5)+1</f>
        <v>110.7</v>
      </c>
    </row>
    <row r="31" spans="2:3">
      <c r="B31" s="2" t="s">
        <v>35</v>
      </c>
      <c r="C31" s="4">
        <v>0</v>
      </c>
    </row>
    <row r="32" spans="2:3">
      <c r="B32" s="2" t="s">
        <v>36</v>
      </c>
      <c r="C32" s="4">
        <v>18</v>
      </c>
    </row>
    <row r="33" spans="1:16">
      <c r="B33" s="2" t="s">
        <v>37</v>
      </c>
      <c r="C33" s="4">
        <v>2</v>
      </c>
    </row>
    <row r="34" spans="1:16">
      <c r="B34" s="2" t="s">
        <v>38</v>
      </c>
      <c r="C34" s="4">
        <f>84*3</f>
        <v>252</v>
      </c>
    </row>
    <row r="35" spans="1:16">
      <c r="B35" s="2" t="s">
        <v>39</v>
      </c>
      <c r="C35" s="4">
        <v>400</v>
      </c>
    </row>
    <row r="36" spans="1:16">
      <c r="B36" s="2" t="s">
        <v>40</v>
      </c>
      <c r="C36" s="4">
        <v>400</v>
      </c>
    </row>
    <row r="37" spans="1:16">
      <c r="B37" s="2"/>
      <c r="C37" s="4"/>
    </row>
    <row r="38" spans="1:16">
      <c r="B38" s="2"/>
      <c r="C38" s="4"/>
    </row>
    <row r="39" spans="1:16">
      <c r="B39" s="2"/>
      <c r="C39" s="4"/>
    </row>
    <row r="40" spans="1:16">
      <c r="B40" s="2" t="s">
        <v>41</v>
      </c>
      <c r="C40" s="6">
        <v>2.5</v>
      </c>
    </row>
    <row r="41" spans="1:16">
      <c r="A41" s="7"/>
      <c r="B41" s="8" t="s">
        <v>42</v>
      </c>
      <c r="C41" s="9">
        <v>0.05</v>
      </c>
      <c r="D41" s="10"/>
      <c r="E41" s="10"/>
      <c r="F41" s="10"/>
      <c r="G41" s="10"/>
      <c r="H41" s="10"/>
      <c r="I41" s="10"/>
      <c r="J41" s="10"/>
      <c r="K41" s="10"/>
      <c r="L41" s="10"/>
      <c r="M41" s="10"/>
      <c r="N41" s="10"/>
      <c r="O41" s="10"/>
      <c r="P41" s="7"/>
    </row>
    <row r="42" spans="1:16">
      <c r="A42" s="7"/>
      <c r="B42" s="8" t="s">
        <v>43</v>
      </c>
      <c r="C42" s="9">
        <v>0.08</v>
      </c>
      <c r="D42" s="10"/>
      <c r="E42" s="10"/>
      <c r="F42" s="10"/>
      <c r="G42" s="10"/>
      <c r="H42" s="10"/>
      <c r="I42" s="10"/>
      <c r="J42" s="10"/>
      <c r="K42" s="10"/>
      <c r="L42" s="10"/>
      <c r="M42" s="10"/>
      <c r="N42" s="10"/>
      <c r="O42" s="10"/>
      <c r="P42" s="7"/>
    </row>
    <row r="43" spans="1:16">
      <c r="B43" s="11" t="s">
        <v>44</v>
      </c>
      <c r="C43" s="12">
        <v>0.04</v>
      </c>
    </row>
  </sheetData>
  <sheetProtection selectLockedCells="1" selectUnlockedCells="1"/>
  <mergeCells count="6">
    <mergeCell ref="L5:O5"/>
    <mergeCell ref="C1:G1"/>
    <mergeCell ref="C2:E2"/>
    <mergeCell ref="C3:E3"/>
    <mergeCell ref="C4:G4"/>
    <mergeCell ref="L4:N4"/>
  </mergeCells>
  <pageMargins left="0.75" right="0.75" top="1.7875000000000001" bottom="1.7875000000000001" header="0.51180555555555551" footer="0.51180555555555551"/>
  <pageSetup paperSize="9" firstPageNumber="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J23"/>
  <sheetViews>
    <sheetView view="pageBreakPreview" zoomScaleNormal="100" zoomScaleSheetLayoutView="100" workbookViewId="0">
      <selection activeCell="B19" sqref="B19:J19"/>
    </sheetView>
  </sheetViews>
  <sheetFormatPr defaultColWidth="9.08984375" defaultRowHeight="11.5"/>
  <cols>
    <col min="1" max="1" width="1" style="27" customWidth="1"/>
    <col min="2" max="16384" width="9.08984375" style="27"/>
  </cols>
  <sheetData>
    <row r="1" spans="2:10" ht="6.65" customHeight="1"/>
    <row r="2" spans="2:10">
      <c r="B2" s="125" t="s">
        <v>67</v>
      </c>
      <c r="C2" s="125"/>
      <c r="D2" s="125"/>
      <c r="E2" s="125"/>
      <c r="F2" s="125"/>
      <c r="G2" s="125"/>
      <c r="H2" s="125"/>
      <c r="I2" s="125"/>
      <c r="J2" s="125"/>
    </row>
    <row r="3" spans="2:10" ht="27.65" customHeight="1">
      <c r="B3" s="126" t="str">
        <f>Koptāme!D14</f>
        <v>"Jumta seguma nomaiņa Citadeles ielā 7, Rīgā"</v>
      </c>
      <c r="C3" s="126"/>
      <c r="D3" s="126"/>
      <c r="E3" s="126"/>
      <c r="F3" s="126"/>
      <c r="G3" s="126"/>
      <c r="H3" s="126"/>
      <c r="I3" s="126"/>
      <c r="J3" s="126"/>
    </row>
    <row r="4" spans="2:10" ht="26.4" customHeight="1">
      <c r="B4" s="127" t="s">
        <v>68</v>
      </c>
      <c r="C4" s="127"/>
      <c r="D4" s="128" t="str">
        <f>Koptāme!D15</f>
        <v>"Jumta seguma nomaiņa Citadeles ielā 7, Rīgā"</v>
      </c>
      <c r="E4" s="128"/>
      <c r="F4" s="128"/>
      <c r="G4" s="128"/>
      <c r="H4" s="128"/>
      <c r="I4" s="128"/>
      <c r="J4" s="128"/>
    </row>
    <row r="5" spans="2:10">
      <c r="B5" s="127" t="s">
        <v>69</v>
      </c>
      <c r="C5" s="127"/>
      <c r="D5" s="129" t="str">
        <f>Koptāme!D16</f>
        <v>Citadeles iela 7, Rīga</v>
      </c>
      <c r="E5" s="130"/>
      <c r="F5" s="130"/>
      <c r="G5" s="130"/>
      <c r="H5" s="130"/>
      <c r="I5" s="130"/>
      <c r="J5" s="130"/>
    </row>
    <row r="6" spans="2:10" ht="161" customHeight="1">
      <c r="B6" s="131" t="s">
        <v>175</v>
      </c>
      <c r="C6" s="131"/>
      <c r="D6" s="131"/>
      <c r="E6" s="131"/>
      <c r="F6" s="131"/>
      <c r="G6" s="131"/>
      <c r="H6" s="131"/>
      <c r="I6" s="131"/>
      <c r="J6" s="131"/>
    </row>
    <row r="7" spans="2:10">
      <c r="B7" s="132" t="s">
        <v>70</v>
      </c>
      <c r="C7" s="132"/>
      <c r="D7" s="132"/>
      <c r="E7" s="132"/>
      <c r="F7" s="132"/>
      <c r="G7" s="132"/>
      <c r="H7" s="132"/>
      <c r="I7" s="132"/>
      <c r="J7" s="132"/>
    </row>
    <row r="8" spans="2:10">
      <c r="B8" s="133" t="s">
        <v>71</v>
      </c>
      <c r="C8" s="133"/>
      <c r="D8" s="133"/>
      <c r="E8" s="133"/>
      <c r="F8" s="133"/>
      <c r="G8" s="133"/>
      <c r="H8" s="133"/>
      <c r="I8" s="124">
        <f>Koptāme!D22+Koptāme!D25</f>
        <v>0</v>
      </c>
      <c r="J8" s="124"/>
    </row>
    <row r="9" spans="2:10">
      <c r="B9" s="133" t="s">
        <v>72</v>
      </c>
      <c r="C9" s="133"/>
      <c r="D9" s="133"/>
      <c r="E9" s="133"/>
      <c r="F9" s="133"/>
      <c r="G9" s="133"/>
      <c r="H9" s="133"/>
      <c r="I9" s="124">
        <f>Kopsavilkums!H11</f>
        <v>0</v>
      </c>
      <c r="J9" s="124"/>
    </row>
    <row r="10" spans="2:10">
      <c r="B10" s="134" t="s">
        <v>73</v>
      </c>
      <c r="C10" s="134"/>
      <c r="D10" s="134"/>
      <c r="E10" s="134"/>
      <c r="F10" s="134"/>
      <c r="G10" s="134"/>
      <c r="H10" s="134"/>
      <c r="I10" s="134"/>
      <c r="J10" s="134"/>
    </row>
    <row r="11" spans="2:10">
      <c r="B11" s="134" t="s">
        <v>74</v>
      </c>
      <c r="C11" s="134"/>
      <c r="D11" s="134"/>
      <c r="E11" s="28">
        <v>0.12</v>
      </c>
      <c r="F11" s="28"/>
      <c r="G11" s="29"/>
      <c r="H11" s="29"/>
      <c r="I11" s="29"/>
      <c r="J11" s="29"/>
    </row>
    <row r="12" spans="2:10">
      <c r="B12" s="134" t="s">
        <v>75</v>
      </c>
      <c r="C12" s="134"/>
      <c r="D12" s="134"/>
      <c r="E12" s="28">
        <v>7.0000000000000007E-2</v>
      </c>
      <c r="F12" s="28"/>
      <c r="G12" s="29"/>
      <c r="H12" s="29"/>
      <c r="I12" s="29"/>
      <c r="J12" s="29"/>
    </row>
    <row r="13" spans="2:10" ht="22.25" customHeight="1">
      <c r="B13" s="135" t="s">
        <v>76</v>
      </c>
      <c r="C13" s="135"/>
      <c r="D13" s="135"/>
      <c r="E13" s="135"/>
      <c r="F13" s="135"/>
      <c r="G13" s="135"/>
      <c r="H13" s="135"/>
      <c r="I13" s="135"/>
      <c r="J13" s="135"/>
    </row>
    <row r="14" spans="2:10" ht="28.5" customHeight="1">
      <c r="B14" s="136" t="s">
        <v>77</v>
      </c>
      <c r="C14" s="136"/>
      <c r="D14" s="136"/>
      <c r="E14" s="136"/>
      <c r="F14" s="136"/>
      <c r="G14" s="136"/>
      <c r="H14" s="136"/>
      <c r="I14" s="136"/>
      <c r="J14" s="136"/>
    </row>
    <row r="15" spans="2:10" ht="52.25" customHeight="1">
      <c r="B15" s="136" t="s">
        <v>78</v>
      </c>
      <c r="C15" s="136"/>
      <c r="D15" s="136"/>
      <c r="E15" s="136"/>
      <c r="F15" s="136"/>
      <c r="G15" s="136"/>
      <c r="H15" s="136"/>
      <c r="I15" s="136"/>
      <c r="J15" s="136"/>
    </row>
    <row r="16" spans="2:10" ht="20.399999999999999" customHeight="1">
      <c r="B16" s="136" t="s">
        <v>79</v>
      </c>
      <c r="C16" s="136"/>
      <c r="D16" s="136"/>
      <c r="E16" s="136"/>
      <c r="F16" s="136"/>
      <c r="G16" s="136"/>
      <c r="H16" s="136"/>
      <c r="I16" s="136"/>
      <c r="J16" s="136"/>
    </row>
    <row r="17" spans="2:10" ht="29.25" customHeight="1">
      <c r="B17" s="136" t="s">
        <v>80</v>
      </c>
      <c r="C17" s="136"/>
      <c r="D17" s="136"/>
      <c r="E17" s="136"/>
      <c r="F17" s="136"/>
      <c r="G17" s="136"/>
      <c r="H17" s="136"/>
      <c r="I17" s="136"/>
      <c r="J17" s="136"/>
    </row>
    <row r="18" spans="2:10" ht="25.25" customHeight="1">
      <c r="B18" s="136" t="s">
        <v>81</v>
      </c>
      <c r="C18" s="136"/>
      <c r="D18" s="136"/>
      <c r="E18" s="136"/>
      <c r="F18" s="136"/>
      <c r="G18" s="136"/>
      <c r="H18" s="136"/>
      <c r="I18" s="136"/>
      <c r="J18" s="136"/>
    </row>
    <row r="19" spans="2:10" ht="39.65" customHeight="1">
      <c r="B19" s="136" t="s">
        <v>82</v>
      </c>
      <c r="C19" s="138"/>
      <c r="D19" s="138"/>
      <c r="E19" s="138"/>
      <c r="F19" s="138"/>
      <c r="G19" s="138"/>
      <c r="H19" s="138"/>
      <c r="I19" s="138"/>
      <c r="J19" s="138"/>
    </row>
    <row r="20" spans="2:10" ht="38.4" customHeight="1">
      <c r="B20" s="137" t="s">
        <v>86</v>
      </c>
      <c r="C20" s="137"/>
      <c r="D20" s="137"/>
      <c r="E20" s="137"/>
      <c r="F20" s="137"/>
      <c r="G20" s="137"/>
      <c r="H20" s="137"/>
      <c r="I20" s="137"/>
      <c r="J20" s="137"/>
    </row>
    <row r="21" spans="2:10" ht="35" customHeight="1">
      <c r="B21" s="30" t="s">
        <v>83</v>
      </c>
      <c r="C21" s="30"/>
      <c r="G21" s="31" t="s">
        <v>55</v>
      </c>
    </row>
    <row r="22" spans="2:10">
      <c r="B22" s="32"/>
      <c r="C22" s="33"/>
      <c r="D22" s="33"/>
    </row>
    <row r="23" spans="2:10">
      <c r="B23" s="32" t="s">
        <v>84</v>
      </c>
      <c r="C23" s="33"/>
      <c r="G23" s="31" t="s">
        <v>85</v>
      </c>
    </row>
  </sheetData>
  <mergeCells count="23">
    <mergeCell ref="B20:J20"/>
    <mergeCell ref="B15:J15"/>
    <mergeCell ref="B16:J16"/>
    <mergeCell ref="B17:J17"/>
    <mergeCell ref="B18:J18"/>
    <mergeCell ref="B19:J19"/>
    <mergeCell ref="B10:J10"/>
    <mergeCell ref="B11:D11"/>
    <mergeCell ref="B12:D12"/>
    <mergeCell ref="B13:J13"/>
    <mergeCell ref="B14:J14"/>
    <mergeCell ref="I9:J9"/>
    <mergeCell ref="B2:J2"/>
    <mergeCell ref="B3:J3"/>
    <mergeCell ref="B4:C4"/>
    <mergeCell ref="D4:J4"/>
    <mergeCell ref="B5:C5"/>
    <mergeCell ref="D5:J5"/>
    <mergeCell ref="B6:J6"/>
    <mergeCell ref="B7:J7"/>
    <mergeCell ref="B8:H8"/>
    <mergeCell ref="I8:J8"/>
    <mergeCell ref="B9:H9"/>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I32"/>
  <sheetViews>
    <sheetView topLeftCell="A19" zoomScaleNormal="100" zoomScaleSheetLayoutView="115" workbookViewId="0">
      <selection activeCell="C34" sqref="C34"/>
    </sheetView>
  </sheetViews>
  <sheetFormatPr defaultColWidth="9.08984375" defaultRowHeight="12.5"/>
  <cols>
    <col min="1" max="1" width="1.6328125" customWidth="1"/>
    <col min="2" max="2" width="12.54296875" customWidth="1"/>
    <col min="3" max="3" width="54.54296875" customWidth="1"/>
    <col min="4" max="4" width="34.453125" customWidth="1"/>
  </cols>
  <sheetData>
    <row r="2" spans="2:4" ht="13">
      <c r="C2" s="58"/>
      <c r="D2" s="59" t="s">
        <v>89</v>
      </c>
    </row>
    <row r="3" spans="2:4" ht="13">
      <c r="C3" s="58"/>
      <c r="D3" s="60"/>
    </row>
    <row r="4" spans="2:4">
      <c r="C4" s="58"/>
      <c r="D4" s="61"/>
    </row>
    <row r="5" spans="2:4">
      <c r="C5" s="58"/>
      <c r="D5" s="62" t="s">
        <v>91</v>
      </c>
    </row>
    <row r="6" spans="2:4">
      <c r="C6" s="63"/>
      <c r="D6" s="63"/>
    </row>
    <row r="7" spans="2:4">
      <c r="D7" s="18" t="s">
        <v>56</v>
      </c>
    </row>
    <row r="9" spans="2:4">
      <c r="D9" s="16"/>
    </row>
    <row r="10" spans="2:4">
      <c r="D10" s="64" t="s">
        <v>57</v>
      </c>
    </row>
    <row r="12" spans="2:4" ht="13">
      <c r="B12" s="139" t="s">
        <v>90</v>
      </c>
      <c r="C12" s="139"/>
      <c r="D12" s="139"/>
    </row>
    <row r="13" spans="2:4">
      <c r="B13" s="65"/>
      <c r="C13" s="65"/>
      <c r="D13" s="65"/>
    </row>
    <row r="14" spans="2:4" ht="25">
      <c r="B14" s="66"/>
      <c r="C14" s="18" t="s">
        <v>4</v>
      </c>
      <c r="D14" s="56" t="s">
        <v>172</v>
      </c>
    </row>
    <row r="15" spans="2:4" ht="25">
      <c r="B15" s="66"/>
      <c r="C15" s="18" t="s">
        <v>2</v>
      </c>
      <c r="D15" s="67" t="str">
        <f>D14</f>
        <v>"Jumta seguma nomaiņa Citadeles ielā 7, Rīgā"</v>
      </c>
    </row>
    <row r="16" spans="2:4">
      <c r="B16" s="17"/>
      <c r="C16" s="18" t="s">
        <v>50</v>
      </c>
      <c r="D16" s="68" t="s">
        <v>173</v>
      </c>
    </row>
    <row r="17" spans="2:9">
      <c r="B17" s="17"/>
      <c r="C17" s="18" t="s">
        <v>92</v>
      </c>
      <c r="D17" s="69"/>
    </row>
    <row r="19" spans="2:9">
      <c r="B19" s="13" t="s">
        <v>45</v>
      </c>
      <c r="C19" s="19" t="s">
        <v>58</v>
      </c>
      <c r="D19" s="19" t="s">
        <v>59</v>
      </c>
    </row>
    <row r="20" spans="2:9">
      <c r="B20" s="14">
        <v>1</v>
      </c>
      <c r="C20" s="26" t="str">
        <f>CONCATENATE("Jumta seguma nomaiņa Citadeles ielā 7, Rīgā "," ")</f>
        <v xml:space="preserve">Jumta seguma nomaiņa Citadeles ielā 7, Rīgā  </v>
      </c>
      <c r="D20" s="15">
        <f>Kopsavilkums!E20</f>
        <v>0</v>
      </c>
    </row>
    <row r="21" spans="2:9">
      <c r="B21" s="92"/>
      <c r="C21" s="93"/>
      <c r="D21" s="91"/>
    </row>
    <row r="22" spans="2:9">
      <c r="B22" s="142" t="s">
        <v>53</v>
      </c>
      <c r="C22" s="142"/>
      <c r="D22" s="94">
        <f>SUM(D20)</f>
        <v>0</v>
      </c>
    </row>
    <row r="23" spans="2:9">
      <c r="B23" s="143"/>
      <c r="C23" s="143"/>
      <c r="D23" s="89"/>
    </row>
    <row r="24" spans="2:9">
      <c r="B24" s="144"/>
      <c r="C24" s="144"/>
      <c r="D24" s="89"/>
    </row>
    <row r="25" spans="2:9">
      <c r="B25" s="142" t="s">
        <v>112</v>
      </c>
      <c r="C25" s="142"/>
      <c r="D25" s="90">
        <f>ROUND(D22*21%,2)</f>
        <v>0</v>
      </c>
    </row>
    <row r="27" spans="2:9">
      <c r="B27" s="70" t="s">
        <v>93</v>
      </c>
      <c r="C27" s="140"/>
      <c r="D27" s="140"/>
      <c r="E27" s="17"/>
      <c r="F27" s="17"/>
      <c r="G27" s="17"/>
    </row>
    <row r="28" spans="2:9">
      <c r="B28" s="70"/>
      <c r="C28" s="141" t="s">
        <v>94</v>
      </c>
      <c r="D28" s="141"/>
    </row>
    <row r="29" spans="2:9">
      <c r="B29" s="70"/>
      <c r="C29" s="70"/>
      <c r="D29" s="70"/>
      <c r="E29" s="20"/>
      <c r="F29" s="20"/>
      <c r="H29" s="20"/>
      <c r="I29" s="20"/>
    </row>
    <row r="30" spans="2:9">
      <c r="B30" s="70" t="s">
        <v>95</v>
      </c>
      <c r="C30" s="71"/>
      <c r="D30" s="71"/>
    </row>
    <row r="31" spans="2:9">
      <c r="B31" s="71"/>
      <c r="C31" s="71"/>
      <c r="D31" s="71"/>
    </row>
    <row r="32" spans="2:9">
      <c r="B32" s="70"/>
      <c r="C32" s="70"/>
      <c r="D32" s="70"/>
    </row>
  </sheetData>
  <sheetProtection selectLockedCells="1" selectUnlockedCells="1"/>
  <mergeCells count="7">
    <mergeCell ref="B12:D12"/>
    <mergeCell ref="C27:D27"/>
    <mergeCell ref="C28:D28"/>
    <mergeCell ref="B22:C22"/>
    <mergeCell ref="B23:C23"/>
    <mergeCell ref="B24:C24"/>
    <mergeCell ref="B25:C25"/>
  </mergeCells>
  <conditionalFormatting sqref="B32">
    <cfRule type="containsText" dxfId="5" priority="1" operator="containsText" text="Tāme sastādīta 20__. gada __. _________">
      <formula>NOT(ISERROR(SEARCH("Tāme sastādīta 20__. gada __. _________",B32)))</formula>
    </cfRule>
  </conditionalFormatting>
  <conditionalFormatting sqref="C30">
    <cfRule type="cellIs" dxfId="4" priority="3" operator="equal">
      <formula>0</formula>
    </cfRule>
  </conditionalFormatting>
  <conditionalFormatting sqref="C27:D27">
    <cfRule type="cellIs" dxfId="3" priority="2" operator="equal">
      <formula>0</formula>
    </cfRule>
  </conditionalFormatting>
  <pageMargins left="0.39370078740157483" right="0.39370078740157483" top="0.62992125984251968" bottom="0.62992125984251968" header="0.39370078740157483" footer="0.39370078740157483"/>
  <pageSetup paperSize="9" firstPageNumber="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Q43"/>
  <sheetViews>
    <sheetView zoomScaleNormal="100" workbookViewId="0">
      <selection activeCell="D10" sqref="D10"/>
    </sheetView>
  </sheetViews>
  <sheetFormatPr defaultColWidth="9.08984375" defaultRowHeight="12.5"/>
  <cols>
    <col min="1" max="1" width="1" customWidth="1"/>
    <col min="2" max="2" width="7.36328125" customWidth="1"/>
    <col min="3" max="3" width="16.6328125" customWidth="1"/>
    <col min="4" max="4" width="44" customWidth="1"/>
    <col min="5" max="5" width="15.08984375" customWidth="1"/>
    <col min="6" max="6" width="13.54296875" customWidth="1"/>
    <col min="7" max="7" width="14.6328125" customWidth="1"/>
    <col min="8" max="8" width="14" customWidth="1"/>
    <col min="9" max="9" width="11.90625" customWidth="1"/>
  </cols>
  <sheetData>
    <row r="2" spans="2:11" ht="13">
      <c r="C2" s="139" t="s">
        <v>97</v>
      </c>
      <c r="D2" s="139"/>
      <c r="E2" s="139"/>
      <c r="F2" s="139"/>
      <c r="G2" s="139"/>
      <c r="H2" s="139"/>
    </row>
    <row r="3" spans="2:11" ht="13">
      <c r="C3" s="163" t="s">
        <v>191</v>
      </c>
      <c r="D3" s="163"/>
      <c r="E3" s="163"/>
      <c r="F3" s="163"/>
      <c r="G3" s="163"/>
      <c r="H3" s="163"/>
    </row>
    <row r="4" spans="2:11">
      <c r="C4" s="159" t="s">
        <v>98</v>
      </c>
      <c r="D4" s="159"/>
      <c r="E4" s="159"/>
      <c r="F4" s="159"/>
      <c r="G4" s="159"/>
      <c r="H4" s="159"/>
    </row>
    <row r="5" spans="2:11">
      <c r="B5" s="17"/>
      <c r="C5" s="18"/>
      <c r="D5" s="74"/>
      <c r="E5" s="21"/>
      <c r="F5" s="21"/>
      <c r="G5" s="21"/>
      <c r="H5" s="21"/>
      <c r="I5" s="21"/>
    </row>
    <row r="6" spans="2:11">
      <c r="B6" s="17"/>
      <c r="C6" s="75" t="s">
        <v>4</v>
      </c>
      <c r="D6" s="160" t="str">
        <f>Koptāme!D14</f>
        <v>"Jumta seguma nomaiņa Citadeles ielā 7, Rīgā"</v>
      </c>
      <c r="E6" s="160"/>
      <c r="F6" s="160"/>
      <c r="G6" s="160"/>
      <c r="H6" s="160"/>
      <c r="I6" s="160"/>
    </row>
    <row r="7" spans="2:11">
      <c r="B7" s="17"/>
      <c r="C7" s="75" t="s">
        <v>2</v>
      </c>
      <c r="D7" s="160" t="str">
        <f>Koptāme!D15</f>
        <v>"Jumta seguma nomaiņa Citadeles ielā 7, Rīgā"</v>
      </c>
      <c r="E7" s="160"/>
      <c r="F7" s="160"/>
      <c r="G7" s="160"/>
      <c r="H7" s="160"/>
      <c r="I7" s="160"/>
    </row>
    <row r="8" spans="2:11">
      <c r="B8" s="17"/>
      <c r="C8" s="75" t="s">
        <v>6</v>
      </c>
      <c r="D8" s="161" t="str">
        <f>Koptāme!D16</f>
        <v>Citadeles iela 7, Rīga</v>
      </c>
      <c r="E8" s="160"/>
      <c r="F8" s="160"/>
      <c r="G8" s="160"/>
      <c r="H8" s="160"/>
      <c r="I8" s="160"/>
    </row>
    <row r="9" spans="2:11">
      <c r="B9" s="17"/>
      <c r="C9" s="75" t="s">
        <v>99</v>
      </c>
      <c r="D9" s="162"/>
      <c r="E9" s="162"/>
      <c r="F9" s="162"/>
      <c r="G9" s="162"/>
      <c r="H9" s="17"/>
      <c r="I9" s="17"/>
    </row>
    <row r="10" spans="2:11">
      <c r="B10" s="76"/>
      <c r="C10" s="76"/>
      <c r="D10" s="77"/>
      <c r="E10" s="77"/>
      <c r="F10" s="77"/>
      <c r="G10" s="78" t="s">
        <v>54</v>
      </c>
      <c r="H10" s="79">
        <f>E20</f>
        <v>0</v>
      </c>
      <c r="I10" s="77"/>
    </row>
    <row r="11" spans="2:11">
      <c r="B11" s="76"/>
      <c r="C11" s="76"/>
      <c r="D11" s="77"/>
      <c r="E11" s="77"/>
      <c r="F11" s="77"/>
      <c r="G11" s="78" t="s">
        <v>51</v>
      </c>
      <c r="H11" s="80">
        <f>SUM(I15:I15)</f>
        <v>0</v>
      </c>
      <c r="I11" s="77"/>
    </row>
    <row r="12" spans="2:11" ht="13" thickBot="1"/>
    <row r="13" spans="2:11" ht="26.4" customHeight="1">
      <c r="B13" s="148" t="s">
        <v>45</v>
      </c>
      <c r="C13" s="150" t="s">
        <v>52</v>
      </c>
      <c r="D13" s="150" t="s">
        <v>113</v>
      </c>
      <c r="E13" s="150" t="s">
        <v>114</v>
      </c>
      <c r="F13" s="155" t="s">
        <v>118</v>
      </c>
      <c r="G13" s="156"/>
      <c r="H13" s="157"/>
      <c r="I13" s="164" t="s">
        <v>119</v>
      </c>
    </row>
    <row r="14" spans="2:11" ht="13" thickBot="1">
      <c r="B14" s="149"/>
      <c r="C14" s="151"/>
      <c r="D14" s="151"/>
      <c r="E14" s="151"/>
      <c r="F14" s="95" t="s">
        <v>115</v>
      </c>
      <c r="G14" s="95" t="s">
        <v>116</v>
      </c>
      <c r="H14" s="95" t="s">
        <v>117</v>
      </c>
      <c r="I14" s="165"/>
    </row>
    <row r="15" spans="2:11">
      <c r="B15" s="96">
        <v>1</v>
      </c>
      <c r="C15" s="97" t="str">
        <f t="shared" ref="C15" si="0">CONCATENATE("Lokālā tāme Nr. ",B15)</f>
        <v>Lokālā tāme Nr. 1</v>
      </c>
      <c r="D15" s="98" t="str">
        <f>Jumts!J2</f>
        <v>Jumta seguma nomaiņa</v>
      </c>
      <c r="E15" s="99">
        <f>Jumts!Q82</f>
        <v>0</v>
      </c>
      <c r="F15" s="99">
        <f>Jumts!N82</f>
        <v>0</v>
      </c>
      <c r="G15" s="99">
        <f>Jumts!O82</f>
        <v>0</v>
      </c>
      <c r="H15" s="99">
        <f>Jumts!P82</f>
        <v>0</v>
      </c>
      <c r="I15" s="100">
        <f>Jumts!M82</f>
        <v>0</v>
      </c>
      <c r="K15" s="55"/>
    </row>
    <row r="16" spans="2:11" ht="14.5" thickBot="1">
      <c r="B16" s="166" t="s">
        <v>106</v>
      </c>
      <c r="C16" s="167"/>
      <c r="D16" s="168"/>
      <c r="E16" s="105">
        <f>SUM(E15:E15)</f>
        <v>0</v>
      </c>
      <c r="F16" s="55"/>
      <c r="G16" s="55"/>
      <c r="H16" s="55"/>
      <c r="I16" s="55"/>
      <c r="K16" s="55"/>
    </row>
    <row r="17" spans="2:17" s="17" customFormat="1" ht="14">
      <c r="B17" s="169" t="s">
        <v>188</v>
      </c>
      <c r="C17" s="170"/>
      <c r="D17" s="171"/>
      <c r="E17" s="101"/>
      <c r="F17" s="55"/>
      <c r="G17" s="55"/>
      <c r="H17" s="55"/>
      <c r="I17" s="55"/>
      <c r="M17" s="21"/>
    </row>
    <row r="18" spans="2:17" s="17" customFormat="1" ht="14.5">
      <c r="B18" s="172" t="s">
        <v>189</v>
      </c>
      <c r="C18" s="173"/>
      <c r="D18" s="174"/>
      <c r="E18" s="102"/>
      <c r="F18" s="55"/>
      <c r="G18" s="55"/>
      <c r="H18" s="55"/>
      <c r="I18" s="55"/>
      <c r="M18" s="21"/>
    </row>
    <row r="19" spans="2:17" s="17" customFormat="1" ht="14">
      <c r="B19" s="152" t="s">
        <v>190</v>
      </c>
      <c r="C19" s="153"/>
      <c r="D19" s="154"/>
      <c r="E19" s="103"/>
      <c r="F19" s="55"/>
      <c r="G19" s="55"/>
      <c r="H19" s="55"/>
      <c r="I19" s="55"/>
      <c r="J19" s="22"/>
      <c r="K19" s="23"/>
      <c r="L19" s="24"/>
      <c r="M19" s="25"/>
      <c r="N19" s="25"/>
      <c r="O19" s="25"/>
      <c r="P19" s="25"/>
      <c r="Q19" s="25"/>
    </row>
    <row r="20" spans="2:17" s="17" customFormat="1" ht="13.25" customHeight="1" thickBot="1">
      <c r="B20" s="145" t="s">
        <v>120</v>
      </c>
      <c r="C20" s="146"/>
      <c r="D20" s="147"/>
      <c r="E20" s="104">
        <f>E16+E17+E19</f>
        <v>0</v>
      </c>
      <c r="F20" s="55"/>
      <c r="G20" s="55"/>
      <c r="H20" s="55"/>
      <c r="I20" s="55"/>
      <c r="J20" s="22"/>
      <c r="K20" s="23"/>
      <c r="L20" s="24"/>
      <c r="M20" s="25"/>
      <c r="N20" s="25"/>
      <c r="O20" s="25"/>
      <c r="P20" s="25"/>
      <c r="Q20" s="25"/>
    </row>
    <row r="22" spans="2:17">
      <c r="B22" s="70" t="s">
        <v>93</v>
      </c>
      <c r="C22" s="71"/>
      <c r="D22" s="140"/>
      <c r="E22" s="140"/>
      <c r="F22" s="140"/>
      <c r="G22" s="140"/>
      <c r="H22" s="140"/>
      <c r="I22" s="140"/>
    </row>
    <row r="23" spans="2:17">
      <c r="B23" s="71"/>
      <c r="C23" s="71"/>
      <c r="D23" s="158" t="s">
        <v>94</v>
      </c>
      <c r="E23" s="158"/>
      <c r="F23" s="158"/>
      <c r="G23" s="158"/>
      <c r="H23" s="158"/>
      <c r="I23" s="158"/>
    </row>
    <row r="24" spans="2:17">
      <c r="B24" s="71"/>
      <c r="C24" s="71"/>
      <c r="D24" s="71"/>
      <c r="E24" s="71"/>
      <c r="F24" s="71"/>
      <c r="G24" s="71"/>
      <c r="H24" s="71"/>
      <c r="I24" s="71"/>
    </row>
    <row r="25" spans="2:17">
      <c r="B25" s="72">
        <f>Koptāme!B32</f>
        <v>0</v>
      </c>
      <c r="C25" s="72"/>
      <c r="D25" s="72"/>
      <c r="E25" s="72"/>
      <c r="F25" s="70"/>
      <c r="G25" s="71"/>
      <c r="H25" s="71"/>
      <c r="I25" s="71"/>
    </row>
    <row r="26" spans="2:17">
      <c r="B26" s="71"/>
      <c r="C26" s="71"/>
      <c r="D26" s="71"/>
      <c r="E26" s="71"/>
      <c r="F26" s="71"/>
      <c r="G26" s="71"/>
      <c r="H26" s="71"/>
      <c r="I26" s="71"/>
    </row>
    <row r="27" spans="2:17">
      <c r="B27" s="70" t="s">
        <v>96</v>
      </c>
      <c r="C27" s="71"/>
      <c r="D27" s="140"/>
      <c r="E27" s="140"/>
      <c r="F27" s="140"/>
      <c r="G27" s="140"/>
      <c r="H27" s="140"/>
      <c r="I27" s="140"/>
    </row>
    <row r="28" spans="2:17">
      <c r="B28" s="71"/>
      <c r="C28" s="71"/>
      <c r="D28" s="158" t="s">
        <v>94</v>
      </c>
      <c r="E28" s="158"/>
      <c r="F28" s="158"/>
      <c r="G28" s="158"/>
      <c r="H28" s="158"/>
      <c r="I28" s="158"/>
    </row>
    <row r="29" spans="2:17">
      <c r="B29" s="71"/>
      <c r="C29" s="71"/>
      <c r="D29" s="71"/>
      <c r="E29" s="71"/>
      <c r="F29" s="71"/>
      <c r="G29" s="71"/>
      <c r="H29" s="71"/>
      <c r="I29" s="71"/>
    </row>
    <row r="30" spans="2:17">
      <c r="B30" s="72" t="s">
        <v>95</v>
      </c>
      <c r="C30" s="72"/>
      <c r="D30" s="73"/>
      <c r="E30" s="72"/>
      <c r="F30" s="70"/>
      <c r="G30" s="71"/>
      <c r="H30" s="71"/>
      <c r="I30" s="71"/>
    </row>
    <row r="36" spans="2:8">
      <c r="B36" s="17"/>
    </row>
    <row r="41" spans="2:8">
      <c r="G41" s="55"/>
    </row>
    <row r="43" spans="2:8">
      <c r="H43" s="84"/>
    </row>
  </sheetData>
  <sheetProtection selectLockedCells="1" selectUnlockedCells="1"/>
  <mergeCells count="22">
    <mergeCell ref="F13:H13"/>
    <mergeCell ref="D27:I27"/>
    <mergeCell ref="D28:I28"/>
    <mergeCell ref="C2:H2"/>
    <mergeCell ref="C4:H4"/>
    <mergeCell ref="D6:I6"/>
    <mergeCell ref="D7:I7"/>
    <mergeCell ref="D8:I8"/>
    <mergeCell ref="D9:G9"/>
    <mergeCell ref="D22:I22"/>
    <mergeCell ref="D23:I23"/>
    <mergeCell ref="C3:H3"/>
    <mergeCell ref="I13:I14"/>
    <mergeCell ref="B16:D16"/>
    <mergeCell ref="B17:D17"/>
    <mergeCell ref="B18:D18"/>
    <mergeCell ref="B20:D20"/>
    <mergeCell ref="B13:B14"/>
    <mergeCell ref="C13:C14"/>
    <mergeCell ref="D13:D14"/>
    <mergeCell ref="E13:E14"/>
    <mergeCell ref="B19:D19"/>
  </mergeCells>
  <conditionalFormatting sqref="D30">
    <cfRule type="cellIs" dxfId="2" priority="1" operator="equal">
      <formula>0</formula>
    </cfRule>
  </conditionalFormatting>
  <conditionalFormatting sqref="D22:I22">
    <cfRule type="cellIs" dxfId="1" priority="2" operator="equal">
      <formula>0</formula>
    </cfRule>
  </conditionalFormatting>
  <conditionalFormatting sqref="D27:I27">
    <cfRule type="cellIs" dxfId="0" priority="3" operator="equal">
      <formula>0</formula>
    </cfRule>
  </conditionalFormatting>
  <pageMargins left="0.39370078740157483" right="0" top="0.62992125984251968" bottom="0.62992125984251968" header="0.39370078740157483" footer="0.39370078740157483"/>
  <pageSetup paperSize="9" scale="92" orientation="landscape"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B1:Q93"/>
  <sheetViews>
    <sheetView tabSelected="1" topLeftCell="A10" zoomScaleNormal="100" zoomScaleSheetLayoutView="145" workbookViewId="0">
      <selection activeCell="D20" sqref="D20"/>
    </sheetView>
  </sheetViews>
  <sheetFormatPr defaultColWidth="8.6328125" defaultRowHeight="10"/>
  <cols>
    <col min="1" max="1" width="1.08984375" style="37" customWidth="1"/>
    <col min="2" max="3" width="3.08984375" style="37" customWidth="1"/>
    <col min="4" max="4" width="42.6328125" style="37" customWidth="1"/>
    <col min="5" max="5" width="5.54296875" style="37" customWidth="1"/>
    <col min="6" max="6" width="6" style="37" customWidth="1"/>
    <col min="7" max="7" width="6.90625" style="37" customWidth="1"/>
    <col min="8" max="8" width="7.08984375" style="37" customWidth="1"/>
    <col min="9" max="9" width="7.54296875" style="37" customWidth="1"/>
    <col min="10" max="10" width="8.54296875" style="37" customWidth="1"/>
    <col min="11" max="11" width="7.08984375" style="37" customWidth="1"/>
    <col min="12" max="12" width="8.54296875" style="37" customWidth="1"/>
    <col min="13" max="13" width="7.6328125" style="37" customWidth="1"/>
    <col min="14" max="14" width="8.6328125" style="37" bestFit="1" customWidth="1"/>
    <col min="15" max="15" width="9.7265625" style="37" customWidth="1"/>
    <col min="16" max="16" width="8.6328125" style="37" bestFit="1" customWidth="1"/>
    <col min="17" max="17" width="9.36328125" style="37" bestFit="1" customWidth="1"/>
    <col min="18" max="16384" width="8.6328125" style="37"/>
  </cols>
  <sheetData>
    <row r="1" spans="2:17" ht="10.5">
      <c r="J1" s="47" t="str">
        <f>Kopsavilkums!C15</f>
        <v>Lokālā tāme Nr. 1</v>
      </c>
    </row>
    <row r="2" spans="2:17" ht="10.5">
      <c r="D2" s="38"/>
      <c r="E2" s="38"/>
      <c r="F2" s="38"/>
      <c r="G2" s="38"/>
      <c r="H2" s="38"/>
      <c r="I2" s="38"/>
      <c r="J2" s="48" t="str">
        <f>D13</f>
        <v>Jumta seguma nomaiņa</v>
      </c>
      <c r="K2" s="38"/>
      <c r="L2" s="38"/>
      <c r="M2" s="38"/>
      <c r="N2" s="38"/>
      <c r="O2" s="38"/>
      <c r="P2" s="38"/>
      <c r="Q2" s="38"/>
    </row>
    <row r="3" spans="2:17">
      <c r="B3" s="38"/>
      <c r="C3" s="38"/>
      <c r="D3" s="85" t="s">
        <v>4</v>
      </c>
      <c r="E3" s="185" t="str">
        <f>Kopsavilkums!D6</f>
        <v>"Jumta seguma nomaiņa Citadeles ielā 7, Rīgā"</v>
      </c>
      <c r="F3" s="185"/>
      <c r="G3" s="185"/>
      <c r="H3" s="185"/>
      <c r="I3" s="185"/>
      <c r="J3" s="38"/>
      <c r="K3" s="38"/>
      <c r="L3" s="38"/>
      <c r="M3" s="38"/>
      <c r="N3" s="38"/>
      <c r="O3" s="38"/>
      <c r="P3" s="38"/>
      <c r="Q3" s="38"/>
    </row>
    <row r="4" spans="2:17" ht="12.75" customHeight="1">
      <c r="D4" s="85" t="s">
        <v>2</v>
      </c>
      <c r="E4" s="39" t="str">
        <f>Kopsavilkums!D7</f>
        <v>"Jumta seguma nomaiņa Citadeles ielā 7, Rīgā"</v>
      </c>
      <c r="F4" s="39"/>
      <c r="G4" s="39"/>
    </row>
    <row r="5" spans="2:17">
      <c r="D5" s="85" t="s">
        <v>6</v>
      </c>
      <c r="E5" s="81" t="str">
        <f>Kopsavilkums!D8</f>
        <v>Citadeles iela 7, Rīga</v>
      </c>
      <c r="F5" s="39"/>
      <c r="G5" s="39"/>
    </row>
    <row r="6" spans="2:17" ht="12.75" customHeight="1">
      <c r="D6" s="85" t="s">
        <v>99</v>
      </c>
      <c r="E6" s="186"/>
      <c r="F6" s="186"/>
      <c r="G6" s="186"/>
      <c r="H6" s="186"/>
      <c r="I6" s="40"/>
      <c r="N6" s="185" t="s">
        <v>8</v>
      </c>
      <c r="O6" s="185"/>
      <c r="P6" s="185"/>
      <c r="Q6" s="53">
        <f>Q82</f>
        <v>0</v>
      </c>
    </row>
    <row r="7" spans="2:17">
      <c r="B7" s="82" t="s">
        <v>174</v>
      </c>
      <c r="D7" s="39"/>
      <c r="E7" s="39"/>
      <c r="F7" s="39"/>
      <c r="G7" s="39"/>
      <c r="N7" s="187">
        <f>Kopsavilkums!B25</f>
        <v>0</v>
      </c>
      <c r="O7" s="185"/>
      <c r="P7" s="185"/>
      <c r="Q7" s="185"/>
    </row>
    <row r="8" spans="2:17">
      <c r="B8" s="41"/>
      <c r="C8" s="41"/>
      <c r="D8" s="41"/>
      <c r="E8" s="41"/>
      <c r="F8" s="41"/>
      <c r="G8" s="41"/>
      <c r="H8" s="41"/>
      <c r="I8" s="41"/>
      <c r="J8" s="41"/>
      <c r="K8" s="41"/>
      <c r="L8" s="41"/>
      <c r="M8" s="40"/>
      <c r="N8" s="40"/>
      <c r="O8" s="40"/>
      <c r="P8" s="40"/>
      <c r="Q8" s="40"/>
    </row>
    <row r="9" spans="2:17" ht="12.75" customHeight="1">
      <c r="B9" s="188" t="s">
        <v>61</v>
      </c>
      <c r="C9" s="189" t="s">
        <v>60</v>
      </c>
      <c r="D9" s="188" t="s">
        <v>62</v>
      </c>
      <c r="E9" s="188" t="s">
        <v>63</v>
      </c>
      <c r="F9" s="180" t="s">
        <v>46</v>
      </c>
      <c r="G9" s="180" t="s">
        <v>64</v>
      </c>
      <c r="H9" s="180" t="s">
        <v>111</v>
      </c>
      <c r="I9" s="181" t="s">
        <v>110</v>
      </c>
      <c r="J9" s="181"/>
      <c r="K9" s="181"/>
      <c r="L9" s="181"/>
      <c r="M9" s="177" t="s">
        <v>101</v>
      </c>
      <c r="N9" s="178"/>
      <c r="O9" s="178"/>
      <c r="P9" s="178"/>
      <c r="Q9" s="179"/>
    </row>
    <row r="10" spans="2:17" ht="32" customHeight="1">
      <c r="B10" s="188"/>
      <c r="C10" s="190"/>
      <c r="D10" s="188"/>
      <c r="E10" s="188"/>
      <c r="F10" s="180"/>
      <c r="G10" s="180"/>
      <c r="H10" s="180"/>
      <c r="I10" s="57" t="s">
        <v>107</v>
      </c>
      <c r="J10" s="57" t="s">
        <v>108</v>
      </c>
      <c r="K10" s="57" t="s">
        <v>109</v>
      </c>
      <c r="L10" s="57" t="s">
        <v>106</v>
      </c>
      <c r="M10" s="83" t="s">
        <v>65</v>
      </c>
      <c r="N10" s="57" t="s">
        <v>105</v>
      </c>
      <c r="O10" s="57" t="s">
        <v>104</v>
      </c>
      <c r="P10" s="57" t="s">
        <v>103</v>
      </c>
      <c r="Q10" s="57" t="s">
        <v>102</v>
      </c>
    </row>
    <row r="11" spans="2:17">
      <c r="B11" s="36">
        <v>1</v>
      </c>
      <c r="C11" s="36">
        <v>2</v>
      </c>
      <c r="D11" s="36">
        <v>3</v>
      </c>
      <c r="E11" s="36">
        <v>4</v>
      </c>
      <c r="F11" s="36">
        <v>5</v>
      </c>
      <c r="G11" s="36">
        <v>6</v>
      </c>
      <c r="H11" s="36">
        <v>7</v>
      </c>
      <c r="I11" s="36">
        <v>8</v>
      </c>
      <c r="J11" s="36">
        <v>9</v>
      </c>
      <c r="K11" s="36">
        <v>10</v>
      </c>
      <c r="L11" s="36">
        <v>11</v>
      </c>
      <c r="M11" s="52">
        <v>12</v>
      </c>
      <c r="N11" s="46">
        <v>13</v>
      </c>
      <c r="O11" s="46">
        <v>14</v>
      </c>
      <c r="P11" s="46">
        <v>15</v>
      </c>
      <c r="Q11" s="46">
        <v>16</v>
      </c>
    </row>
    <row r="12" spans="2:17">
      <c r="B12" s="42"/>
      <c r="C12" s="42"/>
      <c r="D12" s="42"/>
      <c r="E12" s="42"/>
      <c r="F12" s="42"/>
      <c r="G12" s="43"/>
      <c r="H12" s="43"/>
      <c r="I12" s="43"/>
      <c r="J12" s="43"/>
      <c r="K12" s="43"/>
      <c r="L12" s="43"/>
      <c r="M12" s="54"/>
      <c r="N12" s="51"/>
      <c r="O12" s="51"/>
      <c r="P12" s="51"/>
      <c r="Q12" s="51"/>
    </row>
    <row r="13" spans="2:17" ht="10.5">
      <c r="B13" s="42"/>
      <c r="C13" s="42"/>
      <c r="D13" s="106" t="s">
        <v>123</v>
      </c>
      <c r="E13" s="42"/>
      <c r="F13" s="107"/>
      <c r="G13" s="43"/>
      <c r="H13" s="43"/>
      <c r="I13" s="43"/>
      <c r="J13" s="43"/>
      <c r="K13" s="43"/>
      <c r="L13" s="43"/>
      <c r="M13" s="54"/>
      <c r="N13" s="51"/>
      <c r="O13" s="51"/>
      <c r="P13" s="51"/>
      <c r="Q13" s="51"/>
    </row>
    <row r="14" spans="2:17" ht="9.65" customHeight="1">
      <c r="B14" s="42"/>
      <c r="C14" s="34"/>
      <c r="D14" s="119" t="s">
        <v>124</v>
      </c>
      <c r="E14" s="108"/>
      <c r="F14" s="109"/>
      <c r="G14" s="45"/>
      <c r="H14" s="44"/>
      <c r="I14" s="44">
        <f t="shared" ref="I14:I26" si="0">ROUND(H14*G14,2)</f>
        <v>0</v>
      </c>
      <c r="J14" s="45"/>
      <c r="K14" s="44">
        <f t="shared" ref="K14:K26" si="1">ROUND(0.1*I14,2)</f>
        <v>0</v>
      </c>
      <c r="L14" s="45">
        <f t="shared" ref="L14:L26" si="2">SUM(I14:K14)</f>
        <v>0</v>
      </c>
      <c r="M14" s="45">
        <f>ROUND(F14*G14,2)</f>
        <v>0</v>
      </c>
      <c r="N14" s="45">
        <f>ROUND(F14*I14,2)</f>
        <v>0</v>
      </c>
      <c r="O14" s="45">
        <f>ROUND(J14*F14,2)</f>
        <v>0</v>
      </c>
      <c r="P14" s="45">
        <f>ROUND(K14*F14,2)</f>
        <v>0</v>
      </c>
      <c r="Q14" s="45">
        <f t="shared" ref="Q14:Q26" si="3">SUM(N14:P14)</f>
        <v>0</v>
      </c>
    </row>
    <row r="15" spans="2:17" ht="9.65" customHeight="1">
      <c r="B15" s="42">
        <v>1</v>
      </c>
      <c r="C15" s="34" t="s">
        <v>88</v>
      </c>
      <c r="D15" s="110" t="s">
        <v>125</v>
      </c>
      <c r="E15" s="46" t="s">
        <v>48</v>
      </c>
      <c r="F15" s="46">
        <v>158</v>
      </c>
      <c r="G15" s="45"/>
      <c r="H15" s="44"/>
      <c r="I15" s="44"/>
      <c r="J15" s="45"/>
      <c r="K15" s="44">
        <f t="shared" si="1"/>
        <v>0</v>
      </c>
      <c r="L15" s="45">
        <f t="shared" si="2"/>
        <v>0</v>
      </c>
      <c r="M15" s="45">
        <f t="shared" ref="M15:M26" si="4">ROUND(F15*G15,2)</f>
        <v>0</v>
      </c>
      <c r="N15" s="45">
        <f t="shared" ref="N15:N26" si="5">ROUND(F15*I15,2)</f>
        <v>0</v>
      </c>
      <c r="O15" s="45">
        <f t="shared" ref="O15:O26" si="6">ROUND(J15*F15,2)</f>
        <v>0</v>
      </c>
      <c r="P15" s="45">
        <f t="shared" ref="P15:P26" si="7">ROUND(K15*F15,2)</f>
        <v>0</v>
      </c>
      <c r="Q15" s="45">
        <f t="shared" si="3"/>
        <v>0</v>
      </c>
    </row>
    <row r="16" spans="2:17">
      <c r="B16" s="42">
        <v>2</v>
      </c>
      <c r="C16" s="34" t="s">
        <v>88</v>
      </c>
      <c r="D16" s="110" t="s">
        <v>194</v>
      </c>
      <c r="E16" s="42" t="s">
        <v>47</v>
      </c>
      <c r="F16" s="46">
        <f>ROUND(640+65+5,2)</f>
        <v>710</v>
      </c>
      <c r="G16" s="45"/>
      <c r="H16" s="44"/>
      <c r="I16" s="44"/>
      <c r="J16" s="45"/>
      <c r="K16" s="44">
        <f t="shared" si="1"/>
        <v>0</v>
      </c>
      <c r="L16" s="45">
        <f t="shared" si="2"/>
        <v>0</v>
      </c>
      <c r="M16" s="45">
        <f t="shared" si="4"/>
        <v>0</v>
      </c>
      <c r="N16" s="45">
        <f t="shared" si="5"/>
        <v>0</v>
      </c>
      <c r="O16" s="45">
        <f t="shared" si="6"/>
        <v>0</v>
      </c>
      <c r="P16" s="45">
        <f t="shared" si="7"/>
        <v>0</v>
      </c>
      <c r="Q16" s="45">
        <f t="shared" si="3"/>
        <v>0</v>
      </c>
    </row>
    <row r="17" spans="2:17" ht="30">
      <c r="B17" s="42">
        <v>3</v>
      </c>
      <c r="C17" s="34" t="s">
        <v>88</v>
      </c>
      <c r="D17" s="110" t="s">
        <v>193</v>
      </c>
      <c r="E17" s="42" t="s">
        <v>47</v>
      </c>
      <c r="F17" s="46">
        <f>F16</f>
        <v>710</v>
      </c>
      <c r="G17" s="45"/>
      <c r="H17" s="44"/>
      <c r="I17" s="44"/>
      <c r="J17" s="45"/>
      <c r="K17" s="44">
        <f t="shared" si="1"/>
        <v>0</v>
      </c>
      <c r="L17" s="45">
        <f t="shared" si="2"/>
        <v>0</v>
      </c>
      <c r="M17" s="45">
        <f t="shared" si="4"/>
        <v>0</v>
      </c>
      <c r="N17" s="45">
        <f t="shared" si="5"/>
        <v>0</v>
      </c>
      <c r="O17" s="45">
        <f t="shared" si="6"/>
        <v>0</v>
      </c>
      <c r="P17" s="45">
        <f t="shared" si="7"/>
        <v>0</v>
      </c>
      <c r="Q17" s="45">
        <f t="shared" si="3"/>
        <v>0</v>
      </c>
    </row>
    <row r="18" spans="2:17" ht="9.65" customHeight="1">
      <c r="B18" s="42">
        <v>4</v>
      </c>
      <c r="C18" s="34" t="s">
        <v>88</v>
      </c>
      <c r="D18" s="110" t="s">
        <v>126</v>
      </c>
      <c r="E18" s="50" t="s">
        <v>49</v>
      </c>
      <c r="F18" s="46">
        <v>100</v>
      </c>
      <c r="G18" s="45"/>
      <c r="H18" s="44"/>
      <c r="I18" s="44"/>
      <c r="J18" s="45"/>
      <c r="K18" s="44"/>
      <c r="L18" s="45"/>
      <c r="M18" s="45">
        <f t="shared" si="4"/>
        <v>0</v>
      </c>
      <c r="N18" s="45">
        <f t="shared" si="5"/>
        <v>0</v>
      </c>
      <c r="O18" s="45">
        <f t="shared" si="6"/>
        <v>0</v>
      </c>
      <c r="P18" s="45">
        <f t="shared" si="7"/>
        <v>0</v>
      </c>
      <c r="Q18" s="45">
        <f t="shared" si="3"/>
        <v>0</v>
      </c>
    </row>
    <row r="19" spans="2:17" ht="9.65" customHeight="1">
      <c r="B19" s="42">
        <v>5</v>
      </c>
      <c r="C19" s="34"/>
      <c r="D19" s="110"/>
      <c r="E19" s="111"/>
      <c r="F19" s="112"/>
      <c r="G19" s="45"/>
      <c r="H19" s="44"/>
      <c r="I19" s="44">
        <f t="shared" si="0"/>
        <v>0</v>
      </c>
      <c r="J19" s="45"/>
      <c r="K19" s="44">
        <f t="shared" si="1"/>
        <v>0</v>
      </c>
      <c r="L19" s="45">
        <f t="shared" si="2"/>
        <v>0</v>
      </c>
      <c r="M19" s="45">
        <f t="shared" si="4"/>
        <v>0</v>
      </c>
      <c r="N19" s="45">
        <f t="shared" si="5"/>
        <v>0</v>
      </c>
      <c r="O19" s="45">
        <f t="shared" si="6"/>
        <v>0</v>
      </c>
      <c r="P19" s="45">
        <f t="shared" si="7"/>
        <v>0</v>
      </c>
      <c r="Q19" s="45">
        <f t="shared" si="3"/>
        <v>0</v>
      </c>
    </row>
    <row r="20" spans="2:17" ht="9.65" customHeight="1">
      <c r="B20" s="42">
        <v>6</v>
      </c>
      <c r="C20" s="34"/>
      <c r="D20" s="120" t="s">
        <v>127</v>
      </c>
      <c r="E20" s="111"/>
      <c r="F20" s="113"/>
      <c r="G20" s="45"/>
      <c r="H20" s="44"/>
      <c r="I20" s="44">
        <f t="shared" si="0"/>
        <v>0</v>
      </c>
      <c r="J20" s="45"/>
      <c r="K20" s="44">
        <f t="shared" si="1"/>
        <v>0</v>
      </c>
      <c r="L20" s="45">
        <f t="shared" si="2"/>
        <v>0</v>
      </c>
      <c r="M20" s="45">
        <f t="shared" si="4"/>
        <v>0</v>
      </c>
      <c r="N20" s="45">
        <f t="shared" si="5"/>
        <v>0</v>
      </c>
      <c r="O20" s="45">
        <f t="shared" si="6"/>
        <v>0</v>
      </c>
      <c r="P20" s="45">
        <f t="shared" si="7"/>
        <v>0</v>
      </c>
      <c r="Q20" s="45">
        <f t="shared" si="3"/>
        <v>0</v>
      </c>
    </row>
    <row r="21" spans="2:17" ht="30">
      <c r="B21" s="42">
        <v>7</v>
      </c>
      <c r="C21" s="34" t="s">
        <v>88</v>
      </c>
      <c r="D21" s="116" t="s">
        <v>187</v>
      </c>
      <c r="E21" s="42" t="s">
        <v>47</v>
      </c>
      <c r="F21" s="46">
        <f>ROUND(640+65+5,2)</f>
        <v>710</v>
      </c>
      <c r="G21" s="45"/>
      <c r="H21" s="44"/>
      <c r="I21" s="44"/>
      <c r="J21" s="45"/>
      <c r="K21" s="44">
        <f t="shared" si="1"/>
        <v>0</v>
      </c>
      <c r="L21" s="45">
        <f t="shared" si="2"/>
        <v>0</v>
      </c>
      <c r="M21" s="45">
        <f t="shared" si="4"/>
        <v>0</v>
      </c>
      <c r="N21" s="45">
        <f t="shared" si="5"/>
        <v>0</v>
      </c>
      <c r="O21" s="45">
        <f t="shared" si="6"/>
        <v>0</v>
      </c>
      <c r="P21" s="45">
        <f t="shared" si="7"/>
        <v>0</v>
      </c>
      <c r="Q21" s="45">
        <f t="shared" si="3"/>
        <v>0</v>
      </c>
    </row>
    <row r="22" spans="2:17" ht="20">
      <c r="B22" s="42">
        <v>8</v>
      </c>
      <c r="C22" s="34" t="s">
        <v>88</v>
      </c>
      <c r="D22" s="110" t="s">
        <v>192</v>
      </c>
      <c r="E22" s="42" t="s">
        <v>47</v>
      </c>
      <c r="F22" s="115">
        <v>70</v>
      </c>
      <c r="G22" s="45"/>
      <c r="H22" s="44"/>
      <c r="I22" s="44"/>
      <c r="J22" s="45"/>
      <c r="K22" s="44">
        <f t="shared" si="1"/>
        <v>0</v>
      </c>
      <c r="L22" s="45">
        <f t="shared" si="2"/>
        <v>0</v>
      </c>
      <c r="M22" s="45">
        <f t="shared" si="4"/>
        <v>0</v>
      </c>
      <c r="N22" s="45">
        <f t="shared" si="5"/>
        <v>0</v>
      </c>
      <c r="O22" s="45">
        <f t="shared" si="6"/>
        <v>0</v>
      </c>
      <c r="P22" s="45">
        <f t="shared" si="7"/>
        <v>0</v>
      </c>
      <c r="Q22" s="45">
        <f t="shared" si="3"/>
        <v>0</v>
      </c>
    </row>
    <row r="23" spans="2:17">
      <c r="B23" s="42">
        <v>9</v>
      </c>
      <c r="C23" s="34"/>
      <c r="D23" s="114" t="s">
        <v>176</v>
      </c>
      <c r="E23" s="42" t="s">
        <v>47</v>
      </c>
      <c r="F23" s="115">
        <f>F22</f>
        <v>70</v>
      </c>
      <c r="G23" s="45"/>
      <c r="H23" s="44"/>
      <c r="I23" s="44">
        <f t="shared" si="0"/>
        <v>0</v>
      </c>
      <c r="J23" s="45"/>
      <c r="K23" s="44">
        <f t="shared" si="1"/>
        <v>0</v>
      </c>
      <c r="L23" s="45">
        <f t="shared" si="2"/>
        <v>0</v>
      </c>
      <c r="M23" s="45">
        <f t="shared" si="4"/>
        <v>0</v>
      </c>
      <c r="N23" s="45">
        <f t="shared" si="5"/>
        <v>0</v>
      </c>
      <c r="O23" s="45">
        <f t="shared" si="6"/>
        <v>0</v>
      </c>
      <c r="P23" s="45">
        <f t="shared" si="7"/>
        <v>0</v>
      </c>
      <c r="Q23" s="45">
        <f t="shared" si="3"/>
        <v>0</v>
      </c>
    </row>
    <row r="24" spans="2:17" ht="9.65" customHeight="1">
      <c r="B24" s="42">
        <v>10</v>
      </c>
      <c r="C24" s="34"/>
      <c r="D24" s="114" t="s">
        <v>177</v>
      </c>
      <c r="E24" s="42" t="s">
        <v>47</v>
      </c>
      <c r="F24" s="46">
        <f>F22</f>
        <v>70</v>
      </c>
      <c r="G24" s="45"/>
      <c r="H24" s="44"/>
      <c r="I24" s="44">
        <f t="shared" si="0"/>
        <v>0</v>
      </c>
      <c r="J24" s="45"/>
      <c r="K24" s="44">
        <f t="shared" si="1"/>
        <v>0</v>
      </c>
      <c r="L24" s="45">
        <f t="shared" si="2"/>
        <v>0</v>
      </c>
      <c r="M24" s="45">
        <f t="shared" si="4"/>
        <v>0</v>
      </c>
      <c r="N24" s="45">
        <f t="shared" si="5"/>
        <v>0</v>
      </c>
      <c r="O24" s="45">
        <f t="shared" si="6"/>
        <v>0</v>
      </c>
      <c r="P24" s="45">
        <f t="shared" si="7"/>
        <v>0</v>
      </c>
      <c r="Q24" s="45">
        <f t="shared" si="3"/>
        <v>0</v>
      </c>
    </row>
    <row r="25" spans="2:17">
      <c r="B25" s="42">
        <v>11</v>
      </c>
      <c r="C25" s="34"/>
      <c r="D25" s="114" t="s">
        <v>178</v>
      </c>
      <c r="E25" s="42" t="s">
        <v>47</v>
      </c>
      <c r="F25" s="46">
        <f>F22</f>
        <v>70</v>
      </c>
      <c r="G25" s="45"/>
      <c r="H25" s="44"/>
      <c r="I25" s="44">
        <f t="shared" si="0"/>
        <v>0</v>
      </c>
      <c r="J25" s="45"/>
      <c r="K25" s="44">
        <f t="shared" si="1"/>
        <v>0</v>
      </c>
      <c r="L25" s="45">
        <f t="shared" si="2"/>
        <v>0</v>
      </c>
      <c r="M25" s="45">
        <f t="shared" si="4"/>
        <v>0</v>
      </c>
      <c r="N25" s="45">
        <f t="shared" si="5"/>
        <v>0</v>
      </c>
      <c r="O25" s="45">
        <f t="shared" si="6"/>
        <v>0</v>
      </c>
      <c r="P25" s="45">
        <f t="shared" si="7"/>
        <v>0</v>
      </c>
      <c r="Q25" s="45">
        <f t="shared" si="3"/>
        <v>0</v>
      </c>
    </row>
    <row r="26" spans="2:17" ht="9.65" customHeight="1">
      <c r="B26" s="42">
        <v>12</v>
      </c>
      <c r="C26" s="34"/>
      <c r="D26" s="114" t="s">
        <v>179</v>
      </c>
      <c r="E26" s="42" t="s">
        <v>47</v>
      </c>
      <c r="F26" s="46">
        <f>F22</f>
        <v>70</v>
      </c>
      <c r="G26" s="45"/>
      <c r="H26" s="44"/>
      <c r="I26" s="44">
        <f t="shared" si="0"/>
        <v>0</v>
      </c>
      <c r="J26" s="45"/>
      <c r="K26" s="44">
        <f t="shared" si="1"/>
        <v>0</v>
      </c>
      <c r="L26" s="45">
        <f t="shared" si="2"/>
        <v>0</v>
      </c>
      <c r="M26" s="45">
        <f t="shared" si="4"/>
        <v>0</v>
      </c>
      <c r="N26" s="45">
        <f t="shared" si="5"/>
        <v>0</v>
      </c>
      <c r="O26" s="45">
        <f t="shared" si="6"/>
        <v>0</v>
      </c>
      <c r="P26" s="45">
        <f t="shared" si="7"/>
        <v>0</v>
      </c>
      <c r="Q26" s="45">
        <f t="shared" si="3"/>
        <v>0</v>
      </c>
    </row>
    <row r="27" spans="2:17" ht="9.65" customHeight="1">
      <c r="B27" s="42">
        <v>13</v>
      </c>
      <c r="C27" s="34"/>
      <c r="D27" s="114" t="s">
        <v>121</v>
      </c>
      <c r="E27" s="42" t="s">
        <v>47</v>
      </c>
      <c r="F27" s="46">
        <f>F22</f>
        <v>70</v>
      </c>
      <c r="G27" s="45"/>
      <c r="H27" s="44"/>
      <c r="I27" s="44">
        <f t="shared" ref="I27:I59" si="8">ROUND(H27*G27,2)</f>
        <v>0</v>
      </c>
      <c r="J27" s="45"/>
      <c r="K27" s="44">
        <f t="shared" ref="K27:K59" si="9">ROUND(0.1*I27,2)</f>
        <v>0</v>
      </c>
      <c r="L27" s="45">
        <f t="shared" ref="L27:L59" si="10">SUM(I27:K27)</f>
        <v>0</v>
      </c>
      <c r="M27" s="45">
        <f t="shared" ref="M27:M59" si="11">ROUND(F27*G27,2)</f>
        <v>0</v>
      </c>
      <c r="N27" s="45">
        <f t="shared" ref="N27:N59" si="12">ROUND(F27*I27,2)</f>
        <v>0</v>
      </c>
      <c r="O27" s="45">
        <f t="shared" ref="O27:O59" si="13">ROUND(J27*F27,2)</f>
        <v>0</v>
      </c>
      <c r="P27" s="45">
        <f t="shared" ref="P27:P59" si="14">ROUND(K27*F27,2)</f>
        <v>0</v>
      </c>
      <c r="Q27" s="45">
        <f t="shared" ref="Q27:Q59" si="15">SUM(N27:P27)</f>
        <v>0</v>
      </c>
    </row>
    <row r="28" spans="2:17" ht="9.65" customHeight="1">
      <c r="B28" s="42">
        <v>14</v>
      </c>
      <c r="C28" s="34" t="s">
        <v>88</v>
      </c>
      <c r="D28" s="110" t="s">
        <v>129</v>
      </c>
      <c r="E28" s="42" t="s">
        <v>47</v>
      </c>
      <c r="F28" s="46">
        <f>F22</f>
        <v>70</v>
      </c>
      <c r="G28" s="45"/>
      <c r="H28" s="44"/>
      <c r="I28" s="44"/>
      <c r="J28" s="45"/>
      <c r="K28" s="44">
        <f t="shared" si="9"/>
        <v>0</v>
      </c>
      <c r="L28" s="45">
        <f t="shared" si="10"/>
        <v>0</v>
      </c>
      <c r="M28" s="45">
        <f t="shared" si="11"/>
        <v>0</v>
      </c>
      <c r="N28" s="45">
        <f t="shared" si="12"/>
        <v>0</v>
      </c>
      <c r="O28" s="45">
        <f t="shared" si="13"/>
        <v>0</v>
      </c>
      <c r="P28" s="45">
        <f t="shared" si="14"/>
        <v>0</v>
      </c>
      <c r="Q28" s="45">
        <f t="shared" si="15"/>
        <v>0</v>
      </c>
    </row>
    <row r="29" spans="2:17" ht="9.65" customHeight="1">
      <c r="B29" s="42">
        <v>15</v>
      </c>
      <c r="C29" s="34"/>
      <c r="D29" s="114" t="s">
        <v>121</v>
      </c>
      <c r="E29" s="42" t="s">
        <v>47</v>
      </c>
      <c r="F29" s="46">
        <f>F28</f>
        <v>70</v>
      </c>
      <c r="G29" s="45"/>
      <c r="H29" s="44"/>
      <c r="I29" s="44">
        <f t="shared" si="8"/>
        <v>0</v>
      </c>
      <c r="J29" s="45"/>
      <c r="K29" s="44">
        <f t="shared" si="9"/>
        <v>0</v>
      </c>
      <c r="L29" s="45">
        <f t="shared" si="10"/>
        <v>0</v>
      </c>
      <c r="M29" s="45">
        <f t="shared" si="11"/>
        <v>0</v>
      </c>
      <c r="N29" s="45">
        <f t="shared" si="12"/>
        <v>0</v>
      </c>
      <c r="O29" s="45">
        <f t="shared" si="13"/>
        <v>0</v>
      </c>
      <c r="P29" s="45">
        <f t="shared" si="14"/>
        <v>0</v>
      </c>
      <c r="Q29" s="45">
        <f t="shared" si="15"/>
        <v>0</v>
      </c>
    </row>
    <row r="30" spans="2:17" ht="20">
      <c r="B30" s="42">
        <v>16</v>
      </c>
      <c r="C30" s="34" t="s">
        <v>88</v>
      </c>
      <c r="D30" s="110" t="s">
        <v>171</v>
      </c>
      <c r="E30" s="42" t="s">
        <v>47</v>
      </c>
      <c r="F30" s="46">
        <v>640</v>
      </c>
      <c r="G30" s="45"/>
      <c r="H30" s="44"/>
      <c r="I30" s="44"/>
      <c r="J30" s="45"/>
      <c r="K30" s="44">
        <f t="shared" si="9"/>
        <v>0</v>
      </c>
      <c r="L30" s="45">
        <f t="shared" si="10"/>
        <v>0</v>
      </c>
      <c r="M30" s="45">
        <f t="shared" si="11"/>
        <v>0</v>
      </c>
      <c r="N30" s="45">
        <f t="shared" si="12"/>
        <v>0</v>
      </c>
      <c r="O30" s="45">
        <f t="shared" si="13"/>
        <v>0</v>
      </c>
      <c r="P30" s="45">
        <f t="shared" si="14"/>
        <v>0</v>
      </c>
      <c r="Q30" s="45">
        <f t="shared" si="15"/>
        <v>0</v>
      </c>
    </row>
    <row r="31" spans="2:17" ht="9.65" customHeight="1">
      <c r="B31" s="42">
        <v>17</v>
      </c>
      <c r="C31" s="34"/>
      <c r="D31" s="114" t="s">
        <v>177</v>
      </c>
      <c r="E31" s="42" t="s">
        <v>47</v>
      </c>
      <c r="F31" s="46">
        <f>F30</f>
        <v>640</v>
      </c>
      <c r="G31" s="45"/>
      <c r="H31" s="44"/>
      <c r="I31" s="44">
        <f t="shared" si="8"/>
        <v>0</v>
      </c>
      <c r="J31" s="45"/>
      <c r="K31" s="44">
        <f t="shared" si="9"/>
        <v>0</v>
      </c>
      <c r="L31" s="45">
        <f t="shared" si="10"/>
        <v>0</v>
      </c>
      <c r="M31" s="45">
        <f t="shared" si="11"/>
        <v>0</v>
      </c>
      <c r="N31" s="45">
        <f t="shared" si="12"/>
        <v>0</v>
      </c>
      <c r="O31" s="45">
        <f t="shared" si="13"/>
        <v>0</v>
      </c>
      <c r="P31" s="45">
        <f t="shared" si="14"/>
        <v>0</v>
      </c>
      <c r="Q31" s="45">
        <f t="shared" si="15"/>
        <v>0</v>
      </c>
    </row>
    <row r="32" spans="2:17" ht="9.65" customHeight="1">
      <c r="B32" s="42">
        <v>18</v>
      </c>
      <c r="C32" s="34"/>
      <c r="D32" s="114" t="s">
        <v>186</v>
      </c>
      <c r="E32" s="42" t="s">
        <v>47</v>
      </c>
      <c r="F32" s="46">
        <f>F30</f>
        <v>640</v>
      </c>
      <c r="G32" s="45"/>
      <c r="H32" s="44"/>
      <c r="I32" s="44">
        <f t="shared" si="8"/>
        <v>0</v>
      </c>
      <c r="J32" s="45"/>
      <c r="K32" s="44">
        <f t="shared" si="9"/>
        <v>0</v>
      </c>
      <c r="L32" s="45">
        <f t="shared" si="10"/>
        <v>0</v>
      </c>
      <c r="M32" s="45">
        <f t="shared" si="11"/>
        <v>0</v>
      </c>
      <c r="N32" s="45">
        <f t="shared" si="12"/>
        <v>0</v>
      </c>
      <c r="O32" s="45">
        <f t="shared" si="13"/>
        <v>0</v>
      </c>
      <c r="P32" s="45">
        <f t="shared" si="14"/>
        <v>0</v>
      </c>
      <c r="Q32" s="45">
        <f t="shared" si="15"/>
        <v>0</v>
      </c>
    </row>
    <row r="33" spans="2:17" ht="9.65" customHeight="1">
      <c r="B33" s="42">
        <v>19</v>
      </c>
      <c r="C33" s="34"/>
      <c r="D33" s="114" t="s">
        <v>121</v>
      </c>
      <c r="E33" s="42" t="s">
        <v>47</v>
      </c>
      <c r="F33" s="46">
        <f>F30</f>
        <v>640</v>
      </c>
      <c r="G33" s="45"/>
      <c r="H33" s="44"/>
      <c r="I33" s="44">
        <f t="shared" si="8"/>
        <v>0</v>
      </c>
      <c r="J33" s="45"/>
      <c r="K33" s="44">
        <f t="shared" si="9"/>
        <v>0</v>
      </c>
      <c r="L33" s="45">
        <f t="shared" si="10"/>
        <v>0</v>
      </c>
      <c r="M33" s="45">
        <f t="shared" si="11"/>
        <v>0</v>
      </c>
      <c r="N33" s="45">
        <f t="shared" si="12"/>
        <v>0</v>
      </c>
      <c r="O33" s="45">
        <f t="shared" si="13"/>
        <v>0</v>
      </c>
      <c r="P33" s="45">
        <f t="shared" si="14"/>
        <v>0</v>
      </c>
      <c r="Q33" s="45">
        <f t="shared" si="15"/>
        <v>0</v>
      </c>
    </row>
    <row r="34" spans="2:17" ht="20">
      <c r="B34" s="42">
        <v>20</v>
      </c>
      <c r="C34" s="34" t="s">
        <v>88</v>
      </c>
      <c r="D34" s="110" t="s">
        <v>130</v>
      </c>
      <c r="E34" s="42" t="s">
        <v>47</v>
      </c>
      <c r="F34" s="46">
        <f>F30</f>
        <v>640</v>
      </c>
      <c r="G34" s="45"/>
      <c r="H34" s="44"/>
      <c r="I34" s="44"/>
      <c r="J34" s="45"/>
      <c r="K34" s="44">
        <f t="shared" si="9"/>
        <v>0</v>
      </c>
      <c r="L34" s="45">
        <f t="shared" si="10"/>
        <v>0</v>
      </c>
      <c r="M34" s="45">
        <f t="shared" si="11"/>
        <v>0</v>
      </c>
      <c r="N34" s="45">
        <f t="shared" si="12"/>
        <v>0</v>
      </c>
      <c r="O34" s="45">
        <f t="shared" si="13"/>
        <v>0</v>
      </c>
      <c r="P34" s="45">
        <f t="shared" si="14"/>
        <v>0</v>
      </c>
      <c r="Q34" s="45">
        <f t="shared" si="15"/>
        <v>0</v>
      </c>
    </row>
    <row r="35" spans="2:17" ht="9.65" customHeight="1">
      <c r="B35" s="42">
        <v>21</v>
      </c>
      <c r="C35" s="34"/>
      <c r="D35" s="114" t="s">
        <v>159</v>
      </c>
      <c r="E35" s="46" t="s">
        <v>48</v>
      </c>
      <c r="F35" s="46">
        <v>73.3</v>
      </c>
      <c r="G35" s="45"/>
      <c r="H35" s="44"/>
      <c r="I35" s="44">
        <f t="shared" si="8"/>
        <v>0</v>
      </c>
      <c r="J35" s="45"/>
      <c r="K35" s="44">
        <f t="shared" si="9"/>
        <v>0</v>
      </c>
      <c r="L35" s="45">
        <f t="shared" si="10"/>
        <v>0</v>
      </c>
      <c r="M35" s="45">
        <f t="shared" si="11"/>
        <v>0</v>
      </c>
      <c r="N35" s="45">
        <f t="shared" si="12"/>
        <v>0</v>
      </c>
      <c r="O35" s="45">
        <f t="shared" si="13"/>
        <v>0</v>
      </c>
      <c r="P35" s="45">
        <f t="shared" si="14"/>
        <v>0</v>
      </c>
      <c r="Q35" s="45">
        <f t="shared" si="15"/>
        <v>0</v>
      </c>
    </row>
    <row r="36" spans="2:17" ht="9.65" customHeight="1">
      <c r="B36" s="42">
        <v>22</v>
      </c>
      <c r="C36" s="34"/>
      <c r="D36" s="114" t="s">
        <v>131</v>
      </c>
      <c r="E36" s="46" t="s">
        <v>122</v>
      </c>
      <c r="F36" s="46">
        <v>9216</v>
      </c>
      <c r="G36" s="45"/>
      <c r="H36" s="44"/>
      <c r="I36" s="44">
        <f t="shared" si="8"/>
        <v>0</v>
      </c>
      <c r="J36" s="45"/>
      <c r="K36" s="44">
        <f t="shared" si="9"/>
        <v>0</v>
      </c>
      <c r="L36" s="45">
        <f t="shared" si="10"/>
        <v>0</v>
      </c>
      <c r="M36" s="45">
        <f t="shared" si="11"/>
        <v>0</v>
      </c>
      <c r="N36" s="45">
        <f t="shared" si="12"/>
        <v>0</v>
      </c>
      <c r="O36" s="45">
        <f t="shared" si="13"/>
        <v>0</v>
      </c>
      <c r="P36" s="45">
        <f t="shared" si="14"/>
        <v>0</v>
      </c>
      <c r="Q36" s="45">
        <f t="shared" si="15"/>
        <v>0</v>
      </c>
    </row>
    <row r="37" spans="2:17" ht="9.65" customHeight="1">
      <c r="B37" s="42">
        <v>23</v>
      </c>
      <c r="C37" s="34"/>
      <c r="D37" s="114" t="s">
        <v>132</v>
      </c>
      <c r="E37" s="46" t="s">
        <v>122</v>
      </c>
      <c r="F37" s="46">
        <v>200</v>
      </c>
      <c r="G37" s="45"/>
      <c r="H37" s="44"/>
      <c r="I37" s="44">
        <f t="shared" si="8"/>
        <v>0</v>
      </c>
      <c r="J37" s="45"/>
      <c r="K37" s="44">
        <f t="shared" si="9"/>
        <v>0</v>
      </c>
      <c r="L37" s="45">
        <f t="shared" si="10"/>
        <v>0</v>
      </c>
      <c r="M37" s="45">
        <f t="shared" si="11"/>
        <v>0</v>
      </c>
      <c r="N37" s="45">
        <f t="shared" si="12"/>
        <v>0</v>
      </c>
      <c r="O37" s="45">
        <f t="shared" si="13"/>
        <v>0</v>
      </c>
      <c r="P37" s="45">
        <f t="shared" si="14"/>
        <v>0</v>
      </c>
      <c r="Q37" s="45">
        <f t="shared" si="15"/>
        <v>0</v>
      </c>
    </row>
    <row r="38" spans="2:17" ht="9.65" customHeight="1">
      <c r="B38" s="42">
        <v>24</v>
      </c>
      <c r="C38" s="34"/>
      <c r="D38" s="114" t="s">
        <v>180</v>
      </c>
      <c r="E38" s="42" t="s">
        <v>47</v>
      </c>
      <c r="F38" s="46">
        <v>19</v>
      </c>
      <c r="G38" s="45"/>
      <c r="H38" s="44"/>
      <c r="I38" s="44">
        <f t="shared" si="8"/>
        <v>0</v>
      </c>
      <c r="J38" s="45"/>
      <c r="K38" s="44">
        <f t="shared" si="9"/>
        <v>0</v>
      </c>
      <c r="L38" s="45">
        <f t="shared" si="10"/>
        <v>0</v>
      </c>
      <c r="M38" s="45">
        <f t="shared" si="11"/>
        <v>0</v>
      </c>
      <c r="N38" s="45">
        <f t="shared" si="12"/>
        <v>0</v>
      </c>
      <c r="O38" s="45">
        <f t="shared" si="13"/>
        <v>0</v>
      </c>
      <c r="P38" s="45">
        <f t="shared" si="14"/>
        <v>0</v>
      </c>
      <c r="Q38" s="45">
        <f t="shared" si="15"/>
        <v>0</v>
      </c>
    </row>
    <row r="39" spans="2:17" ht="9.65" customHeight="1">
      <c r="B39" s="42">
        <v>25</v>
      </c>
      <c r="C39" s="34"/>
      <c r="D39" s="114" t="s">
        <v>181</v>
      </c>
      <c r="E39" s="42" t="s">
        <v>47</v>
      </c>
      <c r="F39" s="46">
        <v>70</v>
      </c>
      <c r="G39" s="45"/>
      <c r="H39" s="44"/>
      <c r="I39" s="44">
        <f t="shared" si="8"/>
        <v>0</v>
      </c>
      <c r="J39" s="45"/>
      <c r="K39" s="44">
        <f t="shared" si="9"/>
        <v>0</v>
      </c>
      <c r="L39" s="45">
        <f t="shared" si="10"/>
        <v>0</v>
      </c>
      <c r="M39" s="45">
        <f t="shared" si="11"/>
        <v>0</v>
      </c>
      <c r="N39" s="45">
        <f t="shared" si="12"/>
        <v>0</v>
      </c>
      <c r="O39" s="45">
        <f t="shared" si="13"/>
        <v>0</v>
      </c>
      <c r="P39" s="45">
        <f t="shared" si="14"/>
        <v>0</v>
      </c>
      <c r="Q39" s="45">
        <f t="shared" si="15"/>
        <v>0</v>
      </c>
    </row>
    <row r="40" spans="2:17" ht="9.65" customHeight="1">
      <c r="B40" s="42">
        <v>26</v>
      </c>
      <c r="C40" s="34"/>
      <c r="D40" s="114" t="s">
        <v>185</v>
      </c>
      <c r="E40" s="46" t="s">
        <v>147</v>
      </c>
      <c r="F40" s="46">
        <v>64</v>
      </c>
      <c r="G40" s="45"/>
      <c r="H40" s="44"/>
      <c r="I40" s="44">
        <f t="shared" ref="I40" si="16">ROUND(H40*G40,2)</f>
        <v>0</v>
      </c>
      <c r="J40" s="45"/>
      <c r="K40" s="44">
        <f t="shared" ref="K40" si="17">ROUND(0.1*I40,2)</f>
        <v>0</v>
      </c>
      <c r="L40" s="45">
        <f t="shared" ref="L40" si="18">SUM(I40:K40)</f>
        <v>0</v>
      </c>
      <c r="M40" s="45">
        <f t="shared" ref="M40" si="19">ROUND(F40*G40,2)</f>
        <v>0</v>
      </c>
      <c r="N40" s="45">
        <f t="shared" ref="N40" si="20">ROUND(F40*I40,2)</f>
        <v>0</v>
      </c>
      <c r="O40" s="45">
        <f t="shared" ref="O40" si="21">ROUND(J40*F40,2)</f>
        <v>0</v>
      </c>
      <c r="P40" s="45">
        <f t="shared" ref="P40" si="22">ROUND(K40*F40,2)</f>
        <v>0</v>
      </c>
      <c r="Q40" s="45">
        <f t="shared" ref="Q40" si="23">SUM(N40:P40)</f>
        <v>0</v>
      </c>
    </row>
    <row r="41" spans="2:17" ht="9.65" customHeight="1">
      <c r="B41" s="42">
        <v>27</v>
      </c>
      <c r="C41" s="34"/>
      <c r="D41" s="114" t="s">
        <v>133</v>
      </c>
      <c r="E41" s="46" t="s">
        <v>122</v>
      </c>
      <c r="F41" s="46">
        <v>2</v>
      </c>
      <c r="G41" s="45"/>
      <c r="H41" s="44"/>
      <c r="I41" s="44">
        <f t="shared" si="8"/>
        <v>0</v>
      </c>
      <c r="J41" s="45"/>
      <c r="K41" s="44">
        <f t="shared" si="9"/>
        <v>0</v>
      </c>
      <c r="L41" s="45">
        <f t="shared" si="10"/>
        <v>0</v>
      </c>
      <c r="M41" s="45">
        <f t="shared" si="11"/>
        <v>0</v>
      </c>
      <c r="N41" s="45">
        <f t="shared" si="12"/>
        <v>0</v>
      </c>
      <c r="O41" s="45">
        <f t="shared" si="13"/>
        <v>0</v>
      </c>
      <c r="P41" s="45">
        <f t="shared" si="14"/>
        <v>0</v>
      </c>
      <c r="Q41" s="45">
        <f t="shared" si="15"/>
        <v>0</v>
      </c>
    </row>
    <row r="42" spans="2:17" ht="9.65" customHeight="1">
      <c r="B42" s="42">
        <v>28</v>
      </c>
      <c r="C42" s="34"/>
      <c r="D42" s="114" t="s">
        <v>134</v>
      </c>
      <c r="E42" s="46" t="s">
        <v>122</v>
      </c>
      <c r="F42" s="46">
        <v>8</v>
      </c>
      <c r="G42" s="45"/>
      <c r="H42" s="44"/>
      <c r="I42" s="44">
        <f t="shared" si="8"/>
        <v>0</v>
      </c>
      <c r="J42" s="45"/>
      <c r="K42" s="44">
        <f t="shared" si="9"/>
        <v>0</v>
      </c>
      <c r="L42" s="45">
        <f t="shared" si="10"/>
        <v>0</v>
      </c>
      <c r="M42" s="45">
        <f t="shared" si="11"/>
        <v>0</v>
      </c>
      <c r="N42" s="45">
        <f t="shared" si="12"/>
        <v>0</v>
      </c>
      <c r="O42" s="45">
        <f t="shared" si="13"/>
        <v>0</v>
      </c>
      <c r="P42" s="45">
        <f t="shared" si="14"/>
        <v>0</v>
      </c>
      <c r="Q42" s="45">
        <f t="shared" si="15"/>
        <v>0</v>
      </c>
    </row>
    <row r="43" spans="2:17" ht="9.65" customHeight="1">
      <c r="B43" s="42">
        <v>29</v>
      </c>
      <c r="C43" s="34"/>
      <c r="D43" s="114" t="s">
        <v>135</v>
      </c>
      <c r="E43" s="46" t="s">
        <v>122</v>
      </c>
      <c r="F43" s="46">
        <v>40</v>
      </c>
      <c r="G43" s="45"/>
      <c r="H43" s="44"/>
      <c r="I43" s="44">
        <f t="shared" si="8"/>
        <v>0</v>
      </c>
      <c r="J43" s="45"/>
      <c r="K43" s="44">
        <f t="shared" si="9"/>
        <v>0</v>
      </c>
      <c r="L43" s="45">
        <f t="shared" si="10"/>
        <v>0</v>
      </c>
      <c r="M43" s="45">
        <f t="shared" si="11"/>
        <v>0</v>
      </c>
      <c r="N43" s="45">
        <f t="shared" si="12"/>
        <v>0</v>
      </c>
      <c r="O43" s="45">
        <f t="shared" si="13"/>
        <v>0</v>
      </c>
      <c r="P43" s="45">
        <f t="shared" si="14"/>
        <v>0</v>
      </c>
      <c r="Q43" s="45">
        <f t="shared" si="15"/>
        <v>0</v>
      </c>
    </row>
    <row r="44" spans="2:17" ht="9.65" customHeight="1">
      <c r="B44" s="42">
        <v>30</v>
      </c>
      <c r="C44" s="34"/>
      <c r="D44" s="114" t="s">
        <v>136</v>
      </c>
      <c r="E44" s="46" t="s">
        <v>122</v>
      </c>
      <c r="F44" s="46">
        <v>2500</v>
      </c>
      <c r="G44" s="45"/>
      <c r="H44" s="44"/>
      <c r="I44" s="44">
        <f t="shared" si="8"/>
        <v>0</v>
      </c>
      <c r="J44" s="45"/>
      <c r="K44" s="44">
        <f t="shared" si="9"/>
        <v>0</v>
      </c>
      <c r="L44" s="45">
        <f t="shared" si="10"/>
        <v>0</v>
      </c>
      <c r="M44" s="45">
        <f t="shared" si="11"/>
        <v>0</v>
      </c>
      <c r="N44" s="45">
        <f t="shared" si="12"/>
        <v>0</v>
      </c>
      <c r="O44" s="45">
        <f t="shared" si="13"/>
        <v>0</v>
      </c>
      <c r="P44" s="45">
        <f t="shared" si="14"/>
        <v>0</v>
      </c>
      <c r="Q44" s="45">
        <f t="shared" si="15"/>
        <v>0</v>
      </c>
    </row>
    <row r="45" spans="2:17" ht="9.65" customHeight="1">
      <c r="B45" s="42">
        <v>31</v>
      </c>
      <c r="C45" s="34"/>
      <c r="D45" s="114" t="s">
        <v>137</v>
      </c>
      <c r="E45" s="46" t="s">
        <v>139</v>
      </c>
      <c r="F45" s="46">
        <v>20</v>
      </c>
      <c r="G45" s="45"/>
      <c r="H45" s="44"/>
      <c r="I45" s="44">
        <f t="shared" si="8"/>
        <v>0</v>
      </c>
      <c r="J45" s="45"/>
      <c r="K45" s="44">
        <f t="shared" si="9"/>
        <v>0</v>
      </c>
      <c r="L45" s="45">
        <f t="shared" si="10"/>
        <v>0</v>
      </c>
      <c r="M45" s="45">
        <f t="shared" si="11"/>
        <v>0</v>
      </c>
      <c r="N45" s="45">
        <f t="shared" si="12"/>
        <v>0</v>
      </c>
      <c r="O45" s="45">
        <f t="shared" si="13"/>
        <v>0</v>
      </c>
      <c r="P45" s="45">
        <f t="shared" si="14"/>
        <v>0</v>
      </c>
      <c r="Q45" s="45">
        <f t="shared" si="15"/>
        <v>0</v>
      </c>
    </row>
    <row r="46" spans="2:17" ht="9.65" customHeight="1">
      <c r="B46" s="42">
        <v>32</v>
      </c>
      <c r="C46" s="34"/>
      <c r="D46" s="114" t="s">
        <v>138</v>
      </c>
      <c r="E46" s="46" t="s">
        <v>139</v>
      </c>
      <c r="F46" s="46">
        <v>12</v>
      </c>
      <c r="G46" s="45"/>
      <c r="H46" s="44"/>
      <c r="I46" s="44">
        <f t="shared" si="8"/>
        <v>0</v>
      </c>
      <c r="J46" s="45"/>
      <c r="K46" s="44">
        <f t="shared" si="9"/>
        <v>0</v>
      </c>
      <c r="L46" s="45">
        <f t="shared" si="10"/>
        <v>0</v>
      </c>
      <c r="M46" s="45">
        <f t="shared" si="11"/>
        <v>0</v>
      </c>
      <c r="N46" s="45">
        <f t="shared" si="12"/>
        <v>0</v>
      </c>
      <c r="O46" s="45">
        <f t="shared" si="13"/>
        <v>0</v>
      </c>
      <c r="P46" s="45">
        <f t="shared" si="14"/>
        <v>0</v>
      </c>
      <c r="Q46" s="45">
        <f t="shared" si="15"/>
        <v>0</v>
      </c>
    </row>
    <row r="47" spans="2:17" ht="9.65" customHeight="1">
      <c r="B47" s="42">
        <v>33</v>
      </c>
      <c r="C47" s="34"/>
      <c r="D47" s="114" t="s">
        <v>142</v>
      </c>
      <c r="E47" s="46" t="s">
        <v>48</v>
      </c>
      <c r="F47" s="46">
        <v>80</v>
      </c>
      <c r="G47" s="45"/>
      <c r="H47" s="44"/>
      <c r="I47" s="44">
        <f t="shared" si="8"/>
        <v>0</v>
      </c>
      <c r="J47" s="45"/>
      <c r="K47" s="44">
        <f t="shared" si="9"/>
        <v>0</v>
      </c>
      <c r="L47" s="45">
        <f t="shared" si="10"/>
        <v>0</v>
      </c>
      <c r="M47" s="45">
        <f t="shared" si="11"/>
        <v>0</v>
      </c>
      <c r="N47" s="45">
        <f t="shared" si="12"/>
        <v>0</v>
      </c>
      <c r="O47" s="45">
        <f t="shared" si="13"/>
        <v>0</v>
      </c>
      <c r="P47" s="45">
        <f t="shared" si="14"/>
        <v>0</v>
      </c>
      <c r="Q47" s="45">
        <f t="shared" si="15"/>
        <v>0</v>
      </c>
    </row>
    <row r="48" spans="2:17" ht="9.65" customHeight="1">
      <c r="B48" s="42">
        <v>34</v>
      </c>
      <c r="C48" s="34"/>
      <c r="D48" s="114" t="s">
        <v>140</v>
      </c>
      <c r="E48" s="46" t="s">
        <v>122</v>
      </c>
      <c r="F48" s="46">
        <v>200</v>
      </c>
      <c r="G48" s="45"/>
      <c r="H48" s="44"/>
      <c r="I48" s="44">
        <f t="shared" si="8"/>
        <v>0</v>
      </c>
      <c r="J48" s="45"/>
      <c r="K48" s="44">
        <f t="shared" si="9"/>
        <v>0</v>
      </c>
      <c r="L48" s="45">
        <f t="shared" si="10"/>
        <v>0</v>
      </c>
      <c r="M48" s="45">
        <f t="shared" si="11"/>
        <v>0</v>
      </c>
      <c r="N48" s="45">
        <f t="shared" si="12"/>
        <v>0</v>
      </c>
      <c r="O48" s="45">
        <f t="shared" si="13"/>
        <v>0</v>
      </c>
      <c r="P48" s="45">
        <f t="shared" si="14"/>
        <v>0</v>
      </c>
      <c r="Q48" s="45">
        <f t="shared" si="15"/>
        <v>0</v>
      </c>
    </row>
    <row r="49" spans="2:17" ht="9.65" customHeight="1">
      <c r="B49" s="42">
        <v>35</v>
      </c>
      <c r="C49" s="34"/>
      <c r="D49" s="114" t="s">
        <v>141</v>
      </c>
      <c r="E49" s="46" t="s">
        <v>122</v>
      </c>
      <c r="F49" s="46">
        <v>75</v>
      </c>
      <c r="G49" s="45"/>
      <c r="H49" s="44"/>
      <c r="I49" s="44">
        <f t="shared" si="8"/>
        <v>0</v>
      </c>
      <c r="J49" s="45"/>
      <c r="K49" s="44">
        <f t="shared" si="9"/>
        <v>0</v>
      </c>
      <c r="L49" s="45">
        <f t="shared" si="10"/>
        <v>0</v>
      </c>
      <c r="M49" s="45">
        <f t="shared" si="11"/>
        <v>0</v>
      </c>
      <c r="N49" s="45">
        <f t="shared" si="12"/>
        <v>0</v>
      </c>
      <c r="O49" s="45">
        <f t="shared" si="13"/>
        <v>0</v>
      </c>
      <c r="P49" s="45">
        <f t="shared" si="14"/>
        <v>0</v>
      </c>
      <c r="Q49" s="45">
        <f t="shared" si="15"/>
        <v>0</v>
      </c>
    </row>
    <row r="50" spans="2:17" ht="9.65" customHeight="1">
      <c r="B50" s="42">
        <v>36</v>
      </c>
      <c r="C50" s="34"/>
      <c r="D50" s="114" t="s">
        <v>144</v>
      </c>
      <c r="E50" s="46" t="s">
        <v>122</v>
      </c>
      <c r="F50" s="46">
        <v>120</v>
      </c>
      <c r="G50" s="45"/>
      <c r="H50" s="44"/>
      <c r="I50" s="44">
        <f t="shared" si="8"/>
        <v>0</v>
      </c>
      <c r="J50" s="45"/>
      <c r="K50" s="44">
        <f t="shared" si="9"/>
        <v>0</v>
      </c>
      <c r="L50" s="45">
        <f t="shared" si="10"/>
        <v>0</v>
      </c>
      <c r="M50" s="45">
        <f t="shared" si="11"/>
        <v>0</v>
      </c>
      <c r="N50" s="45">
        <f t="shared" si="12"/>
        <v>0</v>
      </c>
      <c r="O50" s="45">
        <f t="shared" si="13"/>
        <v>0</v>
      </c>
      <c r="P50" s="45">
        <f t="shared" si="14"/>
        <v>0</v>
      </c>
      <c r="Q50" s="45">
        <f t="shared" si="15"/>
        <v>0</v>
      </c>
    </row>
    <row r="51" spans="2:17" ht="9.65" customHeight="1">
      <c r="B51" s="42">
        <v>37</v>
      </c>
      <c r="C51" s="34"/>
      <c r="D51" s="114" t="s">
        <v>145</v>
      </c>
      <c r="E51" s="46" t="s">
        <v>143</v>
      </c>
      <c r="F51" s="46">
        <v>125</v>
      </c>
      <c r="G51" s="45"/>
      <c r="H51" s="44"/>
      <c r="I51" s="44">
        <f t="shared" si="8"/>
        <v>0</v>
      </c>
      <c r="J51" s="45"/>
      <c r="K51" s="44">
        <f t="shared" si="9"/>
        <v>0</v>
      </c>
      <c r="L51" s="45">
        <f t="shared" si="10"/>
        <v>0</v>
      </c>
      <c r="M51" s="45">
        <f t="shared" si="11"/>
        <v>0</v>
      </c>
      <c r="N51" s="45">
        <f t="shared" si="12"/>
        <v>0</v>
      </c>
      <c r="O51" s="45">
        <f t="shared" si="13"/>
        <v>0</v>
      </c>
      <c r="P51" s="45">
        <f t="shared" si="14"/>
        <v>0</v>
      </c>
      <c r="Q51" s="45">
        <f t="shared" si="15"/>
        <v>0</v>
      </c>
    </row>
    <row r="52" spans="2:17" ht="9.65" customHeight="1">
      <c r="B52" s="42">
        <v>38</v>
      </c>
      <c r="C52" s="34"/>
      <c r="D52" s="114" t="s">
        <v>146</v>
      </c>
      <c r="E52" s="46" t="s">
        <v>147</v>
      </c>
      <c r="F52" s="46">
        <v>120</v>
      </c>
      <c r="G52" s="45"/>
      <c r="H52" s="44"/>
      <c r="I52" s="44">
        <f t="shared" si="8"/>
        <v>0</v>
      </c>
      <c r="J52" s="45"/>
      <c r="K52" s="44">
        <f t="shared" si="9"/>
        <v>0</v>
      </c>
      <c r="L52" s="45">
        <f t="shared" si="10"/>
        <v>0</v>
      </c>
      <c r="M52" s="45">
        <f t="shared" si="11"/>
        <v>0</v>
      </c>
      <c r="N52" s="45">
        <f t="shared" si="12"/>
        <v>0</v>
      </c>
      <c r="O52" s="45">
        <f t="shared" si="13"/>
        <v>0</v>
      </c>
      <c r="P52" s="45">
        <f t="shared" si="14"/>
        <v>0</v>
      </c>
      <c r="Q52" s="45">
        <f t="shared" si="15"/>
        <v>0</v>
      </c>
    </row>
    <row r="53" spans="2:17" ht="9.65" customHeight="1">
      <c r="B53" s="42">
        <v>39</v>
      </c>
      <c r="C53" s="34"/>
      <c r="D53" s="114" t="s">
        <v>148</v>
      </c>
      <c r="E53" s="46" t="s">
        <v>122</v>
      </c>
      <c r="F53" s="46">
        <v>500</v>
      </c>
      <c r="G53" s="45"/>
      <c r="H53" s="44"/>
      <c r="I53" s="44">
        <f t="shared" si="8"/>
        <v>0</v>
      </c>
      <c r="J53" s="45"/>
      <c r="K53" s="44">
        <f t="shared" si="9"/>
        <v>0</v>
      </c>
      <c r="L53" s="45">
        <f t="shared" si="10"/>
        <v>0</v>
      </c>
      <c r="M53" s="45">
        <f t="shared" si="11"/>
        <v>0</v>
      </c>
      <c r="N53" s="45">
        <f t="shared" si="12"/>
        <v>0</v>
      </c>
      <c r="O53" s="45">
        <f t="shared" si="13"/>
        <v>0</v>
      </c>
      <c r="P53" s="45">
        <f t="shared" si="14"/>
        <v>0</v>
      </c>
      <c r="Q53" s="45">
        <f t="shared" si="15"/>
        <v>0</v>
      </c>
    </row>
    <row r="54" spans="2:17" ht="20">
      <c r="B54" s="42">
        <v>40</v>
      </c>
      <c r="C54" s="34"/>
      <c r="D54" s="114" t="s">
        <v>128</v>
      </c>
      <c r="E54" s="42" t="s">
        <v>47</v>
      </c>
      <c r="F54" s="46">
        <v>750</v>
      </c>
      <c r="G54" s="45"/>
      <c r="H54" s="44"/>
      <c r="I54" s="44">
        <f t="shared" si="8"/>
        <v>0</v>
      </c>
      <c r="J54" s="45"/>
      <c r="K54" s="44">
        <f t="shared" si="9"/>
        <v>0</v>
      </c>
      <c r="L54" s="45">
        <f t="shared" si="10"/>
        <v>0</v>
      </c>
      <c r="M54" s="45">
        <f t="shared" si="11"/>
        <v>0</v>
      </c>
      <c r="N54" s="45">
        <f t="shared" si="12"/>
        <v>0</v>
      </c>
      <c r="O54" s="45">
        <f t="shared" si="13"/>
        <v>0</v>
      </c>
      <c r="P54" s="45">
        <f t="shared" si="14"/>
        <v>0</v>
      </c>
      <c r="Q54" s="45">
        <f t="shared" si="15"/>
        <v>0</v>
      </c>
    </row>
    <row r="55" spans="2:17" ht="20">
      <c r="B55" s="42">
        <v>41</v>
      </c>
      <c r="C55" s="34"/>
      <c r="D55" s="114" t="s">
        <v>149</v>
      </c>
      <c r="E55" s="46" t="s">
        <v>48</v>
      </c>
      <c r="F55" s="46">
        <v>100</v>
      </c>
      <c r="G55" s="45"/>
      <c r="H55" s="44"/>
      <c r="I55" s="44">
        <f t="shared" si="8"/>
        <v>0</v>
      </c>
      <c r="J55" s="45"/>
      <c r="K55" s="44">
        <f t="shared" si="9"/>
        <v>0</v>
      </c>
      <c r="L55" s="45">
        <f t="shared" si="10"/>
        <v>0</v>
      </c>
      <c r="M55" s="45">
        <f t="shared" si="11"/>
        <v>0</v>
      </c>
      <c r="N55" s="45">
        <f t="shared" si="12"/>
        <v>0</v>
      </c>
      <c r="O55" s="45">
        <f t="shared" si="13"/>
        <v>0</v>
      </c>
      <c r="P55" s="45">
        <f t="shared" si="14"/>
        <v>0</v>
      </c>
      <c r="Q55" s="45">
        <f t="shared" si="15"/>
        <v>0</v>
      </c>
    </row>
    <row r="56" spans="2:17" ht="9.65" customHeight="1">
      <c r="B56" s="42">
        <v>42</v>
      </c>
      <c r="C56" s="34"/>
      <c r="D56" s="114" t="s">
        <v>150</v>
      </c>
      <c r="E56" s="46" t="s">
        <v>48</v>
      </c>
      <c r="F56" s="46">
        <v>100</v>
      </c>
      <c r="G56" s="45"/>
      <c r="H56" s="44"/>
      <c r="I56" s="44">
        <f t="shared" si="8"/>
        <v>0</v>
      </c>
      <c r="J56" s="45"/>
      <c r="K56" s="44">
        <f t="shared" si="9"/>
        <v>0</v>
      </c>
      <c r="L56" s="45">
        <f t="shared" si="10"/>
        <v>0</v>
      </c>
      <c r="M56" s="45">
        <f t="shared" si="11"/>
        <v>0</v>
      </c>
      <c r="N56" s="45">
        <f t="shared" si="12"/>
        <v>0</v>
      </c>
      <c r="O56" s="45">
        <f t="shared" si="13"/>
        <v>0</v>
      </c>
      <c r="P56" s="45">
        <f t="shared" si="14"/>
        <v>0</v>
      </c>
      <c r="Q56" s="45">
        <f t="shared" si="15"/>
        <v>0</v>
      </c>
    </row>
    <row r="57" spans="2:17" ht="20">
      <c r="B57" s="42">
        <v>43</v>
      </c>
      <c r="C57" s="34"/>
      <c r="D57" s="114" t="s">
        <v>151</v>
      </c>
      <c r="E57" s="46" t="s">
        <v>48</v>
      </c>
      <c r="F57" s="46">
        <v>50</v>
      </c>
      <c r="G57" s="45"/>
      <c r="H57" s="44"/>
      <c r="I57" s="44">
        <f t="shared" si="8"/>
        <v>0</v>
      </c>
      <c r="J57" s="45"/>
      <c r="K57" s="44">
        <f t="shared" si="9"/>
        <v>0</v>
      </c>
      <c r="L57" s="45">
        <f t="shared" si="10"/>
        <v>0</v>
      </c>
      <c r="M57" s="45">
        <f t="shared" si="11"/>
        <v>0</v>
      </c>
      <c r="N57" s="45">
        <f t="shared" si="12"/>
        <v>0</v>
      </c>
      <c r="O57" s="45">
        <f t="shared" si="13"/>
        <v>0</v>
      </c>
      <c r="P57" s="45">
        <f t="shared" si="14"/>
        <v>0</v>
      </c>
      <c r="Q57" s="45">
        <f t="shared" si="15"/>
        <v>0</v>
      </c>
    </row>
    <row r="58" spans="2:17">
      <c r="B58" s="42">
        <v>44</v>
      </c>
      <c r="C58" s="34"/>
      <c r="D58" s="114" t="s">
        <v>152</v>
      </c>
      <c r="E58" s="46" t="s">
        <v>48</v>
      </c>
      <c r="F58" s="46">
        <v>120</v>
      </c>
      <c r="G58" s="45"/>
      <c r="H58" s="44"/>
      <c r="I58" s="44">
        <f t="shared" si="8"/>
        <v>0</v>
      </c>
      <c r="J58" s="45"/>
      <c r="K58" s="44">
        <f t="shared" si="9"/>
        <v>0</v>
      </c>
      <c r="L58" s="45">
        <f t="shared" si="10"/>
        <v>0</v>
      </c>
      <c r="M58" s="45">
        <f t="shared" si="11"/>
        <v>0</v>
      </c>
      <c r="N58" s="45">
        <f t="shared" si="12"/>
        <v>0</v>
      </c>
      <c r="O58" s="45">
        <f t="shared" si="13"/>
        <v>0</v>
      </c>
      <c r="P58" s="45">
        <f t="shared" si="14"/>
        <v>0</v>
      </c>
      <c r="Q58" s="45">
        <f t="shared" si="15"/>
        <v>0</v>
      </c>
    </row>
    <row r="59" spans="2:17" ht="20">
      <c r="B59" s="42">
        <v>45</v>
      </c>
      <c r="C59" s="34"/>
      <c r="D59" s="114" t="s">
        <v>153</v>
      </c>
      <c r="E59" s="46" t="s">
        <v>122</v>
      </c>
      <c r="F59" s="46">
        <v>6</v>
      </c>
      <c r="G59" s="45"/>
      <c r="H59" s="44"/>
      <c r="I59" s="44">
        <f t="shared" si="8"/>
        <v>0</v>
      </c>
      <c r="J59" s="45"/>
      <c r="K59" s="44">
        <f t="shared" si="9"/>
        <v>0</v>
      </c>
      <c r="L59" s="45">
        <f t="shared" si="10"/>
        <v>0</v>
      </c>
      <c r="M59" s="45">
        <f t="shared" si="11"/>
        <v>0</v>
      </c>
      <c r="N59" s="45">
        <f t="shared" si="12"/>
        <v>0</v>
      </c>
      <c r="O59" s="45">
        <f t="shared" si="13"/>
        <v>0</v>
      </c>
      <c r="P59" s="45">
        <f t="shared" si="14"/>
        <v>0</v>
      </c>
      <c r="Q59" s="45">
        <f t="shared" si="15"/>
        <v>0</v>
      </c>
    </row>
    <row r="60" spans="2:17" ht="20">
      <c r="B60" s="42">
        <v>46</v>
      </c>
      <c r="C60" s="34"/>
      <c r="D60" s="114" t="s">
        <v>154</v>
      </c>
      <c r="E60" s="46" t="s">
        <v>66</v>
      </c>
      <c r="F60" s="46">
        <v>32</v>
      </c>
      <c r="G60" s="45"/>
      <c r="H60" s="44"/>
      <c r="I60" s="44">
        <f t="shared" ref="I60:I78" si="24">ROUND(H60*G60,2)</f>
        <v>0</v>
      </c>
      <c r="J60" s="45"/>
      <c r="K60" s="44">
        <f t="shared" ref="K60:K80" si="25">ROUND(0.1*I60,2)</f>
        <v>0</v>
      </c>
      <c r="L60" s="45">
        <f t="shared" ref="L60:L80" si="26">SUM(I60:K60)</f>
        <v>0</v>
      </c>
      <c r="M60" s="45">
        <f t="shared" ref="M60:M80" si="27">ROUND(F60*G60,2)</f>
        <v>0</v>
      </c>
      <c r="N60" s="45">
        <f t="shared" ref="N60:N80" si="28">ROUND(F60*I60,2)</f>
        <v>0</v>
      </c>
      <c r="O60" s="45">
        <f t="shared" ref="O60:O80" si="29">ROUND(J60*F60,2)</f>
        <v>0</v>
      </c>
      <c r="P60" s="45">
        <f t="shared" ref="P60:P80" si="30">ROUND(K60*F60,2)</f>
        <v>0</v>
      </c>
      <c r="Q60" s="45">
        <f t="shared" ref="Q60:Q80" si="31">SUM(N60:P60)</f>
        <v>0</v>
      </c>
    </row>
    <row r="61" spans="2:17" ht="20">
      <c r="B61" s="42">
        <v>47</v>
      </c>
      <c r="C61" s="34"/>
      <c r="D61" s="114" t="s">
        <v>155</v>
      </c>
      <c r="E61" s="46" t="s">
        <v>122</v>
      </c>
      <c r="F61" s="46">
        <v>1100</v>
      </c>
      <c r="G61" s="45"/>
      <c r="H61" s="44"/>
      <c r="I61" s="44">
        <f t="shared" si="24"/>
        <v>0</v>
      </c>
      <c r="J61" s="45"/>
      <c r="K61" s="44">
        <f t="shared" si="25"/>
        <v>0</v>
      </c>
      <c r="L61" s="45">
        <f t="shared" si="26"/>
        <v>0</v>
      </c>
      <c r="M61" s="45">
        <f t="shared" si="27"/>
        <v>0</v>
      </c>
      <c r="N61" s="45">
        <f t="shared" si="28"/>
        <v>0</v>
      </c>
      <c r="O61" s="45">
        <f t="shared" si="29"/>
        <v>0</v>
      </c>
      <c r="P61" s="45">
        <f t="shared" si="30"/>
        <v>0</v>
      </c>
      <c r="Q61" s="45">
        <f t="shared" si="31"/>
        <v>0</v>
      </c>
    </row>
    <row r="62" spans="2:17" ht="9.65" customHeight="1">
      <c r="B62" s="42">
        <v>48</v>
      </c>
      <c r="C62" s="34"/>
      <c r="D62" s="114" t="s">
        <v>156</v>
      </c>
      <c r="E62" s="46" t="s">
        <v>122</v>
      </c>
      <c r="F62" s="46">
        <v>67</v>
      </c>
      <c r="G62" s="45"/>
      <c r="H62" s="44"/>
      <c r="I62" s="44">
        <f t="shared" si="24"/>
        <v>0</v>
      </c>
      <c r="J62" s="45"/>
      <c r="K62" s="44">
        <f t="shared" si="25"/>
        <v>0</v>
      </c>
      <c r="L62" s="45">
        <f t="shared" si="26"/>
        <v>0</v>
      </c>
      <c r="M62" s="45">
        <f t="shared" si="27"/>
        <v>0</v>
      </c>
      <c r="N62" s="45">
        <f t="shared" si="28"/>
        <v>0</v>
      </c>
      <c r="O62" s="45">
        <f t="shared" si="29"/>
        <v>0</v>
      </c>
      <c r="P62" s="45">
        <f t="shared" si="30"/>
        <v>0</v>
      </c>
      <c r="Q62" s="45">
        <f t="shared" si="31"/>
        <v>0</v>
      </c>
    </row>
    <row r="63" spans="2:17" ht="9.65" customHeight="1">
      <c r="B63" s="42">
        <v>49</v>
      </c>
      <c r="C63" s="34"/>
      <c r="D63" s="114" t="s">
        <v>164</v>
      </c>
      <c r="E63" s="46" t="s">
        <v>48</v>
      </c>
      <c r="F63" s="46">
        <v>100</v>
      </c>
      <c r="G63" s="45"/>
      <c r="H63" s="44"/>
      <c r="I63" s="44">
        <f t="shared" ref="I63" si="32">ROUND(H63*G63,2)</f>
        <v>0</v>
      </c>
      <c r="J63" s="45"/>
      <c r="K63" s="44">
        <f t="shared" ref="K63" si="33">ROUND(0.1*I63,2)</f>
        <v>0</v>
      </c>
      <c r="L63" s="45">
        <f t="shared" ref="L63" si="34">SUM(I63:K63)</f>
        <v>0</v>
      </c>
      <c r="M63" s="45">
        <f t="shared" ref="M63" si="35">ROUND(F63*G63,2)</f>
        <v>0</v>
      </c>
      <c r="N63" s="45">
        <f t="shared" ref="N63" si="36">ROUND(F63*I63,2)</f>
        <v>0</v>
      </c>
      <c r="O63" s="45">
        <f t="shared" ref="O63" si="37">ROUND(J63*F63,2)</f>
        <v>0</v>
      </c>
      <c r="P63" s="45">
        <f t="shared" ref="P63" si="38">ROUND(K63*F63,2)</f>
        <v>0</v>
      </c>
      <c r="Q63" s="45">
        <f t="shared" ref="Q63" si="39">SUM(N63:P63)</f>
        <v>0</v>
      </c>
    </row>
    <row r="64" spans="2:17" ht="9.65" customHeight="1">
      <c r="B64" s="42">
        <v>50</v>
      </c>
      <c r="C64" s="34"/>
      <c r="D64" s="114" t="s">
        <v>157</v>
      </c>
      <c r="E64" s="46" t="s">
        <v>66</v>
      </c>
      <c r="F64" s="46">
        <v>1</v>
      </c>
      <c r="G64" s="45"/>
      <c r="H64" s="44"/>
      <c r="I64" s="44">
        <f t="shared" si="24"/>
        <v>0</v>
      </c>
      <c r="J64" s="45"/>
      <c r="K64" s="44">
        <f t="shared" si="25"/>
        <v>0</v>
      </c>
      <c r="L64" s="45">
        <f t="shared" si="26"/>
        <v>0</v>
      </c>
      <c r="M64" s="45">
        <f t="shared" si="27"/>
        <v>0</v>
      </c>
      <c r="N64" s="45">
        <f t="shared" si="28"/>
        <v>0</v>
      </c>
      <c r="O64" s="45">
        <f t="shared" si="29"/>
        <v>0</v>
      </c>
      <c r="P64" s="45">
        <f t="shared" si="30"/>
        <v>0</v>
      </c>
      <c r="Q64" s="45">
        <f t="shared" si="31"/>
        <v>0</v>
      </c>
    </row>
    <row r="65" spans="2:17" ht="20">
      <c r="B65" s="42">
        <v>51</v>
      </c>
      <c r="C65" s="34" t="s">
        <v>88</v>
      </c>
      <c r="D65" s="110" t="s">
        <v>158</v>
      </c>
      <c r="E65" s="46" t="s">
        <v>66</v>
      </c>
      <c r="F65" s="46">
        <v>2</v>
      </c>
      <c r="G65" s="45"/>
      <c r="H65" s="44"/>
      <c r="I65" s="44"/>
      <c r="J65" s="45"/>
      <c r="K65" s="44">
        <f t="shared" si="25"/>
        <v>0</v>
      </c>
      <c r="L65" s="45">
        <f t="shared" si="26"/>
        <v>0</v>
      </c>
      <c r="M65" s="45">
        <f t="shared" si="27"/>
        <v>0</v>
      </c>
      <c r="N65" s="45">
        <f t="shared" si="28"/>
        <v>0</v>
      </c>
      <c r="O65" s="45">
        <f t="shared" si="29"/>
        <v>0</v>
      </c>
      <c r="P65" s="45">
        <f t="shared" si="30"/>
        <v>0</v>
      </c>
      <c r="Q65" s="45">
        <f t="shared" si="31"/>
        <v>0</v>
      </c>
    </row>
    <row r="66" spans="2:17" ht="30">
      <c r="B66" s="42">
        <v>52</v>
      </c>
      <c r="C66" s="34" t="s">
        <v>88</v>
      </c>
      <c r="D66" s="110" t="s">
        <v>162</v>
      </c>
      <c r="E66" s="46" t="s">
        <v>66</v>
      </c>
      <c r="F66" s="46">
        <v>13</v>
      </c>
      <c r="G66" s="45"/>
      <c r="H66" s="44"/>
      <c r="I66" s="44"/>
      <c r="J66" s="45"/>
      <c r="K66" s="44">
        <f t="shared" si="25"/>
        <v>0</v>
      </c>
      <c r="L66" s="45">
        <f t="shared" si="26"/>
        <v>0</v>
      </c>
      <c r="M66" s="45">
        <f t="shared" si="27"/>
        <v>0</v>
      </c>
      <c r="N66" s="45">
        <f t="shared" si="28"/>
        <v>0</v>
      </c>
      <c r="O66" s="45">
        <f t="shared" si="29"/>
        <v>0</v>
      </c>
      <c r="P66" s="45">
        <f t="shared" si="30"/>
        <v>0</v>
      </c>
      <c r="Q66" s="45">
        <f t="shared" si="31"/>
        <v>0</v>
      </c>
    </row>
    <row r="67" spans="2:17" ht="9.65" customHeight="1">
      <c r="B67" s="42">
        <v>53</v>
      </c>
      <c r="C67" s="34"/>
      <c r="D67" s="114" t="s">
        <v>160</v>
      </c>
      <c r="E67" s="46" t="s">
        <v>48</v>
      </c>
      <c r="F67" s="46">
        <v>90</v>
      </c>
      <c r="G67" s="45"/>
      <c r="H67" s="44"/>
      <c r="I67" s="44">
        <f t="shared" si="24"/>
        <v>0</v>
      </c>
      <c r="J67" s="45"/>
      <c r="K67" s="44">
        <f t="shared" si="25"/>
        <v>0</v>
      </c>
      <c r="L67" s="45">
        <f t="shared" si="26"/>
        <v>0</v>
      </c>
      <c r="M67" s="45">
        <f t="shared" si="27"/>
        <v>0</v>
      </c>
      <c r="N67" s="45">
        <f t="shared" si="28"/>
        <v>0</v>
      </c>
      <c r="O67" s="45">
        <f t="shared" si="29"/>
        <v>0</v>
      </c>
      <c r="P67" s="45">
        <f t="shared" si="30"/>
        <v>0</v>
      </c>
      <c r="Q67" s="45">
        <f t="shared" si="31"/>
        <v>0</v>
      </c>
    </row>
    <row r="68" spans="2:17" ht="20">
      <c r="B68" s="42">
        <v>54</v>
      </c>
      <c r="C68" s="34"/>
      <c r="D68" s="114" t="s">
        <v>161</v>
      </c>
      <c r="E68" s="46" t="s">
        <v>66</v>
      </c>
      <c r="F68" s="46">
        <v>13</v>
      </c>
      <c r="G68" s="45"/>
      <c r="H68" s="44"/>
      <c r="I68" s="44">
        <f t="shared" si="24"/>
        <v>0</v>
      </c>
      <c r="J68" s="45"/>
      <c r="K68" s="44">
        <f t="shared" si="25"/>
        <v>0</v>
      </c>
      <c r="L68" s="45">
        <f t="shared" si="26"/>
        <v>0</v>
      </c>
      <c r="M68" s="45">
        <f t="shared" si="27"/>
        <v>0</v>
      </c>
      <c r="N68" s="45">
        <f t="shared" si="28"/>
        <v>0</v>
      </c>
      <c r="O68" s="45">
        <f t="shared" si="29"/>
        <v>0</v>
      </c>
      <c r="P68" s="45">
        <f t="shared" si="30"/>
        <v>0</v>
      </c>
      <c r="Q68" s="45">
        <f t="shared" si="31"/>
        <v>0</v>
      </c>
    </row>
    <row r="69" spans="2:17" ht="9.65" customHeight="1">
      <c r="B69" s="42">
        <v>55</v>
      </c>
      <c r="C69" s="34"/>
      <c r="D69" s="114" t="s">
        <v>163</v>
      </c>
      <c r="E69" s="42" t="s">
        <v>47</v>
      </c>
      <c r="F69" s="46">
        <v>39</v>
      </c>
      <c r="G69" s="45"/>
      <c r="H69" s="44"/>
      <c r="I69" s="44">
        <f t="shared" si="24"/>
        <v>0</v>
      </c>
      <c r="J69" s="45"/>
      <c r="K69" s="44">
        <f t="shared" si="25"/>
        <v>0</v>
      </c>
      <c r="L69" s="45">
        <f t="shared" si="26"/>
        <v>0</v>
      </c>
      <c r="M69" s="45">
        <f t="shared" si="27"/>
        <v>0</v>
      </c>
      <c r="N69" s="45">
        <f t="shared" si="28"/>
        <v>0</v>
      </c>
      <c r="O69" s="45">
        <f t="shared" si="29"/>
        <v>0</v>
      </c>
      <c r="P69" s="45">
        <f t="shared" si="30"/>
        <v>0</v>
      </c>
      <c r="Q69" s="45">
        <f t="shared" si="31"/>
        <v>0</v>
      </c>
    </row>
    <row r="70" spans="2:17" ht="9.65" customHeight="1">
      <c r="B70" s="42">
        <v>56</v>
      </c>
      <c r="C70" s="34"/>
      <c r="D70" s="114" t="s">
        <v>181</v>
      </c>
      <c r="E70" s="42" t="s">
        <v>47</v>
      </c>
      <c r="F70" s="46">
        <v>39</v>
      </c>
      <c r="G70" s="45"/>
      <c r="H70" s="44"/>
      <c r="I70" s="44">
        <f t="shared" si="24"/>
        <v>0</v>
      </c>
      <c r="J70" s="45"/>
      <c r="K70" s="44">
        <f t="shared" si="25"/>
        <v>0</v>
      </c>
      <c r="L70" s="45">
        <f t="shared" si="26"/>
        <v>0</v>
      </c>
      <c r="M70" s="45">
        <f t="shared" si="27"/>
        <v>0</v>
      </c>
      <c r="N70" s="45">
        <f t="shared" si="28"/>
        <v>0</v>
      </c>
      <c r="O70" s="45">
        <f t="shared" si="29"/>
        <v>0</v>
      </c>
      <c r="P70" s="45">
        <f t="shared" si="30"/>
        <v>0</v>
      </c>
      <c r="Q70" s="45">
        <f t="shared" si="31"/>
        <v>0</v>
      </c>
    </row>
    <row r="71" spans="2:17" ht="9.65" customHeight="1">
      <c r="B71" s="42">
        <v>57</v>
      </c>
      <c r="C71" s="34"/>
      <c r="D71" s="114" t="s">
        <v>165</v>
      </c>
      <c r="E71" s="46" t="s">
        <v>66</v>
      </c>
      <c r="F71" s="46">
        <v>13</v>
      </c>
      <c r="G71" s="45"/>
      <c r="H71" s="44"/>
      <c r="I71" s="44">
        <f t="shared" si="24"/>
        <v>0</v>
      </c>
      <c r="J71" s="45"/>
      <c r="K71" s="44">
        <f t="shared" si="25"/>
        <v>0</v>
      </c>
      <c r="L71" s="45">
        <f t="shared" si="26"/>
        <v>0</v>
      </c>
      <c r="M71" s="45">
        <f t="shared" si="27"/>
        <v>0</v>
      </c>
      <c r="N71" s="45">
        <f t="shared" si="28"/>
        <v>0</v>
      </c>
      <c r="O71" s="45">
        <f t="shared" si="29"/>
        <v>0</v>
      </c>
      <c r="P71" s="45">
        <f t="shared" si="30"/>
        <v>0</v>
      </c>
      <c r="Q71" s="45">
        <f t="shared" si="31"/>
        <v>0</v>
      </c>
    </row>
    <row r="72" spans="2:17" ht="9.65" customHeight="1">
      <c r="B72" s="42">
        <v>58</v>
      </c>
      <c r="C72" s="34"/>
      <c r="D72" s="114"/>
      <c r="E72" s="46"/>
      <c r="F72" s="46"/>
      <c r="G72" s="45"/>
      <c r="H72" s="44"/>
      <c r="I72" s="44">
        <f t="shared" si="24"/>
        <v>0</v>
      </c>
      <c r="J72" s="45"/>
      <c r="K72" s="44">
        <f t="shared" si="25"/>
        <v>0</v>
      </c>
      <c r="L72" s="45">
        <f t="shared" si="26"/>
        <v>0</v>
      </c>
      <c r="M72" s="45">
        <f t="shared" si="27"/>
        <v>0</v>
      </c>
      <c r="N72" s="45">
        <f t="shared" si="28"/>
        <v>0</v>
      </c>
      <c r="O72" s="45">
        <f t="shared" si="29"/>
        <v>0</v>
      </c>
      <c r="P72" s="45">
        <f t="shared" si="30"/>
        <v>0</v>
      </c>
      <c r="Q72" s="45">
        <f t="shared" si="31"/>
        <v>0</v>
      </c>
    </row>
    <row r="73" spans="2:17" ht="80">
      <c r="B73" s="42">
        <v>59</v>
      </c>
      <c r="C73" s="34" t="s">
        <v>88</v>
      </c>
      <c r="D73" s="110" t="s">
        <v>183</v>
      </c>
      <c r="E73" s="46" t="s">
        <v>48</v>
      </c>
      <c r="F73" s="46">
        <v>158</v>
      </c>
      <c r="G73" s="45"/>
      <c r="H73" s="44"/>
      <c r="I73" s="44"/>
      <c r="J73" s="45"/>
      <c r="K73" s="44">
        <f t="shared" si="25"/>
        <v>0</v>
      </c>
      <c r="L73" s="45">
        <f t="shared" si="26"/>
        <v>0</v>
      </c>
      <c r="M73" s="45">
        <f t="shared" si="27"/>
        <v>0</v>
      </c>
      <c r="N73" s="45">
        <f t="shared" si="28"/>
        <v>0</v>
      </c>
      <c r="O73" s="45">
        <f t="shared" si="29"/>
        <v>0</v>
      </c>
      <c r="P73" s="45">
        <f t="shared" si="30"/>
        <v>0</v>
      </c>
      <c r="Q73" s="45">
        <f t="shared" si="31"/>
        <v>0</v>
      </c>
    </row>
    <row r="74" spans="2:17" ht="9.65" customHeight="1">
      <c r="B74" s="42">
        <v>60</v>
      </c>
      <c r="C74" s="34"/>
      <c r="D74" s="114" t="s">
        <v>166</v>
      </c>
      <c r="E74" s="46" t="s">
        <v>48</v>
      </c>
      <c r="F74" s="46">
        <v>88</v>
      </c>
      <c r="G74" s="45"/>
      <c r="H74" s="44"/>
      <c r="I74" s="44">
        <f t="shared" si="24"/>
        <v>0</v>
      </c>
      <c r="J74" s="45"/>
      <c r="K74" s="44">
        <f t="shared" si="25"/>
        <v>0</v>
      </c>
      <c r="L74" s="45">
        <f t="shared" si="26"/>
        <v>0</v>
      </c>
      <c r="M74" s="45">
        <f t="shared" si="27"/>
        <v>0</v>
      </c>
      <c r="N74" s="45">
        <f t="shared" si="28"/>
        <v>0</v>
      </c>
      <c r="O74" s="45">
        <f t="shared" si="29"/>
        <v>0</v>
      </c>
      <c r="P74" s="45">
        <f t="shared" si="30"/>
        <v>0</v>
      </c>
      <c r="Q74" s="45">
        <f t="shared" si="31"/>
        <v>0</v>
      </c>
    </row>
    <row r="75" spans="2:17" ht="9.65" customHeight="1">
      <c r="B75" s="42">
        <v>61</v>
      </c>
      <c r="C75" s="34"/>
      <c r="D75" s="114" t="s">
        <v>167</v>
      </c>
      <c r="E75" s="46" t="s">
        <v>48</v>
      </c>
      <c r="F75" s="46">
        <v>70</v>
      </c>
      <c r="G75" s="45"/>
      <c r="H75" s="44"/>
      <c r="I75" s="44">
        <f t="shared" si="24"/>
        <v>0</v>
      </c>
      <c r="J75" s="45"/>
      <c r="K75" s="44">
        <f t="shared" si="25"/>
        <v>0</v>
      </c>
      <c r="L75" s="45">
        <f t="shared" si="26"/>
        <v>0</v>
      </c>
      <c r="M75" s="45">
        <f t="shared" si="27"/>
        <v>0</v>
      </c>
      <c r="N75" s="45">
        <f t="shared" si="28"/>
        <v>0</v>
      </c>
      <c r="O75" s="45">
        <f t="shared" si="29"/>
        <v>0</v>
      </c>
      <c r="P75" s="45">
        <f t="shared" si="30"/>
        <v>0</v>
      </c>
      <c r="Q75" s="45">
        <f t="shared" si="31"/>
        <v>0</v>
      </c>
    </row>
    <row r="76" spans="2:17" ht="9.65" customHeight="1">
      <c r="B76" s="42">
        <v>62</v>
      </c>
      <c r="C76" s="34"/>
      <c r="D76" s="114" t="s">
        <v>169</v>
      </c>
      <c r="E76" s="46" t="s">
        <v>48</v>
      </c>
      <c r="F76" s="46">
        <v>330</v>
      </c>
      <c r="G76" s="45"/>
      <c r="H76" s="44"/>
      <c r="I76" s="44">
        <f t="shared" si="24"/>
        <v>0</v>
      </c>
      <c r="J76" s="45"/>
      <c r="K76" s="44">
        <f t="shared" si="25"/>
        <v>0</v>
      </c>
      <c r="L76" s="45">
        <f t="shared" si="26"/>
        <v>0</v>
      </c>
      <c r="M76" s="45">
        <f t="shared" si="27"/>
        <v>0</v>
      </c>
      <c r="N76" s="45">
        <f t="shared" si="28"/>
        <v>0</v>
      </c>
      <c r="O76" s="45">
        <f t="shared" si="29"/>
        <v>0</v>
      </c>
      <c r="P76" s="45">
        <f t="shared" si="30"/>
        <v>0</v>
      </c>
      <c r="Q76" s="45">
        <f t="shared" si="31"/>
        <v>0</v>
      </c>
    </row>
    <row r="77" spans="2:17" ht="9.65" customHeight="1">
      <c r="B77" s="42">
        <v>63</v>
      </c>
      <c r="C77" s="34"/>
      <c r="D77" s="114" t="s">
        <v>184</v>
      </c>
      <c r="E77" s="46" t="s">
        <v>48</v>
      </c>
      <c r="F77" s="46">
        <v>88</v>
      </c>
      <c r="G77" s="45"/>
      <c r="H77" s="44"/>
      <c r="I77" s="44">
        <f t="shared" ref="I77" si="40">ROUND(H77*G77,2)</f>
        <v>0</v>
      </c>
      <c r="J77" s="45"/>
      <c r="K77" s="44">
        <f t="shared" ref="K77" si="41">ROUND(0.1*I77,2)</f>
        <v>0</v>
      </c>
      <c r="L77" s="45">
        <f t="shared" ref="L77" si="42">SUM(I77:K77)</f>
        <v>0</v>
      </c>
      <c r="M77" s="45">
        <f t="shared" ref="M77" si="43">ROUND(F77*G77,2)</f>
        <v>0</v>
      </c>
      <c r="N77" s="45">
        <f t="shared" ref="N77" si="44">ROUND(F77*I77,2)</f>
        <v>0</v>
      </c>
      <c r="O77" s="45">
        <f t="shared" ref="O77" si="45">ROUND(J77*F77,2)</f>
        <v>0</v>
      </c>
      <c r="P77" s="45">
        <f t="shared" ref="P77" si="46">ROUND(K77*F77,2)</f>
        <v>0</v>
      </c>
      <c r="Q77" s="45">
        <f t="shared" ref="Q77" si="47">SUM(N77:P77)</f>
        <v>0</v>
      </c>
    </row>
    <row r="78" spans="2:17" ht="20">
      <c r="B78" s="42">
        <v>64</v>
      </c>
      <c r="C78" s="34"/>
      <c r="D78" s="114" t="s">
        <v>182</v>
      </c>
      <c r="E78" s="46" t="s">
        <v>48</v>
      </c>
      <c r="F78" s="46">
        <v>158</v>
      </c>
      <c r="G78" s="45"/>
      <c r="H78" s="44"/>
      <c r="I78" s="44">
        <f t="shared" si="24"/>
        <v>0</v>
      </c>
      <c r="J78" s="45"/>
      <c r="K78" s="44">
        <f t="shared" si="25"/>
        <v>0</v>
      </c>
      <c r="L78" s="45">
        <f t="shared" si="26"/>
        <v>0</v>
      </c>
      <c r="M78" s="45">
        <f t="shared" si="27"/>
        <v>0</v>
      </c>
      <c r="N78" s="45">
        <f t="shared" si="28"/>
        <v>0</v>
      </c>
      <c r="O78" s="45">
        <f t="shared" si="29"/>
        <v>0</v>
      </c>
      <c r="P78" s="45">
        <f t="shared" si="30"/>
        <v>0</v>
      </c>
      <c r="Q78" s="45">
        <f t="shared" si="31"/>
        <v>0</v>
      </c>
    </row>
    <row r="79" spans="2:17" ht="20">
      <c r="B79" s="42">
        <v>65</v>
      </c>
      <c r="C79" s="34" t="s">
        <v>88</v>
      </c>
      <c r="D79" s="110" t="s">
        <v>168</v>
      </c>
      <c r="E79" s="46" t="s">
        <v>66</v>
      </c>
      <c r="F79" s="46">
        <v>1</v>
      </c>
      <c r="G79" s="45"/>
      <c r="H79" s="44"/>
      <c r="I79" s="44"/>
      <c r="J79" s="45"/>
      <c r="K79" s="44">
        <f t="shared" si="25"/>
        <v>0</v>
      </c>
      <c r="L79" s="45">
        <f t="shared" si="26"/>
        <v>0</v>
      </c>
      <c r="M79" s="45">
        <f t="shared" si="27"/>
        <v>0</v>
      </c>
      <c r="N79" s="45">
        <f t="shared" si="28"/>
        <v>0</v>
      </c>
      <c r="O79" s="45">
        <f t="shared" si="29"/>
        <v>0</v>
      </c>
      <c r="P79" s="45">
        <f t="shared" si="30"/>
        <v>0</v>
      </c>
      <c r="Q79" s="45">
        <f t="shared" si="31"/>
        <v>0</v>
      </c>
    </row>
    <row r="80" spans="2:17" ht="20">
      <c r="B80" s="42">
        <v>66</v>
      </c>
      <c r="C80" s="34" t="s">
        <v>88</v>
      </c>
      <c r="D80" s="110" t="s">
        <v>170</v>
      </c>
      <c r="E80" s="46" t="s">
        <v>48</v>
      </c>
      <c r="F80" s="46">
        <v>88</v>
      </c>
      <c r="G80" s="45"/>
      <c r="H80" s="44"/>
      <c r="I80" s="44"/>
      <c r="J80" s="45"/>
      <c r="K80" s="44">
        <f t="shared" si="25"/>
        <v>0</v>
      </c>
      <c r="L80" s="45">
        <f t="shared" si="26"/>
        <v>0</v>
      </c>
      <c r="M80" s="45">
        <f t="shared" si="27"/>
        <v>0</v>
      </c>
      <c r="N80" s="45">
        <f t="shared" si="28"/>
        <v>0</v>
      </c>
      <c r="O80" s="45">
        <f t="shared" si="29"/>
        <v>0</v>
      </c>
      <c r="P80" s="45">
        <f t="shared" si="30"/>
        <v>0</v>
      </c>
      <c r="Q80" s="45">
        <f t="shared" si="31"/>
        <v>0</v>
      </c>
    </row>
    <row r="81" spans="2:17" ht="9.65" customHeight="1">
      <c r="B81" s="34"/>
      <c r="C81" s="34"/>
      <c r="D81" s="116"/>
      <c r="E81" s="34"/>
      <c r="F81" s="34"/>
      <c r="G81" s="45"/>
      <c r="H81" s="45"/>
      <c r="I81" s="117">
        <f>H81*G81</f>
        <v>0</v>
      </c>
      <c r="J81" s="45"/>
      <c r="K81" s="44">
        <f t="shared" ref="K81" si="48">ROUND(0.1*I81,2)</f>
        <v>0</v>
      </c>
      <c r="L81" s="117">
        <f>SUM(I81:K81)</f>
        <v>0</v>
      </c>
      <c r="M81" s="45">
        <f t="shared" ref="M81" si="49">ROUND(F81*G81,2)</f>
        <v>0</v>
      </c>
      <c r="N81" s="45">
        <f t="shared" ref="N81" si="50">ROUND(F81*I81,2)</f>
        <v>0</v>
      </c>
      <c r="O81" s="45">
        <f t="shared" ref="O81" si="51">ROUND(J81*F81,2)</f>
        <v>0</v>
      </c>
      <c r="P81" s="45">
        <f>ROUND(K81*F81,2)</f>
        <v>0</v>
      </c>
      <c r="Q81" s="117">
        <f>SUM(N81:P81)</f>
        <v>0</v>
      </c>
    </row>
    <row r="82" spans="2:17" ht="9.65" customHeight="1">
      <c r="B82" s="34"/>
      <c r="C82" s="182" t="s">
        <v>87</v>
      </c>
      <c r="D82" s="183"/>
      <c r="E82" s="183"/>
      <c r="F82" s="183"/>
      <c r="G82" s="184"/>
      <c r="H82" s="35"/>
      <c r="I82" s="35"/>
      <c r="J82" s="35"/>
      <c r="K82" s="35"/>
      <c r="L82" s="35"/>
      <c r="M82" s="49">
        <f>SUM(M13:M81)</f>
        <v>0</v>
      </c>
      <c r="N82" s="35">
        <f>SUM(N13:N81)</f>
        <v>0</v>
      </c>
      <c r="O82" s="35">
        <f>SUM(O13:O81)</f>
        <v>0</v>
      </c>
      <c r="P82" s="35">
        <f>SUM(P13:P81)</f>
        <v>0</v>
      </c>
      <c r="Q82" s="35">
        <f>SUM(Q13:Q81)</f>
        <v>0</v>
      </c>
    </row>
    <row r="83" spans="2:17" ht="9.65" customHeight="1"/>
    <row r="84" spans="2:17">
      <c r="D84" s="58" t="s">
        <v>93</v>
      </c>
      <c r="E84" s="86"/>
      <c r="F84" s="175">
        <f>Kopsavilkums!D22</f>
        <v>0</v>
      </c>
      <c r="G84" s="175"/>
      <c r="H84" s="175"/>
      <c r="I84" s="175"/>
      <c r="J84" s="175"/>
      <c r="K84" s="175"/>
    </row>
    <row r="85" spans="2:17">
      <c r="D85" s="86"/>
      <c r="E85" s="86"/>
      <c r="F85" s="158" t="s">
        <v>94</v>
      </c>
      <c r="G85" s="158"/>
      <c r="H85" s="158"/>
      <c r="I85" s="158"/>
      <c r="J85" s="158"/>
      <c r="K85" s="158"/>
    </row>
    <row r="86" spans="2:17">
      <c r="D86" s="86"/>
      <c r="E86" s="86"/>
      <c r="F86" s="86"/>
      <c r="G86" s="86"/>
      <c r="H86" s="86"/>
      <c r="I86" s="86"/>
      <c r="J86" s="86"/>
      <c r="K86" s="86"/>
    </row>
    <row r="87" spans="2:17">
      <c r="D87" s="87">
        <f>Kopsavilkums!B25</f>
        <v>0</v>
      </c>
      <c r="E87" s="88"/>
      <c r="F87" s="88"/>
      <c r="G87" s="88"/>
      <c r="H87" s="86"/>
      <c r="I87" s="86"/>
      <c r="J87" s="86"/>
      <c r="K87" s="86"/>
    </row>
    <row r="88" spans="2:17">
      <c r="D88" s="86"/>
      <c r="E88" s="86"/>
      <c r="F88" s="86"/>
      <c r="G88" s="86"/>
      <c r="H88" s="86"/>
      <c r="I88" s="86"/>
      <c r="J88" s="86"/>
      <c r="K88" s="86"/>
    </row>
    <row r="89" spans="2:17">
      <c r="D89" s="58" t="s">
        <v>96</v>
      </c>
      <c r="E89" s="86"/>
      <c r="F89" s="175">
        <f>Kopsavilkums!D27</f>
        <v>0</v>
      </c>
      <c r="G89" s="175"/>
      <c r="H89" s="175"/>
      <c r="I89" s="175"/>
      <c r="J89" s="175"/>
      <c r="K89" s="175"/>
    </row>
    <row r="90" spans="2:17">
      <c r="D90" s="86"/>
      <c r="E90" s="86"/>
      <c r="F90" s="158" t="s">
        <v>94</v>
      </c>
      <c r="G90" s="158"/>
      <c r="H90" s="158"/>
      <c r="I90" s="158"/>
      <c r="J90" s="158"/>
      <c r="K90" s="158"/>
    </row>
    <row r="91" spans="2:17">
      <c r="D91" s="86"/>
      <c r="E91" s="86"/>
      <c r="F91" s="86"/>
      <c r="G91" s="86"/>
      <c r="H91" s="86"/>
      <c r="I91" s="86"/>
      <c r="J91" s="86"/>
      <c r="K91" s="86"/>
    </row>
    <row r="92" spans="2:17">
      <c r="D92" s="88" t="s">
        <v>100</v>
      </c>
      <c r="E92" s="88"/>
      <c r="F92" s="176">
        <f>Kopsavilkums!D30</f>
        <v>0</v>
      </c>
      <c r="G92" s="176"/>
      <c r="H92" s="176"/>
      <c r="I92" s="176"/>
      <c r="J92" s="176"/>
      <c r="K92" s="176"/>
    </row>
    <row r="93" spans="2:17">
      <c r="F93" s="118"/>
      <c r="G93" s="118"/>
      <c r="H93" s="118"/>
      <c r="I93" s="118"/>
      <c r="J93" s="118"/>
      <c r="K93" s="118"/>
    </row>
  </sheetData>
  <mergeCells count="19">
    <mergeCell ref="E3:I3"/>
    <mergeCell ref="E6:H6"/>
    <mergeCell ref="N6:P6"/>
    <mergeCell ref="N7:Q7"/>
    <mergeCell ref="B9:B10"/>
    <mergeCell ref="C9:C10"/>
    <mergeCell ref="D9:D10"/>
    <mergeCell ref="E9:E10"/>
    <mergeCell ref="F9:F10"/>
    <mergeCell ref="F89:K89"/>
    <mergeCell ref="F90:K90"/>
    <mergeCell ref="F92:K92"/>
    <mergeCell ref="M9:Q9"/>
    <mergeCell ref="G9:G10"/>
    <mergeCell ref="H9:H10"/>
    <mergeCell ref="I9:L9"/>
    <mergeCell ref="F84:K84"/>
    <mergeCell ref="F85:K85"/>
    <mergeCell ref="C82:G82"/>
  </mergeCells>
  <phoneticPr fontId="16" type="noConversion"/>
  <pageMargins left="0.7" right="0.7" top="0.75" bottom="0.75" header="0.3" footer="0.3"/>
  <pageSetup paperSize="9" scale="5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73c6baf-9cf2-4cf2-a117-76c67141543a" xsi:nil="true"/>
    <lcf76f155ced4ddcb4097134ff3c332f xmlns="520dbaf5-aacb-4fa5-a9f5-32ab6e55aaf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6E0B6348F063F2499901E1858B841C1C" ma:contentTypeVersion="18" ma:contentTypeDescription="Izveidot jaunu dokumentu." ma:contentTypeScope="" ma:versionID="a72c474514cd036bc220308759356b5c">
  <xsd:schema xmlns:xsd="http://www.w3.org/2001/XMLSchema" xmlns:xs="http://www.w3.org/2001/XMLSchema" xmlns:p="http://schemas.microsoft.com/office/2006/metadata/properties" xmlns:ns2="520dbaf5-aacb-4fa5-a9f5-32ab6e55aaf4" xmlns:ns3="d73c6baf-9cf2-4cf2-a117-76c67141543a" targetNamespace="http://schemas.microsoft.com/office/2006/metadata/properties" ma:root="true" ma:fieldsID="23346ab09e0829fceac0c9d1351b554e" ns2:_="" ns3:_="">
    <xsd:import namespace="520dbaf5-aacb-4fa5-a9f5-32ab6e55aaf4"/>
    <xsd:import namespace="d73c6baf-9cf2-4cf2-a117-76c6714154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0dbaf5-aacb-4fa5-a9f5-32ab6e55a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2d670e09-1a66-4566-9c30-fc6678b896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3c6baf-9cf2-4cf2-a117-76c67141543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a01c3bae-cbd4-435d-9fac-eef906313c13}" ma:internalName="TaxCatchAll" ma:showField="CatchAllData" ma:web="d73c6baf-9cf2-4cf2-a117-76c6714154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11373C-B134-4F76-846E-7F407636E9D2}">
  <ds:schemaRefs>
    <ds:schemaRef ds:uri="http://schemas.microsoft.com/office/2006/metadata/properties"/>
    <ds:schemaRef ds:uri="http://schemas.microsoft.com/office/infopath/2007/PartnerControls"/>
    <ds:schemaRef ds:uri="520dbaf5-aacb-4fa5-a9f5-32ab6e55aaf4"/>
    <ds:schemaRef ds:uri="d73c6baf-9cf2-4cf2-a117-76c67141543a"/>
  </ds:schemaRefs>
</ds:datastoreItem>
</file>

<file path=customXml/itemProps2.xml><?xml version="1.0" encoding="utf-8"?>
<ds:datastoreItem xmlns:ds="http://schemas.openxmlformats.org/officeDocument/2006/customXml" ds:itemID="{7AE2805C-5BB8-44EE-A1BE-219F8B013CE9}">
  <ds:schemaRefs>
    <ds:schemaRef ds:uri="http://schemas.microsoft.com/sharepoint/v3/contenttype/forms"/>
  </ds:schemaRefs>
</ds:datastoreItem>
</file>

<file path=customXml/itemProps3.xml><?xml version="1.0" encoding="utf-8"?>
<ds:datastoreItem xmlns:ds="http://schemas.openxmlformats.org/officeDocument/2006/customXml" ds:itemID="{B4791CBF-F1C4-4067-8E43-FFB6E6952B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Dati</vt:lpstr>
      <vt:lpstr>Skadr.apr.</vt:lpstr>
      <vt:lpstr>Koptāme</vt:lpstr>
      <vt:lpstr>Kopsavilkums</vt:lpstr>
      <vt:lpstr>Jumts</vt:lpstr>
      <vt:lpstr>Koptāme!Print_Area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dc:creator>
  <cp:lastModifiedBy>Ieva Petruse</cp:lastModifiedBy>
  <cp:lastPrinted>2019-11-07T12:16:18Z</cp:lastPrinted>
  <dcterms:created xsi:type="dcterms:W3CDTF">2019-11-22T09:15:41Z</dcterms:created>
  <dcterms:modified xsi:type="dcterms:W3CDTF">2024-02-29T07:07:28Z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0x0101006E0B6348F063F2499901E1858B841C1C</vt:lpwstr>
  </property>
  <property fmtid="{D5CDD505-2E9C-101B-9397-08002B2CF9AE}" pid="3" name="MediaServiceImageTags">
    <vt:lpwstr/>
  </property>
</Properties>
</file>